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2210" windowWidth="28800" xWindow="0" yWindow="0"/>
  </bookViews>
  <sheets>
    <sheet name="KOI AW16 LINE LIST" sheetId="1" state="visible" r:id="rId1"/>
    <sheet name="Assumptions" sheetId="2" state="visible" r:id="rId2"/>
    <sheet name="Fabric Buy" sheetId="3" state="visible" r:id="rId3"/>
  </sheets>
  <definedNames>
    <definedName hidden="1" localSheetId="0" name="Z_059EB301_AE3A_40F7_A075_94A01487D56D_.wvu.FilterData">'KOI AW16 LINE LIST'!$A$2:$CV$218</definedName>
    <definedName hidden="1" localSheetId="0" name="Z_0763E024_BAAD_499C_8988_9F7852467A76_.wvu.FilterData">'KOI AW16 LINE LIST'!$F$2:$CK$214</definedName>
    <definedName hidden="1" localSheetId="0" name="Z_0763E024_BAAD_499C_8988_9F7852467A76_.wvu.PrintArea">'KOI AW16 LINE LIST'!$F$1:$BP$2</definedName>
    <definedName hidden="1" localSheetId="0" name="Z_0763E024_BAAD_499C_8988_9F7852467A76_.wvu.PrintTitles">'KOI AW16 LINE LIST'!$I:$N,'KOI AW16 LINE LIST'!$2:$2</definedName>
    <definedName hidden="1" localSheetId="0" name="Z_09AD4446_003D_452C_9B14_5AF70E8A5CE2_.wvu.FilterData">'KOI AW16 LINE LIST'!$A$2:$CV$218</definedName>
    <definedName hidden="1" localSheetId="0" name="Z_0D62B6BC_87FB_4864_B931_E1F7190AC576_.wvu.FilterData">'KOI AW16 LINE LIST'!$A$2:$CV$218</definedName>
    <definedName hidden="1" localSheetId="0" name="Z_0D9E8415_6B7C_4FA4_8BBC_4E33A47B9359_.wvu.Cols">'KOI AW16 LINE LIST'!$CB:$CB</definedName>
    <definedName hidden="1" localSheetId="2" name="Z_0D9E8415_6B7C_4FA4_8BBC_4E33A47B9359_.wvu.FilterData">'Fabric Buy'!$A$4:$AK$207</definedName>
    <definedName hidden="1" localSheetId="0" name="Z_0D9E8415_6B7C_4FA4_8BBC_4E33A47B9359_.wvu.FilterData">'KOI AW16 LINE LIST'!$A$2:$CV$218</definedName>
    <definedName hidden="1" localSheetId="0" name="Z_0D9E8415_6B7C_4FA4_8BBC_4E33A47B9359_.wvu.PrintArea">'KOI AW16 LINE LIST'!$F$1:$BP$2</definedName>
    <definedName hidden="1" localSheetId="0" name="Z_0D9E8415_6B7C_4FA4_8BBC_4E33A47B9359_.wvu.PrintTitles">'KOI AW16 LINE LIST'!$I:$N,'KOI AW16 LINE LIST'!$2:$2</definedName>
    <definedName hidden="1" localSheetId="0" name="Z_11A72666_93AF_4757_9193_969ECD0ECF3E_.wvu.FilterData">'KOI AW16 LINE LIST'!$A$2:$CV$218</definedName>
    <definedName hidden="1" localSheetId="2" name="Z_1475DF82_913C_4FF1_9696_6BE32C5B61D3_.wvu.FilterData">'Fabric Buy'!$A$4:$AF$207</definedName>
    <definedName hidden="1" localSheetId="0" name="Z_17F35486_9377_40B8_890E_6F31EA4F194D_.wvu.FilterData">'KOI AW16 LINE LIST'!$A$2:$CV$218</definedName>
    <definedName hidden="1" localSheetId="0" name="Z_1A4CCDDE_7F2D_4A8F_83E8_DA2141C924A6_.wvu.FilterData">'KOI AW16 LINE LIST'!$A$2:$CV$218</definedName>
    <definedName hidden="1" localSheetId="0" name="Z_1AF6931C_DDFD_4274_B4F6_1A9DC7345F84_.wvu.FilterData">'KOI AW16 LINE LIST'!$A$2:$CV$218</definedName>
    <definedName hidden="1" localSheetId="0" name="Z_28996E6C_3523_4F9F_B85B_2F96E8089DB3_.wvu.FilterData">'KOI AW16 LINE LIST'!$A$2:$CV$218</definedName>
    <definedName hidden="1" localSheetId="0" name="Z_28DC0299_ACC0_4D80_B93F_1AC86B582C7D_.wvu.FilterData">'KOI AW16 LINE LIST'!$A$2:$CV$218</definedName>
    <definedName hidden="1" localSheetId="0" name="Z_292DFDE4_405C_4D45_8FB3_FF64D5C9CBE0_.wvu.FilterData">'KOI AW16 LINE LIST'!$A$2:$CV$218</definedName>
    <definedName hidden="1" localSheetId="0" name="Z_2E100B8E_0573_4320_99D5_90F237C30DE7_.wvu.FilterData">'KOI AW16 LINE LIST'!$A$2:$CV$218</definedName>
    <definedName hidden="1" localSheetId="2" name="Z_33D7E1B7_F3C2_4423_98F4_390464FE8BE7_.wvu.FilterData">'Fabric Buy'!$A$4:$AF$207</definedName>
    <definedName hidden="1" localSheetId="0" name="Z_33D7E1B7_F3C2_4423_98F4_390464FE8BE7_.wvu.FilterData">'KOI AW16 LINE LIST'!$A$2:$CV$218</definedName>
    <definedName hidden="1" localSheetId="0" name="Z_3EB2F626_6C2C_4580_ADE6_FFC42A0B80F6_.wvu.FilterData">'KOI AW16 LINE LIST'!$A$2:$CV$218</definedName>
    <definedName hidden="1" localSheetId="0" name="Z_403C39F9_EF35_4524_9B44_DD4D938EF9CF_.wvu.FilterData">'KOI AW16 LINE LIST'!$A$2:$CV$216</definedName>
    <definedName hidden="1" localSheetId="0" name="Z_41745A27_FEC3_46F6_AC07_B73FA66E9512_.wvu.FilterData">'KOI AW16 LINE LIST'!$A$2:$CV$216</definedName>
    <definedName hidden="1" localSheetId="0" name="Z_4335BF68_ADF7_4731_8B4F_7EF227FA991C_.wvu.FilterData">'KOI AW16 LINE LIST'!$A$2:$CV$218</definedName>
    <definedName hidden="1" localSheetId="0" name="Z_467FFDAF_717A_450A_9651_294DF5275246_.wvu.FilterData">'KOI AW16 LINE LIST'!$A$2:$CV$218</definedName>
    <definedName hidden="1" localSheetId="2" name="Z_46EC7231_1F93_42BC_BFD2_C5D6ADB33DFB_.wvu.Cols">'Fabric Buy'!$E:$I,'Fabric Buy'!$N:$X,'Fabric Buy'!$AA:$AG</definedName>
    <definedName hidden="1" localSheetId="2" name="Z_46EC7231_1F93_42BC_BFD2_C5D6ADB33DFB_.wvu.FilterData">'Fabric Buy'!$A$4:$AN$207</definedName>
    <definedName hidden="1" localSheetId="0" name="Z_46EC7231_1F93_42BC_BFD2_C5D6ADB33DFB_.wvu.FilterData">'KOI AW16 LINE LIST'!$A$2:$CV$218</definedName>
    <definedName hidden="1" localSheetId="0" name="Z_46EC7231_1F93_42BC_BFD2_C5D6ADB33DFB_.wvu.PrintArea">'KOI AW16 LINE LIST'!$F$1:$BP$2</definedName>
    <definedName hidden="1" localSheetId="0" name="Z_46EC7231_1F93_42BC_BFD2_C5D6ADB33DFB_.wvu.PrintTitles">'KOI AW16 LINE LIST'!$I:$N,'KOI AW16 LINE LIST'!$2:$2</definedName>
    <definedName hidden="1" localSheetId="0" name="Z_4905E988_57C4_41E7_BE20_C56217FF83FF_.wvu.FilterData">'KOI AW16 LINE LIST'!$A$2:$CV$218</definedName>
    <definedName hidden="1" localSheetId="0" name="Z_5464D28C_9A77_4EDB_93B0_A1EB29675049_.wvu.FilterData">'KOI AW16 LINE LIST'!$A$2:$CV$218</definedName>
    <definedName hidden="1" localSheetId="0" name="Z_5558F3B0_5CEA_4052_925A_31CD09DD9F98_.wvu.FilterData">'KOI AW16 LINE LIST'!$A$2:$CV$218</definedName>
    <definedName hidden="1" localSheetId="0" name="Z_5753C6F1_06EB_424D_8FC0_6774D2EE26D9_.wvu.FilterData">'KOI AW16 LINE LIST'!$A$2:$CV$218</definedName>
    <definedName hidden="1" localSheetId="0" name="Z_5778BE46_A433_46F5_8A13_808D7A798D07_.wvu.FilterData">'KOI AW16 LINE LIST'!$A$2:$CV$218</definedName>
    <definedName hidden="1" localSheetId="0" name="Z_578F56B8_2AB7_44A1_93E5_244226721020_.wvu.FilterData">'KOI AW16 LINE LIST'!$A$2:$CV$218</definedName>
    <definedName hidden="1" localSheetId="0" name="Z_586CCC60_75AE_483B_A65D_93DFED8DA205_.wvu.FilterData">'KOI AW16 LINE LIST'!$A$2:$CV$216</definedName>
    <definedName hidden="1" localSheetId="0" name="Z_59690E6D_7B13_48FE_B9F4_A4B19E0D481E_.wvu.FilterData">'KOI AW16 LINE LIST'!$A$2:$CV$218</definedName>
    <definedName hidden="1" localSheetId="0" name="Z_5E4EDA96_21B7_4D0E_A4C4_322364043278_.wvu.FilterData">'KOI AW16 LINE LIST'!$A$2:$CV$218</definedName>
    <definedName hidden="1" localSheetId="0" name="Z_63BDE29B_5FC7_4616_A278_86A4AF62A8FA_.wvu.FilterData">'KOI AW16 LINE LIST'!$A$2:$CV$218</definedName>
    <definedName hidden="1" localSheetId="0" name="Z_649DA271_2525_4C6D_9F3B_B42C5F2FC1BD_.wvu.FilterData">'KOI AW16 LINE LIST'!$A$2:$CV$218</definedName>
    <definedName hidden="1" localSheetId="0" name="Z_69725D3C_DDF8_4EA5_A44D_40469331426B_.wvu.FilterData">'KOI AW16 LINE LIST'!$A$2:$CV$218</definedName>
    <definedName hidden="1" localSheetId="0" name="Z_6BE59AD9_AD98_491A_9AA4_55E5C36FEBDB_.wvu.FilterData">'KOI AW16 LINE LIST'!$A$2:$CV$216</definedName>
    <definedName hidden="1" localSheetId="2" name="Z_6CB0B170_0AB0_4A74_8B97_E71C68573D11_.wvu.FilterData">'Fabric Buy'!$A$4:$AF$207</definedName>
    <definedName hidden="1" localSheetId="0" name="Z_6CB0B170_0AB0_4A74_8B97_E71C68573D11_.wvu.FilterData">'KOI AW16 LINE LIST'!$A$2:$CV$218</definedName>
    <definedName hidden="1" localSheetId="0" name="Z_6CB0B170_0AB0_4A74_8B97_E71C68573D11_.wvu.PrintArea">'KOI AW16 LINE LIST'!$A$2:$BT$218</definedName>
    <definedName hidden="1" localSheetId="0" name="Z_6F2DBFC3_6C02_4319_93A6_941C95981CBF_.wvu.FilterData">'KOI AW16 LINE LIST'!$A$2:$CV$218</definedName>
    <definedName hidden="1" localSheetId="0" name="Z_70A737B9_3F86_43B2_88D2_B9154AB17F84_.wvu.FilterData">'KOI AW16 LINE LIST'!$A$2:$CV$218</definedName>
    <definedName hidden="1" localSheetId="0" name="Z_780FAB3C_4242_41C7_96E9_4CD0E7DE3C8E_.wvu.FilterData">'KOI AW16 LINE LIST'!$A$2:$CV$218</definedName>
    <definedName hidden="1" localSheetId="0" name="Z_79ECD1F1_D470_40CB_B4FE_7732A2842F7F_.wvu.FilterData">'KOI AW16 LINE LIST'!$A$2:$CV$218</definedName>
    <definedName hidden="1" localSheetId="0" name="Z_7EFD654F_EC47_4839_B30C_C34D76A5556C_.wvu.FilterData">'KOI AW16 LINE LIST'!$A$2:$CV$218</definedName>
    <definedName hidden="1" localSheetId="0" name="Z_80B1BBB4_7DD8_4327_B8FF_060FADF2C275_.wvu.FilterData">'KOI AW16 LINE LIST'!$A$2:$CV$218</definedName>
    <definedName hidden="1" localSheetId="0" name="Z_8363A7AE_2176_4D5B_ACAF_0FF727F713CC_.wvu.FilterData">'KOI AW16 LINE LIST'!$A$2:$CV$214</definedName>
    <definedName hidden="1" localSheetId="0" name="Z_884E5E3E_B85A_45D7_8619_E0F54D802C32_.wvu.FilterData">'KOI AW16 LINE LIST'!$A$2:$CV$218</definedName>
    <definedName hidden="1" localSheetId="0" name="Z_8A301D9A_EA4B_4858_85DC_7DBE214CA89E_.wvu.FilterData">'KOI AW16 LINE LIST'!$A$2:$CV$214</definedName>
    <definedName hidden="1" localSheetId="2" name="Z_90A5D87F_B0CE_4EF1_B565_D090A151570E_.wvu.FilterData">'Fabric Buy'!$A$4:$AF$207</definedName>
    <definedName hidden="1" localSheetId="0" name="Z_90A5D87F_B0CE_4EF1_B565_D090A151570E_.wvu.FilterData">'KOI AW16 LINE LIST'!$A$2:$CV$218</definedName>
    <definedName hidden="1" localSheetId="0" name="Z_90F13622_5EAA_4731_948C_7F21B14C75AD_.wvu.FilterData">'KOI AW16 LINE LIST'!$A$2:$CV$214</definedName>
    <definedName hidden="1" localSheetId="0" name="Z_916DA2D1_1D3D_4D78_88C8_0E72C26D6A02_.wvu.Cols">'KOI AW16 LINE LIST'!$F:$H,'KOI AW16 LINE LIST'!$M:$N,'KOI AW16 LINE LIST'!$Q:$Q,'KOI AW16 LINE LIST'!$S:$S</definedName>
    <definedName hidden="1" localSheetId="0" name="Z_916DA2D1_1D3D_4D78_88C8_0E72C26D6A02_.wvu.FilterData">'KOI AW16 LINE LIST'!$A$2:$CV$214</definedName>
    <definedName hidden="1" localSheetId="0" name="Z_916DA2D1_1D3D_4D78_88C8_0E72C26D6A02_.wvu.PrintArea">'KOI AW16 LINE LIST'!$F$1:$BP$2</definedName>
    <definedName hidden="1" localSheetId="0" name="Z_916DA2D1_1D3D_4D78_88C8_0E72C26D6A02_.wvu.PrintTitles">'KOI AW16 LINE LIST'!$2:$2</definedName>
    <definedName hidden="1" localSheetId="0" name="Z_936E8FB9_75A9_4E46_A301_25DFEC11D7E3_.wvu.FilterData">'KOI AW16 LINE LIST'!$A$2:$CV$218</definedName>
    <definedName hidden="1" localSheetId="0" name="Z_97D53FF2_239A_4B19_A274_0194AD760F57_.wvu.FilterData">'KOI AW16 LINE LIST'!$A$2:$CV$218</definedName>
    <definedName hidden="1" localSheetId="0" name="Z_9A7F105D_AC9B_4E6F_A274_32DE5408C267_.wvu.FilterData">'KOI AW16 LINE LIST'!$A$2:$CV$218</definedName>
    <definedName hidden="1" localSheetId="0" name="Z_9B168739_2A4E_46FC_9C62_E15431066687_.wvu.FilterData">'KOI AW16 LINE LIST'!$A$2:$CV$218</definedName>
    <definedName hidden="1" localSheetId="0" name="Z_9DD007D7_0741_4C44_BF61_3FAB632E7150_.wvu.FilterData">'KOI AW16 LINE LIST'!$A$2:$CV$218</definedName>
    <definedName hidden="1" localSheetId="0" name="Z_9E562AF9_9F2B_47D2_BE99_5CB50C91610F_.wvu.FilterData">'KOI AW16 LINE LIST'!$A$2:$CV$218</definedName>
    <definedName hidden="1" localSheetId="0" name="Z_A11ABEC1_B0B4_42E8_A9EE_2452F446B5DF_.wvu.FilterData">'KOI AW16 LINE LIST'!$A$2:$CV$218</definedName>
    <definedName hidden="1" localSheetId="0" name="Z_A1D0F23D_642B_4DBA_BBE1_F9451DA0FCC6_.wvu.FilterData">'KOI AW16 LINE LIST'!$A$2:$CV$218</definedName>
    <definedName hidden="1" localSheetId="0" name="Z_A2091690_A671_4716_8A31_74E530D00677_.wvu.FilterData">'KOI AW16 LINE LIST'!$A$2:$CV$218</definedName>
    <definedName hidden="1" localSheetId="0" name="Z_A2091690_A671_4716_8A31_74E530D00677_.wvu.PrintArea">'KOI AW16 LINE LIST'!$F$1:$BP$2</definedName>
    <definedName hidden="1" localSheetId="0" name="Z_A2091690_A671_4716_8A31_74E530D00677_.wvu.PrintTitles">'KOI AW16 LINE LIST'!$I:$N,'KOI AW16 LINE LIST'!$2:$2</definedName>
    <definedName hidden="1" localSheetId="2" name="Z_A6D3704E_36B7_4D02_AB97_653A801B8035_.wvu.FilterData">'Fabric Buy'!$A$4:$AI$207</definedName>
    <definedName hidden="1" localSheetId="0" name="Z_A6D3704E_36B7_4D02_AB97_653A801B8035_.wvu.FilterData">'KOI AW16 LINE LIST'!$A$2:$CV$218</definedName>
    <definedName hidden="1" localSheetId="0" name="Z_A7A95890_AC1F_4B00_9FD5_3DAAF6628D6F_.wvu.FilterData">'KOI AW16 LINE LIST'!$A$2:$CV$218</definedName>
    <definedName hidden="1" localSheetId="0" name="Z_B44905FF_ADCE_4554_A68E_456DE654810A_.wvu.FilterData">'KOI AW16 LINE LIST'!$A$2:$CV$218</definedName>
    <definedName hidden="1" localSheetId="0" name="Z_B470BC29_B08C_4A33_B633_B7A8075FF451_.wvu.FilterData">'KOI AW16 LINE LIST'!$A$2:$CV$218</definedName>
    <definedName hidden="1" localSheetId="2" name="Z_B783195D_1D22_4C83_8839_8FFC7A43995B_.wvu.FilterData">'Fabric Buy'!$A$4:$AF$207</definedName>
    <definedName hidden="1" localSheetId="0" name="Z_B95273F0_59D2_4E6B_B827_F951FB1403C4_.wvu.FilterData">'KOI AW16 LINE LIST'!$A$2:$CV$218</definedName>
    <definedName hidden="1" localSheetId="0" name="Z_BC2CA8CE_6A96_4BF7_BD9F_95BAB2B4A301_.wvu.Cols">'KOI AW16 LINE LIST'!$V:$W</definedName>
    <definedName hidden="1" localSheetId="0" name="Z_BC2CA8CE_6A96_4BF7_BD9F_95BAB2B4A301_.wvu.FilterData">'KOI AW16 LINE LIST'!$F$2:$CK$214</definedName>
    <definedName hidden="1" localSheetId="0" name="Z_BC2CA8CE_6A96_4BF7_BD9F_95BAB2B4A301_.wvu.PrintArea">'KOI AW16 LINE LIST'!$F$1:$BP$2</definedName>
    <definedName hidden="1" localSheetId="0" name="Z_BC2CA8CE_6A96_4BF7_BD9F_95BAB2B4A301_.wvu.PrintTitles">'KOI AW16 LINE LIST'!$I:$N,'KOI AW16 LINE LIST'!$2:$2</definedName>
    <definedName hidden="1" localSheetId="0" name="Z_C0ACFEEE_C2A4_458B_91FE_80E14FEB9BD7_.wvu.FilterData">'KOI AW16 LINE LIST'!$A$2:$CV$218</definedName>
    <definedName hidden="1" localSheetId="0" name="Z_C187B9A3_0A2C_45C4_AE26_A40130E9C41B_.wvu.Cols">'KOI AW16 LINE LIST'!$F:$S,'KOI AW16 LINE LIST'!$AA:$AA</definedName>
    <definedName hidden="1" localSheetId="0" name="Z_C187B9A3_0A2C_45C4_AE26_A40130E9C41B_.wvu.FilterData">'KOI AW16 LINE LIST'!$A$2:$CV$214</definedName>
    <definedName hidden="1" localSheetId="0" name="Z_C187B9A3_0A2C_45C4_AE26_A40130E9C41B_.wvu.PrintArea">'KOI AW16 LINE LIST'!$F$1:$BP$2</definedName>
    <definedName hidden="1" localSheetId="0" name="Z_C187B9A3_0A2C_45C4_AE26_A40130E9C41B_.wvu.PrintTitles">'KOI AW16 LINE LIST'!$2:$2</definedName>
    <definedName hidden="1" localSheetId="0" name="Z_C88359DF_9622_43CD_ABDB_1CE5E2E297B6_.wvu.FilterData">'KOI AW16 LINE LIST'!$A$2:$CV$218</definedName>
    <definedName hidden="1" localSheetId="0" name="Z_C8D28115_1D3A_428F_B673_29B9FE91A93E_.wvu.FilterData">'KOI AW16 LINE LIST'!$A$2:$CV$218</definedName>
    <definedName hidden="1" localSheetId="0" name="Z_CBAE07F4_3312_4F01_94FA_2D54D9672D5C_.wvu.FilterData">'KOI AW16 LINE LIST'!$A$2:$CV$218</definedName>
    <definedName hidden="1" localSheetId="0" name="Z_CC9DB008_1C3E_4E19_837D_C3F65B6853BB_.wvu.FilterData">'KOI AW16 LINE LIST'!$A$2:$CV$218</definedName>
    <definedName hidden="1" localSheetId="0" name="Z_D4486B6F_5D2C_4567_B53C_009AD7787FF8_.wvu.FilterData">'KOI AW16 LINE LIST'!$A$2:$CV$218</definedName>
    <definedName hidden="1" localSheetId="0" name="Z_D45A3860_1CA3_445E_BB74_D882696F1709_.wvu.FilterData">'KOI AW16 LINE LIST'!$A$2:$CV$218</definedName>
    <definedName hidden="1" localSheetId="0" name="Z_D487534C_64AB_405B_89A1_BDC5E09F56FE_.wvu.FilterData">'KOI AW16 LINE LIST'!$A$2:$CV$218</definedName>
    <definedName hidden="1" localSheetId="0" name="Z_D4CA588A_F606_4EB9_A4A4_ED978669390F_.wvu.FilterData">'KOI AW16 LINE LIST'!$A$2:$CV$218</definedName>
    <definedName hidden="1" localSheetId="0" name="Z_D59CE519_3C32_4EF8_8406_71FFEA98FAF6_.wvu.FilterData">'KOI AW16 LINE LIST'!$A$2:$CV$218</definedName>
    <definedName hidden="1" localSheetId="0" name="Z_D82BEDD1_6C1F_4B28_BFC7_09CA8A5BB152_.wvu.FilterData">'KOI AW16 LINE LIST'!$A$2:$CV$218</definedName>
    <definedName hidden="1" localSheetId="0" name="Z_DC2D3C07_0FE3_458A_97F7_F9A1E3F4C4CE_.wvu.FilterData">'KOI AW16 LINE LIST'!$A$2:$CV$218</definedName>
    <definedName hidden="1" localSheetId="0" name="Z_DFA6F4D7_0C85_46FE_AA78_358262140B27_.wvu.FilterData">'KOI AW16 LINE LIST'!$A$2:$CV$218</definedName>
    <definedName hidden="1" localSheetId="0" name="Z_E134EE65_CC0C_40D9_AAF2_2031E087EAFC_.wvu.FilterData">'KOI AW16 LINE LIST'!$A$2:$CV$218</definedName>
    <definedName hidden="1" localSheetId="2" name="Z_E4382CBE_4DD1_498B_BF47_1C5CBB0CEDCB_.wvu.FilterData">'Fabric Buy'!$A$4:$AK$207</definedName>
    <definedName hidden="1" localSheetId="0" name="Z_E4382CBE_4DD1_498B_BF47_1C5CBB0CEDCB_.wvu.FilterData">'KOI AW16 LINE LIST'!$A$2:$CV$218</definedName>
    <definedName hidden="1" localSheetId="0" name="Z_E4382CBE_4DD1_498B_BF47_1C5CBB0CEDCB_.wvu.PrintArea">'KOI AW16 LINE LIST'!$F$1:$BP$2</definedName>
    <definedName hidden="1" localSheetId="0" name="Z_E4382CBE_4DD1_498B_BF47_1C5CBB0CEDCB_.wvu.PrintTitles">'KOI AW16 LINE LIST'!$I:$N,'KOI AW16 LINE LIST'!$2:$2</definedName>
    <definedName hidden="1" localSheetId="0" name="Z_EC2A2498_5F81_452C_A412_39899B67F114_.wvu.FilterData">'KOI AW16 LINE LIST'!$A$2:$CV$218</definedName>
    <definedName hidden="1" localSheetId="0" name="Z_ED4ACFC0_930E_4630_BA10_620ED7D2D335_.wvu.FilterData">'KOI AW16 LINE LIST'!$A$2:$CV$218</definedName>
    <definedName hidden="1" localSheetId="0" name="Z_F028BDE3_9765_4C78_A80F_0D97618F3E7D_.wvu.FilterData">'KOI AW16 LINE LIST'!$A$2:$CV$218</definedName>
    <definedName hidden="1" localSheetId="0" name="Z_F1161E52_0B2B_499C_9E5F_196C65294400_.wvu.FilterData">'KOI AW16 LINE LIST'!$A$2:$CV$218</definedName>
    <definedName hidden="1" localSheetId="2" name="Z_F4CC0CE4_DA47_429F_AF8D_9097C92F0154_.wvu.FilterData">'Fabric Buy'!$A$4:$AF$207</definedName>
    <definedName hidden="1" localSheetId="0" name="Z_F4CC0CE4_DA47_429F_AF8D_9097C92F0154_.wvu.FilterData">'KOI AW16 LINE LIST'!$A$2:$CV$218</definedName>
    <definedName hidden="1" localSheetId="0" name="Z_F63F704D_4AAA_455B_B08E_08F35ED53553_.wvu.Cols">'KOI AW16 LINE LIST'!$F:$H,'KOI AW16 LINE LIST'!$M:$U,'KOI AW16 LINE LIST'!$W:$W</definedName>
    <definedName hidden="1" localSheetId="2" name="Z_F63F704D_4AAA_455B_B08E_08F35ED53553_.wvu.FilterData">'Fabric Buy'!$A$4:$AF$207</definedName>
    <definedName hidden="1" localSheetId="0" name="Z_F63F704D_4AAA_455B_B08E_08F35ED53553_.wvu.FilterData">'KOI AW16 LINE LIST'!$A$2:$CV$218</definedName>
    <definedName hidden="1" localSheetId="0" name="Z_F63F704D_4AAA_455B_B08E_08F35ED53553_.wvu.PrintArea">'KOI AW16 LINE LIST'!$F$1:$BP$2</definedName>
    <definedName hidden="1" localSheetId="0" name="Z_F63F704D_4AAA_455B_B08E_08F35ED53553_.wvu.PrintTitles">'KOI AW16 LINE LIST'!$I:$N,'KOI AW16 LINE LIST'!$2:$2</definedName>
    <definedName hidden="1" localSheetId="0" name="Z_F64D40FD_3B52_4359_B26B_A44B5CAD3C7F_.wvu.FilterData">'KOI AW16 LINE LIST'!$A$2:$CV$218</definedName>
    <definedName hidden="1" localSheetId="0" name="Z_F678E2A7_D60A_4F4F_8879_5CD4953C7D27_.wvu.FilterData">'KOI AW16 LINE LIST'!$A$2:$CV$218</definedName>
    <definedName hidden="1" localSheetId="0" name="Z_FCEF9046_C3F5_41EF_BCD5_65F39A897C9A_.wvu.FilterData">'KOI AW16 LINE LIST'!$A$2:$CV$218</definedName>
    <definedName hidden="1" localSheetId="0" name="Z_FE5E5DA1_2557_44A8_9C84_E8178E751CB4_.wvu.FilterData">'KOI AW16 LINE LIST'!$A$2:$CV$218</definedName>
    <definedName hidden="1" localSheetId="0" name="Z_FF412E5D_13F3_4773_AEBC_CE229907518A_.wvu.FilterData">'KOI AW16 LINE LIST'!$A$2:$CV$218</definedName>
    <definedName hidden="1" localSheetId="0" name="_xlnm._FilterDatabase">'KOI AW16 LINE LIST'!$A$2:$CN$214</definedName>
    <definedName localSheetId="0" name="_xlnm.Print_Titles">'KOI AW16 LINE LIST'!$2:$2,'KOI AW16 LINE LIST'!$I:$N</definedName>
    <definedName localSheetId="0" name="_xlnm.Print_Area">'KOI AW16 LINE LIST'!$F$1:$BP$2</definedName>
    <definedName hidden="1" localSheetId="2" name="_xlnm._FilterDatabase">'Fabric Buy'!$A$4:$AN$205</definedName>
  </definedNames>
  <calcPr calcId="171027" fullCalcOnLoad="1"/>
</workbook>
</file>

<file path=xl/styles.xml><?xml version="1.0" encoding="utf-8"?>
<styleSheet xmlns="http://schemas.openxmlformats.org/spreadsheetml/2006/main">
  <numFmts count="6">
    <numFmt formatCode="&quot;€&quot;\ #,##0.00" numFmtId="164"/>
    <numFmt formatCode="[$-409]d\-mmm;@" numFmtId="165"/>
    <numFmt formatCode="0.0%" numFmtId="166"/>
    <numFmt formatCode="[$-413]d/mmm;@" numFmtId="167"/>
    <numFmt formatCode="[$$-409]#,##0.00" numFmtId="168"/>
    <numFmt formatCode="_-* #,##0.00\ _€_-;\-* #,##0.00\ _€_-;_-* &quot;-&quot;??\ _€_-;_-@_-" numFmtId="169"/>
  </numFmts>
  <fonts count="25">
    <font>
      <name val="Calibri"/>
      <family val="2"/>
      <color theme="1"/>
      <sz val="11"/>
      <scheme val="minor"/>
    </font>
    <font>
      <name val="Tahoma"/>
      <family val="2"/>
      <color theme="1"/>
      <sz val="10"/>
    </font>
    <font>
      <name val="Tahoma"/>
      <family val="2"/>
      <color theme="1"/>
      <sz val="10"/>
    </font>
    <font>
      <name val="Tahoma"/>
      <family val="2"/>
      <color theme="1"/>
      <sz val="10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MT"/>
      <sz val="12"/>
    </font>
    <font>
      <name val="Arial"/>
      <family val="2"/>
      <color indexed="8"/>
      <sz val="10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Verdana"/>
      <family val="2"/>
      <color theme="1"/>
      <sz val="10"/>
    </font>
    <font>
      <name val="Calibri"/>
      <family val="2"/>
      <color rgb="FFFF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color rgb="FF003366"/>
      <sz val="10"/>
    </font>
    <font>
      <name val="Calibri"/>
      <family val="2"/>
      <b val="1"/>
      <color rgb="FFFF0000"/>
      <sz val="10"/>
      <scheme val="minor"/>
    </font>
    <font>
      <name val="Calibri"/>
      <family val="2"/>
      <strike val="1"/>
      <color theme="1"/>
      <sz val="10"/>
      <scheme val="minor"/>
    </font>
    <font>
      <name val="Calibri"/>
      <family val="2"/>
      <color rgb="FF000000"/>
      <sz val="10"/>
    </font>
    <font>
      <name val="Calibri"/>
      <family val="2"/>
      <color rgb="FF000000"/>
      <sz val="10"/>
      <vertAlign val="superscript"/>
    </font>
  </fonts>
  <fills count="1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/>
      </patternFill>
    </fill>
    <fill>
      <patternFill patternType="solid">
        <fgColor rgb="FF00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70">
    <xf borderId="0" fillId="0" fontId="5" numFmtId="0"/>
    <xf applyAlignment="1" borderId="0" fillId="0" fontId="6" numFmtId="0">
      <alignment vertical="top"/>
    </xf>
    <xf borderId="0" fillId="0" fontId="7" numFmtId="0"/>
    <xf borderId="0" fillId="0" fontId="6" numFmtId="0"/>
    <xf borderId="0" fillId="0" fontId="5" numFmtId="0"/>
    <xf applyAlignment="1" borderId="0" fillId="0" fontId="6" numFmtId="0">
      <alignment vertical="top"/>
    </xf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5" numFmtId="0"/>
    <xf borderId="0" fillId="0" fontId="4" numFmtId="0"/>
    <xf borderId="0" fillId="0" fontId="6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6" numFmtId="0">
      <alignment vertical="top"/>
    </xf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6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6" numFmtId="0"/>
    <xf borderId="0" fillId="0" fontId="6" numFmtId="0"/>
    <xf borderId="0" fillId="0" fontId="6" numFmtId="0"/>
    <xf applyAlignment="1" borderId="0" fillId="0" fontId="8" numFmtId="0">
      <alignment vertical="top"/>
    </xf>
    <xf borderId="0" fillId="0" fontId="6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9" fontId="17" numFmtId="0"/>
  </cellStyleXfs>
  <cellXfs count="329">
    <xf borderId="0" fillId="0" fontId="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1" fillId="2" fontId="10" numFmtId="0" pivotButton="0" quotePrefix="0" xfId="1">
      <alignment horizontal="left" wrapText="1"/>
    </xf>
    <xf applyAlignment="1" borderId="0" fillId="0" fontId="10" numFmtId="0" pivotButton="0" quotePrefix="0" xfId="0">
      <alignment horizontal="left"/>
    </xf>
    <xf borderId="0" fillId="3" fontId="10" numFmtId="0" pivotButton="0" quotePrefix="0" xfId="0"/>
    <xf borderId="0" fillId="0" fontId="14" numFmtId="0" pivotButton="0" quotePrefix="0" xfId="0"/>
    <xf borderId="0" fillId="0" fontId="10" numFmtId="14" pivotButton="0" quotePrefix="0" xfId="0"/>
    <xf applyAlignment="1" borderId="0" fillId="0" fontId="10" numFmtId="0" pivotButton="0" quotePrefix="0" xfId="0">
      <alignment horizontal="center"/>
    </xf>
    <xf borderId="0" fillId="0" fontId="10" numFmtId="164" pivotButton="0" quotePrefix="0" xfId="0"/>
    <xf borderId="0" fillId="0" fontId="10" numFmtId="10" pivotButton="0" quotePrefix="0" xfId="0"/>
    <xf borderId="0" fillId="0" fontId="10" numFmtId="0" pivotButton="0" quotePrefix="0" xfId="0"/>
    <xf borderId="0" fillId="0" fontId="11" numFmtId="0" pivotButton="0" quotePrefix="0" xfId="0"/>
    <xf borderId="0" fillId="0" fontId="11" numFmtId="14" pivotButton="0" quotePrefix="0" xfId="0"/>
    <xf applyAlignment="1" borderId="0" fillId="0" fontId="10" numFmtId="0" pivotButton="0" quotePrefix="0" xfId="0">
      <alignment readingOrder="2"/>
    </xf>
    <xf applyAlignment="1" borderId="0" fillId="0" fontId="12" numFmtId="0" pivotButton="0" quotePrefix="0" xfId="0">
      <alignment readingOrder="2"/>
    </xf>
    <xf applyAlignment="1" borderId="0" fillId="0" fontId="10" numFmtId="0" pivotButton="0" quotePrefix="0" xfId="0">
      <alignment readingOrder="2"/>
    </xf>
    <xf applyAlignment="1" borderId="1" fillId="2" fontId="10" numFmtId="0" pivotButton="0" quotePrefix="0" xfId="1">
      <alignment readingOrder="1" shrinkToFit="1" wrapText="1"/>
    </xf>
    <xf applyAlignment="1" borderId="5" fillId="2" fontId="14" numFmtId="0" pivotButton="0" quotePrefix="0" xfId="1">
      <alignment readingOrder="1"/>
    </xf>
    <xf applyAlignment="1" borderId="5" fillId="6" fontId="14" numFmtId="16" pivotButton="0" quotePrefix="0" xfId="2">
      <alignment horizontal="center" readingOrder="1"/>
    </xf>
    <xf applyAlignment="1" borderId="4" fillId="2" fontId="14" numFmtId="0" pivotButton="0" quotePrefix="0" xfId="1">
      <alignment horizontal="center" readingOrder="1" vertical="center" wrapText="1"/>
    </xf>
    <xf applyAlignment="1" borderId="4" fillId="2" fontId="14" numFmtId="0" pivotButton="0" quotePrefix="0" xfId="1">
      <alignment horizontal="center" readingOrder="1" vertical="center" wrapText="1"/>
    </xf>
    <xf applyAlignment="1" borderId="1" fillId="2" fontId="14" numFmtId="14" pivotButton="0" quotePrefix="0" xfId="1">
      <alignment horizontal="center" readingOrder="1" vertical="center" wrapText="1"/>
    </xf>
    <xf applyAlignment="1" borderId="1" fillId="2" fontId="14" numFmtId="0" pivotButton="0" quotePrefix="0" xfId="1">
      <alignment horizontal="center" readingOrder="1" vertical="center" wrapText="1"/>
    </xf>
    <xf applyAlignment="1" borderId="1" fillId="6" fontId="14" numFmtId="0" pivotButton="0" quotePrefix="0" xfId="1">
      <alignment horizontal="center" readingOrder="1" vertical="center" wrapText="1"/>
    </xf>
    <xf applyAlignment="1" borderId="1" fillId="6" fontId="14" numFmtId="164" pivotButton="0" quotePrefix="0" xfId="1">
      <alignment horizontal="center" readingOrder="1" vertical="center" wrapText="1"/>
    </xf>
    <xf applyAlignment="1" borderId="1" fillId="2" fontId="14" numFmtId="164" pivotButton="0" quotePrefix="0" xfId="1">
      <alignment horizontal="center" readingOrder="1" vertical="center" wrapText="1"/>
    </xf>
    <xf applyAlignment="1" borderId="1" fillId="2" fontId="14" numFmtId="10" pivotButton="0" quotePrefix="0" xfId="1">
      <alignment horizontal="center" readingOrder="1" vertical="center" wrapText="1"/>
    </xf>
    <xf applyAlignment="1" borderId="1" fillId="2" fontId="14" numFmtId="0" pivotButton="0" quotePrefix="0" xfId="1">
      <alignment horizontal="center" readingOrder="1" vertical="center" wrapText="1"/>
    </xf>
    <xf applyAlignment="1" borderId="1" fillId="6" fontId="14" numFmtId="14" pivotButton="0" quotePrefix="0" xfId="1">
      <alignment horizontal="center" readingOrder="1" vertical="center" wrapText="1"/>
    </xf>
    <xf applyAlignment="1" borderId="1" fillId="2" fontId="14" numFmtId="15" pivotButton="0" quotePrefix="0" xfId="2">
      <alignment horizontal="center" readingOrder="1" vertical="center" wrapText="1"/>
    </xf>
    <xf applyAlignment="1" borderId="1" fillId="2" fontId="14" numFmtId="14" pivotButton="0" quotePrefix="0" xfId="2">
      <alignment horizontal="center" readingOrder="1" vertical="center" wrapText="1"/>
    </xf>
    <xf applyAlignment="1" borderId="1" fillId="2" fontId="14" numFmtId="165" pivotButton="0" quotePrefix="0" xfId="2">
      <alignment horizontal="center" readingOrder="1" vertical="center" wrapText="1"/>
    </xf>
    <xf applyAlignment="1" borderId="1" fillId="6" fontId="14" numFmtId="16" pivotButton="0" quotePrefix="0" xfId="2">
      <alignment horizontal="center" readingOrder="1" vertical="center" wrapText="1"/>
    </xf>
    <xf applyAlignment="1" borderId="1" fillId="6" fontId="14" numFmtId="14" pivotButton="0" quotePrefix="0" xfId="2">
      <alignment horizontal="center" readingOrder="1" vertical="center" wrapText="1"/>
    </xf>
    <xf applyAlignment="1" borderId="1" fillId="6" fontId="14" numFmtId="14" pivotButton="0" quotePrefix="0" xfId="2">
      <alignment horizontal="center" readingOrder="1" shrinkToFit="1" vertical="center" wrapText="1"/>
    </xf>
    <xf applyAlignment="1" borderId="1" fillId="6" fontId="14" numFmtId="0" pivotButton="0" quotePrefix="0" xfId="2">
      <alignment horizontal="center" readingOrder="1" shrinkToFit="1" vertical="center" wrapText="1"/>
    </xf>
    <xf applyAlignment="1" borderId="1" fillId="6" fontId="14" numFmtId="164" pivotButton="0" quotePrefix="0" xfId="2">
      <alignment horizontal="center" readingOrder="1" shrinkToFit="1" vertical="center" wrapText="1"/>
    </xf>
    <xf applyAlignment="1" borderId="1" fillId="2" fontId="10" numFmtId="0" pivotButton="0" quotePrefix="0" xfId="1">
      <alignment readingOrder="1" shrinkToFit="1" wrapText="1"/>
    </xf>
    <xf applyAlignment="1" borderId="4" fillId="2" fontId="10" numFmtId="14" pivotButton="0" quotePrefix="0" xfId="1">
      <alignment readingOrder="1" shrinkToFit="1" wrapText="1"/>
    </xf>
    <xf applyAlignment="1" borderId="1" fillId="2" fontId="10" numFmtId="0" pivotButton="0" quotePrefix="0" xfId="1">
      <alignment readingOrder="1"/>
    </xf>
    <xf applyAlignment="1" borderId="1" fillId="2" fontId="10" numFmtId="0" pivotButton="0" quotePrefix="0" xfId="1">
      <alignment readingOrder="1" wrapText="1"/>
    </xf>
    <xf applyAlignment="1" borderId="1" fillId="6" fontId="10" numFmtId="0" pivotButton="0" quotePrefix="0" xfId="1">
      <alignment readingOrder="1" wrapText="1"/>
    </xf>
    <xf applyAlignment="1" borderId="1" fillId="2" fontId="10" numFmtId="164" pivotButton="0" quotePrefix="0" xfId="1">
      <alignment readingOrder="1" wrapText="1"/>
    </xf>
    <xf applyAlignment="1" borderId="1" fillId="2" fontId="10" numFmtId="14" pivotButton="0" quotePrefix="0" xfId="1">
      <alignment readingOrder="1" wrapText="1"/>
    </xf>
    <xf applyAlignment="1" borderId="1" fillId="6" fontId="10" numFmtId="164" pivotButton="0" quotePrefix="0" xfId="1">
      <alignment readingOrder="1" wrapText="1"/>
    </xf>
    <xf applyAlignment="1" borderId="1" fillId="2" fontId="10" numFmtId="10" pivotButton="0" quotePrefix="0" xfId="1">
      <alignment readingOrder="1" wrapText="1"/>
    </xf>
    <xf applyAlignment="1" borderId="1" fillId="6" fontId="10" numFmtId="14" pivotButton="0" quotePrefix="0" xfId="1">
      <alignment readingOrder="1" wrapText="1"/>
    </xf>
    <xf applyAlignment="1" borderId="1" fillId="2" fontId="10" numFmtId="1" pivotButton="0" quotePrefix="0" xfId="2">
      <alignment readingOrder="1" shrinkToFit="1" wrapText="1"/>
    </xf>
    <xf applyAlignment="1" borderId="1" fillId="2" fontId="10" numFmtId="14" pivotButton="0" quotePrefix="0" xfId="2">
      <alignment readingOrder="1" shrinkToFit="1" wrapText="1"/>
    </xf>
    <xf applyAlignment="1" borderId="1" fillId="2" fontId="10" numFmtId="165" pivotButton="0" quotePrefix="0" xfId="2">
      <alignment readingOrder="1" shrinkToFit="1" wrapText="1"/>
    </xf>
    <xf applyAlignment="1" borderId="1" fillId="6" fontId="10" numFmtId="16" pivotButton="0" quotePrefix="0" xfId="2">
      <alignment readingOrder="1" shrinkToFit="1" wrapText="1"/>
    </xf>
    <xf applyAlignment="1" borderId="1" fillId="6" fontId="10" numFmtId="14" pivotButton="0" quotePrefix="0" xfId="2">
      <alignment readingOrder="1" shrinkToFit="1" wrapText="1"/>
    </xf>
    <xf applyAlignment="1" borderId="1" fillId="6" fontId="10" numFmtId="0" pivotButton="0" quotePrefix="0" xfId="0">
      <alignment readingOrder="1"/>
    </xf>
    <xf applyAlignment="1" borderId="1" fillId="6" fontId="10" numFmtId="164" pivotButton="0" quotePrefix="0" xfId="0">
      <alignment readingOrder="1"/>
    </xf>
    <xf applyAlignment="1" borderId="1" fillId="2" fontId="10" numFmtId="0" pivotButton="0" quotePrefix="0" xfId="1">
      <alignment horizontal="left" readingOrder="1" wrapText="1"/>
    </xf>
    <xf applyAlignment="1" borderId="1" fillId="2" fontId="10" numFmtId="14" pivotButton="0" quotePrefix="0" xfId="1">
      <alignment readingOrder="1" shrinkToFit="1" wrapText="1"/>
    </xf>
    <xf applyAlignment="1" borderId="1" fillId="5" fontId="10" numFmtId="164" pivotButton="0" quotePrefix="0" xfId="1">
      <alignment readingOrder="1" wrapText="1"/>
    </xf>
    <xf applyAlignment="1" borderId="1" fillId="2" fontId="10" numFmtId="0" pivotButton="0" quotePrefix="1" xfId="1">
      <alignment readingOrder="1" wrapText="1"/>
    </xf>
    <xf applyAlignment="1" borderId="1" fillId="2" fontId="10" numFmtId="0" pivotButton="0" quotePrefix="0" xfId="1">
      <alignment horizontal="left" readingOrder="1" shrinkToFit="1" wrapText="1"/>
    </xf>
    <xf applyAlignment="1" borderId="1" fillId="2" fontId="10" numFmtId="164" pivotButton="0" quotePrefix="0" xfId="1">
      <alignment horizontal="left" readingOrder="1" wrapText="1"/>
    </xf>
    <xf applyAlignment="1" borderId="1" fillId="2" fontId="10" numFmtId="0" pivotButton="0" quotePrefix="1" xfId="1">
      <alignment readingOrder="1" shrinkToFit="1" wrapText="1"/>
    </xf>
    <xf applyAlignment="1" borderId="1" fillId="2" fontId="13" numFmtId="0" pivotButton="0" quotePrefix="0" xfId="1">
      <alignment readingOrder="1" wrapText="1"/>
    </xf>
    <xf applyAlignment="1" borderId="1" fillId="2" fontId="10" numFmtId="0" pivotButton="0" quotePrefix="0" xfId="1">
      <alignment horizontal="left" shrinkToFit="1" wrapText="1"/>
    </xf>
    <xf applyAlignment="1" borderId="1" fillId="2" fontId="10" numFmtId="164" pivotButton="0" quotePrefix="0" xfId="1">
      <alignment horizontal="right" readingOrder="1" wrapText="1"/>
    </xf>
    <xf applyAlignment="1" borderId="1" fillId="2" fontId="10" numFmtId="0" pivotButton="0" quotePrefix="0" xfId="1">
      <alignment horizontal="right" readingOrder="1" wrapText="1"/>
    </xf>
    <xf applyAlignment="1" borderId="1" fillId="2" fontId="10" numFmtId="0" pivotButton="0" quotePrefix="0" xfId="1">
      <alignment readingOrder="1" shrinkToFit="1" wrapText="1"/>
    </xf>
    <xf applyAlignment="1" borderId="1" fillId="2" fontId="10" numFmtId="0" pivotButton="0" quotePrefix="0" xfId="1">
      <alignment horizontal="left" readingOrder="1" shrinkToFit="1" wrapText="1"/>
    </xf>
    <xf applyAlignment="1" borderId="1" fillId="6" fontId="14" numFmtId="2" pivotButton="0" quotePrefix="0" xfId="1">
      <alignment horizontal="center" readingOrder="1" vertical="center" wrapText="1"/>
    </xf>
    <xf borderId="0" fillId="0" fontId="10" numFmtId="2" pivotButton="0" quotePrefix="0" xfId="0"/>
    <xf applyAlignment="1" borderId="1" fillId="6" fontId="10" numFmtId="2" pivotButton="0" quotePrefix="0" xfId="1">
      <alignment readingOrder="1" wrapText="1"/>
    </xf>
    <xf applyAlignment="1" borderId="1" fillId="6" fontId="10" numFmtId="14" pivotButton="0" quotePrefix="1" xfId="1">
      <alignment readingOrder="1" wrapText="1"/>
    </xf>
    <xf applyAlignment="1" borderId="1" fillId="4" fontId="10" numFmtId="165" pivotButton="0" quotePrefix="0" xfId="2">
      <alignment readingOrder="1" shrinkToFit="1" wrapText="1"/>
    </xf>
    <xf applyAlignment="1" borderId="1" fillId="7" fontId="10" numFmtId="165" pivotButton="0" quotePrefix="0" xfId="2">
      <alignment readingOrder="1" shrinkToFit="1" wrapText="1"/>
    </xf>
    <xf applyAlignment="1" borderId="1" fillId="7" fontId="10" numFmtId="14" pivotButton="0" quotePrefix="0" xfId="2">
      <alignment readingOrder="1" shrinkToFit="1" wrapText="1"/>
    </xf>
    <xf applyAlignment="1" borderId="1" fillId="2" fontId="10" numFmtId="1" pivotButton="0" quotePrefix="0" xfId="2">
      <alignment horizontal="right" readingOrder="1" shrinkToFit="1" wrapText="1"/>
    </xf>
    <xf applyAlignment="1" borderId="1" fillId="8" fontId="10" numFmtId="165" pivotButton="0" quotePrefix="0" xfId="2">
      <alignment readingOrder="1" shrinkToFit="1" wrapText="1"/>
    </xf>
    <xf applyAlignment="1" borderId="1" fillId="2" fontId="10" numFmtId="0" pivotButton="0" quotePrefix="0" xfId="1">
      <alignment shrinkToFit="1" wrapText="1"/>
    </xf>
    <xf applyAlignment="1" borderId="1" fillId="2" fontId="10" numFmtId="0" pivotButton="0" quotePrefix="0" xfId="1">
      <alignment horizontal="left"/>
    </xf>
    <xf applyAlignment="1" borderId="1" fillId="6" fontId="10" numFmtId="0" pivotButton="0" quotePrefix="0" xfId="1">
      <alignment horizontal="left" wrapText="1"/>
    </xf>
    <xf applyAlignment="1" borderId="1" fillId="3" fontId="10" numFmtId="1" pivotButton="0" quotePrefix="0" xfId="2">
      <alignment readingOrder="1" shrinkToFit="1" wrapText="1"/>
    </xf>
    <xf applyAlignment="1" borderId="1" fillId="2" fontId="14" numFmtId="164" pivotButton="0" quotePrefix="0" xfId="1">
      <alignment horizontal="left" readingOrder="1" wrapText="1"/>
    </xf>
    <xf applyAlignment="1" borderId="1" fillId="2" fontId="14" numFmtId="164" pivotButton="0" quotePrefix="0" xfId="1">
      <alignment horizontal="left" wrapText="1"/>
    </xf>
    <xf applyAlignment="1" borderId="1" fillId="2" fontId="10" numFmtId="0" pivotButton="0" quotePrefix="0" xfId="1">
      <alignment horizontal="left" readingOrder="1"/>
    </xf>
    <xf applyAlignment="1" borderId="0" fillId="0" fontId="10" numFmtId="0" pivotButton="0" quotePrefix="0" xfId="0">
      <alignment horizontal="left" readingOrder="1"/>
    </xf>
    <xf applyAlignment="1" borderId="1" fillId="2" fontId="14" numFmtId="0" pivotButton="0" quotePrefix="0" xfId="1">
      <alignment horizontal="left" readingOrder="1" vertical="center" wrapText="1"/>
    </xf>
    <xf applyAlignment="1" borderId="0" fillId="0" fontId="0" numFmtId="0" pivotButton="0" quotePrefix="0" xfId="0">
      <alignment horizontal="center"/>
    </xf>
    <xf applyProtection="1" borderId="0" fillId="10" fontId="18" numFmtId="2" pivotButton="0" quotePrefix="0" xfId="1169">
      <protection hidden="0" locked="0"/>
    </xf>
    <xf applyAlignment="1" applyProtection="1" borderId="0" fillId="10" fontId="19" numFmtId="166" pivotButton="0" quotePrefix="0" xfId="1169">
      <alignment horizontal="center"/>
      <protection hidden="0" locked="0"/>
    </xf>
    <xf applyAlignment="1" applyProtection="1" borderId="0" fillId="10" fontId="18" numFmtId="2" pivotButton="0" quotePrefix="0" xfId="1169">
      <alignment horizontal="left"/>
      <protection hidden="0" locked="0"/>
    </xf>
    <xf applyAlignment="1" applyProtection="1" borderId="0" fillId="10" fontId="18" numFmtId="166" pivotButton="0" quotePrefix="0" xfId="1169">
      <alignment horizontal="center"/>
      <protection hidden="0" locked="0"/>
    </xf>
    <xf applyAlignment="1" applyProtection="1" borderId="0" fillId="10" fontId="19" numFmtId="2" pivotButton="0" quotePrefix="0" xfId="1169">
      <alignment horizontal="left" wrapText="1"/>
      <protection hidden="0" locked="0"/>
    </xf>
    <xf applyAlignment="1" applyProtection="1" borderId="0" fillId="10" fontId="19" numFmtId="166" pivotButton="0" quotePrefix="0" xfId="1169">
      <alignment horizontal="center" wrapText="1"/>
      <protection hidden="0" locked="0"/>
    </xf>
    <xf applyAlignment="1" borderId="1" fillId="11" fontId="20" numFmtId="0" pivotButton="0" quotePrefix="0" xfId="0">
      <alignment horizontal="left"/>
    </xf>
    <xf applyAlignment="1" borderId="1" fillId="11" fontId="20" numFmtId="166" pivotButton="0" quotePrefix="0" xfId="0">
      <alignment horizontal="center"/>
    </xf>
    <xf applyAlignment="1" borderId="1" fillId="11" fontId="8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166" pivotButton="0" quotePrefix="0" xfId="0">
      <alignment horizontal="center"/>
    </xf>
    <xf applyAlignment="1" borderId="1" fillId="12" fontId="14" numFmtId="164" pivotButton="0" quotePrefix="0" xfId="1">
      <alignment horizontal="center" readingOrder="1" vertical="center" wrapText="1"/>
    </xf>
    <xf applyAlignment="1" borderId="1" fillId="12" fontId="10" numFmtId="164" pivotButton="0" quotePrefix="0" xfId="1">
      <alignment horizontal="right" readingOrder="1" wrapText="1"/>
    </xf>
    <xf applyAlignment="1" borderId="1" fillId="12" fontId="10" numFmtId="164" pivotButton="0" quotePrefix="0" xfId="1">
      <alignment readingOrder="1" wrapText="1"/>
    </xf>
    <xf applyAlignment="1" borderId="1" fillId="5" fontId="10" numFmtId="164" pivotButton="0" quotePrefix="0" xfId="1">
      <alignment horizontal="right" readingOrder="1" wrapText="1"/>
    </xf>
    <xf applyAlignment="1" borderId="1" fillId="4" fontId="10" numFmtId="16" pivotButton="0" quotePrefix="0" xfId="2">
      <alignment readingOrder="1" shrinkToFit="1" wrapText="1"/>
    </xf>
    <xf applyAlignment="1" borderId="4" fillId="2" fontId="10" numFmtId="0" pivotButton="0" quotePrefix="0" xfId="1">
      <alignment readingOrder="1" shrinkToFit="1" wrapText="1"/>
    </xf>
    <xf applyAlignment="1" borderId="4" fillId="3" fontId="10" numFmtId="0" pivotButton="0" quotePrefix="0" xfId="1">
      <alignment readingOrder="1" shrinkToFit="1" wrapText="1"/>
    </xf>
    <xf applyAlignment="1" borderId="1" fillId="2" fontId="14" numFmtId="1" pivotButton="0" quotePrefix="0" xfId="1">
      <alignment horizontal="center" vertical="center" wrapText="1"/>
    </xf>
    <xf applyAlignment="1" borderId="1" fillId="13" fontId="10" numFmtId="0" pivotButton="0" quotePrefix="0" xfId="1">
      <alignment readingOrder="1" shrinkToFit="1" wrapText="1"/>
    </xf>
    <xf applyAlignment="1" borderId="1" fillId="13" fontId="10" numFmtId="0" pivotButton="0" quotePrefix="0" xfId="1">
      <alignment horizontal="left" readingOrder="1" wrapText="1"/>
    </xf>
    <xf applyAlignment="1" borderId="1" fillId="13" fontId="10" numFmtId="0" pivotButton="0" quotePrefix="0" xfId="1">
      <alignment horizontal="left" readingOrder="1" shrinkToFit="1" wrapText="1"/>
    </xf>
    <xf applyAlignment="1" borderId="1" fillId="13" fontId="10" numFmtId="0" pivotButton="0" quotePrefix="0" xfId="1">
      <alignment readingOrder="1" wrapText="1"/>
    </xf>
    <xf applyAlignment="1" borderId="1" fillId="6" fontId="14" numFmtId="0" pivotButton="0" quotePrefix="0" xfId="2">
      <alignment horizontal="center" shrinkToFit="1" vertical="center" wrapText="1"/>
    </xf>
    <xf applyAlignment="1" borderId="1" fillId="6" fontId="14" numFmtId="1" pivotButton="0" quotePrefix="0" xfId="2">
      <alignment horizontal="center" shrinkToFit="1" vertical="center" wrapText="1"/>
    </xf>
    <xf applyAlignment="1" borderId="1" fillId="6" fontId="14" numFmtId="167" pivotButton="0" quotePrefix="0" xfId="2">
      <alignment horizontal="center" shrinkToFit="1" vertical="center" wrapText="1"/>
    </xf>
    <xf borderId="0" fillId="0" fontId="10" numFmtId="16" pivotButton="0" quotePrefix="0" xfId="0"/>
    <xf applyAlignment="1" borderId="0" fillId="0" fontId="14" numFmtId="16" pivotButton="0" quotePrefix="0" xfId="0">
      <alignment horizontal="center"/>
    </xf>
    <xf borderId="0" fillId="0" fontId="10" numFmtId="3" pivotButton="0" quotePrefix="0" xfId="0"/>
    <xf applyAlignment="1" borderId="0" fillId="0" fontId="10" numFmtId="0" pivotButton="0" quotePrefix="0" xfId="0">
      <alignment horizontal="center"/>
    </xf>
    <xf applyAlignment="1" borderId="0" fillId="0" fontId="10" numFmtId="16" pivotButton="0" quotePrefix="0" xfId="0">
      <alignment horizontal="center"/>
    </xf>
    <xf applyAlignment="1" borderId="0" fillId="0" fontId="10" numFmtId="3" pivotButton="0" quotePrefix="0" xfId="0">
      <alignment horizontal="center"/>
    </xf>
    <xf applyAlignment="1" borderId="1" fillId="3" fontId="10" numFmtId="17" pivotButton="0" quotePrefix="1" xfId="1">
      <alignment readingOrder="1" wrapText="1"/>
    </xf>
    <xf applyAlignment="1" borderId="1" fillId="2" fontId="10" numFmtId="16" pivotButton="0" quotePrefix="1" xfId="1">
      <alignment readingOrder="1" wrapText="1"/>
    </xf>
    <xf applyAlignment="1" borderId="0" fillId="2" fontId="10" numFmtId="0" pivotButton="0" quotePrefix="0" xfId="1">
      <alignment readingOrder="1" shrinkToFit="1" wrapText="1"/>
    </xf>
    <xf applyAlignment="1" borderId="1" fillId="13" fontId="10" numFmtId="0" pivotButton="0" quotePrefix="0" xfId="1">
      <alignment readingOrder="1"/>
    </xf>
    <xf applyAlignment="1" borderId="1" fillId="13" fontId="14" numFmtId="164" pivotButton="0" quotePrefix="0" xfId="1">
      <alignment horizontal="left" readingOrder="1" wrapText="1"/>
    </xf>
    <xf applyAlignment="1" borderId="1" fillId="13" fontId="10" numFmtId="0" pivotButton="0" quotePrefix="1" xfId="1">
      <alignment readingOrder="1" wrapText="1"/>
    </xf>
    <xf applyAlignment="1" borderId="4" fillId="13" fontId="10" numFmtId="0" pivotButton="0" quotePrefix="0" xfId="1">
      <alignment readingOrder="1" shrinkToFit="1" wrapText="1"/>
    </xf>
    <xf applyAlignment="1" borderId="0" fillId="13" fontId="10" numFmtId="0" pivotButton="0" quotePrefix="0" xfId="1">
      <alignment readingOrder="1" shrinkToFit="1" wrapText="1"/>
    </xf>
    <xf applyAlignment="1" borderId="4" fillId="13" fontId="10" numFmtId="0" pivotButton="0" quotePrefix="1" xfId="1">
      <alignment horizontal="left" readingOrder="1" shrinkToFit="1" wrapText="1"/>
    </xf>
    <xf applyAlignment="1" borderId="1" fillId="13" fontId="10" numFmtId="164" pivotButton="0" quotePrefix="0" xfId="1">
      <alignment horizontal="left" readingOrder="1" wrapText="1"/>
    </xf>
    <xf borderId="0" fillId="4" fontId="14" numFmtId="3" pivotButton="0" quotePrefix="0" xfId="0"/>
    <xf applyAlignment="1" borderId="1" fillId="13" fontId="10" numFmtId="164" pivotButton="0" quotePrefix="0" xfId="1">
      <alignment horizontal="right" readingOrder="1" wrapText="1"/>
    </xf>
    <xf applyAlignment="1" borderId="1" fillId="13" fontId="10" numFmtId="0" pivotButton="0" quotePrefix="0" xfId="1">
      <alignment horizontal="right" readingOrder="1" wrapText="1"/>
    </xf>
    <xf applyAlignment="1" borderId="0" fillId="0" fontId="14" numFmtId="0" pivotButton="0" quotePrefix="0" xfId="0">
      <alignment horizontal="center"/>
    </xf>
    <xf applyAlignment="1" borderId="1" fillId="6" fontId="10" numFmtId="16" pivotButton="0" quotePrefix="0" xfId="0">
      <alignment readingOrder="1"/>
    </xf>
    <xf applyAlignment="1" borderId="0" fillId="0" fontId="10" numFmtId="0" pivotButton="0" quotePrefix="0" xfId="0">
      <alignment horizontal="center" vertical="top"/>
    </xf>
    <xf applyAlignment="1" borderId="0" fillId="13" fontId="10" numFmtId="0" pivotButton="0" quotePrefix="0" xfId="1">
      <alignment horizontal="right" readingOrder="1" shrinkToFit="1" wrapText="1"/>
    </xf>
    <xf applyAlignment="1" borderId="0" fillId="2" fontId="10" numFmtId="0" pivotButton="0" quotePrefix="0" xfId="1">
      <alignment horizontal="right" readingOrder="1" shrinkToFit="1" wrapText="1"/>
    </xf>
    <xf applyAlignment="1" borderId="1" fillId="14" fontId="10" numFmtId="0" pivotButton="0" quotePrefix="0" xfId="1">
      <alignment horizontal="left" wrapText="1"/>
    </xf>
    <xf applyAlignment="1" borderId="1" fillId="14" fontId="10" numFmtId="0" pivotButton="0" quotePrefix="0" xfId="1">
      <alignment readingOrder="1" shrinkToFit="1" wrapText="1"/>
    </xf>
    <xf applyAlignment="1" borderId="1" fillId="14" fontId="10" numFmtId="0" pivotButton="0" quotePrefix="0" xfId="1">
      <alignment readingOrder="1" wrapText="1"/>
    </xf>
    <xf applyAlignment="1" borderId="1" fillId="14" fontId="10" numFmtId="0" pivotButton="0" quotePrefix="0" xfId="1">
      <alignment readingOrder="1"/>
    </xf>
    <xf applyAlignment="1" borderId="1" fillId="14" fontId="10" numFmtId="164" pivotButton="0" quotePrefix="0" xfId="1">
      <alignment horizontal="left" readingOrder="1" wrapText="1"/>
    </xf>
    <xf applyAlignment="1" borderId="4" fillId="14" fontId="10" numFmtId="0" pivotButton="0" quotePrefix="0" xfId="1">
      <alignment readingOrder="1" shrinkToFit="1" wrapText="1"/>
    </xf>
    <xf applyAlignment="1" borderId="0" fillId="14" fontId="10" numFmtId="0" pivotButton="0" quotePrefix="0" xfId="1">
      <alignment readingOrder="1" shrinkToFit="1" wrapText="1"/>
    </xf>
    <xf applyAlignment="1" borderId="0" fillId="14" fontId="10" numFmtId="0" pivotButton="0" quotePrefix="0" xfId="1">
      <alignment horizontal="right" readingOrder="1" shrinkToFit="1" wrapText="1"/>
    </xf>
    <xf applyAlignment="1" borderId="0" fillId="0" fontId="10" numFmtId="0" pivotButton="0" quotePrefix="0" xfId="0">
      <alignment horizontal="left" vertical="top"/>
    </xf>
    <xf applyAlignment="1" borderId="0" fillId="4" fontId="10" numFmtId="0" pivotButton="0" quotePrefix="0" xfId="0">
      <alignment horizontal="center"/>
    </xf>
    <xf applyAlignment="1" borderId="1" fillId="13" fontId="14" numFmtId="0" pivotButton="0" quotePrefix="0" xfId="1">
      <alignment horizontal="left" wrapText="1"/>
    </xf>
    <xf applyAlignment="1" borderId="1" fillId="13" fontId="10" numFmtId="0" pivotButton="0" quotePrefix="0" xfId="1">
      <alignment readingOrder="1" shrinkToFit="1" wrapText="1"/>
    </xf>
    <xf applyAlignment="1" borderId="1" fillId="13" fontId="10" numFmtId="0" pivotButton="0" quotePrefix="0" xfId="1">
      <alignment horizontal="left" readingOrder="1" shrinkToFit="1" wrapText="1"/>
    </xf>
    <xf applyAlignment="1" borderId="1" fillId="13" fontId="14" numFmtId="0" pivotButton="0" quotePrefix="0" xfId="1">
      <alignment readingOrder="1" shrinkToFit="1" wrapText="1"/>
    </xf>
    <xf applyAlignment="1" borderId="4" fillId="2" fontId="14" numFmtId="0" pivotButton="0" quotePrefix="0" xfId="1">
      <alignment horizontal="left" vertical="center" wrapText="1"/>
    </xf>
    <xf applyAlignment="1" borderId="1" fillId="13" fontId="10" numFmtId="0" pivotButton="0" quotePrefix="0" xfId="1">
      <alignment horizontal="left" shrinkToFit="1" wrapText="1"/>
    </xf>
    <xf applyAlignment="1" borderId="1" fillId="14" fontId="10" numFmtId="0" pivotButton="0" quotePrefix="0" xfId="1">
      <alignment horizontal="left" shrinkToFit="1" wrapText="1"/>
    </xf>
    <xf applyAlignment="1" borderId="0" fillId="3" fontId="10" numFmtId="0" pivotButton="0" quotePrefix="0" xfId="1">
      <alignment horizontal="right" readingOrder="1" shrinkToFit="1" wrapText="1"/>
    </xf>
    <xf applyAlignment="1" borderId="0" fillId="0" fontId="10" numFmtId="0" pivotButton="0" quotePrefix="0" xfId="1">
      <alignment horizontal="right" readingOrder="1" shrinkToFit="1" wrapText="1"/>
    </xf>
    <xf applyAlignment="1" borderId="1" fillId="2" fontId="10" numFmtId="0" pivotButton="0" quotePrefix="0" xfId="1">
      <alignment horizontal="left" readingOrder="1" wrapText="1"/>
    </xf>
    <xf applyAlignment="1" borderId="1" fillId="0" fontId="14" numFmtId="14" pivotButton="0" quotePrefix="0" xfId="2">
      <alignment horizontal="center" readingOrder="1" shrinkToFit="1" vertical="center" wrapText="1"/>
    </xf>
    <xf applyAlignment="1" borderId="1" fillId="2" fontId="13" numFmtId="0" pivotButton="0" quotePrefix="0" xfId="1">
      <alignment readingOrder="1" shrinkToFit="1" wrapText="1"/>
    </xf>
    <xf applyAlignment="1" borderId="4" fillId="2" fontId="13" numFmtId="14" pivotButton="0" quotePrefix="0" xfId="1">
      <alignment readingOrder="1" shrinkToFit="1" wrapText="1"/>
    </xf>
    <xf applyAlignment="1" borderId="1" fillId="2" fontId="13" numFmtId="0" pivotButton="0" quotePrefix="0" xfId="1">
      <alignment readingOrder="1"/>
    </xf>
    <xf applyAlignment="1" borderId="1" fillId="6" fontId="13" numFmtId="0" pivotButton="0" quotePrefix="0" xfId="1">
      <alignment readingOrder="1" wrapText="1"/>
    </xf>
    <xf applyAlignment="1" borderId="1" fillId="2" fontId="13" numFmtId="164" pivotButton="0" quotePrefix="0" xfId="1">
      <alignment horizontal="left" readingOrder="1" wrapText="1"/>
    </xf>
    <xf applyAlignment="1" borderId="1" fillId="2" fontId="13" numFmtId="14" pivotButton="0" quotePrefix="0" xfId="1">
      <alignment readingOrder="1" wrapText="1"/>
    </xf>
    <xf applyAlignment="1" borderId="1" fillId="6" fontId="13" numFmtId="2" pivotButton="0" quotePrefix="0" xfId="1">
      <alignment readingOrder="1" wrapText="1"/>
    </xf>
    <xf applyAlignment="1" borderId="1" fillId="6" fontId="13" numFmtId="164" pivotButton="0" quotePrefix="0" xfId="1">
      <alignment readingOrder="1" wrapText="1"/>
    </xf>
    <xf applyAlignment="1" borderId="1" fillId="2" fontId="13" numFmtId="164" pivotButton="0" quotePrefix="0" xfId="1">
      <alignment readingOrder="1" wrapText="1"/>
    </xf>
    <xf applyAlignment="1" borderId="1" fillId="12" fontId="13" numFmtId="164" pivotButton="0" quotePrefix="0" xfId="1">
      <alignment horizontal="right" readingOrder="1" wrapText="1"/>
    </xf>
    <xf applyAlignment="1" borderId="1" fillId="12" fontId="13" numFmtId="164" pivotButton="0" quotePrefix="0" xfId="1">
      <alignment readingOrder="1" wrapText="1"/>
    </xf>
    <xf applyAlignment="1" borderId="1" fillId="2" fontId="13" numFmtId="10" pivotButton="0" quotePrefix="0" xfId="1">
      <alignment readingOrder="1" wrapText="1"/>
    </xf>
    <xf applyAlignment="1" borderId="1" fillId="6" fontId="13" numFmtId="14" pivotButton="0" quotePrefix="0" xfId="1">
      <alignment readingOrder="1" wrapText="1"/>
    </xf>
    <xf applyAlignment="1" borderId="1" fillId="2" fontId="13" numFmtId="1" pivotButton="0" quotePrefix="0" xfId="2">
      <alignment readingOrder="1" shrinkToFit="1" wrapText="1"/>
    </xf>
    <xf applyAlignment="1" borderId="1" fillId="2" fontId="13" numFmtId="14" pivotButton="0" quotePrefix="0" xfId="2">
      <alignment readingOrder="1" shrinkToFit="1" wrapText="1"/>
    </xf>
    <xf applyAlignment="1" borderId="1" fillId="2" fontId="13" numFmtId="165" pivotButton="0" quotePrefix="0" xfId="2">
      <alignment readingOrder="1" shrinkToFit="1" wrapText="1"/>
    </xf>
    <xf applyAlignment="1" borderId="1" fillId="6" fontId="13" numFmtId="16" pivotButton="0" quotePrefix="0" xfId="2">
      <alignment readingOrder="1" shrinkToFit="1" wrapText="1"/>
    </xf>
    <xf applyAlignment="1" borderId="1" fillId="6" fontId="13" numFmtId="14" pivotButton="0" quotePrefix="0" xfId="2">
      <alignment readingOrder="1" shrinkToFit="1" wrapText="1"/>
    </xf>
    <xf applyAlignment="1" borderId="1" fillId="6" fontId="13" numFmtId="0" pivotButton="0" quotePrefix="0" xfId="0">
      <alignment readingOrder="1"/>
    </xf>
    <xf applyAlignment="1" borderId="1" fillId="6" fontId="13" numFmtId="164" pivotButton="0" quotePrefix="0" xfId="0">
      <alignment readingOrder="1"/>
    </xf>
    <xf applyAlignment="1" borderId="0" fillId="0" fontId="13" numFmtId="0" pivotButton="0" quotePrefix="0" xfId="0">
      <alignment readingOrder="2"/>
    </xf>
    <xf applyAlignment="1" borderId="1" fillId="2" fontId="12" numFmtId="0" pivotButton="0" quotePrefix="0" xfId="1">
      <alignment readingOrder="1" shrinkToFit="1" wrapText="1"/>
    </xf>
    <xf applyAlignment="1" borderId="4" fillId="2" fontId="12" numFmtId="14" pivotButton="0" quotePrefix="0" xfId="1">
      <alignment readingOrder="1" shrinkToFit="1" wrapText="1"/>
    </xf>
    <xf applyAlignment="1" borderId="1" fillId="2" fontId="12" numFmtId="0" pivotButton="0" quotePrefix="0" xfId="1">
      <alignment readingOrder="1"/>
    </xf>
    <xf applyAlignment="1" borderId="1" fillId="2" fontId="12" numFmtId="0" pivotButton="0" quotePrefix="0" xfId="1">
      <alignment readingOrder="1" wrapText="1"/>
    </xf>
    <xf applyAlignment="1" borderId="1" fillId="6" fontId="12" numFmtId="0" pivotButton="0" quotePrefix="0" xfId="1">
      <alignment readingOrder="1" wrapText="1"/>
    </xf>
    <xf applyAlignment="1" borderId="1" fillId="2" fontId="12" numFmtId="164" pivotButton="0" quotePrefix="0" xfId="1">
      <alignment horizontal="left" readingOrder="1" wrapText="1"/>
    </xf>
    <xf applyAlignment="1" borderId="1" fillId="2" fontId="12" numFmtId="14" pivotButton="0" quotePrefix="0" xfId="1">
      <alignment readingOrder="1" wrapText="1"/>
    </xf>
    <xf applyAlignment="1" borderId="1" fillId="6" fontId="12" numFmtId="2" pivotButton="0" quotePrefix="0" xfId="1">
      <alignment readingOrder="1" wrapText="1"/>
    </xf>
    <xf applyAlignment="1" borderId="1" fillId="6" fontId="12" numFmtId="164" pivotButton="0" quotePrefix="0" xfId="1">
      <alignment readingOrder="1" wrapText="1"/>
    </xf>
    <xf applyAlignment="1" borderId="1" fillId="2" fontId="12" numFmtId="164" pivotButton="0" quotePrefix="0" xfId="1">
      <alignment readingOrder="1" wrapText="1"/>
    </xf>
    <xf applyAlignment="1" borderId="1" fillId="12" fontId="12" numFmtId="164" pivotButton="0" quotePrefix="0" xfId="1">
      <alignment horizontal="right" readingOrder="1" wrapText="1"/>
    </xf>
    <xf applyAlignment="1" borderId="1" fillId="12" fontId="12" numFmtId="164" pivotButton="0" quotePrefix="0" xfId="1">
      <alignment readingOrder="1" wrapText="1"/>
    </xf>
    <xf applyAlignment="1" borderId="1" fillId="2" fontId="12" numFmtId="10" pivotButton="0" quotePrefix="0" xfId="1">
      <alignment readingOrder="1" wrapText="1"/>
    </xf>
    <xf applyAlignment="1" borderId="1" fillId="6" fontId="12" numFmtId="14" pivotButton="0" quotePrefix="0" xfId="1">
      <alignment readingOrder="1" wrapText="1"/>
    </xf>
    <xf applyAlignment="1" borderId="1" fillId="2" fontId="12" numFmtId="1" pivotButton="0" quotePrefix="0" xfId="2">
      <alignment readingOrder="1" shrinkToFit="1" wrapText="1"/>
    </xf>
    <xf applyAlignment="1" borderId="1" fillId="2" fontId="12" numFmtId="14" pivotButton="0" quotePrefix="0" xfId="2">
      <alignment readingOrder="1" shrinkToFit="1" wrapText="1"/>
    </xf>
    <xf applyAlignment="1" borderId="1" fillId="2" fontId="12" numFmtId="165" pivotButton="0" quotePrefix="0" xfId="2">
      <alignment readingOrder="1" shrinkToFit="1" wrapText="1"/>
    </xf>
    <xf applyAlignment="1" borderId="1" fillId="6" fontId="12" numFmtId="16" pivotButton="0" quotePrefix="0" xfId="2">
      <alignment readingOrder="1" shrinkToFit="1" wrapText="1"/>
    </xf>
    <xf applyAlignment="1" borderId="1" fillId="6" fontId="12" numFmtId="14" pivotButton="0" quotePrefix="0" xfId="2">
      <alignment readingOrder="1" shrinkToFit="1" wrapText="1"/>
    </xf>
    <xf applyAlignment="1" borderId="1" fillId="6" fontId="12" numFmtId="0" pivotButton="0" quotePrefix="0" xfId="0">
      <alignment readingOrder="1"/>
    </xf>
    <xf applyAlignment="1" borderId="1" fillId="6" fontId="12" numFmtId="164" pivotButton="0" quotePrefix="0" xfId="0">
      <alignment readingOrder="1"/>
    </xf>
    <xf applyAlignment="1" borderId="1" fillId="2" fontId="12" numFmtId="16" pivotButton="0" quotePrefix="0" xfId="1">
      <alignment readingOrder="1" shrinkToFit="1" wrapText="1"/>
    </xf>
    <xf applyAlignment="1" borderId="1" fillId="2" fontId="12" numFmtId="14" pivotButton="0" quotePrefix="0" xfId="1">
      <alignment readingOrder="1" shrinkToFit="1" wrapText="1"/>
    </xf>
    <xf applyAlignment="1" borderId="1" fillId="2" fontId="12" numFmtId="164" pivotButton="0" quotePrefix="0" xfId="1">
      <alignment horizontal="right" readingOrder="1" wrapText="1"/>
    </xf>
    <xf applyAlignment="1" borderId="1" fillId="2" fontId="12" numFmtId="0" pivotButton="0" quotePrefix="0" xfId="1">
      <alignment horizontal="left" readingOrder="1" shrinkToFit="1" wrapText="1"/>
    </xf>
    <xf applyAlignment="1" borderId="1" fillId="2" fontId="12" numFmtId="0" pivotButton="0" quotePrefix="0" xfId="1">
      <alignment horizontal="left" readingOrder="1" wrapText="1"/>
    </xf>
    <xf applyAlignment="1" borderId="1" fillId="2" fontId="21" numFmtId="164" pivotButton="0" quotePrefix="0" xfId="1">
      <alignment horizontal="left" readingOrder="1" wrapText="1"/>
    </xf>
    <xf applyAlignment="1" borderId="1" fillId="2" fontId="12" numFmtId="0" pivotButton="0" quotePrefix="0" xfId="1">
      <alignment horizontal="left" readingOrder="1" wrapText="1"/>
    </xf>
    <xf applyAlignment="1" borderId="1" fillId="2" fontId="12" numFmtId="16" pivotButton="0" quotePrefix="1" xfId="1">
      <alignment readingOrder="1" wrapText="1"/>
    </xf>
    <xf applyAlignment="1" borderId="1" fillId="6" fontId="12" numFmtId="14" pivotButton="0" quotePrefix="1" xfId="1">
      <alignment readingOrder="1" wrapText="1"/>
    </xf>
    <xf applyAlignment="1" borderId="1" fillId="2" fontId="12" numFmtId="0" pivotButton="0" quotePrefix="1" xfId="1">
      <alignment readingOrder="1" wrapText="1"/>
    </xf>
    <xf applyAlignment="1" borderId="1" fillId="4" fontId="12" numFmtId="16" pivotButton="0" quotePrefix="0" xfId="2">
      <alignment readingOrder="1" shrinkToFit="1" wrapText="1"/>
    </xf>
    <xf applyAlignment="1" borderId="1" fillId="4" fontId="12" numFmtId="165" pivotButton="0" quotePrefix="0" xfId="2">
      <alignment readingOrder="1" shrinkToFit="1" wrapText="1"/>
    </xf>
    <xf applyAlignment="1" borderId="1" fillId="2" fontId="21" numFmtId="0" pivotButton="0" quotePrefix="0" xfId="1">
      <alignment readingOrder="1" shrinkToFit="1" wrapText="1"/>
    </xf>
    <xf applyAlignment="1" borderId="1" fillId="2" fontId="12" numFmtId="0" pivotButton="0" quotePrefix="0" xfId="1">
      <alignment horizontal="right" readingOrder="1" wrapText="1"/>
    </xf>
    <xf applyAlignment="1" borderId="1" fillId="7" fontId="12" numFmtId="165" pivotButton="0" quotePrefix="0" xfId="2">
      <alignment readingOrder="1" shrinkToFit="1" wrapText="1"/>
    </xf>
    <xf applyAlignment="1" borderId="1" fillId="2" fontId="12" numFmtId="0" pivotButton="0" quotePrefix="0" xfId="1">
      <alignment readingOrder="1" shrinkToFit="1" wrapText="1"/>
    </xf>
    <xf applyAlignment="1" borderId="1" fillId="2" fontId="12" numFmtId="0" pivotButton="0" quotePrefix="0" xfId="1">
      <alignment horizontal="left" readingOrder="1" shrinkToFit="1" wrapText="1"/>
    </xf>
    <xf applyAlignment="1" borderId="1" fillId="2" fontId="12" numFmtId="0" pivotButton="0" quotePrefix="0" xfId="1">
      <alignment readingOrder="1" shrinkToFit="1" wrapText="1"/>
    </xf>
    <xf applyAlignment="1" borderId="1" fillId="5" fontId="12" numFmtId="164" pivotButton="0" quotePrefix="0" xfId="1">
      <alignment readingOrder="1" wrapText="1"/>
    </xf>
    <xf applyAlignment="1" borderId="1" fillId="2" fontId="12" numFmtId="0" pivotButton="0" quotePrefix="0" xfId="1">
      <alignment horizontal="right" readingOrder="1" wrapText="1"/>
    </xf>
    <xf applyAlignment="1" borderId="1" fillId="4" fontId="10" numFmtId="0" pivotButton="0" quotePrefix="0" xfId="1">
      <alignment readingOrder="1" wrapText="1"/>
    </xf>
    <xf applyAlignment="1" borderId="0" fillId="15" fontId="10" numFmtId="0" pivotButton="0" quotePrefix="0" xfId="1">
      <alignment horizontal="right" readingOrder="1" shrinkToFit="1" wrapText="1"/>
    </xf>
    <xf applyAlignment="1" borderId="0" fillId="13" fontId="10" numFmtId="0" pivotButton="0" quotePrefix="0" xfId="0">
      <alignment horizontal="center"/>
    </xf>
    <xf applyAlignment="1" borderId="0" fillId="5" fontId="10" numFmtId="3" pivotButton="0" quotePrefix="0" xfId="0">
      <alignment horizontal="center"/>
    </xf>
    <xf applyAlignment="1" borderId="0" fillId="13" fontId="10" numFmtId="0" pivotButton="0" quotePrefix="1" xfId="0">
      <alignment horizontal="center"/>
    </xf>
    <xf applyAlignment="1" borderId="0" fillId="5" fontId="10" numFmtId="0" pivotButton="0" quotePrefix="0" xfId="0">
      <alignment horizontal="center"/>
    </xf>
    <xf applyAlignment="1" borderId="0" fillId="2" fontId="10" numFmtId="165" pivotButton="0" quotePrefix="0" xfId="2">
      <alignment readingOrder="1" shrinkToFit="1" wrapText="1"/>
    </xf>
    <xf applyAlignment="1" borderId="1" fillId="2" fontId="10" numFmtId="12" pivotButton="0" quotePrefix="0" xfId="1">
      <alignment readingOrder="1" wrapText="1"/>
    </xf>
    <xf applyAlignment="1" borderId="1" fillId="4" fontId="10" numFmtId="0" pivotButton="0" quotePrefix="0" xfId="0">
      <alignment readingOrder="1"/>
    </xf>
    <xf applyAlignment="1" borderId="0" fillId="13" fontId="10" numFmtId="16" pivotButton="0" quotePrefix="0" xfId="0">
      <alignment horizontal="center"/>
    </xf>
    <xf applyAlignment="1" borderId="1" fillId="13" fontId="10" numFmtId="0" pivotButton="0" quotePrefix="0" xfId="1">
      <alignment readingOrder="1" shrinkToFit="1" wrapText="1"/>
    </xf>
    <xf applyAlignment="1" borderId="0" fillId="4" fontId="10" numFmtId="0" pivotButton="0" quotePrefix="0" xfId="1">
      <alignment horizontal="right" readingOrder="1" shrinkToFit="1" wrapText="1"/>
    </xf>
    <xf applyAlignment="1" borderId="1" fillId="2" fontId="10" numFmtId="168" pivotButton="0" quotePrefix="0" xfId="1">
      <alignment horizontal="left" readingOrder="1" wrapText="1"/>
    </xf>
    <xf applyAlignment="1" borderId="1" fillId="2" fontId="13" numFmtId="0" pivotButton="0" quotePrefix="0" xfId="1">
      <alignment readingOrder="1" shrinkToFit="1" wrapText="1"/>
    </xf>
    <xf applyAlignment="1" borderId="1" fillId="2" fontId="13" numFmtId="0" pivotButton="0" quotePrefix="0" xfId="1">
      <alignment horizontal="left" readingOrder="1" wrapText="1"/>
    </xf>
    <xf applyAlignment="1" borderId="1" fillId="2" fontId="13" numFmtId="168" pivotButton="0" quotePrefix="0" xfId="1">
      <alignment horizontal="left" readingOrder="1" wrapText="1"/>
    </xf>
    <xf applyAlignment="1" borderId="1" fillId="2" fontId="13" numFmtId="164" pivotButton="0" quotePrefix="0" xfId="1">
      <alignment horizontal="right" readingOrder="1" wrapText="1"/>
    </xf>
    <xf applyAlignment="1" borderId="1" fillId="4" fontId="13" numFmtId="165" pivotButton="0" quotePrefix="0" xfId="2">
      <alignment readingOrder="1" shrinkToFit="1" wrapText="1"/>
    </xf>
    <xf applyAlignment="1" borderId="0" fillId="0" fontId="22" numFmtId="0" pivotButton="0" quotePrefix="0" xfId="0">
      <alignment horizontal="center"/>
    </xf>
    <xf applyAlignment="1" borderId="0" fillId="0" fontId="22" numFmtId="16" pivotButton="0" quotePrefix="0" xfId="0">
      <alignment horizontal="center"/>
    </xf>
    <xf borderId="0" fillId="0" fontId="22" numFmtId="0" pivotButton="0" quotePrefix="0" xfId="0"/>
    <xf applyAlignment="1" borderId="0" fillId="4" fontId="22" numFmtId="0" pivotButton="0" quotePrefix="0" xfId="0">
      <alignment horizontal="center"/>
    </xf>
    <xf applyAlignment="1" borderId="0" fillId="4" fontId="22" numFmtId="0" pivotButton="0" quotePrefix="0" xfId="0">
      <alignment horizontal="left"/>
    </xf>
    <xf applyAlignment="1" borderId="0" fillId="6" fontId="10" numFmtId="14" pivotButton="0" quotePrefix="0" xfId="2">
      <alignment readingOrder="1" shrinkToFit="1" wrapText="1"/>
    </xf>
    <xf applyAlignment="1" borderId="1" fillId="2" fontId="9" numFmtId="14" pivotButton="0" quotePrefix="0" xfId="2">
      <alignment horizontal="center" vertical="center" wrapText="1"/>
    </xf>
    <xf applyAlignment="1" borderId="3" fillId="2" fontId="14" numFmtId="0" pivotButton="0" quotePrefix="0" xfId="1">
      <alignment readingOrder="1"/>
    </xf>
    <xf applyAlignment="1" borderId="1" fillId="2" fontId="9" numFmtId="0" pivotButton="0" quotePrefix="0" xfId="2">
      <alignment horizontal="center" vertical="center" wrapText="1"/>
    </xf>
    <xf borderId="0" fillId="0" fontId="11" numFmtId="0" pivotButton="0" quotePrefix="0" xfId="0"/>
    <xf applyAlignment="1" borderId="1" fillId="2" fontId="10" numFmtId="49" pivotButton="0" quotePrefix="0" xfId="2">
      <alignment readingOrder="1" shrinkToFit="1" wrapText="1"/>
    </xf>
    <xf applyAlignment="1" borderId="1" fillId="2" fontId="12" numFmtId="49" pivotButton="0" quotePrefix="0" xfId="2">
      <alignment readingOrder="1" shrinkToFit="1" wrapText="1"/>
    </xf>
    <xf applyAlignment="1" borderId="1" fillId="2" fontId="13" numFmtId="49" pivotButton="0" quotePrefix="0" xfId="2">
      <alignment readingOrder="1" shrinkToFit="1" wrapText="1"/>
    </xf>
    <xf applyAlignment="1" borderId="5" fillId="2" fontId="14" numFmtId="0" pivotButton="0" quotePrefix="0" xfId="1">
      <alignment horizontal="left" readingOrder="1"/>
    </xf>
    <xf applyAlignment="1" borderId="1" fillId="2" fontId="13" numFmtId="0" pivotButton="0" quotePrefix="0" xfId="1">
      <alignment horizontal="left" readingOrder="1" shrinkToFit="1" wrapText="1"/>
    </xf>
    <xf applyAlignment="1" borderId="0" fillId="0" fontId="10" numFmtId="0" pivotButton="0" quotePrefix="0" xfId="0">
      <alignment horizontal="left"/>
    </xf>
    <xf applyAlignment="1" borderId="1" fillId="0" fontId="0" numFmtId="14" pivotButton="0" quotePrefix="0" xfId="0">
      <alignment readingOrder="1"/>
    </xf>
    <xf applyAlignment="1" borderId="0" fillId="0" fontId="0" numFmtId="14" pivotButton="0" quotePrefix="0" xfId="0">
      <alignment readingOrder="1"/>
    </xf>
    <xf applyAlignment="1" borderId="1" fillId="2" fontId="10" numFmtId="0" pivotButton="0" quotePrefix="0" xfId="0">
      <alignment readingOrder="1"/>
    </xf>
    <xf applyAlignment="1" borderId="1" fillId="6" fontId="10" numFmtId="0" pivotButton="0" quotePrefix="0" xfId="1">
      <alignment horizontal="left" readingOrder="1" wrapText="1"/>
    </xf>
    <xf applyAlignment="1" borderId="1" fillId="4" fontId="10" numFmtId="0" pivotButton="0" quotePrefix="0" xfId="1">
      <alignment horizontal="left" readingOrder="1" shrinkToFit="1" wrapText="1"/>
    </xf>
    <xf applyAlignment="1" borderId="1" fillId="2" fontId="10" numFmtId="14" pivotButton="0" quotePrefix="0" xfId="2">
      <alignment horizontal="right" readingOrder="1" shrinkToFit="1" wrapText="1"/>
    </xf>
    <xf applyAlignment="1" borderId="1" fillId="0" fontId="10" numFmtId="0" pivotButton="0" quotePrefix="0" xfId="0">
      <alignment readingOrder="1"/>
    </xf>
    <xf applyAlignment="1" borderId="2" fillId="6" fontId="14" numFmtId="0" pivotButton="0" quotePrefix="0" xfId="0">
      <alignment readingOrder="1"/>
    </xf>
    <xf applyAlignment="1" borderId="5" fillId="6" fontId="14" numFmtId="0" pivotButton="0" quotePrefix="0" xfId="0">
      <alignment readingOrder="1"/>
    </xf>
    <xf applyAlignment="1" borderId="3" fillId="6" fontId="14" numFmtId="0" pivotButton="0" quotePrefix="0" xfId="0">
      <alignment readingOrder="1"/>
    </xf>
    <xf applyAlignment="1" borderId="5" fillId="2" fontId="14" numFmtId="0" pivotButton="0" quotePrefix="0" xfId="1">
      <alignment horizontal="center" readingOrder="1"/>
    </xf>
    <xf applyAlignment="1" borderId="1" fillId="6" fontId="12" numFmtId="16" pivotButton="0" quotePrefix="0" xfId="0">
      <alignment readingOrder="1"/>
    </xf>
    <xf applyAlignment="1" borderId="2" fillId="2" fontId="14" numFmtId="1" pivotButton="0" quotePrefix="0" xfId="2">
      <alignment horizontal="center" readingOrder="1"/>
    </xf>
    <xf applyAlignment="1" borderId="5" fillId="2" fontId="14" numFmtId="1" pivotButton="0" quotePrefix="0" xfId="2">
      <alignment horizontal="center" readingOrder="1"/>
    </xf>
    <xf applyAlignment="1" borderId="5" fillId="2" fontId="14" numFmtId="0" pivotButton="0" quotePrefix="0" xfId="2">
      <alignment horizontal="center" readingOrder="1"/>
    </xf>
    <xf applyAlignment="1" borderId="3" fillId="2" fontId="14" numFmtId="1" pivotButton="0" quotePrefix="0" xfId="2">
      <alignment horizontal="center" readingOrder="1"/>
    </xf>
    <xf applyAlignment="1" borderId="2" fillId="6" fontId="14" numFmtId="16" pivotButton="0" quotePrefix="0" xfId="2">
      <alignment horizontal="center" readingOrder="1"/>
    </xf>
    <xf applyAlignment="1" borderId="5" fillId="6" fontId="14" numFmtId="16" pivotButton="0" quotePrefix="0" xfId="2">
      <alignment horizontal="center" readingOrder="1"/>
    </xf>
    <xf applyAlignment="1" borderId="2" fillId="6" fontId="14" numFmtId="0" pivotButton="0" quotePrefix="0" xfId="1">
      <alignment horizontal="center" readingOrder="1"/>
    </xf>
    <xf applyAlignment="1" borderId="5" fillId="6" fontId="14" numFmtId="0" pivotButton="0" quotePrefix="0" xfId="1">
      <alignment horizontal="center" readingOrder="1"/>
    </xf>
    <xf applyAlignment="1" borderId="3" fillId="6" fontId="14" numFmtId="0" pivotButton="0" quotePrefix="0" xfId="1">
      <alignment horizontal="center" readingOrder="1"/>
    </xf>
    <xf applyAlignment="1" borderId="5" fillId="4" fontId="14" numFmtId="1" pivotButton="0" quotePrefix="0" xfId="2">
      <alignment horizontal="center" readingOrder="1"/>
    </xf>
    <xf applyAlignment="1" borderId="5" fillId="2" fontId="14" numFmtId="0" pivotButton="0" quotePrefix="0" xfId="1">
      <alignment horizontal="center" readingOrder="1"/>
    </xf>
    <xf applyAlignment="1" borderId="5" fillId="2" fontId="14" numFmtId="0" pivotButton="0" quotePrefix="0" xfId="1">
      <alignment horizontal="left" readingOrder="1"/>
    </xf>
    <xf applyAlignment="1" borderId="2" fillId="6" fontId="14" numFmtId="2" pivotButton="0" quotePrefix="0" xfId="1">
      <alignment horizontal="center" readingOrder="1"/>
    </xf>
    <xf applyAlignment="1" borderId="2" fillId="2" fontId="14" numFmtId="0" pivotButton="0" quotePrefix="0" xfId="1">
      <alignment horizontal="center" readingOrder="1"/>
    </xf>
    <xf applyAlignment="1" borderId="3" fillId="2" fontId="14" numFmtId="0" pivotButton="0" quotePrefix="0" xfId="1">
      <alignment horizontal="center" readingOrder="1"/>
    </xf>
    <xf borderId="0" fillId="0" fontId="10" numFmtId="164" pivotButton="0" quotePrefix="0" xfId="0"/>
    <xf applyAlignment="1" borderId="1" fillId="6" fontId="14" numFmtId="0" pivotButton="0" quotePrefix="0" xfId="1">
      <alignment horizontal="center" readingOrder="1"/>
    </xf>
    <xf borderId="5" fillId="0" fontId="0" numFmtId="0" pivotButton="0" quotePrefix="0" xfId="0"/>
    <xf borderId="3" fillId="0" fontId="0" numFmtId="0" pivotButton="0" quotePrefix="0" xfId="0"/>
    <xf applyAlignment="1" borderId="1" fillId="6" fontId="14" numFmtId="2" pivotButton="0" quotePrefix="0" xfId="1">
      <alignment horizontal="center" readingOrder="1"/>
    </xf>
    <xf applyAlignment="1" borderId="1" fillId="2" fontId="14" numFmtId="0" pivotButton="0" quotePrefix="0" xfId="1">
      <alignment horizontal="center" readingOrder="1"/>
    </xf>
    <xf applyAlignment="1" borderId="1" fillId="2" fontId="14" numFmtId="1" pivotButton="0" quotePrefix="0" xfId="2">
      <alignment horizontal="center" readingOrder="1"/>
    </xf>
    <xf applyAlignment="1" borderId="1" fillId="6" fontId="14" numFmtId="164" pivotButton="0" quotePrefix="0" xfId="1">
      <alignment horizontal="center" readingOrder="1" vertical="center" wrapText="1"/>
    </xf>
    <xf applyAlignment="1" borderId="1" fillId="2" fontId="14" numFmtId="164" pivotButton="0" quotePrefix="0" xfId="1">
      <alignment horizontal="center" readingOrder="1" vertical="center" wrapText="1"/>
    </xf>
    <xf applyAlignment="1" borderId="1" fillId="12" fontId="14" numFmtId="164" pivotButton="0" quotePrefix="0" xfId="1">
      <alignment horizontal="center" readingOrder="1" vertical="center" wrapText="1"/>
    </xf>
    <xf applyAlignment="1" borderId="1" fillId="6" fontId="14" numFmtId="164" pivotButton="0" quotePrefix="0" xfId="2">
      <alignment horizontal="center" readingOrder="1" shrinkToFit="1" vertical="center" wrapText="1"/>
    </xf>
    <xf applyAlignment="1" borderId="1" fillId="2" fontId="10" numFmtId="164" pivotButton="0" quotePrefix="0" xfId="1">
      <alignment horizontal="left" readingOrder="1" wrapText="1"/>
    </xf>
    <xf applyAlignment="1" borderId="1" fillId="6" fontId="10" numFmtId="164" pivotButton="0" quotePrefix="0" xfId="1">
      <alignment readingOrder="1" wrapText="1"/>
    </xf>
    <xf applyAlignment="1" borderId="1" fillId="2" fontId="10" numFmtId="164" pivotButton="0" quotePrefix="0" xfId="1">
      <alignment readingOrder="1" wrapText="1"/>
    </xf>
    <xf applyAlignment="1" borderId="1" fillId="2" fontId="10" numFmtId="164" pivotButton="0" quotePrefix="0" xfId="1">
      <alignment horizontal="right" readingOrder="1" wrapText="1"/>
    </xf>
    <xf applyAlignment="1" borderId="1" fillId="12" fontId="10" numFmtId="164" pivotButton="0" quotePrefix="0" xfId="1">
      <alignment horizontal="right" readingOrder="1" wrapText="1"/>
    </xf>
    <xf applyAlignment="1" borderId="1" fillId="12" fontId="10" numFmtId="164" pivotButton="0" quotePrefix="0" xfId="1">
      <alignment readingOrder="1" wrapText="1"/>
    </xf>
    <xf applyAlignment="1" borderId="1" fillId="6" fontId="10" numFmtId="164" pivotButton="0" quotePrefix="0" xfId="0">
      <alignment readingOrder="1"/>
    </xf>
    <xf applyAlignment="1" borderId="1" fillId="2" fontId="12" numFmtId="164" pivotButton="0" quotePrefix="0" xfId="1">
      <alignment horizontal="left" readingOrder="1" wrapText="1"/>
    </xf>
    <xf applyAlignment="1" borderId="1" fillId="6" fontId="12" numFmtId="164" pivotButton="0" quotePrefix="0" xfId="1">
      <alignment readingOrder="1" wrapText="1"/>
    </xf>
    <xf applyAlignment="1" borderId="1" fillId="2" fontId="12" numFmtId="164" pivotButton="0" quotePrefix="0" xfId="1">
      <alignment readingOrder="1" wrapText="1"/>
    </xf>
    <xf applyAlignment="1" borderId="1" fillId="12" fontId="12" numFmtId="164" pivotButton="0" quotePrefix="0" xfId="1">
      <alignment horizontal="right" readingOrder="1" wrapText="1"/>
    </xf>
    <xf applyAlignment="1" borderId="1" fillId="12" fontId="12" numFmtId="164" pivotButton="0" quotePrefix="0" xfId="1">
      <alignment readingOrder="1" wrapText="1"/>
    </xf>
    <xf applyAlignment="1" borderId="1" fillId="6" fontId="12" numFmtId="164" pivotButton="0" quotePrefix="0" xfId="0">
      <alignment readingOrder="1"/>
    </xf>
    <xf applyAlignment="1" borderId="1" fillId="2" fontId="14" numFmtId="164" pivotButton="0" quotePrefix="0" xfId="1">
      <alignment horizontal="left" readingOrder="1" wrapText="1"/>
    </xf>
    <xf applyAlignment="1" borderId="1" fillId="2" fontId="12" numFmtId="164" pivotButton="0" quotePrefix="0" xfId="1">
      <alignment horizontal="right" readingOrder="1" wrapText="1"/>
    </xf>
    <xf applyAlignment="1" borderId="1" fillId="2" fontId="21" numFmtId="164" pivotButton="0" quotePrefix="0" xfId="1">
      <alignment horizontal="left" readingOrder="1" wrapText="1"/>
    </xf>
    <xf applyAlignment="1" borderId="1" fillId="5" fontId="10" numFmtId="164" pivotButton="0" quotePrefix="0" xfId="1">
      <alignment horizontal="right" readingOrder="1" wrapText="1"/>
    </xf>
    <xf applyAlignment="1" borderId="1" fillId="5" fontId="10" numFmtId="164" pivotButton="0" quotePrefix="0" xfId="1">
      <alignment readingOrder="1" wrapText="1"/>
    </xf>
    <xf applyAlignment="1" borderId="1" fillId="2" fontId="13" numFmtId="164" pivotButton="0" quotePrefix="0" xfId="1">
      <alignment horizontal="left" readingOrder="1" wrapText="1"/>
    </xf>
    <xf applyAlignment="1" borderId="1" fillId="6" fontId="13" numFmtId="164" pivotButton="0" quotePrefix="0" xfId="1">
      <alignment readingOrder="1" wrapText="1"/>
    </xf>
    <xf applyAlignment="1" borderId="1" fillId="2" fontId="13" numFmtId="164" pivotButton="0" quotePrefix="0" xfId="1">
      <alignment readingOrder="1" wrapText="1"/>
    </xf>
    <xf applyAlignment="1" borderId="1" fillId="12" fontId="13" numFmtId="164" pivotButton="0" quotePrefix="0" xfId="1">
      <alignment horizontal="right" readingOrder="1" wrapText="1"/>
    </xf>
    <xf applyAlignment="1" borderId="1" fillId="12" fontId="13" numFmtId="164" pivotButton="0" quotePrefix="0" xfId="1">
      <alignment readingOrder="1" wrapText="1"/>
    </xf>
    <xf applyAlignment="1" borderId="1" fillId="6" fontId="13" numFmtId="164" pivotButton="0" quotePrefix="0" xfId="0">
      <alignment readingOrder="1"/>
    </xf>
    <xf applyAlignment="1" borderId="1" fillId="2" fontId="13" numFmtId="164" pivotButton="0" quotePrefix="0" xfId="1">
      <alignment horizontal="right" readingOrder="1" wrapText="1"/>
    </xf>
    <xf applyAlignment="1" borderId="1" fillId="5" fontId="12" numFmtId="164" pivotButton="0" quotePrefix="0" xfId="1">
      <alignment readingOrder="1" wrapText="1"/>
    </xf>
    <xf applyAlignment="1" borderId="0" fillId="0" fontId="0" numFmtId="166" pivotButton="0" quotePrefix="0" xfId="0">
      <alignment horizontal="center"/>
    </xf>
    <xf applyAlignment="1" applyProtection="1" borderId="0" fillId="10" fontId="19" numFmtId="166" pivotButton="0" quotePrefix="0" xfId="1169">
      <alignment horizontal="center"/>
      <protection hidden="0" locked="0"/>
    </xf>
    <xf applyAlignment="1" applyProtection="1" borderId="0" fillId="10" fontId="18" numFmtId="166" pivotButton="0" quotePrefix="0" xfId="1169">
      <alignment horizontal="center"/>
      <protection hidden="0" locked="0"/>
    </xf>
    <xf applyAlignment="1" applyProtection="1" borderId="0" fillId="10" fontId="19" numFmtId="166" pivotButton="0" quotePrefix="0" xfId="1169">
      <alignment horizontal="center" wrapText="1"/>
      <protection hidden="0" locked="0"/>
    </xf>
    <xf applyAlignment="1" borderId="1" fillId="11" fontId="20" numFmtId="166" pivotButton="0" quotePrefix="0" xfId="0">
      <alignment horizontal="center"/>
    </xf>
    <xf applyAlignment="1" borderId="1" fillId="11" fontId="8" numFmtId="166" pivotButton="0" quotePrefix="0" xfId="0">
      <alignment horizontal="center"/>
    </xf>
    <xf applyAlignment="1" borderId="1" fillId="13" fontId="10" numFmtId="164" pivotButton="0" quotePrefix="0" xfId="1">
      <alignment horizontal="right" readingOrder="1" wrapText="1"/>
    </xf>
    <xf applyAlignment="1" borderId="1" fillId="13" fontId="10" numFmtId="164" pivotButton="0" quotePrefix="0" xfId="1">
      <alignment horizontal="left" readingOrder="1" wrapText="1"/>
    </xf>
    <xf applyAlignment="1" borderId="1" fillId="13" fontId="14" numFmtId="164" pivotButton="0" quotePrefix="0" xfId="1">
      <alignment horizontal="left" readingOrder="1" wrapText="1"/>
    </xf>
    <xf applyAlignment="1" borderId="1" fillId="2" fontId="14" numFmtId="164" pivotButton="0" quotePrefix="0" xfId="1">
      <alignment horizontal="left" wrapText="1"/>
    </xf>
    <xf applyAlignment="1" borderId="1" fillId="14" fontId="10" numFmtId="164" pivotButton="0" quotePrefix="0" xfId="1">
      <alignment horizontal="left" readingOrder="1" wrapText="1"/>
    </xf>
  </cellXfs>
  <cellStyles count="1170">
    <cellStyle builtinId="0" name="Normal" xfId="0"/>
    <cellStyle name="Normal 75" xfId="1"/>
    <cellStyle name="Normal_SS01 Summary" xfId="2"/>
    <cellStyle name="Normal 2 10" xfId="3"/>
    <cellStyle name="Normal 2 2" xfId="4"/>
    <cellStyle name="Normal 74" xfId="5"/>
    <cellStyle name="Normal 86" xfId="6"/>
    <cellStyle name="Normal 50" xfId="7"/>
    <cellStyle name="Percent 3" xfId="8"/>
    <cellStyle name="Comma 2" xfId="9"/>
    <cellStyle name="Percent 2 2 2" xfId="10"/>
    <cellStyle name="Normal 91" xfId="11"/>
    <cellStyle name="Normal 2" xfId="12"/>
    <cellStyle name="Normal 3" xfId="13"/>
    <cellStyle name="Normal 4" xfId="14"/>
    <cellStyle name="Normal 5" xfId="15"/>
    <cellStyle name="Normal 6" xfId="16"/>
    <cellStyle name="Normal 7" xfId="17"/>
    <cellStyle name="Normal 8" xfId="18"/>
    <cellStyle name="Normal 9" xfId="19"/>
    <cellStyle name="Normal 10" xfId="20"/>
    <cellStyle name="Normal 81" xfId="21"/>
    <cellStyle name="Normal 84" xfId="22"/>
    <cellStyle name="Normal 83" xfId="23"/>
    <cellStyle name="Normal 82" xfId="24"/>
    <cellStyle name="Normal 85" xfId="25"/>
    <cellStyle name="Normal 10 10" xfId="26"/>
    <cellStyle name="Normal 10 11" xfId="27"/>
    <cellStyle name="Normal 10 12" xfId="28"/>
    <cellStyle name="Normal 10 13" xfId="29"/>
    <cellStyle name="Normal 10 14" xfId="30"/>
    <cellStyle name="Normal 10 15" xfId="31"/>
    <cellStyle name="Normal 10 16" xfId="32"/>
    <cellStyle name="Normal 10 17" xfId="33"/>
    <cellStyle name="Normal 10 18" xfId="34"/>
    <cellStyle name="Normal 10 19" xfId="35"/>
    <cellStyle name="Normal 10 2" xfId="36"/>
    <cellStyle name="Normal 10 20" xfId="37"/>
    <cellStyle name="Normal 10 21" xfId="38"/>
    <cellStyle name="Normal 10 22" xfId="39"/>
    <cellStyle name="Normal 10 23" xfId="40"/>
    <cellStyle name="Normal 10 24" xfId="41"/>
    <cellStyle name="Normal 10 25" xfId="42"/>
    <cellStyle name="Normal 10 26" xfId="43"/>
    <cellStyle name="Normal 10 27" xfId="44"/>
    <cellStyle name="Normal 10 28" xfId="45"/>
    <cellStyle name="Normal 10 29" xfId="46"/>
    <cellStyle name="Normal 10 3" xfId="47"/>
    <cellStyle name="Normal 10 30" xfId="48"/>
    <cellStyle name="Normal 10 31" xfId="49"/>
    <cellStyle name="Normal 10 32" xfId="50"/>
    <cellStyle name="Normal 10 33" xfId="51"/>
    <cellStyle name="Normal 10 34" xfId="52"/>
    <cellStyle name="Normal 10 35" xfId="53"/>
    <cellStyle name="Normal 10 4" xfId="54"/>
    <cellStyle name="Normal 10 5" xfId="55"/>
    <cellStyle name="Normal 10 6" xfId="56"/>
    <cellStyle name="Normal 10 7" xfId="57"/>
    <cellStyle name="Normal 10 8" xfId="58"/>
    <cellStyle name="Normal 10 9" xfId="59"/>
    <cellStyle name="Normal 11" xfId="60"/>
    <cellStyle name="Normal 11 10" xfId="61"/>
    <cellStyle name="Normal 11 11" xfId="62"/>
    <cellStyle name="Normal 11 12" xfId="63"/>
    <cellStyle name="Normal 11 13" xfId="64"/>
    <cellStyle name="Normal 11 14" xfId="65"/>
    <cellStyle name="Normal 11 15" xfId="66"/>
    <cellStyle name="Normal 11 16" xfId="67"/>
    <cellStyle name="Normal 11 17" xfId="68"/>
    <cellStyle name="Normal 11 18" xfId="69"/>
    <cellStyle name="Normal 11 19" xfId="70"/>
    <cellStyle name="Normal 11 2" xfId="71"/>
    <cellStyle name="Normal 11 20" xfId="72"/>
    <cellStyle name="Normal 11 21" xfId="73"/>
    <cellStyle name="Normal 11 22" xfId="74"/>
    <cellStyle name="Normal 11 23" xfId="75"/>
    <cellStyle name="Normal 11 24" xfId="76"/>
    <cellStyle name="Normal 11 25" xfId="77"/>
    <cellStyle name="Normal 11 26" xfId="78"/>
    <cellStyle name="Normal 11 27" xfId="79"/>
    <cellStyle name="Normal 11 28" xfId="80"/>
    <cellStyle name="Normal 11 29" xfId="81"/>
    <cellStyle name="Normal 11 3" xfId="82"/>
    <cellStyle name="Normal 11 30" xfId="83"/>
    <cellStyle name="Normal 11 31" xfId="84"/>
    <cellStyle name="Normal 11 32" xfId="85"/>
    <cellStyle name="Normal 11 33" xfId="86"/>
    <cellStyle name="Normal 11 4" xfId="87"/>
    <cellStyle name="Normal 11 5" xfId="88"/>
    <cellStyle name="Normal 11 6" xfId="89"/>
    <cellStyle name="Normal 11 7" xfId="90"/>
    <cellStyle name="Normal 11 8" xfId="91"/>
    <cellStyle name="Normal 11 9" xfId="92"/>
    <cellStyle name="Normal 12" xfId="93"/>
    <cellStyle name="Normal 12 10" xfId="94"/>
    <cellStyle name="Normal 12 11" xfId="95"/>
    <cellStyle name="Normal 12 12" xfId="96"/>
    <cellStyle name="Normal 12 13" xfId="97"/>
    <cellStyle name="Normal 12 14" xfId="98"/>
    <cellStyle name="Normal 12 15" xfId="99"/>
    <cellStyle name="Normal 12 16" xfId="100"/>
    <cellStyle name="Normal 12 17" xfId="101"/>
    <cellStyle name="Normal 12 18" xfId="102"/>
    <cellStyle name="Normal 12 19" xfId="103"/>
    <cellStyle name="Normal 12 2" xfId="104"/>
    <cellStyle name="Normal 12 20" xfId="105"/>
    <cellStyle name="Normal 12 21" xfId="106"/>
    <cellStyle name="Normal 12 22" xfId="107"/>
    <cellStyle name="Normal 12 23" xfId="108"/>
    <cellStyle name="Normal 12 24" xfId="109"/>
    <cellStyle name="Normal 12 25" xfId="110"/>
    <cellStyle name="Normal 12 26" xfId="111"/>
    <cellStyle name="Normal 12 27" xfId="112"/>
    <cellStyle name="Normal 12 28" xfId="113"/>
    <cellStyle name="Normal 12 29" xfId="114"/>
    <cellStyle name="Normal 12 3" xfId="115"/>
    <cellStyle name="Normal 12 30" xfId="116"/>
    <cellStyle name="Normal 12 31" xfId="117"/>
    <cellStyle name="Normal 12 32" xfId="118"/>
    <cellStyle name="Normal 12 33" xfId="119"/>
    <cellStyle name="Normal 12 4" xfId="120"/>
    <cellStyle name="Normal 12 5" xfId="121"/>
    <cellStyle name="Normal 12 6" xfId="122"/>
    <cellStyle name="Normal 12 7" xfId="123"/>
    <cellStyle name="Normal 12 8" xfId="124"/>
    <cellStyle name="Normal 12 9" xfId="125"/>
    <cellStyle name="Normal 13" xfId="126"/>
    <cellStyle name="Normal 13 10" xfId="127"/>
    <cellStyle name="Normal 13 11" xfId="128"/>
    <cellStyle name="Normal 13 12" xfId="129"/>
    <cellStyle name="Normal 13 13" xfId="130"/>
    <cellStyle name="Normal 13 14" xfId="131"/>
    <cellStyle name="Normal 13 15" xfId="132"/>
    <cellStyle name="Normal 13 16" xfId="133"/>
    <cellStyle name="Normal 13 17" xfId="134"/>
    <cellStyle name="Normal 13 18" xfId="135"/>
    <cellStyle name="Normal 13 19" xfId="136"/>
    <cellStyle name="Normal 13 2" xfId="137"/>
    <cellStyle name="Normal 13 20" xfId="138"/>
    <cellStyle name="Normal 13 21" xfId="139"/>
    <cellStyle name="Normal 13 22" xfId="140"/>
    <cellStyle name="Normal 13 23" xfId="141"/>
    <cellStyle name="Normal 13 24" xfId="142"/>
    <cellStyle name="Normal 13 25" xfId="143"/>
    <cellStyle name="Normal 13 26" xfId="144"/>
    <cellStyle name="Normal 13 27" xfId="145"/>
    <cellStyle name="Normal 13 28" xfId="146"/>
    <cellStyle name="Normal 13 29" xfId="147"/>
    <cellStyle name="Normal 13 3" xfId="148"/>
    <cellStyle name="Normal 13 30" xfId="149"/>
    <cellStyle name="Normal 13 31" xfId="150"/>
    <cellStyle name="Normal 13 32" xfId="151"/>
    <cellStyle name="Normal 13 33" xfId="152"/>
    <cellStyle name="Normal 13 4" xfId="153"/>
    <cellStyle name="Normal 13 5" xfId="154"/>
    <cellStyle name="Normal 13 6" xfId="155"/>
    <cellStyle name="Normal 13 7" xfId="156"/>
    <cellStyle name="Normal 13 8" xfId="157"/>
    <cellStyle name="Normal 13 9" xfId="158"/>
    <cellStyle name="Normal 14" xfId="159"/>
    <cellStyle name="Normal 14 10" xfId="160"/>
    <cellStyle name="Normal 14 11" xfId="161"/>
    <cellStyle name="Normal 14 12" xfId="162"/>
    <cellStyle name="Normal 14 13" xfId="163"/>
    <cellStyle name="Normal 14 14" xfId="164"/>
    <cellStyle name="Normal 14 15" xfId="165"/>
    <cellStyle name="Normal 14 16" xfId="166"/>
    <cellStyle name="Normal 14 17" xfId="167"/>
    <cellStyle name="Normal 14 18" xfId="168"/>
    <cellStyle name="Normal 14 19" xfId="169"/>
    <cellStyle name="Normal 14 2" xfId="170"/>
    <cellStyle name="Normal 14 20" xfId="171"/>
    <cellStyle name="Normal 14 21" xfId="172"/>
    <cellStyle name="Normal 14 22" xfId="173"/>
    <cellStyle name="Normal 14 23" xfId="174"/>
    <cellStyle name="Normal 14 24" xfId="175"/>
    <cellStyle name="Normal 14 25" xfId="176"/>
    <cellStyle name="Normal 14 26" xfId="177"/>
    <cellStyle name="Normal 14 27" xfId="178"/>
    <cellStyle name="Normal 14 28" xfId="179"/>
    <cellStyle name="Normal 14 29" xfId="180"/>
    <cellStyle name="Normal 14 3" xfId="181"/>
    <cellStyle name="Normal 14 30" xfId="182"/>
    <cellStyle name="Normal 14 31" xfId="183"/>
    <cellStyle name="Normal 14 32" xfId="184"/>
    <cellStyle name="Normal 14 33" xfId="185"/>
    <cellStyle name="Normal 14 4" xfId="186"/>
    <cellStyle name="Normal 14 5" xfId="187"/>
    <cellStyle name="Normal 14 6" xfId="188"/>
    <cellStyle name="Normal 14 7" xfId="189"/>
    <cellStyle name="Normal 14 8" xfId="190"/>
    <cellStyle name="Normal 14 9" xfId="191"/>
    <cellStyle name="Normal 15" xfId="192"/>
    <cellStyle name="Normal 15 10" xfId="193"/>
    <cellStyle name="Normal 15 11" xfId="194"/>
    <cellStyle name="Normal 15 12" xfId="195"/>
    <cellStyle name="Normal 15 13" xfId="196"/>
    <cellStyle name="Normal 15 14" xfId="197"/>
    <cellStyle name="Normal 15 15" xfId="198"/>
    <cellStyle name="Normal 15 16" xfId="199"/>
    <cellStyle name="Normal 15 17" xfId="200"/>
    <cellStyle name="Normal 15 18" xfId="201"/>
    <cellStyle name="Normal 15 19" xfId="202"/>
    <cellStyle name="Normal 15 2" xfId="203"/>
    <cellStyle name="Normal 15 20" xfId="204"/>
    <cellStyle name="Normal 15 21" xfId="205"/>
    <cellStyle name="Normal 15 22" xfId="206"/>
    <cellStyle name="Normal 15 23" xfId="207"/>
    <cellStyle name="Normal 15 24" xfId="208"/>
    <cellStyle name="Normal 15 25" xfId="209"/>
    <cellStyle name="Normal 15 26" xfId="210"/>
    <cellStyle name="Normal 15 27" xfId="211"/>
    <cellStyle name="Normal 15 28" xfId="212"/>
    <cellStyle name="Normal 15 29" xfId="213"/>
    <cellStyle name="Normal 15 3" xfId="214"/>
    <cellStyle name="Normal 15 30" xfId="215"/>
    <cellStyle name="Normal 15 31" xfId="216"/>
    <cellStyle name="Normal 15 32" xfId="217"/>
    <cellStyle name="Normal 15 33" xfId="218"/>
    <cellStyle name="Normal 15 4" xfId="219"/>
    <cellStyle name="Normal 15 5" xfId="220"/>
    <cellStyle name="Normal 15 6" xfId="221"/>
    <cellStyle name="Normal 15 7" xfId="222"/>
    <cellStyle name="Normal 15 8" xfId="223"/>
    <cellStyle name="Normal 15 9" xfId="224"/>
    <cellStyle name="Normal 16" xfId="225"/>
    <cellStyle name="Normal 16 10" xfId="226"/>
    <cellStyle name="Normal 16 11" xfId="227"/>
    <cellStyle name="Normal 16 12" xfId="228"/>
    <cellStyle name="Normal 16 13" xfId="229"/>
    <cellStyle name="Normal 16 14" xfId="230"/>
    <cellStyle name="Normal 16 15" xfId="231"/>
    <cellStyle name="Normal 16 16" xfId="232"/>
    <cellStyle name="Normal 16 17" xfId="233"/>
    <cellStyle name="Normal 16 18" xfId="234"/>
    <cellStyle name="Normal 16 19" xfId="235"/>
    <cellStyle name="Normal 16 2" xfId="236"/>
    <cellStyle name="Normal 16 20" xfId="237"/>
    <cellStyle name="Normal 16 21" xfId="238"/>
    <cellStyle name="Normal 16 22" xfId="239"/>
    <cellStyle name="Normal 16 23" xfId="240"/>
    <cellStyle name="Normal 16 24" xfId="241"/>
    <cellStyle name="Normal 16 25" xfId="242"/>
    <cellStyle name="Normal 16 26" xfId="243"/>
    <cellStyle name="Normal 16 27" xfId="244"/>
    <cellStyle name="Normal 16 28" xfId="245"/>
    <cellStyle name="Normal 16 29" xfId="246"/>
    <cellStyle name="Normal 16 3" xfId="247"/>
    <cellStyle name="Normal 16 30" xfId="248"/>
    <cellStyle name="Normal 16 31" xfId="249"/>
    <cellStyle name="Normal 16 32" xfId="250"/>
    <cellStyle name="Normal 16 33" xfId="251"/>
    <cellStyle name="Normal 16 4" xfId="252"/>
    <cellStyle name="Normal 16 5" xfId="253"/>
    <cellStyle name="Normal 16 6" xfId="254"/>
    <cellStyle name="Normal 16 7" xfId="255"/>
    <cellStyle name="Normal 16 8" xfId="256"/>
    <cellStyle name="Normal 16 9" xfId="257"/>
    <cellStyle name="Normal 17" xfId="258"/>
    <cellStyle name="Normal 17 10" xfId="259"/>
    <cellStyle name="Normal 17 11" xfId="260"/>
    <cellStyle name="Normal 17 12" xfId="261"/>
    <cellStyle name="Normal 17 13" xfId="262"/>
    <cellStyle name="Normal 17 14" xfId="263"/>
    <cellStyle name="Normal 17 15" xfId="264"/>
    <cellStyle name="Normal 17 16" xfId="265"/>
    <cellStyle name="Normal 17 17" xfId="266"/>
    <cellStyle name="Normal 17 18" xfId="267"/>
    <cellStyle name="Normal 17 19" xfId="268"/>
    <cellStyle name="Normal 17 2" xfId="269"/>
    <cellStyle name="Normal 17 20" xfId="270"/>
    <cellStyle name="Normal 17 21" xfId="271"/>
    <cellStyle name="Normal 17 22" xfId="272"/>
    <cellStyle name="Normal 17 23" xfId="273"/>
    <cellStyle name="Normal 17 24" xfId="274"/>
    <cellStyle name="Normal 17 25" xfId="275"/>
    <cellStyle name="Normal 17 26" xfId="276"/>
    <cellStyle name="Normal 17 27" xfId="277"/>
    <cellStyle name="Normal 17 28" xfId="278"/>
    <cellStyle name="Normal 17 29" xfId="279"/>
    <cellStyle name="Normal 17 3" xfId="280"/>
    <cellStyle name="Normal 17 30" xfId="281"/>
    <cellStyle name="Normal 17 31" xfId="282"/>
    <cellStyle name="Normal 17 32" xfId="283"/>
    <cellStyle name="Normal 17 33" xfId="284"/>
    <cellStyle name="Normal 17 4" xfId="285"/>
    <cellStyle name="Normal 17 5" xfId="286"/>
    <cellStyle name="Normal 17 6" xfId="287"/>
    <cellStyle name="Normal 17 7" xfId="288"/>
    <cellStyle name="Normal 17 8" xfId="289"/>
    <cellStyle name="Normal 17 9" xfId="290"/>
    <cellStyle name="Normal 18" xfId="291"/>
    <cellStyle name="Normal 18 10" xfId="292"/>
    <cellStyle name="Normal 18 11" xfId="293"/>
    <cellStyle name="Normal 18 12" xfId="294"/>
    <cellStyle name="Normal 18 13" xfId="295"/>
    <cellStyle name="Normal 18 14" xfId="296"/>
    <cellStyle name="Normal 18 15" xfId="297"/>
    <cellStyle name="Normal 18 16" xfId="298"/>
    <cellStyle name="Normal 18 17" xfId="299"/>
    <cellStyle name="Normal 18 18" xfId="300"/>
    <cellStyle name="Normal 18 19" xfId="301"/>
    <cellStyle name="Normal 18 2" xfId="302"/>
    <cellStyle name="Normal 18 20" xfId="303"/>
    <cellStyle name="Normal 18 21" xfId="304"/>
    <cellStyle name="Normal 18 22" xfId="305"/>
    <cellStyle name="Normal 18 23" xfId="306"/>
    <cellStyle name="Normal 18 24" xfId="307"/>
    <cellStyle name="Normal 18 25" xfId="308"/>
    <cellStyle name="Normal 18 26" xfId="309"/>
    <cellStyle name="Normal 18 27" xfId="310"/>
    <cellStyle name="Normal 18 28" xfId="311"/>
    <cellStyle name="Normal 18 29" xfId="312"/>
    <cellStyle name="Normal 18 3" xfId="313"/>
    <cellStyle name="Normal 18 30" xfId="314"/>
    <cellStyle name="Normal 18 31" xfId="315"/>
    <cellStyle name="Normal 18 32" xfId="316"/>
    <cellStyle name="Normal 18 33" xfId="317"/>
    <cellStyle name="Normal 18 4" xfId="318"/>
    <cellStyle name="Normal 18 5" xfId="319"/>
    <cellStyle name="Normal 18 6" xfId="320"/>
    <cellStyle name="Normal 18 7" xfId="321"/>
    <cellStyle name="Normal 18 8" xfId="322"/>
    <cellStyle name="Normal 18 9" xfId="323"/>
    <cellStyle name="Normal 19" xfId="324"/>
    <cellStyle name="Normal 19 10" xfId="325"/>
    <cellStyle name="Normal 19 11" xfId="326"/>
    <cellStyle name="Normal 19 12" xfId="327"/>
    <cellStyle name="Normal 19 13" xfId="328"/>
    <cellStyle name="Normal 19 14" xfId="329"/>
    <cellStyle name="Normal 19 15" xfId="330"/>
    <cellStyle name="Normal 19 16" xfId="331"/>
    <cellStyle name="Normal 19 17" xfId="332"/>
    <cellStyle name="Normal 19 18" xfId="333"/>
    <cellStyle name="Normal 19 19" xfId="334"/>
    <cellStyle name="Normal 19 2" xfId="335"/>
    <cellStyle name="Normal 19 20" xfId="336"/>
    <cellStyle name="Normal 19 21" xfId="337"/>
    <cellStyle name="Normal 19 22" xfId="338"/>
    <cellStyle name="Normal 19 23" xfId="339"/>
    <cellStyle name="Normal 19 24" xfId="340"/>
    <cellStyle name="Normal 19 25" xfId="341"/>
    <cellStyle name="Normal 19 26" xfId="342"/>
    <cellStyle name="Normal 19 27" xfId="343"/>
    <cellStyle name="Normal 19 28" xfId="344"/>
    <cellStyle name="Normal 19 29" xfId="345"/>
    <cellStyle name="Normal 19 3" xfId="346"/>
    <cellStyle name="Normal 19 30" xfId="347"/>
    <cellStyle name="Normal 19 31" xfId="348"/>
    <cellStyle name="Normal 19 32" xfId="349"/>
    <cellStyle name="Normal 19 33" xfId="350"/>
    <cellStyle name="Normal 19 4" xfId="351"/>
    <cellStyle name="Normal 19 5" xfId="352"/>
    <cellStyle name="Normal 19 6" xfId="353"/>
    <cellStyle name="Normal 19 7" xfId="354"/>
    <cellStyle name="Normal 19 8" xfId="355"/>
    <cellStyle name="Normal 19 9" xfId="356"/>
    <cellStyle name="Normal 2 11" xfId="357"/>
    <cellStyle name="Normal 2 12" xfId="358"/>
    <cellStyle name="Normal 2 13" xfId="359"/>
    <cellStyle name="Normal 2 14" xfId="360"/>
    <cellStyle name="Normal 2 15" xfId="361"/>
    <cellStyle name="Normal 2 16" xfId="362"/>
    <cellStyle name="Normal 2 17" xfId="363"/>
    <cellStyle name="Normal 2 18" xfId="364"/>
    <cellStyle name="Normal 2 19" xfId="365"/>
    <cellStyle name="Normal 2 20" xfId="366"/>
    <cellStyle name="Normal 2 21" xfId="367"/>
    <cellStyle name="Normal 2 22" xfId="368"/>
    <cellStyle name="Normal 2 23" xfId="369"/>
    <cellStyle name="Normal 2 24" xfId="370"/>
    <cellStyle name="Normal 2 25" xfId="371"/>
    <cellStyle name="Normal 2 26" xfId="372"/>
    <cellStyle name="Normal 2 27" xfId="373"/>
    <cellStyle name="Normal 2 28" xfId="374"/>
    <cellStyle name="Normal 2 29" xfId="375"/>
    <cellStyle name="Normal 2 3" xfId="376"/>
    <cellStyle name="Normal 2 30" xfId="377"/>
    <cellStyle name="Normal 2 31" xfId="378"/>
    <cellStyle name="Normal 2 32" xfId="379"/>
    <cellStyle name="Normal 2 33" xfId="380"/>
    <cellStyle name="Normal 2 34" xfId="381"/>
    <cellStyle name="Normal 2 35" xfId="382"/>
    <cellStyle name="Normal 2 36" xfId="383"/>
    <cellStyle name="Normal 2 37" xfId="384"/>
    <cellStyle name="Normal 2 38" xfId="385"/>
    <cellStyle name="Normal 2 39" xfId="386"/>
    <cellStyle name="Normal 2 4" xfId="387"/>
    <cellStyle name="Normal 2 40" xfId="388"/>
    <cellStyle name="Normal 2 41" xfId="389"/>
    <cellStyle name="Normal 2 42" xfId="390"/>
    <cellStyle name="Normal 2 43" xfId="391"/>
    <cellStyle name="Normal 2 44" xfId="392"/>
    <cellStyle name="Normal 2 45" xfId="393"/>
    <cellStyle name="Normal 2 46" xfId="394"/>
    <cellStyle name="Normal 2 47" xfId="395"/>
    <cellStyle name="Normal 2 5" xfId="396"/>
    <cellStyle name="Normal 2 6" xfId="397"/>
    <cellStyle name="Normal 2 7" xfId="398"/>
    <cellStyle name="Normal 2 8" xfId="399"/>
    <cellStyle name="Normal 2 9" xfId="400"/>
    <cellStyle name="Normal 20" xfId="401"/>
    <cellStyle name="Normal 20 10" xfId="402"/>
    <cellStyle name="Normal 20 11" xfId="403"/>
    <cellStyle name="Normal 20 12" xfId="404"/>
    <cellStyle name="Normal 20 13" xfId="405"/>
    <cellStyle name="Normal 20 14" xfId="406"/>
    <cellStyle name="Normal 20 15" xfId="407"/>
    <cellStyle name="Normal 20 16" xfId="408"/>
    <cellStyle name="Normal 20 17" xfId="409"/>
    <cellStyle name="Normal 20 18" xfId="410"/>
    <cellStyle name="Normal 20 19" xfId="411"/>
    <cellStyle name="Normal 20 2" xfId="412"/>
    <cellStyle name="Normal 20 20" xfId="413"/>
    <cellStyle name="Normal 20 21" xfId="414"/>
    <cellStyle name="Normal 20 22" xfId="415"/>
    <cellStyle name="Normal 20 23" xfId="416"/>
    <cellStyle name="Normal 20 24" xfId="417"/>
    <cellStyle name="Normal 20 25" xfId="418"/>
    <cellStyle name="Normal 20 26" xfId="419"/>
    <cellStyle name="Normal 20 27" xfId="420"/>
    <cellStyle name="Normal 20 28" xfId="421"/>
    <cellStyle name="Normal 20 29" xfId="422"/>
    <cellStyle name="Normal 20 3" xfId="423"/>
    <cellStyle name="Normal 20 30" xfId="424"/>
    <cellStyle name="Normal 20 31" xfId="425"/>
    <cellStyle name="Normal 20 32" xfId="426"/>
    <cellStyle name="Normal 20 33" xfId="427"/>
    <cellStyle name="Normal 20 4" xfId="428"/>
    <cellStyle name="Normal 20 5" xfId="429"/>
    <cellStyle name="Normal 20 6" xfId="430"/>
    <cellStyle name="Normal 20 7" xfId="431"/>
    <cellStyle name="Normal 20 8" xfId="432"/>
    <cellStyle name="Normal 20 9" xfId="433"/>
    <cellStyle name="Normal 21" xfId="434"/>
    <cellStyle name="Normal 21 10" xfId="435"/>
    <cellStyle name="Normal 21 11" xfId="436"/>
    <cellStyle name="Normal 21 12" xfId="437"/>
    <cellStyle name="Normal 21 13" xfId="438"/>
    <cellStyle name="Normal 21 14" xfId="439"/>
    <cellStyle name="Normal 21 15" xfId="440"/>
    <cellStyle name="Normal 21 16" xfId="441"/>
    <cellStyle name="Normal 21 17" xfId="442"/>
    <cellStyle name="Normal 21 18" xfId="443"/>
    <cellStyle name="Normal 21 19" xfId="444"/>
    <cellStyle name="Normal 21 2" xfId="445"/>
    <cellStyle name="Normal 21 20" xfId="446"/>
    <cellStyle name="Normal 21 21" xfId="447"/>
    <cellStyle name="Normal 21 22" xfId="448"/>
    <cellStyle name="Normal 21 23" xfId="449"/>
    <cellStyle name="Normal 21 24" xfId="450"/>
    <cellStyle name="Normal 21 25" xfId="451"/>
    <cellStyle name="Normal 21 26" xfId="452"/>
    <cellStyle name="Normal 21 27" xfId="453"/>
    <cellStyle name="Normal 21 28" xfId="454"/>
    <cellStyle name="Normal 21 29" xfId="455"/>
    <cellStyle name="Normal 21 3" xfId="456"/>
    <cellStyle name="Normal 21 30" xfId="457"/>
    <cellStyle name="Normal 21 31" xfId="458"/>
    <cellStyle name="Normal 21 32" xfId="459"/>
    <cellStyle name="Normal 21 33" xfId="460"/>
    <cellStyle name="Normal 21 4" xfId="461"/>
    <cellStyle name="Normal 21 5" xfId="462"/>
    <cellStyle name="Normal 21 6" xfId="463"/>
    <cellStyle name="Normal 21 7" xfId="464"/>
    <cellStyle name="Normal 21 8" xfId="465"/>
    <cellStyle name="Normal 21 9" xfId="466"/>
    <cellStyle name="Normal 22" xfId="467"/>
    <cellStyle name="Normal 22 10" xfId="468"/>
    <cellStyle name="Normal 22 11" xfId="469"/>
    <cellStyle name="Normal 22 12" xfId="470"/>
    <cellStyle name="Normal 22 13" xfId="471"/>
    <cellStyle name="Normal 22 14" xfId="472"/>
    <cellStyle name="Normal 22 15" xfId="473"/>
    <cellStyle name="Normal 22 16" xfId="474"/>
    <cellStyle name="Normal 22 17" xfId="475"/>
    <cellStyle name="Normal 22 18" xfId="476"/>
    <cellStyle name="Normal 22 19" xfId="477"/>
    <cellStyle name="Normal 22 2" xfId="478"/>
    <cellStyle name="Normal 22 20" xfId="479"/>
    <cellStyle name="Normal 22 21" xfId="480"/>
    <cellStyle name="Normal 22 22" xfId="481"/>
    <cellStyle name="Normal 22 23" xfId="482"/>
    <cellStyle name="Normal 22 24" xfId="483"/>
    <cellStyle name="Normal 22 25" xfId="484"/>
    <cellStyle name="Normal 22 26" xfId="485"/>
    <cellStyle name="Normal 22 27" xfId="486"/>
    <cellStyle name="Normal 22 28" xfId="487"/>
    <cellStyle name="Normal 22 29" xfId="488"/>
    <cellStyle name="Normal 22 3" xfId="489"/>
    <cellStyle name="Normal 22 30" xfId="490"/>
    <cellStyle name="Normal 22 31" xfId="491"/>
    <cellStyle name="Normal 22 32" xfId="492"/>
    <cellStyle name="Normal 22 33" xfId="493"/>
    <cellStyle name="Normal 22 4" xfId="494"/>
    <cellStyle name="Normal 22 5" xfId="495"/>
    <cellStyle name="Normal 22 6" xfId="496"/>
    <cellStyle name="Normal 22 7" xfId="497"/>
    <cellStyle name="Normal 22 8" xfId="498"/>
    <cellStyle name="Normal 22 9" xfId="499"/>
    <cellStyle name="Normal 23" xfId="500"/>
    <cellStyle name="Normal 23 10" xfId="501"/>
    <cellStyle name="Normal 23 11" xfId="502"/>
    <cellStyle name="Normal 23 12" xfId="503"/>
    <cellStyle name="Normal 23 13" xfId="504"/>
    <cellStyle name="Normal 23 14" xfId="505"/>
    <cellStyle name="Normal 23 15" xfId="506"/>
    <cellStyle name="Normal 23 16" xfId="507"/>
    <cellStyle name="Normal 23 17" xfId="508"/>
    <cellStyle name="Normal 23 18" xfId="509"/>
    <cellStyle name="Normal 23 19" xfId="510"/>
    <cellStyle name="Normal 23 2" xfId="511"/>
    <cellStyle name="Normal 23 20" xfId="512"/>
    <cellStyle name="Normal 23 21" xfId="513"/>
    <cellStyle name="Normal 23 22" xfId="514"/>
    <cellStyle name="Normal 23 23" xfId="515"/>
    <cellStyle name="Normal 23 24" xfId="516"/>
    <cellStyle name="Normal 23 25" xfId="517"/>
    <cellStyle name="Normal 23 26" xfId="518"/>
    <cellStyle name="Normal 23 27" xfId="519"/>
    <cellStyle name="Normal 23 28" xfId="520"/>
    <cellStyle name="Normal 23 29" xfId="521"/>
    <cellStyle name="Normal 23 3" xfId="522"/>
    <cellStyle name="Normal 23 30" xfId="523"/>
    <cellStyle name="Normal 23 31" xfId="524"/>
    <cellStyle name="Normal 23 32" xfId="525"/>
    <cellStyle name="Normal 23 33" xfId="526"/>
    <cellStyle name="Normal 23 4" xfId="527"/>
    <cellStyle name="Normal 23 5" xfId="528"/>
    <cellStyle name="Normal 23 6" xfId="529"/>
    <cellStyle name="Normal 23 7" xfId="530"/>
    <cellStyle name="Normal 23 8" xfId="531"/>
    <cellStyle name="Normal 23 9" xfId="532"/>
    <cellStyle name="Normal 24" xfId="533"/>
    <cellStyle name="Normal 24 10" xfId="534"/>
    <cellStyle name="Normal 24 11" xfId="535"/>
    <cellStyle name="Normal 24 12" xfId="536"/>
    <cellStyle name="Normal 24 13" xfId="537"/>
    <cellStyle name="Normal 24 14" xfId="538"/>
    <cellStyle name="Normal 24 15" xfId="539"/>
    <cellStyle name="Normal 24 16" xfId="540"/>
    <cellStyle name="Normal 24 17" xfId="541"/>
    <cellStyle name="Normal 24 18" xfId="542"/>
    <cellStyle name="Normal 24 19" xfId="543"/>
    <cellStyle name="Normal 24 2" xfId="544"/>
    <cellStyle name="Normal 24 20" xfId="545"/>
    <cellStyle name="Normal 24 21" xfId="546"/>
    <cellStyle name="Normal 24 22" xfId="547"/>
    <cellStyle name="Normal 24 23" xfId="548"/>
    <cellStyle name="Normal 24 24" xfId="549"/>
    <cellStyle name="Normal 24 25" xfId="550"/>
    <cellStyle name="Normal 24 26" xfId="551"/>
    <cellStyle name="Normal 24 27" xfId="552"/>
    <cellStyle name="Normal 24 28" xfId="553"/>
    <cellStyle name="Normal 24 29" xfId="554"/>
    <cellStyle name="Normal 24 3" xfId="555"/>
    <cellStyle name="Normal 24 30" xfId="556"/>
    <cellStyle name="Normal 24 31" xfId="557"/>
    <cellStyle name="Normal 24 32" xfId="558"/>
    <cellStyle name="Normal 24 33" xfId="559"/>
    <cellStyle name="Normal 24 4" xfId="560"/>
    <cellStyle name="Normal 24 5" xfId="561"/>
    <cellStyle name="Normal 24 6" xfId="562"/>
    <cellStyle name="Normal 24 7" xfId="563"/>
    <cellStyle name="Normal 24 8" xfId="564"/>
    <cellStyle name="Normal 24 9" xfId="565"/>
    <cellStyle name="Normal 25" xfId="566"/>
    <cellStyle name="Normal 25 10" xfId="567"/>
    <cellStyle name="Normal 25 11" xfId="568"/>
    <cellStyle name="Normal 25 12" xfId="569"/>
    <cellStyle name="Normal 25 13" xfId="570"/>
    <cellStyle name="Normal 25 14" xfId="571"/>
    <cellStyle name="Normal 25 15" xfId="572"/>
    <cellStyle name="Normal 25 16" xfId="573"/>
    <cellStyle name="Normal 25 17" xfId="574"/>
    <cellStyle name="Normal 25 18" xfId="575"/>
    <cellStyle name="Normal 25 19" xfId="576"/>
    <cellStyle name="Normal 25 2" xfId="577"/>
    <cellStyle name="Normal 25 20" xfId="578"/>
    <cellStyle name="Normal 25 21" xfId="579"/>
    <cellStyle name="Normal 25 22" xfId="580"/>
    <cellStyle name="Normal 25 23" xfId="581"/>
    <cellStyle name="Normal 25 24" xfId="582"/>
    <cellStyle name="Normal 25 25" xfId="583"/>
    <cellStyle name="Normal 25 26" xfId="584"/>
    <cellStyle name="Normal 25 27" xfId="585"/>
    <cellStyle name="Normal 25 28" xfId="586"/>
    <cellStyle name="Normal 25 29" xfId="587"/>
    <cellStyle name="Normal 25 3" xfId="588"/>
    <cellStyle name="Normal 25 30" xfId="589"/>
    <cellStyle name="Normal 25 31" xfId="590"/>
    <cellStyle name="Normal 25 32" xfId="591"/>
    <cellStyle name="Normal 25 33" xfId="592"/>
    <cellStyle name="Normal 25 4" xfId="593"/>
    <cellStyle name="Normal 25 5" xfId="594"/>
    <cellStyle name="Normal 25 6" xfId="595"/>
    <cellStyle name="Normal 25 7" xfId="596"/>
    <cellStyle name="Normal 25 8" xfId="597"/>
    <cellStyle name="Normal 25 9" xfId="598"/>
    <cellStyle name="Normal 26" xfId="599"/>
    <cellStyle name="Normal 26 10" xfId="600"/>
    <cellStyle name="Normal 26 11" xfId="601"/>
    <cellStyle name="Normal 26 12" xfId="602"/>
    <cellStyle name="Normal 26 13" xfId="603"/>
    <cellStyle name="Normal 26 14" xfId="604"/>
    <cellStyle name="Normal 26 15" xfId="605"/>
    <cellStyle name="Normal 26 16" xfId="606"/>
    <cellStyle name="Normal 26 17" xfId="607"/>
    <cellStyle name="Normal 26 18" xfId="608"/>
    <cellStyle name="Normal 26 19" xfId="609"/>
    <cellStyle name="Normal 26 2" xfId="610"/>
    <cellStyle name="Normal 26 20" xfId="611"/>
    <cellStyle name="Normal 26 21" xfId="612"/>
    <cellStyle name="Normal 26 22" xfId="613"/>
    <cellStyle name="Normal 26 23" xfId="614"/>
    <cellStyle name="Normal 26 24" xfId="615"/>
    <cellStyle name="Normal 26 25" xfId="616"/>
    <cellStyle name="Normal 26 26" xfId="617"/>
    <cellStyle name="Normal 26 27" xfId="618"/>
    <cellStyle name="Normal 26 28" xfId="619"/>
    <cellStyle name="Normal 26 29" xfId="620"/>
    <cellStyle name="Normal 26 3" xfId="621"/>
    <cellStyle name="Normal 26 30" xfId="622"/>
    <cellStyle name="Normal 26 31" xfId="623"/>
    <cellStyle name="Normal 26 32" xfId="624"/>
    <cellStyle name="Normal 26 33" xfId="625"/>
    <cellStyle name="Normal 26 4" xfId="626"/>
    <cellStyle name="Normal 26 5" xfId="627"/>
    <cellStyle name="Normal 26 6" xfId="628"/>
    <cellStyle name="Normal 26 7" xfId="629"/>
    <cellStyle name="Normal 26 8" xfId="630"/>
    <cellStyle name="Normal 26 9" xfId="631"/>
    <cellStyle name="Normal 27" xfId="632"/>
    <cellStyle name="Normal 27 10" xfId="633"/>
    <cellStyle name="Normal 27 11" xfId="634"/>
    <cellStyle name="Normal 27 12" xfId="635"/>
    <cellStyle name="Normal 27 13" xfId="636"/>
    <cellStyle name="Normal 27 14" xfId="637"/>
    <cellStyle name="Normal 27 15" xfId="638"/>
    <cellStyle name="Normal 27 16" xfId="639"/>
    <cellStyle name="Normal 27 17" xfId="640"/>
    <cellStyle name="Normal 27 18" xfId="641"/>
    <cellStyle name="Normal 27 19" xfId="642"/>
    <cellStyle name="Normal 27 2" xfId="643"/>
    <cellStyle name="Normal 27 20" xfId="644"/>
    <cellStyle name="Normal 27 21" xfId="645"/>
    <cellStyle name="Normal 27 22" xfId="646"/>
    <cellStyle name="Normal 27 23" xfId="647"/>
    <cellStyle name="Normal 27 24" xfId="648"/>
    <cellStyle name="Normal 27 25" xfId="649"/>
    <cellStyle name="Normal 27 26" xfId="650"/>
    <cellStyle name="Normal 27 27" xfId="651"/>
    <cellStyle name="Normal 27 28" xfId="652"/>
    <cellStyle name="Normal 27 29" xfId="653"/>
    <cellStyle name="Normal 27 3" xfId="654"/>
    <cellStyle name="Normal 27 30" xfId="655"/>
    <cellStyle name="Normal 27 31" xfId="656"/>
    <cellStyle name="Normal 27 32" xfId="657"/>
    <cellStyle name="Normal 27 33" xfId="658"/>
    <cellStyle name="Normal 27 4" xfId="659"/>
    <cellStyle name="Normal 27 5" xfId="660"/>
    <cellStyle name="Normal 27 6" xfId="661"/>
    <cellStyle name="Normal 27 7" xfId="662"/>
    <cellStyle name="Normal 27 8" xfId="663"/>
    <cellStyle name="Normal 27 9" xfId="664"/>
    <cellStyle name="Normal 28" xfId="665"/>
    <cellStyle name="Normal 28 10" xfId="666"/>
    <cellStyle name="Normal 28 11" xfId="667"/>
    <cellStyle name="Normal 28 12" xfId="668"/>
    <cellStyle name="Normal 28 13" xfId="669"/>
    <cellStyle name="Normal 28 14" xfId="670"/>
    <cellStyle name="Normal 28 15" xfId="671"/>
    <cellStyle name="Normal 28 16" xfId="672"/>
    <cellStyle name="Normal 28 17" xfId="673"/>
    <cellStyle name="Normal 28 18" xfId="674"/>
    <cellStyle name="Normal 28 19" xfId="675"/>
    <cellStyle name="Normal 28 2" xfId="676"/>
    <cellStyle name="Normal 28 20" xfId="677"/>
    <cellStyle name="Normal 28 21" xfId="678"/>
    <cellStyle name="Normal 28 22" xfId="679"/>
    <cellStyle name="Normal 28 23" xfId="680"/>
    <cellStyle name="Normal 28 24" xfId="681"/>
    <cellStyle name="Normal 28 25" xfId="682"/>
    <cellStyle name="Normal 28 26" xfId="683"/>
    <cellStyle name="Normal 28 27" xfId="684"/>
    <cellStyle name="Normal 28 28" xfId="685"/>
    <cellStyle name="Normal 28 29" xfId="686"/>
    <cellStyle name="Normal 28 3" xfId="687"/>
    <cellStyle name="Normal 28 30" xfId="688"/>
    <cellStyle name="Normal 28 31" xfId="689"/>
    <cellStyle name="Normal 28 32" xfId="690"/>
    <cellStyle name="Normal 28 33" xfId="691"/>
    <cellStyle name="Normal 28 4" xfId="692"/>
    <cellStyle name="Normal 28 5" xfId="693"/>
    <cellStyle name="Normal 28 6" xfId="694"/>
    <cellStyle name="Normal 28 7" xfId="695"/>
    <cellStyle name="Normal 28 8" xfId="696"/>
    <cellStyle name="Normal 28 9" xfId="697"/>
    <cellStyle name="Normal 29" xfId="698"/>
    <cellStyle name="Normal 29 10" xfId="699"/>
    <cellStyle name="Normal 29 11" xfId="700"/>
    <cellStyle name="Normal 29 12" xfId="701"/>
    <cellStyle name="Normal 29 13" xfId="702"/>
    <cellStyle name="Normal 29 14" xfId="703"/>
    <cellStyle name="Normal 29 15" xfId="704"/>
    <cellStyle name="Normal 29 16" xfId="705"/>
    <cellStyle name="Normal 29 17" xfId="706"/>
    <cellStyle name="Normal 29 18" xfId="707"/>
    <cellStyle name="Normal 29 19" xfId="708"/>
    <cellStyle name="Normal 29 2" xfId="709"/>
    <cellStyle name="Normal 29 20" xfId="710"/>
    <cellStyle name="Normal 29 21" xfId="711"/>
    <cellStyle name="Normal 29 22" xfId="712"/>
    <cellStyle name="Normal 29 23" xfId="713"/>
    <cellStyle name="Normal 29 24" xfId="714"/>
    <cellStyle name="Normal 29 25" xfId="715"/>
    <cellStyle name="Normal 29 26" xfId="716"/>
    <cellStyle name="Normal 29 27" xfId="717"/>
    <cellStyle name="Normal 29 28" xfId="718"/>
    <cellStyle name="Normal 29 29" xfId="719"/>
    <cellStyle name="Normal 29 3" xfId="720"/>
    <cellStyle name="Normal 29 30" xfId="721"/>
    <cellStyle name="Normal 29 31" xfId="722"/>
    <cellStyle name="Normal 29 32" xfId="723"/>
    <cellStyle name="Normal 29 33" xfId="724"/>
    <cellStyle name="Normal 29 4" xfId="725"/>
    <cellStyle name="Normal 29 5" xfId="726"/>
    <cellStyle name="Normal 29 6" xfId="727"/>
    <cellStyle name="Normal 29 7" xfId="728"/>
    <cellStyle name="Normal 29 8" xfId="729"/>
    <cellStyle name="Normal 29 9" xfId="730"/>
    <cellStyle name="Normal 3 10" xfId="731"/>
    <cellStyle name="Normal 3 11" xfId="732"/>
    <cellStyle name="Normal 3 12" xfId="733"/>
    <cellStyle name="Normal 3 13" xfId="734"/>
    <cellStyle name="Normal 3 14" xfId="735"/>
    <cellStyle name="Normal 3 15" xfId="736"/>
    <cellStyle name="Normal 3 16" xfId="737"/>
    <cellStyle name="Normal 3 17" xfId="738"/>
    <cellStyle name="Normal 3 18" xfId="739"/>
    <cellStyle name="Normal 3 19" xfId="740"/>
    <cellStyle name="Normal 3 2" xfId="741"/>
    <cellStyle name="Normal 3 20" xfId="742"/>
    <cellStyle name="Normal 3 21" xfId="743"/>
    <cellStyle name="Normal 3 22" xfId="744"/>
    <cellStyle name="Normal 3 23" xfId="745"/>
    <cellStyle name="Normal 3 24" xfId="746"/>
    <cellStyle name="Normal 3 25" xfId="747"/>
    <cellStyle name="Normal 3 26" xfId="748"/>
    <cellStyle name="Normal 3 27" xfId="749"/>
    <cellStyle name="Normal 3 28" xfId="750"/>
    <cellStyle name="Normal 3 29" xfId="751"/>
    <cellStyle name="Normal 3 3" xfId="752"/>
    <cellStyle name="Normal 3 30" xfId="753"/>
    <cellStyle name="Normal 3 31" xfId="754"/>
    <cellStyle name="Normal 3 32" xfId="755"/>
    <cellStyle name="Normal 3 33" xfId="756"/>
    <cellStyle name="Normal 3 34" xfId="757"/>
    <cellStyle name="Normal 3 35" xfId="758"/>
    <cellStyle name="Normal 3 36" xfId="759"/>
    <cellStyle name="Normal 3 4" xfId="760"/>
    <cellStyle name="Normal 3 5" xfId="761"/>
    <cellStyle name="Normal 3 6" xfId="762"/>
    <cellStyle name="Normal 3 7" xfId="763"/>
    <cellStyle name="Normal 3 8" xfId="764"/>
    <cellStyle name="Normal 3 9" xfId="765"/>
    <cellStyle name="Normal 30" xfId="766"/>
    <cellStyle name="Normal 30 10" xfId="767"/>
    <cellStyle name="Normal 30 11" xfId="768"/>
    <cellStyle name="Normal 30 12" xfId="769"/>
    <cellStyle name="Normal 30 13" xfId="770"/>
    <cellStyle name="Normal 30 14" xfId="771"/>
    <cellStyle name="Normal 30 15" xfId="772"/>
    <cellStyle name="Normal 30 16" xfId="773"/>
    <cellStyle name="Normal 30 17" xfId="774"/>
    <cellStyle name="Normal 30 18" xfId="775"/>
    <cellStyle name="Normal 30 19" xfId="776"/>
    <cellStyle name="Normal 30 2" xfId="777"/>
    <cellStyle name="Normal 30 20" xfId="778"/>
    <cellStyle name="Normal 30 21" xfId="779"/>
    <cellStyle name="Normal 30 22" xfId="780"/>
    <cellStyle name="Normal 30 23" xfId="781"/>
    <cellStyle name="Normal 30 24" xfId="782"/>
    <cellStyle name="Normal 30 25" xfId="783"/>
    <cellStyle name="Normal 30 26" xfId="784"/>
    <cellStyle name="Normal 30 27" xfId="785"/>
    <cellStyle name="Normal 30 28" xfId="786"/>
    <cellStyle name="Normal 30 29" xfId="787"/>
    <cellStyle name="Normal 30 3" xfId="788"/>
    <cellStyle name="Normal 30 30" xfId="789"/>
    <cellStyle name="Normal 30 31" xfId="790"/>
    <cellStyle name="Normal 30 32" xfId="791"/>
    <cellStyle name="Normal 30 33" xfId="792"/>
    <cellStyle name="Normal 30 4" xfId="793"/>
    <cellStyle name="Normal 30 5" xfId="794"/>
    <cellStyle name="Normal 30 6" xfId="795"/>
    <cellStyle name="Normal 30 7" xfId="796"/>
    <cellStyle name="Normal 30 8" xfId="797"/>
    <cellStyle name="Normal 30 9" xfId="798"/>
    <cellStyle name="Normal 31" xfId="799"/>
    <cellStyle name="Normal 31 10" xfId="800"/>
    <cellStyle name="Normal 31 11" xfId="801"/>
    <cellStyle name="Normal 31 12" xfId="802"/>
    <cellStyle name="Normal 31 13" xfId="803"/>
    <cellStyle name="Normal 31 14" xfId="804"/>
    <cellStyle name="Normal 31 15" xfId="805"/>
    <cellStyle name="Normal 31 16" xfId="806"/>
    <cellStyle name="Normal 31 17" xfId="807"/>
    <cellStyle name="Normal 31 18" xfId="808"/>
    <cellStyle name="Normal 31 19" xfId="809"/>
    <cellStyle name="Normal 31 2" xfId="810"/>
    <cellStyle name="Normal 31 20" xfId="811"/>
    <cellStyle name="Normal 31 21" xfId="812"/>
    <cellStyle name="Normal 31 22" xfId="813"/>
    <cellStyle name="Normal 31 23" xfId="814"/>
    <cellStyle name="Normal 31 24" xfId="815"/>
    <cellStyle name="Normal 31 25" xfId="816"/>
    <cellStyle name="Normal 31 26" xfId="817"/>
    <cellStyle name="Normal 31 27" xfId="818"/>
    <cellStyle name="Normal 31 28" xfId="819"/>
    <cellStyle name="Normal 31 29" xfId="820"/>
    <cellStyle name="Normal 31 3" xfId="821"/>
    <cellStyle name="Normal 31 30" xfId="822"/>
    <cellStyle name="Normal 31 31" xfId="823"/>
    <cellStyle name="Normal 31 32" xfId="824"/>
    <cellStyle name="Normal 31 33" xfId="825"/>
    <cellStyle name="Normal 31 4" xfId="826"/>
    <cellStyle name="Normal 31 5" xfId="827"/>
    <cellStyle name="Normal 31 6" xfId="828"/>
    <cellStyle name="Normal 31 7" xfId="829"/>
    <cellStyle name="Normal 31 8" xfId="830"/>
    <cellStyle name="Normal 31 9" xfId="831"/>
    <cellStyle name="Normal 32" xfId="832"/>
    <cellStyle name="Normal 32 10" xfId="833"/>
    <cellStyle name="Normal 32 11" xfId="834"/>
    <cellStyle name="Normal 32 12" xfId="835"/>
    <cellStyle name="Normal 32 13" xfId="836"/>
    <cellStyle name="Normal 32 14" xfId="837"/>
    <cellStyle name="Normal 32 15" xfId="838"/>
    <cellStyle name="Normal 32 16" xfId="839"/>
    <cellStyle name="Normal 32 17" xfId="840"/>
    <cellStyle name="Normal 32 18" xfId="841"/>
    <cellStyle name="Normal 32 19" xfId="842"/>
    <cellStyle name="Normal 32 2" xfId="843"/>
    <cellStyle name="Normal 32 20" xfId="844"/>
    <cellStyle name="Normal 32 21" xfId="845"/>
    <cellStyle name="Normal 32 22" xfId="846"/>
    <cellStyle name="Normal 32 23" xfId="847"/>
    <cellStyle name="Normal 32 24" xfId="848"/>
    <cellStyle name="Normal 32 25" xfId="849"/>
    <cellStyle name="Normal 32 26" xfId="850"/>
    <cellStyle name="Normal 32 27" xfId="851"/>
    <cellStyle name="Normal 32 28" xfId="852"/>
    <cellStyle name="Normal 32 29" xfId="853"/>
    <cellStyle name="Normal 32 3" xfId="854"/>
    <cellStyle name="Normal 32 30" xfId="855"/>
    <cellStyle name="Normal 32 31" xfId="856"/>
    <cellStyle name="Normal 32 32" xfId="857"/>
    <cellStyle name="Normal 32 33" xfId="858"/>
    <cellStyle name="Normal 32 4" xfId="859"/>
    <cellStyle name="Normal 32 5" xfId="860"/>
    <cellStyle name="Normal 32 6" xfId="861"/>
    <cellStyle name="Normal 32 7" xfId="862"/>
    <cellStyle name="Normal 32 8" xfId="863"/>
    <cellStyle name="Normal 32 9" xfId="864"/>
    <cellStyle name="Normal 33" xfId="865"/>
    <cellStyle name="Normal 33 10" xfId="866"/>
    <cellStyle name="Normal 33 11" xfId="867"/>
    <cellStyle name="Normal 33 12" xfId="868"/>
    <cellStyle name="Normal 33 13" xfId="869"/>
    <cellStyle name="Normal 33 14" xfId="870"/>
    <cellStyle name="Normal 33 15" xfId="871"/>
    <cellStyle name="Normal 33 16" xfId="872"/>
    <cellStyle name="Normal 33 17" xfId="873"/>
    <cellStyle name="Normal 33 18" xfId="874"/>
    <cellStyle name="Normal 33 19" xfId="875"/>
    <cellStyle name="Normal 33 2" xfId="876"/>
    <cellStyle name="Normal 33 20" xfId="877"/>
    <cellStyle name="Normal 33 21" xfId="878"/>
    <cellStyle name="Normal 33 22" xfId="879"/>
    <cellStyle name="Normal 33 23" xfId="880"/>
    <cellStyle name="Normal 33 24" xfId="881"/>
    <cellStyle name="Normal 33 25" xfId="882"/>
    <cellStyle name="Normal 33 26" xfId="883"/>
    <cellStyle name="Normal 33 27" xfId="884"/>
    <cellStyle name="Normal 33 28" xfId="885"/>
    <cellStyle name="Normal 33 29" xfId="886"/>
    <cellStyle name="Normal 33 3" xfId="887"/>
    <cellStyle name="Normal 33 30" xfId="888"/>
    <cellStyle name="Normal 33 31" xfId="889"/>
    <cellStyle name="Normal 33 32" xfId="890"/>
    <cellStyle name="Normal 33 33" xfId="891"/>
    <cellStyle name="Normal 33 4" xfId="892"/>
    <cellStyle name="Normal 33 5" xfId="893"/>
    <cellStyle name="Normal 33 6" xfId="894"/>
    <cellStyle name="Normal 33 7" xfId="895"/>
    <cellStyle name="Normal 33 8" xfId="896"/>
    <cellStyle name="Normal 33 9" xfId="897"/>
    <cellStyle name="Normal 34" xfId="898"/>
    <cellStyle name="Normal 34 10" xfId="899"/>
    <cellStyle name="Normal 34 11" xfId="900"/>
    <cellStyle name="Normal 34 12" xfId="901"/>
    <cellStyle name="Normal 34 13" xfId="902"/>
    <cellStyle name="Normal 34 14" xfId="903"/>
    <cellStyle name="Normal 34 15" xfId="904"/>
    <cellStyle name="Normal 34 16" xfId="905"/>
    <cellStyle name="Normal 34 17" xfId="906"/>
    <cellStyle name="Normal 34 18" xfId="907"/>
    <cellStyle name="Normal 34 19" xfId="908"/>
    <cellStyle name="Normal 34 2" xfId="909"/>
    <cellStyle name="Normal 34 20" xfId="910"/>
    <cellStyle name="Normal 34 21" xfId="911"/>
    <cellStyle name="Normal 34 22" xfId="912"/>
    <cellStyle name="Normal 34 23" xfId="913"/>
    <cellStyle name="Normal 34 24" xfId="914"/>
    <cellStyle name="Normal 34 25" xfId="915"/>
    <cellStyle name="Normal 34 26" xfId="916"/>
    <cellStyle name="Normal 34 27" xfId="917"/>
    <cellStyle name="Normal 34 28" xfId="918"/>
    <cellStyle name="Normal 34 29" xfId="919"/>
    <cellStyle name="Normal 34 3" xfId="920"/>
    <cellStyle name="Normal 34 30" xfId="921"/>
    <cellStyle name="Normal 34 31" xfId="922"/>
    <cellStyle name="Normal 34 32" xfId="923"/>
    <cellStyle name="Normal 34 33" xfId="924"/>
    <cellStyle name="Normal 34 4" xfId="925"/>
    <cellStyle name="Normal 34 5" xfId="926"/>
    <cellStyle name="Normal 34 6" xfId="927"/>
    <cellStyle name="Normal 34 7" xfId="928"/>
    <cellStyle name="Normal 34 8" xfId="929"/>
    <cellStyle name="Normal 34 9" xfId="930"/>
    <cellStyle name="Normal 35" xfId="931"/>
    <cellStyle name="Normal 35 2" xfId="932"/>
    <cellStyle name="Normal 36" xfId="933"/>
    <cellStyle name="Normal 36 2" xfId="934"/>
    <cellStyle name="Normal 36 3" xfId="935"/>
    <cellStyle name="Normal 37" xfId="936"/>
    <cellStyle name="Normal 37 2" xfId="937"/>
    <cellStyle name="Normal 38" xfId="938"/>
    <cellStyle name="Normal 38 2" xfId="939"/>
    <cellStyle name="Normal 39" xfId="940"/>
    <cellStyle name="Normal 39 2" xfId="941"/>
    <cellStyle name="Normal 4 10" xfId="942"/>
    <cellStyle name="Normal 4 11" xfId="943"/>
    <cellStyle name="Normal 4 12" xfId="944"/>
    <cellStyle name="Normal 4 13" xfId="945"/>
    <cellStyle name="Normal 4 14" xfId="946"/>
    <cellStyle name="Normal 4 15" xfId="947"/>
    <cellStyle name="Normal 4 16" xfId="948"/>
    <cellStyle name="Normal 4 17" xfId="949"/>
    <cellStyle name="Normal 4 18" xfId="950"/>
    <cellStyle name="Normal 4 19" xfId="951"/>
    <cellStyle name="Normal 4 2" xfId="952"/>
    <cellStyle name="Normal 4 20" xfId="953"/>
    <cellStyle name="Normal 4 21" xfId="954"/>
    <cellStyle name="Normal 4 22" xfId="955"/>
    <cellStyle name="Normal 4 23" xfId="956"/>
    <cellStyle name="Normal 4 24" xfId="957"/>
    <cellStyle name="Normal 4 25" xfId="958"/>
    <cellStyle name="Normal 4 26" xfId="959"/>
    <cellStyle name="Normal 4 27" xfId="960"/>
    <cellStyle name="Normal 4 28" xfId="961"/>
    <cellStyle name="Normal 4 29" xfId="962"/>
    <cellStyle name="Normal 4 3" xfId="963"/>
    <cellStyle name="Normal 4 30" xfId="964"/>
    <cellStyle name="Normal 4 31" xfId="965"/>
    <cellStyle name="Normal 4 32" xfId="966"/>
    <cellStyle name="Normal 4 33" xfId="967"/>
    <cellStyle name="Normal 4 34" xfId="968"/>
    <cellStyle name="Normal 4 35" xfId="969"/>
    <cellStyle name="Normal 4 4" xfId="970"/>
    <cellStyle name="Normal 4 5" xfId="971"/>
    <cellStyle name="Normal 4 6" xfId="972"/>
    <cellStyle name="Normal 4 7" xfId="973"/>
    <cellStyle name="Normal 4 8" xfId="974"/>
    <cellStyle name="Normal 4 9" xfId="975"/>
    <cellStyle name="Normal 40" xfId="976"/>
    <cellStyle name="Normal 40 2" xfId="977"/>
    <cellStyle name="Normal 41" xfId="978"/>
    <cellStyle name="Normal 41 2" xfId="979"/>
    <cellStyle name="Normal 42" xfId="980"/>
    <cellStyle name="Normal 42 2" xfId="981"/>
    <cellStyle name="Normal 43" xfId="982"/>
    <cellStyle name="Normal 44" xfId="983"/>
    <cellStyle name="Normal 45" xfId="984"/>
    <cellStyle name="Normal 46" xfId="985"/>
    <cellStyle name="Normal 47" xfId="986"/>
    <cellStyle name="Normal 48" xfId="987"/>
    <cellStyle name="Normal 49" xfId="988"/>
    <cellStyle name="Normal 5 2" xfId="989"/>
    <cellStyle name="Normal 5 3" xfId="990"/>
    <cellStyle name="Normal 5 4" xfId="991"/>
    <cellStyle name="Normal 51" xfId="992"/>
    <cellStyle name="Normal 52" xfId="993"/>
    <cellStyle name="Normal 53" xfId="994"/>
    <cellStyle name="Normal 54" xfId="995"/>
    <cellStyle name="Normal 55" xfId="996"/>
    <cellStyle name="Normal 56" xfId="997"/>
    <cellStyle name="Normal 57" xfId="998"/>
    <cellStyle name="Normal 58" xfId="999"/>
    <cellStyle name="Normal 59" xfId="1000"/>
    <cellStyle name="Normal 6 10" xfId="1001"/>
    <cellStyle name="Normal 6 11" xfId="1002"/>
    <cellStyle name="Normal 6 12" xfId="1003"/>
    <cellStyle name="Normal 6 13" xfId="1004"/>
    <cellStyle name="Normal 6 14" xfId="1005"/>
    <cellStyle name="Normal 6 15" xfId="1006"/>
    <cellStyle name="Normal 6 16" xfId="1007"/>
    <cellStyle name="Normal 6 17" xfId="1008"/>
    <cellStyle name="Normal 6 18" xfId="1009"/>
    <cellStyle name="Normal 6 19" xfId="1010"/>
    <cellStyle name="Normal 6 2" xfId="1011"/>
    <cellStyle name="Normal 6 20" xfId="1012"/>
    <cellStyle name="Normal 6 21" xfId="1013"/>
    <cellStyle name="Normal 6 22" xfId="1014"/>
    <cellStyle name="Normal 6 23" xfId="1015"/>
    <cellStyle name="Normal 6 24" xfId="1016"/>
    <cellStyle name="Normal 6 25" xfId="1017"/>
    <cellStyle name="Normal 6 26" xfId="1018"/>
    <cellStyle name="Normal 6 27" xfId="1019"/>
    <cellStyle name="Normal 6 28" xfId="1020"/>
    <cellStyle name="Normal 6 29" xfId="1021"/>
    <cellStyle name="Normal 6 3" xfId="1022"/>
    <cellStyle name="Normal 6 30" xfId="1023"/>
    <cellStyle name="Normal 6 31" xfId="1024"/>
    <cellStyle name="Normal 6 32" xfId="1025"/>
    <cellStyle name="Normal 6 33" xfId="1026"/>
    <cellStyle name="Normal 6 34" xfId="1027"/>
    <cellStyle name="Normal 6 35" xfId="1028"/>
    <cellStyle name="Normal 6 4" xfId="1029"/>
    <cellStyle name="Normal 6 5" xfId="1030"/>
    <cellStyle name="Normal 6 6" xfId="1031"/>
    <cellStyle name="Normal 6 7" xfId="1032"/>
    <cellStyle name="Normal 6 8" xfId="1033"/>
    <cellStyle name="Normal 6 9" xfId="1034"/>
    <cellStyle name="Normal 60" xfId="1035"/>
    <cellStyle name="Normal 61" xfId="1036"/>
    <cellStyle name="Normal 62" xfId="1037"/>
    <cellStyle name="Normal 63" xfId="1038"/>
    <cellStyle name="Normal 64" xfId="1039"/>
    <cellStyle name="Normal 65" xfId="1040"/>
    <cellStyle name="Normal 66" xfId="1041"/>
    <cellStyle name="Normal 67" xfId="1042"/>
    <cellStyle name="Normal 68" xfId="1043"/>
    <cellStyle name="Normal 69" xfId="1044"/>
    <cellStyle name="Normal 7 10" xfId="1045"/>
    <cellStyle name="Normal 7 11" xfId="1046"/>
    <cellStyle name="Normal 7 12" xfId="1047"/>
    <cellStyle name="Normal 7 13" xfId="1048"/>
    <cellStyle name="Normal 7 14" xfId="1049"/>
    <cellStyle name="Normal 7 15" xfId="1050"/>
    <cellStyle name="Normal 7 16" xfId="1051"/>
    <cellStyle name="Normal 7 17" xfId="1052"/>
    <cellStyle name="Normal 7 18" xfId="1053"/>
    <cellStyle name="Normal 7 19" xfId="1054"/>
    <cellStyle name="Normal 7 2" xfId="1055"/>
    <cellStyle name="Normal 7 20" xfId="1056"/>
    <cellStyle name="Normal 7 21" xfId="1057"/>
    <cellStyle name="Normal 7 22" xfId="1058"/>
    <cellStyle name="Normal 7 23" xfId="1059"/>
    <cellStyle name="Normal 7 24" xfId="1060"/>
    <cellStyle name="Normal 7 25" xfId="1061"/>
    <cellStyle name="Normal 7 26" xfId="1062"/>
    <cellStyle name="Normal 7 27" xfId="1063"/>
    <cellStyle name="Normal 7 28" xfId="1064"/>
    <cellStyle name="Normal 7 29" xfId="1065"/>
    <cellStyle name="Normal 7 3" xfId="1066"/>
    <cellStyle name="Normal 7 30" xfId="1067"/>
    <cellStyle name="Normal 7 31" xfId="1068"/>
    <cellStyle name="Normal 7 32" xfId="1069"/>
    <cellStyle name="Normal 7 33" xfId="1070"/>
    <cellStyle name="Normal 7 34" xfId="1071"/>
    <cellStyle name="Normal 7 35" xfId="1072"/>
    <cellStyle name="Normal 7 4" xfId="1073"/>
    <cellStyle name="Normal 7 5" xfId="1074"/>
    <cellStyle name="Normal 7 6" xfId="1075"/>
    <cellStyle name="Normal 7 7" xfId="1076"/>
    <cellStyle name="Normal 7 8" xfId="1077"/>
    <cellStyle name="Normal 7 9" xfId="1078"/>
    <cellStyle name="Normal 70" xfId="1079"/>
    <cellStyle name="Normal 71" xfId="1080"/>
    <cellStyle name="Normal 72" xfId="1081"/>
    <cellStyle name="Normal 73" xfId="1082"/>
    <cellStyle name="Normal 76" xfId="1083"/>
    <cellStyle name="Normal 77" xfId="1084"/>
    <cellStyle name="Normal 78" xfId="1085"/>
    <cellStyle name="Normal 79" xfId="1086"/>
    <cellStyle name="Normal 8 10" xfId="1087"/>
    <cellStyle name="Normal 8 11" xfId="1088"/>
    <cellStyle name="Normal 8 12" xfId="1089"/>
    <cellStyle name="Normal 8 13" xfId="1090"/>
    <cellStyle name="Normal 8 14" xfId="1091"/>
    <cellStyle name="Normal 8 15" xfId="1092"/>
    <cellStyle name="Normal 8 16" xfId="1093"/>
    <cellStyle name="Normal 8 17" xfId="1094"/>
    <cellStyle name="Normal 8 18" xfId="1095"/>
    <cellStyle name="Normal 8 19" xfId="1096"/>
    <cellStyle name="Normal 8 2" xfId="1097"/>
    <cellStyle name="Normal 8 20" xfId="1098"/>
    <cellStyle name="Normal 8 21" xfId="1099"/>
    <cellStyle name="Normal 8 22" xfId="1100"/>
    <cellStyle name="Normal 8 23" xfId="1101"/>
    <cellStyle name="Normal 8 24" xfId="1102"/>
    <cellStyle name="Normal 8 25" xfId="1103"/>
    <cellStyle name="Normal 8 26" xfId="1104"/>
    <cellStyle name="Normal 8 27" xfId="1105"/>
    <cellStyle name="Normal 8 28" xfId="1106"/>
    <cellStyle name="Normal 8 29" xfId="1107"/>
    <cellStyle name="Normal 8 3" xfId="1108"/>
    <cellStyle name="Normal 8 30" xfId="1109"/>
    <cellStyle name="Normal 8 31" xfId="1110"/>
    <cellStyle name="Normal 8 32" xfId="1111"/>
    <cellStyle name="Normal 8 33" xfId="1112"/>
    <cellStyle name="Normal 8 34" xfId="1113"/>
    <cellStyle name="Normal 8 35" xfId="1114"/>
    <cellStyle name="Normal 8 4" xfId="1115"/>
    <cellStyle name="Normal 8 5" xfId="1116"/>
    <cellStyle name="Normal 8 6" xfId="1117"/>
    <cellStyle name="Normal 8 7" xfId="1118"/>
    <cellStyle name="Normal 8 8" xfId="1119"/>
    <cellStyle name="Normal 8 9" xfId="1120"/>
    <cellStyle name="Normal 80" xfId="1121"/>
    <cellStyle name="Normal 81 2" xfId="1122"/>
    <cellStyle name="Normal 9 10" xfId="1123"/>
    <cellStyle name="Normal 9 11" xfId="1124"/>
    <cellStyle name="Normal 9 12" xfId="1125"/>
    <cellStyle name="Normal 9 13" xfId="1126"/>
    <cellStyle name="Normal 9 14" xfId="1127"/>
    <cellStyle name="Normal 9 15" xfId="1128"/>
    <cellStyle name="Normal 9 16" xfId="1129"/>
    <cellStyle name="Normal 9 17" xfId="1130"/>
    <cellStyle name="Normal 9 18" xfId="1131"/>
    <cellStyle name="Normal 9 19" xfId="1132"/>
    <cellStyle name="Normal 9 2" xfId="1133"/>
    <cellStyle name="Normal 9 20" xfId="1134"/>
    <cellStyle name="Normal 9 21" xfId="1135"/>
    <cellStyle name="Normal 9 22" xfId="1136"/>
    <cellStyle name="Normal 9 23" xfId="1137"/>
    <cellStyle name="Normal 9 24" xfId="1138"/>
    <cellStyle name="Normal 9 25" xfId="1139"/>
    <cellStyle name="Normal 9 26" xfId="1140"/>
    <cellStyle name="Normal 9 27" xfId="1141"/>
    <cellStyle name="Normal 9 28" xfId="1142"/>
    <cellStyle name="Normal 9 29" xfId="1143"/>
    <cellStyle name="Normal 9 3" xfId="1144"/>
    <cellStyle name="Normal 9 30" xfId="1145"/>
    <cellStyle name="Normal 9 31" xfId="1146"/>
    <cellStyle name="Normal 9 32" xfId="1147"/>
    <cellStyle name="Normal 9 33" xfId="1148"/>
    <cellStyle name="Normal 9 34" xfId="1149"/>
    <cellStyle name="Normal 9 35" xfId="1150"/>
    <cellStyle name="Normal 9 4" xfId="1151"/>
    <cellStyle name="Normal 9 5" xfId="1152"/>
    <cellStyle name="Normal 9 6" xfId="1153"/>
    <cellStyle name="Normal 9 7" xfId="1154"/>
    <cellStyle name="Normal 9 8" xfId="1155"/>
    <cellStyle name="Normal 9 9" xfId="1156"/>
    <cellStyle name="Percent 2" xfId="1157"/>
    <cellStyle name="Percent 2 2" xfId="1158"/>
    <cellStyle name="Standard_DRAFT MGP_FC" xfId="1159"/>
    <cellStyle name="Style 1" xfId="1160"/>
    <cellStyle name="표준_spec revised in July" xfId="1161"/>
    <cellStyle name="Normal 87" xfId="1162"/>
    <cellStyle name="Normal 88" xfId="1163"/>
    <cellStyle name="Normal 89" xfId="1164"/>
    <cellStyle name="Normal 90" xfId="1165"/>
    <cellStyle name="Normal 92" xfId="1166"/>
    <cellStyle name="Normal 98" xfId="1167"/>
    <cellStyle name="Normal 2 2 2" xfId="1168"/>
    <cellStyle builtinId="29" name="Accent1" xfId="116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Bart Opten</author>
    <author>Kirsten Zwart</author>
    <author>Hester Hoogerwerf</author>
  </authors>
  <commentList>
    <comment authorId="0" ref="Z3" shapeId="0">
      <text>
        <t>Bart Opten:
Fabric is discontinued! 180316 SL2773 Old Preshrunk</t>
      </text>
    </comment>
    <comment authorId="0" ref="BC3" shapeId="0">
      <text>
        <t xml:space="preserve">Bart Opten:
170EUR + hanger
</t>
      </text>
    </comment>
    <comment authorId="0" ref="B15" shapeId="0">
      <text>
        <t>Bart Opten:
Incorrectly mapped SAP!</t>
      </text>
    </comment>
    <comment authorId="0" ref="CO15" shapeId="0">
      <text>
        <t>Bart Opten:
from SS16 Stock</t>
      </text>
    </comment>
    <comment authorId="0" ref="Z18" shapeId="0">
      <text>
        <t xml:space="preserve">Bart Opten:
Tencel + Organic Cotton in WEFT
</t>
      </text>
    </comment>
    <comment authorId="0" ref="AC21" shapeId="0">
      <text>
        <t>Bart Opten:
Was 94% Organic cotton, 5% polyester, 1% elastane</t>
      </text>
    </comment>
    <comment authorId="0" ref="AE21" shapeId="0">
      <text>
        <t xml:space="preserve">Bart Opten:
4,96
</t>
      </text>
    </comment>
    <comment authorId="0" ref="AC22" shapeId="0">
      <text>
        <t>Bart Opten:
Was 94% Organic cotton, 5% polyester, 1% elastane</t>
      </text>
    </comment>
    <comment authorId="0" ref="AE22" shapeId="0">
      <text>
        <t xml:space="preserve">Bart Opten:
4,96
</t>
      </text>
    </comment>
    <comment authorId="0" ref="Y24" shapeId="0">
      <text>
        <t xml:space="preserve">Bart Opten:
WAS ISKO
</t>
      </text>
    </comment>
    <comment authorId="0" ref="AA24" shapeId="0">
      <text>
        <t xml:space="preserve">Bart Opten:
47276 Robb black blueskin 1275
Bart Opten:
</t>
      </text>
    </comment>
    <comment authorId="0" ref="AE24" shapeId="0">
      <text>
        <t xml:space="preserve">Bart Opten:
8,27
</t>
      </text>
    </comment>
    <comment authorId="0" ref="Y25" shapeId="0">
      <text>
        <t xml:space="preserve">Bart Opten:
WAS ISKO
</t>
      </text>
    </comment>
    <comment authorId="0" ref="AA25" shapeId="0">
      <text>
        <t xml:space="preserve">Bart Opten:
47276 Robb black blueskin 1275
Bart Opten:
</t>
      </text>
    </comment>
    <comment authorId="0" ref="AE25" shapeId="0">
      <text>
        <t xml:space="preserve">Bart Opten:
8,27
</t>
      </text>
    </comment>
    <comment authorId="0" ref="Z27" shapeId="0">
      <text>
        <t xml:space="preserve">Bart Opten:
Tencel + Organic Cotton in WEFT
</t>
      </text>
    </comment>
    <comment authorId="0" ref="Y28" shapeId="0">
      <text>
        <t xml:space="preserve">Bart Opten:
WAS ISKO
</t>
      </text>
    </comment>
    <comment authorId="0" ref="AA28" shapeId="0">
      <text>
        <t xml:space="preserve">Bart Opten:
47276 Robb black blueskin 1275
Bart Opten:
</t>
      </text>
    </comment>
    <comment authorId="0" ref="AE28" shapeId="0">
      <text>
        <t xml:space="preserve">Bart Opten:
8,27
</t>
      </text>
    </comment>
    <comment authorId="0" ref="Y29" shapeId="0">
      <text>
        <t xml:space="preserve">Bart Opten:
WAS ISKO
</t>
      </text>
    </comment>
    <comment authorId="0" ref="AA29" shapeId="0">
      <text>
        <t xml:space="preserve">Bart Opten:
47276 Robb black blueskin 1275
Bart Opten:
</t>
      </text>
    </comment>
    <comment authorId="0" ref="AE29" shapeId="0">
      <text>
        <t xml:space="preserve">Bart Opten:
8,27
</t>
      </text>
    </comment>
    <comment authorId="0" ref="Z32" shapeId="0">
      <text>
        <t xml:space="preserve">Bart Opten:
Tencel + Organic Cotton in WEFT
</t>
      </text>
    </comment>
    <comment authorId="0" ref="Z33" shapeId="0">
      <text>
        <t xml:space="preserve">Bart Opten:
Tencel + Organic Cotton in WEFT
</t>
      </text>
    </comment>
    <comment authorId="0" ref="AC36" shapeId="0">
      <text>
        <t>Bart Opten:
Was 94% Organic cotton, 5% polyester, 1% elastane</t>
      </text>
    </comment>
    <comment authorId="0" ref="AE36" shapeId="0">
      <text>
        <t xml:space="preserve">Bart Opten:
4,96
</t>
      </text>
    </comment>
    <comment authorId="0" ref="Z46" shapeId="0">
      <text>
        <t xml:space="preserve">Bart Opten:
Tencel + Organic Cotton in WEFT
</t>
      </text>
    </comment>
    <comment authorId="0" ref="AC47" shapeId="0">
      <text>
        <t>Bart Opten:
Was 94% Organic cotton, 5% polyester, 1% elastane</t>
      </text>
    </comment>
    <comment authorId="0" ref="AE47" shapeId="0">
      <text>
        <t xml:space="preserve">Bart Opten:
4,96
</t>
      </text>
    </comment>
    <comment authorId="0" ref="B51" shapeId="0">
      <text>
        <t xml:space="preserve">Bart Opten:
Incorrectly mapped SAP
</t>
      </text>
    </comment>
    <comment authorId="1" ref="X54" shapeId="0">
      <text>
        <t xml:space="preserve">Kirsten Zwart:
TO BE REDEVELOPED AT GAP
</t>
      </text>
    </comment>
    <comment authorId="0" ref="CO54" shapeId="0">
      <text>
        <t>Bart Opten:
SB Updated due to fabric shortage</t>
      </text>
    </comment>
    <comment authorId="1" ref="AQ55" shapeId="0">
      <text>
        <t xml:space="preserve">Kirsten Zwart:
Based on fabric price of €8,55
</t>
      </text>
    </comment>
    <comment authorId="1" ref="AR55" shapeId="0">
      <text>
        <t xml:space="preserve">Kirsten Zwart:
Based on fabric price of €5,05
</t>
      </text>
    </comment>
    <comment authorId="1" ref="BC59" shapeId="0">
      <text>
        <t xml:space="preserve">Kirsten Zwart:
SS16 Isabel €139,95
</t>
      </text>
    </comment>
    <comment authorId="1" ref="AR70" shapeId="0">
      <text>
        <t xml:space="preserve">Kirsten Zwart:
Initial wrong quote €9,90
</t>
      </text>
    </comment>
    <comment authorId="1" ref="AR71" shapeId="0">
      <text>
        <t xml:space="preserve">Kirsten Zwart:
Initial wrong quote €10,90
</t>
      </text>
    </comment>
    <comment authorId="0" ref="B72" shapeId="0">
      <text>
        <t>Bart Opten:
Incorrectly mapped SAP!</t>
      </text>
    </comment>
    <comment authorId="0" ref="B73" shapeId="0">
      <text>
        <t>Bart Opten:
Incorrectly mapped SAP!</t>
      </text>
    </comment>
    <comment authorId="0" ref="B74" shapeId="0">
      <text>
        <t>Bart Opten:
Incorrectly mapped SAP!</t>
      </text>
    </comment>
    <comment authorId="0" ref="B80" shapeId="0">
      <text>
        <t>Bart Opten:
Incorrectly mapped SAP!</t>
      </text>
    </comment>
    <comment authorId="0" ref="B81" shapeId="0">
      <text>
        <t>Bart Opten:
Incorrectly mapped SAP!</t>
      </text>
    </comment>
    <comment authorId="0" ref="Z83" shapeId="0">
      <text>
        <t xml:space="preserve">Bart Opten:
'RR2701 Old Preshrunk Stretch ORGANIC
</t>
      </text>
    </comment>
    <comment authorId="0" ref="Z84" shapeId="0">
      <text>
        <t xml:space="preserve">Bart Opten:
Fabric is discontinued! 180316 SL2773 Old Preshrunk --&gt; LEN: changed back on 3-5 to finish fabric
</t>
      </text>
    </comment>
    <comment authorId="0" ref="BC84" shapeId="0">
      <text>
        <t>Bart Opten:
99,95 price update!</t>
      </text>
    </comment>
    <comment authorId="0" ref="Z92" shapeId="0">
      <text>
        <t xml:space="preserve">Bart Opten:
Tencel + Organic Cotton in WEFT
</t>
      </text>
    </comment>
    <comment authorId="0" ref="Y93" shapeId="0">
      <text>
        <t xml:space="preserve">Bart Opten:
WAS ISKO
</t>
      </text>
    </comment>
    <comment authorId="0" ref="AA93" shapeId="0">
      <text>
        <t xml:space="preserve">Bart Opten:
47276 Robb black blueskin 1275
</t>
      </text>
    </comment>
    <comment authorId="0" ref="AE93" shapeId="0">
      <text>
        <t xml:space="preserve">Bart Opten:
8,27
</t>
      </text>
    </comment>
    <comment authorId="0" ref="CO94" shapeId="0">
      <text>
        <t>Bart Opten:
Stock order CXLD as not sufficient!</t>
      </text>
    </comment>
    <comment authorId="0" ref="Z97" shapeId="0">
      <text>
        <t xml:space="preserve">Bart Opten:
Tencel + Organic Cotton in WEFT
</t>
      </text>
    </comment>
    <comment authorId="0" ref="AC99" shapeId="0">
      <text>
        <t>Bart Opten:
Was 94% Organic cotton, 5% polyester, 1% elastane</t>
      </text>
    </comment>
    <comment authorId="0" ref="AE99" shapeId="0">
      <text>
        <t xml:space="preserve">Bart Opten:
4,96
</t>
      </text>
    </comment>
    <comment authorId="0" ref="AC100" shapeId="0">
      <text>
        <t>Bart Opten:
Was 94% Organic cotton, 5% polyester, 1% elastane</t>
      </text>
    </comment>
    <comment authorId="0" ref="AE100" shapeId="0">
      <text>
        <t xml:space="preserve">Bart Opten:
4,96
</t>
      </text>
    </comment>
    <comment authorId="0" ref="AC104" shapeId="0">
      <text>
        <t>Bart Opten:
Was 94% Organic cotton, 5% polyester, 1% elastane</t>
      </text>
    </comment>
    <comment authorId="0" ref="AE104" shapeId="0">
      <text>
        <t xml:space="preserve">Bart Opten:
4,96
</t>
      </text>
    </comment>
    <comment authorId="0" ref="CO106" shapeId="0">
      <text>
        <t>Bart Opten:
from SS16 Stock</t>
      </text>
    </comment>
    <comment authorId="0" ref="Z107" shapeId="0">
      <text>
        <t>Bart Opten:
Fabric is discontinued! 180316 SL2773 Old Preshrunk</t>
      </text>
    </comment>
    <comment authorId="0" ref="Z111" shapeId="0">
      <text>
        <t xml:space="preserve">Bart Opten:
Tencel + Organic Cotton in WEFT
</t>
      </text>
    </comment>
    <comment authorId="0" ref="Z119" shapeId="0">
      <text>
        <t>Bart Opten:
Fabric is discontinued! 180316 SL2773 Old Preshrunk</t>
      </text>
    </comment>
    <comment authorId="0" ref="AC120" shapeId="0">
      <text>
        <t>Bart Opten:
Was 94% Organic cotton, 5% polyester, 1% elastane</t>
      </text>
    </comment>
    <comment authorId="0" ref="AE120" shapeId="0">
      <text>
        <t xml:space="preserve">Bart Opten:
4,96
</t>
      </text>
    </comment>
    <comment authorId="0" ref="AC126" shapeId="0">
      <text>
        <t>Bart Opten:
Was 94% Organic cotton, 5% polyester, 1% elastane</t>
      </text>
    </comment>
    <comment authorId="0" ref="AE126" shapeId="0">
      <text>
        <t xml:space="preserve">Bart Opten:
4,96
</t>
      </text>
    </comment>
    <comment authorId="0" ref="Z127" shapeId="0">
      <text>
        <t xml:space="preserve">Bart Opten:
Tencel + Organic Cotton in WEFT
</t>
      </text>
    </comment>
    <comment authorId="0" ref="CO135" shapeId="0">
      <text>
        <t>Bart Opten:
from SS16 Stock</t>
      </text>
    </comment>
    <comment authorId="1" ref="AS142" shapeId="0">
      <text>
        <t>Kirsten Zwart:
price reduced from €77,49 to €71,43</t>
      </text>
    </comment>
    <comment authorId="1" ref="AS143" shapeId="0">
      <text>
        <t>Kirsten Zwart:
price reduced from €77,49 to €71,43</t>
      </text>
    </comment>
    <comment authorId="0" ref="Z149" shapeId="0">
      <text>
        <t>Bart Opten:
Fabric is discontinued! 180316 SL2773 Old Preshrunk</t>
      </text>
    </comment>
    <comment authorId="1" ref="X152" shapeId="0">
      <text>
        <t xml:space="preserve">Kirsten Zwart:
TO BE REDEVELOPED AT GAP
</t>
      </text>
    </comment>
    <comment authorId="2" ref="AS153" shapeId="0">
      <text>
        <t>Hester Hoogerwerf:
PRICE +1.50 DUE TO LABELS EX FE 13,90</t>
      </text>
    </comment>
    <comment authorId="2" ref="CO153" shapeId="0">
      <text>
        <t>Hester Hoogerwerf:
fty wants 200 pcs</t>
      </text>
    </comment>
    <comment authorId="2" ref="AS154" shapeId="0">
      <text>
        <t>Hester Hoogerwerf:
PRICE +1.50 DUE TO LABELS EX FE</t>
      </text>
    </comment>
    <comment authorId="2" ref="CO154" shapeId="0">
      <text>
        <t xml:space="preserve">Hester Hoogerwerf:
ft wants 200 pcs
</t>
      </text>
    </comment>
    <comment authorId="1" ref="CR155" shapeId="0">
      <text>
        <t xml:space="preserve">Kirsten Zwart:-
24-2 official PO
</t>
      </text>
    </comment>
    <comment authorId="1" ref="CR156" shapeId="0">
      <text>
        <t xml:space="preserve">Kirsten Zwart:-
24-2 official PO
</t>
      </text>
    </comment>
    <comment authorId="0" ref="B167" shapeId="0">
      <text>
        <t>Bart Opten:
Incorrectly mapped SAP!</t>
      </text>
    </comment>
    <comment authorId="0" ref="B168" shapeId="0">
      <text>
        <t>Bart Opten:
Incorrectly mapped SAP!</t>
      </text>
    </comment>
    <comment authorId="0" ref="B169" shapeId="0">
      <text>
        <t>Bart Opten:
Incorrectly mapped SAP!</t>
      </text>
    </comment>
    <comment authorId="0" ref="B170" shapeId="0">
      <text>
        <t>Bart Opten:
Incorrectly mapped SAP!</t>
      </text>
    </comment>
    <comment authorId="0" ref="B171" shapeId="0">
      <text>
        <t>Bart Opten:
Incorrectly mapped SAP!</t>
      </text>
    </comment>
    <comment authorId="0" ref="AY172" shapeId="0">
      <text>
        <t>Bart Opten:
2,28 extra for Packing in WHS</t>
      </text>
    </comment>
    <comment authorId="0" ref="CO184" shapeId="0">
      <text>
        <t>Bart Opten:
from SS16 Stock</t>
      </text>
    </comment>
    <comment authorId="0" ref="CO189" shapeId="0">
      <text>
        <t>Bart Opten:
from SS16 Stock</t>
      </text>
    </comment>
  </commentList>
</comments>
</file>

<file path=xl/comments/comment2.xml><?xml version="1.0" encoding="utf-8"?>
<comments xmlns="http://schemas.openxmlformats.org/spreadsheetml/2006/main">
  <authors>
    <author>Bart Opten</author>
  </authors>
  <commentList>
    <comment authorId="0" ref="AB25" shapeId="0">
      <text>
        <t xml:space="preserve">Bart Opten:
412 ArtLab
</t>
      </text>
    </comment>
    <comment authorId="0" ref="AD25" shapeId="0">
      <text>
        <t>Bart Opten:
160518 linen issue! Total order CXLD! No upfront info!</t>
      </text>
    </comment>
    <comment authorId="0" ref="AD27" shapeId="0">
      <text>
        <t xml:space="preserve">Bart Opten:
GAP produced NON ORGANIC by mistake!
</t>
      </text>
    </comment>
    <comment authorId="0" ref="AE27" shapeId="0">
      <text>
        <t xml:space="preserve">Bart Opten:
This was end March!
</t>
      </text>
    </comment>
    <comment authorId="0" ref="B31" shapeId="0">
      <text>
        <t xml:space="preserve">Bart Opten:
CXL Zalando
</t>
      </text>
    </comment>
    <comment authorId="0" ref="B40" shapeId="0">
      <text>
        <t xml:space="preserve">Bart Opten:
CXL Zalando
</t>
      </text>
    </comment>
    <comment authorId="0" ref="F63" shapeId="0">
      <text>
        <t>Bart Opten:
'RR2701 Old Preshrunk Stretch ORGANIC</t>
      </text>
    </comment>
    <comment authorId="0" ref="AB63" shapeId="0">
      <text>
        <t xml:space="preserve">Bart Opten:
2000 @ ArtLab
</t>
      </text>
    </comment>
    <comment authorId="0" ref="Z65" shapeId="0">
      <text>
        <t xml:space="preserve">Bart Opten:
MAW return! 516pcs
</t>
      </text>
    </comment>
    <comment authorId="0" ref="F75" shapeId="0">
      <text>
        <t xml:space="preserve">Bart Opten:
Fabric is discontinued! 180316 SL2773 Old Preshrunk --&gt; LEN: changed back on 3-5 to finish fabric
</t>
      </text>
    </comment>
    <comment authorId="0" ref="F76" shapeId="0">
      <text>
        <t>Bart Opten:
Fabric is discontinued! 180316 SL2773 Old Preshrunk</t>
      </text>
    </comment>
    <comment authorId="0" ref="F77" shapeId="0">
      <text>
        <t>Bart Opten:
Fabric is discontinued! 180316 SL2773 Old Preshrunk</t>
      </text>
    </comment>
    <comment authorId="0" ref="F78" shapeId="0">
      <text>
        <t>Bart Opten:
Fabric is discontinued! 180316 SL2773 Old Preshrunk</t>
      </text>
    </comment>
    <comment authorId="0" ref="F79" shapeId="0">
      <text>
        <t>Bart Opten:
Fabric is discontinued! 180316 SL2773 Old Preshrunk</t>
      </text>
    </comment>
    <comment authorId="0" ref="U85" shapeId="0">
      <text>
        <t xml:space="preserve">Bart Opten:
CONSIDER TO CXL
</t>
      </text>
    </comment>
    <comment authorId="0" ref="B92" shapeId="0">
      <text>
        <t xml:space="preserve">Bart Opten:
CXL Zalando
</t>
      </text>
    </comment>
    <comment authorId="0" ref="AI136" shapeId="0">
      <text>
        <t>Bart Opten:
Moved to drop 2 due to fabric shortage!</t>
      </text>
    </comment>
    <comment authorId="0" ref="AI138" shapeId="0">
      <text>
        <t>Bart Opten:
Moved to drop 2 due to fabric shortage!</t>
      </text>
    </comment>
    <comment authorId="0" ref="B139" shapeId="0">
      <text>
        <t xml:space="preserve">Bart Opten:
CXL Zalando
</t>
      </text>
    </comment>
    <comment authorId="0" ref="Z139" shapeId="0">
      <text>
        <t xml:space="preserve">Bart Opten:
MAW stock return! 547
</t>
      </text>
    </comment>
    <comment authorId="0" ref="AL141" shapeId="0">
      <text>
        <t>Bart Opten:
3550 required</t>
      </text>
    </comment>
    <comment authorId="0" ref="B142" shapeId="0">
      <text>
        <t xml:space="preserve">Bart Opten:
CXL Zalando
</t>
      </text>
    </comment>
    <comment authorId="0" ref="AB146" shapeId="0">
      <text>
        <t>Bart Opten:
332 Stock @ ArtLab?</t>
      </text>
    </comment>
    <comment authorId="0" ref="B147" shapeId="0">
      <text>
        <t xml:space="preserve">Bart Opten:
CXL Zalando
</t>
      </text>
    </comment>
    <comment authorId="0" ref="B152" shapeId="0">
      <text>
        <t xml:space="preserve">Bart Opten:
CXL Zalando
</t>
      </text>
    </comment>
    <comment authorId="0" ref="AB153" shapeId="0">
      <text>
        <t xml:space="preserve">Bart Opten:
ArtLab 230
</t>
      </text>
    </comment>
    <comment authorId="0" ref="AB154" shapeId="0">
      <text>
        <t xml:space="preserve">Bart Opten:
1000m RFD extra!
</t>
      </text>
    </comment>
    <comment authorId="0" ref="AB158" shapeId="0">
      <text>
        <t>Bart Opten:
ArtLab</t>
      </text>
    </comment>
    <comment authorId="0" ref="F160" shapeId="0">
      <text>
        <t xml:space="preserve">Bart Opten:
Tencel + Organic Cotton in WEFT
</t>
      </text>
    </comment>
    <comment authorId="0" ref="F161" shapeId="0">
      <text>
        <t xml:space="preserve">Bart Opten:
Tencel + Organic Cotton in WEFT
</t>
      </text>
    </comment>
    <comment authorId="0" ref="F162" shapeId="0">
      <text>
        <t xml:space="preserve">Bart Opten:
Tencel + Organic Cotton in WEFT
</t>
      </text>
    </comment>
    <comment authorId="0" ref="F163" shapeId="0">
      <text>
        <t xml:space="preserve">Bart Opten:
Tencel + Organic Cotton in WEFT
</t>
      </text>
    </comment>
    <comment authorId="0" ref="F164" shapeId="0">
      <text>
        <t xml:space="preserve">Bart Opten:
Tencel + Organic Cotton in WEFT
</t>
      </text>
    </comment>
    <comment authorId="0" ref="F165" shapeId="0">
      <text>
        <t xml:space="preserve">Bart Opten:
Tencel + Organic Cotton in WEFT
</t>
      </text>
    </comment>
    <comment authorId="0" ref="F166" shapeId="0">
      <text>
        <t xml:space="preserve">Bart Opten:
Tencel + Organic Cotton in WEFT
</t>
      </text>
    </comment>
    <comment authorId="0" ref="F167" shapeId="0">
      <text>
        <t xml:space="preserve">Bart Opten:
Tencel + Organic Cotton in WEFT
</t>
      </text>
    </comment>
    <comment authorId="0" ref="F168" shapeId="0">
      <text>
        <t xml:space="preserve">Bart Opten:
Tencel + Organic Cotton in WEFT
</t>
      </text>
    </comment>
    <comment authorId="0" ref="B169" shapeId="0">
      <text>
        <t xml:space="preserve">Bart Opten:
CXL Zalando
</t>
      </text>
    </comment>
    <comment authorId="0" ref="N169" shapeId="0">
      <text>
        <t xml:space="preserve">Bart Opten:
4,96
</t>
      </text>
    </comment>
    <comment authorId="0" ref="N170" shapeId="0">
      <text>
        <t xml:space="preserve">Bart Opten:
4,96
</t>
      </text>
    </comment>
    <comment authorId="0" ref="N171" shapeId="0">
      <text>
        <t xml:space="preserve">Bart Opten:
4,96
</t>
      </text>
    </comment>
    <comment authorId="0" ref="N172" shapeId="0">
      <text>
        <t xml:space="preserve">Bart Opten:
4,96
</t>
      </text>
    </comment>
    <comment authorId="0" ref="N173" shapeId="0">
      <text>
        <t xml:space="preserve">Bart Opten:
4,96
</t>
      </text>
    </comment>
    <comment authorId="0" ref="N174" shapeId="0">
      <text>
        <t xml:space="preserve">Bart Opten:
4,96
</t>
      </text>
    </comment>
    <comment authorId="0" ref="N175" shapeId="0">
      <text>
        <t xml:space="preserve">Bart Opten:
4,96
</t>
      </text>
    </comment>
    <comment authorId="0" ref="N176" shapeId="0">
      <text>
        <t xml:space="preserve">Bart Opten:
4,96
</t>
      </text>
    </comment>
    <comment authorId="0" ref="N177" shapeId="0">
      <text>
        <t xml:space="preserve">Bart Opten:
4,96
</t>
      </text>
    </comment>
    <comment authorId="0" ref="AC227" shapeId="0">
      <text>
        <t>Bart Opten:
new order exmill mid jul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tabColor theme="6"/>
    <outlinePr summaryBelow="1" summaryRight="1"/>
    <pageSetUpPr autoPageBreaks="0" fitToPage="1"/>
  </sheetPr>
  <dimension ref="A1:CV231"/>
  <sheetViews>
    <sheetView showGridLines="0" tabSelected="1" workbookViewId="0" zoomScale="80" zoomScaleNormal="80" zoomScaleSheetLayoutView="80">
      <pane activePane="bottomRight" state="frozenSplit" topLeftCell="O174" xSplit="5" ySplit="2"/>
      <selection activeCell="F1" pane="topRight" sqref="F1"/>
      <selection activeCell="A3" pane="bottomLeft" sqref="A3"/>
      <selection activeCell="X191" pane="bottomRight" sqref="X191"/>
    </sheetView>
  </sheetViews>
  <sheetFormatPr baseColWidth="8" defaultRowHeight="12.75"/>
  <cols>
    <col customWidth="1" max="1" min="1" style="11" width="17.42578125"/>
    <col customWidth="1" max="2" min="2" style="11" width="13"/>
    <col bestFit="1" customWidth="1" max="3" min="3" style="11" width="28.85546875"/>
    <col bestFit="1" customWidth="1" max="4" min="4" style="11" width="41"/>
    <col customWidth="1" max="5" min="5" style="11" width="13"/>
    <col customWidth="1" max="6" min="6" style="116" width="11.140625"/>
    <col customWidth="1" max="7" min="7" style="7" width="24"/>
    <col customWidth="1" max="8" min="8" style="116" width="42.5703125"/>
    <col customWidth="1" max="9" min="9" style="11" width="17.28515625"/>
    <col customWidth="1" max="10" min="10" style="84" width="25.7109375"/>
    <col customWidth="1" max="11" min="11" style="253" width="171.5703125"/>
    <col customWidth="1" max="12" min="12" style="11" width="15.28515625"/>
    <col customWidth="1" max="13" min="13" style="11" width="28.28515625"/>
    <col customWidth="1" max="14" min="14" style="11" width="24"/>
    <col customWidth="1" max="15" min="15" style="11" width="23"/>
    <col customWidth="1" max="16" min="16" style="11" width="18.7109375"/>
    <col customWidth="1" max="17" min="17" style="11" width="16.85546875"/>
    <col customWidth="1" max="18" min="18" style="11" width="19.7109375"/>
    <col customWidth="1" max="19" min="19" style="11" width="40.140625"/>
    <col customWidth="1" max="20" min="20" style="11" width="16"/>
    <col customWidth="1" max="21" min="21" style="11" width="17.28515625"/>
    <col customWidth="1" max="22" min="22" style="11" width="18.7109375"/>
    <col customWidth="1" max="23" min="23" style="11" width="16.28515625"/>
    <col customWidth="1" max="24" min="24" style="11" width="28.7109375"/>
    <col customWidth="1" max="25" min="25" style="11" width="25.28515625"/>
    <col customWidth="1" max="26" min="26" style="11" width="44.5703125"/>
    <col customWidth="1" max="27" min="27" style="11" width="57.7109375"/>
    <col customWidth="1" max="28" min="28" style="11" width="22.140625"/>
    <col customWidth="1" max="29" min="29" style="11" width="77.85546875"/>
    <col customWidth="1" max="30" min="30" style="11" width="14.85546875"/>
    <col customWidth="1" max="31" min="31" style="84" width="16.7109375"/>
    <col customWidth="1" max="32" min="32" style="11" width="16.7109375"/>
    <col customWidth="1" max="33" min="33" style="11" width="17.7109375"/>
    <col customWidth="1" max="34" min="34" style="7" width="25.85546875"/>
    <col customWidth="1" max="36" min="35" style="7" width="26.28515625"/>
    <col customWidth="1" max="37" min="37" style="69" width="21.7109375"/>
    <col customWidth="1" max="38" min="38" style="281" width="22.5703125"/>
    <col customWidth="1" max="39" min="39" style="281" width="17.140625"/>
    <col customWidth="1" max="41" min="40" style="281" width="20.140625"/>
    <col customWidth="1" max="48" min="42" style="281" width="13.5703125"/>
    <col customWidth="1" max="49" min="49" style="281" width="14.42578125"/>
    <col customWidth="1" max="50" min="50" style="281" width="16.28515625"/>
    <col customWidth="1" max="51" min="51" style="281" width="20.7109375"/>
    <col customWidth="1" max="52" min="52" style="281" width="24.42578125"/>
    <col customWidth="1" max="53" min="53" style="281" width="28.5703125"/>
    <col customWidth="1" max="54" min="54" style="11" width="21.140625"/>
    <col customWidth="1" max="55" min="55" style="281" width="13.5703125"/>
    <col customWidth="1" max="56" min="56" style="10" width="14.5703125"/>
    <col customWidth="1" max="57" min="57" style="11" width="19.7109375"/>
    <col customWidth="1" max="58" min="58" style="11" width="16"/>
    <col customWidth="1" max="59" min="59" style="11" width="15.28515625"/>
    <col customWidth="1" max="60" min="60" style="7" width="32.85546875"/>
    <col customWidth="1" max="61" min="61" style="7" width="83"/>
    <col customWidth="1" max="62" min="62" style="7" width="37.28515625"/>
    <col customWidth="1" max="63" min="63" style="7" width="42"/>
    <col customWidth="1" max="64" min="64" style="7" width="32.42578125"/>
    <col customWidth="1" max="65" min="65" style="7" width="33.42578125"/>
    <col customWidth="1" max="66" min="66" style="7" width="39.28515625"/>
    <col customWidth="1" max="67" min="67" style="7" width="29.5703125"/>
    <col customWidth="1" max="68" min="68" style="11" width="57.7109375"/>
    <col customWidth="1" max="69" min="69" style="247" width="20.5703125"/>
    <col customWidth="1" max="70" min="70" style="247" width="17.85546875"/>
    <col customWidth="1" max="71" min="71" style="13" width="39.5703125"/>
    <col customWidth="1" max="72" min="72" style="247" width="30.28515625"/>
    <col customWidth="1" max="73" min="73" style="247" width="24.85546875"/>
    <col customWidth="1" max="74" min="74" style="247" width="177.85546875"/>
    <col customWidth="1" max="75" min="75" style="247" width="157.85546875"/>
    <col customWidth="1" max="76" min="76" style="247" width="202.42578125"/>
    <col customWidth="1" max="77" min="77" style="11" width="36.85546875"/>
    <col customWidth="1" max="78" min="78" style="11" width="34"/>
    <col customWidth="1" max="79" min="79" style="7" width="32.85546875"/>
    <col customWidth="1" max="80" min="80" style="7" width="42.5703125"/>
    <col customWidth="1" max="81" min="81" style="7" width="124.28515625"/>
    <col customWidth="1" max="82" min="82" style="7" width="33.85546875"/>
    <col customWidth="1" max="83" min="83" style="7" width="34"/>
    <col customWidth="1" max="84" min="84" style="7" width="32.42578125"/>
    <col customWidth="1" max="85" min="85" style="7" width="27.42578125"/>
    <col bestFit="1" customWidth="1" max="86" min="86" style="13" width="33.85546875"/>
    <col bestFit="1" customWidth="1" max="87" min="87" style="13" width="21.42578125"/>
    <col customWidth="1" max="88" min="88" style="247" width="29.140625"/>
    <col bestFit="1" customWidth="1" max="89" min="89" style="247" width="82.85546875"/>
    <col customWidth="1" max="90" min="90" style="11" width="20.7109375"/>
    <col customWidth="1" max="91" min="91" style="11" width="23.42578125"/>
    <col customWidth="1" max="92" min="92" style="11" width="18.28515625"/>
    <col bestFit="1" customWidth="1" max="93" min="93" style="11" width="17.28515625"/>
    <col bestFit="1" customWidth="1" max="94" min="94" style="11" width="27.7109375"/>
    <col bestFit="1" customWidth="1" max="95" min="95" style="11" width="23.42578125"/>
    <col bestFit="1" customWidth="1" max="96" min="96" style="11" width="25.7109375"/>
    <col bestFit="1" customWidth="1" max="97" min="97" style="11" width="30.7109375"/>
    <col bestFit="1" customWidth="1" max="98" min="98" style="281" width="17.140625"/>
    <col bestFit="1" customWidth="1" max="99" min="99" style="281" width="14"/>
    <col bestFit="1" customWidth="1" max="100" min="100" style="281" width="24.28515625"/>
    <col customWidth="1" max="110" min="101" style="11" width="36.5703125"/>
    <col customWidth="1" max="16384" min="111" style="11" width="9.140625"/>
  </cols>
  <sheetData>
    <row customHeight="1" ht="15" r="1">
      <c r="A1" s="18" t="inlineStr">
        <is>
          <t>STYLE INFO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277" t="n"/>
      <c r="K1" s="277" t="n"/>
      <c r="L1" s="18" t="n"/>
      <c r="M1" s="18" t="n"/>
      <c r="N1" s="18" t="n"/>
      <c r="O1" s="18" t="n"/>
      <c r="P1" s="18" t="n"/>
      <c r="Q1" s="18" t="n"/>
      <c r="R1" s="18" t="n"/>
      <c r="S1" s="245" t="n"/>
      <c r="T1" s="282" t="inlineStr">
        <is>
          <t>SOURCE</t>
        </is>
      </c>
      <c r="U1" s="283" t="n"/>
      <c r="V1" s="283" t="n"/>
      <c r="W1" s="284" t="n"/>
      <c r="X1" s="18" t="n"/>
      <c r="Y1" s="276" t="inlineStr">
        <is>
          <t>FABRIC</t>
        </is>
      </c>
      <c r="Z1" s="283" t="n"/>
      <c r="AA1" s="283" t="n"/>
      <c r="AB1" s="283" t="n"/>
      <c r="AC1" s="283" t="n"/>
      <c r="AD1" s="283" t="n"/>
      <c r="AE1" s="283" t="n"/>
      <c r="AF1" s="283" t="n"/>
      <c r="AG1" s="283" t="n"/>
      <c r="AH1" s="283" t="n"/>
      <c r="AI1" s="283" t="n"/>
      <c r="AJ1" s="283" t="n"/>
      <c r="AK1" s="285" t="inlineStr">
        <is>
          <t>PATTERNS</t>
        </is>
      </c>
      <c r="AL1" s="284" t="n"/>
      <c r="AM1" s="286" t="inlineStr">
        <is>
          <t>PRICES</t>
        </is>
      </c>
      <c r="AN1" s="283" t="n"/>
      <c r="AO1" s="283" t="n"/>
      <c r="AP1" s="283" t="n"/>
      <c r="AQ1" s="283" t="n"/>
      <c r="AR1" s="283" t="n"/>
      <c r="AS1" s="283" t="n"/>
      <c r="AT1" s="283" t="n"/>
      <c r="AU1" s="283" t="n"/>
      <c r="AV1" s="283" t="n"/>
      <c r="AW1" s="283" t="n"/>
      <c r="AX1" s="283" t="n"/>
      <c r="AY1" s="283" t="n"/>
      <c r="AZ1" s="283" t="n"/>
      <c r="BA1" s="283" t="n"/>
      <c r="BB1" s="283" t="n"/>
      <c r="BC1" s="283" t="n"/>
      <c r="BD1" s="283" t="n"/>
      <c r="BE1" s="284" t="n"/>
      <c r="BF1" s="276" t="n"/>
      <c r="BG1" s="276" t="n"/>
      <c r="BH1" s="282" t="inlineStr">
        <is>
          <t>PROTO SAMPLES</t>
        </is>
      </c>
      <c r="BI1" s="283" t="n"/>
      <c r="BJ1" s="283" t="n"/>
      <c r="BK1" s="283" t="n"/>
      <c r="BL1" s="283" t="n"/>
      <c r="BM1" s="283" t="n"/>
      <c r="BN1" s="283" t="n"/>
      <c r="BO1" s="283" t="n"/>
      <c r="BP1" s="284" t="n"/>
      <c r="BQ1" s="287" t="inlineStr">
        <is>
          <t>SMS SAMPLES</t>
        </is>
      </c>
      <c r="BR1" s="283" t="n"/>
      <c r="BS1" s="283" t="n"/>
      <c r="BT1" s="283" t="n"/>
      <c r="BU1" s="283" t="n"/>
      <c r="BV1" s="283" t="n"/>
      <c r="BW1" s="283" t="n"/>
      <c r="BX1" s="284" t="n"/>
      <c r="BY1" s="270" t="inlineStr">
        <is>
          <t>SIZESETS / PP SAMPLES</t>
        </is>
      </c>
      <c r="BZ1" s="283" t="n"/>
      <c r="CA1" s="283" t="n"/>
      <c r="CB1" s="283" t="n"/>
      <c r="CC1" s="283" t="n"/>
      <c r="CD1" s="283" t="n"/>
      <c r="CE1" s="283" t="n"/>
      <c r="CF1" s="283" t="n"/>
      <c r="CG1" s="271" t="n"/>
      <c r="CH1" s="287" t="inlineStr">
        <is>
          <t>QUALITY CONTROL</t>
        </is>
      </c>
      <c r="CI1" s="283" t="n"/>
      <c r="CJ1" s="283" t="n"/>
      <c r="CK1" s="284" t="n"/>
      <c r="CL1" s="261" t="n"/>
      <c r="CM1" s="262" t="n"/>
      <c r="CN1" s="262" t="n"/>
      <c r="CO1" s="262" t="n"/>
      <c r="CP1" s="262" t="n"/>
      <c r="CQ1" s="262" t="n"/>
      <c r="CR1" s="262" t="n"/>
      <c r="CS1" s="262" t="n"/>
      <c r="CT1" s="262" t="n"/>
      <c r="CU1" s="262" t="n"/>
      <c r="CV1" s="263" t="n"/>
    </row>
    <row customFormat="1" customHeight="1" ht="58.5" r="2" s="6">
      <c r="A2" s="21" t="inlineStr">
        <is>
          <t>article nr</t>
        </is>
      </c>
      <c r="B2" s="21" t="inlineStr">
        <is>
          <t>SAP</t>
        </is>
      </c>
      <c r="C2" s="21" t="inlineStr">
        <is>
          <t>style</t>
        </is>
      </c>
      <c r="D2" s="21" t="inlineStr">
        <is>
          <t>wash / colour</t>
        </is>
      </c>
      <c r="E2" s="21" t="inlineStr">
        <is>
          <t>drop</t>
        </is>
      </c>
      <c r="F2" s="21" t="inlineStr">
        <is>
          <t>clx</t>
        </is>
      </c>
      <c r="G2" s="22" t="inlineStr">
        <is>
          <t>add / drop date</t>
        </is>
      </c>
      <c r="H2" s="21" t="inlineStr">
        <is>
          <t>extra info</t>
        </is>
      </c>
      <c r="I2" s="21" t="inlineStr">
        <is>
          <t>category</t>
        </is>
      </c>
      <c r="J2" s="21" t="inlineStr">
        <is>
          <t>commodity code</t>
        </is>
      </c>
      <c r="K2" s="21" t="inlineStr">
        <is>
          <t>commodity description</t>
        </is>
      </c>
      <c r="L2" s="21" t="inlineStr">
        <is>
          <t>gender</t>
        </is>
      </c>
      <c r="M2" s="21" t="inlineStr">
        <is>
          <t>wash / colour code</t>
        </is>
      </c>
      <c r="N2" s="21" t="inlineStr">
        <is>
          <t>stretch</t>
        </is>
      </c>
      <c r="O2" s="21" t="inlineStr">
        <is>
          <t>fit</t>
        </is>
      </c>
      <c r="P2" s="21" t="inlineStr">
        <is>
          <t>size range</t>
        </is>
      </c>
      <c r="Q2" s="21" t="inlineStr">
        <is>
          <t>inseams</t>
        </is>
      </c>
      <c r="R2" s="28" t="inlineStr">
        <is>
          <t>C/O</t>
        </is>
      </c>
      <c r="S2" s="28" t="inlineStr">
        <is>
          <t>collection / theme</t>
        </is>
      </c>
      <c r="T2" s="24" t="inlineStr">
        <is>
          <t>country</t>
        </is>
      </c>
      <c r="U2" s="24" t="inlineStr">
        <is>
          <t>agent</t>
        </is>
      </c>
      <c r="V2" s="24" t="inlineStr">
        <is>
          <t>vendor</t>
        </is>
      </c>
      <c r="W2" s="24" t="inlineStr">
        <is>
          <t>laundry</t>
        </is>
      </c>
      <c r="X2" s="21" t="inlineStr">
        <is>
          <t>internal fabric code</t>
        </is>
      </c>
      <c r="Y2" s="28" t="inlineStr">
        <is>
          <t>fabric supplier</t>
        </is>
      </c>
      <c r="Z2" s="28" t="inlineStr">
        <is>
          <t>fabric code</t>
        </is>
      </c>
      <c r="AA2" s="28" t="inlineStr">
        <is>
          <t>non organic fabric code (for KOI development)</t>
        </is>
      </c>
      <c r="AB2" s="28" t="inlineStr">
        <is>
          <t>Sustainability</t>
        </is>
      </c>
      <c r="AC2" s="28" t="inlineStr">
        <is>
          <t>composition</t>
        </is>
      </c>
      <c r="AD2" s="28" t="inlineStr">
        <is>
          <t>weight</t>
        </is>
      </c>
      <c r="AE2" s="85" t="inlineStr">
        <is>
          <t>fabric price</t>
        </is>
      </c>
      <c r="AF2" s="28" t="inlineStr">
        <is>
          <t>MOQ</t>
        </is>
      </c>
      <c r="AG2" s="28" t="inlineStr">
        <is>
          <t>Leadtime</t>
        </is>
      </c>
      <c r="AH2" s="22" t="inlineStr">
        <is>
          <t>order date drop 1</t>
        </is>
      </c>
      <c r="AI2" s="22" t="inlineStr">
        <is>
          <t>order date drop 2</t>
        </is>
      </c>
      <c r="AJ2" s="22" t="inlineStr">
        <is>
          <t>order date drop 3</t>
        </is>
      </c>
      <c r="AK2" s="68" t="inlineStr">
        <is>
          <t>consumption</t>
        </is>
      </c>
      <c r="AL2" s="288" t="inlineStr">
        <is>
          <t>pattern maker</t>
        </is>
      </c>
      <c r="AM2" s="289" t="inlineStr">
        <is>
          <t>currency</t>
        </is>
      </c>
      <c r="AN2" s="289" t="inlineStr">
        <is>
          <t>FOB or CIF</t>
        </is>
      </c>
      <c r="AO2" s="289" t="inlineStr">
        <is>
          <t>Payment terms</t>
        </is>
      </c>
      <c r="AP2" s="289" t="inlineStr">
        <is>
          <t>Target</t>
        </is>
      </c>
      <c r="AQ2" s="289" t="inlineStr">
        <is>
          <t>proto price</t>
        </is>
      </c>
      <c r="AR2" s="289" t="inlineStr">
        <is>
          <t>SMS price</t>
        </is>
      </c>
      <c r="AS2" s="289" t="inlineStr">
        <is>
          <t>production price</t>
        </is>
      </c>
      <c r="AT2" s="290" t="inlineStr">
        <is>
          <t>Transport</t>
        </is>
      </c>
      <c r="AU2" s="290" t="inlineStr">
        <is>
          <t>Duties</t>
        </is>
      </c>
      <c r="AV2" s="290" t="inlineStr">
        <is>
          <t>Insurance</t>
        </is>
      </c>
      <c r="AW2" s="290" t="inlineStr">
        <is>
          <t>Buying agent commission</t>
        </is>
      </c>
      <c r="AX2" s="290" t="inlineStr">
        <is>
          <t>Total mark-up</t>
        </is>
      </c>
      <c r="AY2" s="289" t="inlineStr">
        <is>
          <t>landed price</t>
        </is>
      </c>
      <c r="AZ2" s="289" t="inlineStr">
        <is>
          <t>wholesale price</t>
        </is>
      </c>
      <c r="BA2" s="289" t="inlineStr">
        <is>
          <t>int. wholesale price</t>
        </is>
      </c>
      <c r="BB2" s="28" t="inlineStr">
        <is>
          <t>retail margin</t>
        </is>
      </c>
      <c r="BC2" s="289" t="inlineStr">
        <is>
          <t>retail
price</t>
        </is>
      </c>
      <c r="BD2" s="27" t="inlineStr">
        <is>
          <t>marge</t>
        </is>
      </c>
      <c r="BE2" s="28" t="inlineStr">
        <is>
          <t>SMS costs</t>
        </is>
      </c>
      <c r="BF2" s="28" t="inlineStr">
        <is>
          <t>Wash price</t>
        </is>
      </c>
      <c r="BG2" s="28" t="inlineStr">
        <is>
          <t>Trim price</t>
        </is>
      </c>
      <c r="BH2" s="29" t="inlineStr">
        <is>
          <t>techpack send out date</t>
        </is>
      </c>
      <c r="BI2" s="29" t="inlineStr">
        <is>
          <t>Price meeting comments</t>
        </is>
      </c>
      <c r="BJ2" s="29" t="inlineStr">
        <is>
          <t>imput sample send out date</t>
        </is>
      </c>
      <c r="BK2" s="29" t="inlineStr">
        <is>
          <t>strike off / lab dip received date</t>
        </is>
      </c>
      <c r="BL2" s="29" t="inlineStr">
        <is>
          <t>1st proto received date</t>
        </is>
      </c>
      <c r="BM2" s="29" t="inlineStr">
        <is>
          <t>2nd proto received date</t>
        </is>
      </c>
      <c r="BN2" s="29" t="inlineStr">
        <is>
          <t>proto approved for SMS date</t>
        </is>
      </c>
      <c r="BO2" s="29" t="inlineStr">
        <is>
          <t xml:space="preserve">ETD SMS ex factory </t>
        </is>
      </c>
      <c r="BP2" s="24" t="inlineStr">
        <is>
          <t>proto / development comments</t>
        </is>
      </c>
      <c r="BQ2" s="30" t="inlineStr">
        <is>
          <t>SMS pieces</t>
        </is>
      </c>
      <c r="BR2" s="30" t="inlineStr">
        <is>
          <t>SMS size</t>
        </is>
      </c>
      <c r="BS2" s="31" t="inlineStr">
        <is>
          <t>SMS received date OFFICE P</t>
        </is>
      </c>
      <c r="BT2" s="32" t="inlineStr">
        <is>
          <t xml:space="preserve">SMS LEO /JOSHUAS </t>
        </is>
      </c>
      <c r="BU2" s="32" t="inlineStr">
        <is>
          <t>SMS sent to UK</t>
        </is>
      </c>
      <c r="BV2" s="32" t="inlineStr">
        <is>
          <t>SMS comments for office</t>
        </is>
      </c>
      <c r="BW2" s="32" t="inlineStr">
        <is>
          <t>extra AX info</t>
        </is>
      </c>
      <c r="BX2" s="32" t="inlineStr">
        <is>
          <t>AX SMS comments</t>
        </is>
      </c>
      <c r="BY2" s="33" t="inlineStr">
        <is>
          <t>SS / PPS size(s) requested</t>
        </is>
      </c>
      <c r="BZ2" s="33" t="inlineStr">
        <is>
          <t>SS/PPS request send out</t>
        </is>
      </c>
      <c r="CA2" s="34" t="inlineStr">
        <is>
          <t>SS / PPS received date</t>
        </is>
      </c>
      <c r="CB2" s="34" t="inlineStr">
        <is>
          <t>SS / PPS approval deadline date</t>
        </is>
      </c>
      <c r="CC2" s="34" t="inlineStr">
        <is>
          <t>Comments SS / PPS</t>
        </is>
      </c>
      <c r="CD2" s="35" t="inlineStr">
        <is>
          <t xml:space="preserve">SS / PPS approved date </t>
        </is>
      </c>
      <c r="CE2" s="157" t="inlineStr">
        <is>
          <t>W&amp;C label approval date</t>
        </is>
      </c>
      <c r="CF2" s="35" t="inlineStr">
        <is>
          <t>OK for production date</t>
        </is>
      </c>
      <c r="CG2" s="35" t="inlineStr">
        <is>
          <t>trims ordered date</t>
        </is>
      </c>
      <c r="CH2" s="31" t="inlineStr">
        <is>
          <t>QC approved date</t>
        </is>
      </c>
      <c r="CI2" s="244" t="inlineStr">
        <is>
          <t>QC Location</t>
        </is>
      </c>
      <c r="CJ2" s="246" t="inlineStr">
        <is>
          <t>QTY of QC PCS HQ</t>
        </is>
      </c>
      <c r="CK2" s="32" t="inlineStr">
        <is>
          <t>QC comments</t>
        </is>
      </c>
      <c r="CL2" s="36" t="inlineStr">
        <is>
          <t>actual sales</t>
        </is>
      </c>
      <c r="CM2" s="36" t="inlineStr">
        <is>
          <t>forecast sales</t>
        </is>
      </c>
      <c r="CN2" s="36" t="inlineStr">
        <is>
          <t>stock buy</t>
        </is>
      </c>
      <c r="CO2" s="36" t="inlineStr">
        <is>
          <t>total buy</t>
        </is>
      </c>
      <c r="CP2" s="36" t="inlineStr">
        <is>
          <t>total fabric meters</t>
        </is>
      </c>
      <c r="CQ2" s="36" t="inlineStr">
        <is>
          <t>fabric to order</t>
        </is>
      </c>
      <c r="CR2" s="36" t="inlineStr">
        <is>
          <t>fabric order date</t>
        </is>
      </c>
      <c r="CS2" s="36" t="inlineStr">
        <is>
          <t>confirmed fabric ETD</t>
        </is>
      </c>
      <c r="CT2" s="291" t="inlineStr">
        <is>
          <t>turnover</t>
        </is>
      </c>
      <c r="CU2" s="291" t="inlineStr">
        <is>
          <t>profit</t>
        </is>
      </c>
      <c r="CV2" s="291" t="inlineStr">
        <is>
          <t>average margin</t>
        </is>
      </c>
    </row>
    <row customFormat="1" customHeight="1" hidden="1" ht="15" r="3" s="16">
      <c r="A3" s="67" t="n">
        <v>990000031</v>
      </c>
      <c r="B3" s="67" t="n">
        <v>1330100004</v>
      </c>
      <c r="C3" s="66" t="inlineStr">
        <is>
          <t>KOI SUMO JEANS</t>
        </is>
      </c>
      <c r="D3" s="66" t="inlineStr">
        <is>
          <t>DRY SELVAGE</t>
        </is>
      </c>
      <c r="E3" s="66" t="n"/>
      <c r="F3" s="66" t="n"/>
      <c r="G3" s="39" t="n"/>
      <c r="H3" s="66" t="n"/>
      <c r="I3" s="66" t="inlineStr">
        <is>
          <t>JEANS</t>
        </is>
      </c>
      <c r="J3" s="67" t="n">
        <v>62034231</v>
      </c>
      <c r="K3" s="67" t="inlineStr">
        <is>
          <t>lange broeken, incl. kniebroeken e.d. broeken, van denim, voor heren of voor jongens (m.u.v. werk- en bedrijfskleding, zgn. Amerikaanse overalls)</t>
        </is>
      </c>
      <c r="L3" s="40" t="inlineStr">
        <is>
          <t>MENS</t>
        </is>
      </c>
      <c r="M3" s="66" t="inlineStr">
        <is>
          <t>D0079</t>
        </is>
      </c>
      <c r="N3" s="41" t="inlineStr">
        <is>
          <t>Louis pattern</t>
        </is>
      </c>
      <c r="O3" s="41" t="inlineStr">
        <is>
          <t>REGULAR STRAIGHT</t>
        </is>
      </c>
      <c r="P3" s="41" t="n">
        <v>82</v>
      </c>
      <c r="Q3" s="41" t="n">
        <v>32</v>
      </c>
      <c r="R3" s="41" t="n"/>
      <c r="S3" s="41" t="inlineStr">
        <is>
          <t>KINGS OF SHUTTLE LOOM</t>
        </is>
      </c>
      <c r="T3" s="42" t="inlineStr">
        <is>
          <t>TUNISIA</t>
        </is>
      </c>
      <c r="U3" s="42" t="inlineStr">
        <is>
          <t>ARTLAB</t>
        </is>
      </c>
      <c r="V3" s="42" t="inlineStr">
        <is>
          <t>ARTLAB</t>
        </is>
      </c>
      <c r="W3" s="42" t="inlineStr">
        <is>
          <t>UNWASHED</t>
        </is>
      </c>
      <c r="X3" s="66" t="n"/>
      <c r="Y3" s="66" t="inlineStr">
        <is>
          <t>CANDIANI</t>
        </is>
      </c>
      <c r="Z3" s="41" t="inlineStr">
        <is>
          <t>SL7276 Sioux crispy organic</t>
        </is>
      </c>
      <c r="AA3" s="41" t="inlineStr">
        <is>
          <t>SL7276 Sioux crispy</t>
        </is>
      </c>
      <c r="AB3" s="41" t="inlineStr">
        <is>
          <t>100% Sustainable</t>
        </is>
      </c>
      <c r="AC3" s="41" t="inlineStr">
        <is>
          <t>100% Organic cotton</t>
        </is>
      </c>
      <c r="AD3" s="227" t="inlineStr">
        <is>
          <t>13 oz</t>
        </is>
      </c>
      <c r="AE3" s="292" t="inlineStr">
        <is>
          <t>4,95 / 80</t>
        </is>
      </c>
      <c r="AF3" s="41" t="n">
        <v>1500</v>
      </c>
      <c r="AG3" s="58" t="inlineStr">
        <is>
          <t>6-7</t>
        </is>
      </c>
      <c r="AH3" s="44" t="n"/>
      <c r="AI3" s="44" t="n"/>
      <c r="AJ3" s="44" t="n"/>
      <c r="AK3" s="70" t="n"/>
      <c r="AL3" s="293" t="n"/>
      <c r="AM3" s="294" t="inlineStr">
        <is>
          <t>EUR</t>
        </is>
      </c>
      <c r="AN3" s="294" t="inlineStr">
        <is>
          <t>FOB</t>
        </is>
      </c>
      <c r="AO3" s="294" t="inlineStr">
        <is>
          <t>60 DAYS NETT</t>
        </is>
      </c>
      <c r="AP3" s="295" t="inlineStr">
        <is>
          <t>cfmd</t>
        </is>
      </c>
      <c r="AQ3" s="294" t="n"/>
      <c r="AR3" s="295" t="n">
        <v>140</v>
      </c>
      <c r="AS3" s="295" t="n">
        <v>89</v>
      </c>
      <c r="AT3" s="296">
        <f>IFERROR(((IF(AS3&gt;0, AS3, IF(AR3&gt;0, AR3, IF(AQ3&gt;0, AQ3, 0)))))*INDEX(Assumptions!$B:$B,MATCH(T3,Assumptions!$A:$A,0)),0)</f>
        <v/>
      </c>
      <c r="AU3" s="296">
        <f>IFERROR(((IF(AS3&gt;0, AS3, IF(AR3&gt;0, AR3, IF(AQ3&gt;0, AQ3, 0)))))*INDEX(Assumptions!$C:$C,MATCH(T3,Assumptions!$A:$A,0)),0)</f>
        <v/>
      </c>
      <c r="AV3" s="296">
        <f>IFERROR(((IF(AS3&gt;0, AS3, IF(AR3&gt;0, AR3, IF(AQ3&gt;0, AQ3, 0)))))*INDEX(Assumptions!$D:$D,MATCH(T3,Assumptions!$A:$A,0)),0)</f>
        <v/>
      </c>
      <c r="AW3" s="296">
        <f>IFERROR(((IF(AS3&gt;0, AS3, IF(AR3&gt;0, AR3, IF(AQ3&gt;0, AQ3, 0)))))*INDEX(Assumptions!$G:$G,MATCH(U3,Assumptions!$F:$F,0)),0)</f>
        <v/>
      </c>
      <c r="AX3" s="297">
        <f>SUM(AT3:AW3)</f>
        <v/>
      </c>
      <c r="AY3" s="294">
        <f>((IF(AS3&gt;0, AS3, IF(AR3&gt;0, AR3, IF(AQ3&gt;0, AQ3, 0)))))+AX3</f>
        <v/>
      </c>
      <c r="AZ3" s="294">
        <f>BC3/BB3</f>
        <v/>
      </c>
      <c r="BA3" s="294">
        <f>BC3/2.38</f>
        <v/>
      </c>
      <c r="BB3" s="41" t="n">
        <v>2.5</v>
      </c>
      <c r="BC3" s="294" t="n">
        <v>95.08</v>
      </c>
      <c r="BD3" s="46">
        <f>(AZ3-AY3)/AZ3</f>
        <v/>
      </c>
      <c r="BE3" s="294">
        <f>AR3*BQ3</f>
        <v/>
      </c>
      <c r="BF3" s="294" t="n"/>
      <c r="BG3" s="294" t="n"/>
      <c r="BH3" s="47" t="n"/>
      <c r="BI3" s="47" t="n"/>
      <c r="BJ3" s="47" t="n"/>
      <c r="BK3" s="47" t="n"/>
      <c r="BL3" s="47" t="n"/>
      <c r="BM3" s="47" t="n"/>
      <c r="BN3" s="47" t="n"/>
      <c r="BO3" s="47" t="n"/>
      <c r="BP3" s="42" t="n"/>
      <c r="BQ3" s="48" t="n">
        <v>23</v>
      </c>
      <c r="BR3" s="48" t="inlineStr">
        <is>
          <t>82x32</t>
        </is>
      </c>
      <c r="BS3" s="49" t="n"/>
      <c r="BT3" s="50" t="inlineStr">
        <is>
          <t>n/a</t>
        </is>
      </c>
      <c r="BU3" s="72" t="inlineStr">
        <is>
          <t>n/a</t>
        </is>
      </c>
      <c r="BV3" s="50" t="inlineStr">
        <is>
          <t>OK</t>
        </is>
      </c>
      <c r="BW3" s="50" t="inlineStr">
        <is>
          <t>SELVAGE DENIM FROM ITALIAN MILL</t>
        </is>
      </c>
      <c r="BX3" s="50" t="inlineStr">
        <is>
          <t>made in tunisia, unwashed, 13 oz, selvage denim from italian mill candiani, kings of shuttle loom - pos material</t>
        </is>
      </c>
      <c r="BY3" s="51" t="inlineStr">
        <is>
          <t>N/A</t>
        </is>
      </c>
      <c r="BZ3" s="51" t="n"/>
      <c r="CA3" s="51" t="inlineStr">
        <is>
          <t>N/A</t>
        </is>
      </c>
      <c r="CB3" s="52" t="n"/>
      <c r="CC3" s="52" t="n"/>
      <c r="CD3" s="52" t="inlineStr">
        <is>
          <t>-</t>
        </is>
      </c>
      <c r="CE3" s="52" t="n">
        <v>42521</v>
      </c>
      <c r="CF3" s="52" t="n"/>
      <c r="CG3" s="52" t="n"/>
      <c r="CH3" s="49" t="n">
        <v>42586</v>
      </c>
      <c r="CI3" s="49" t="inlineStr">
        <is>
          <t>Tunisia</t>
        </is>
      </c>
      <c r="CJ3" s="248" t="n"/>
      <c r="CK3" s="50" t="n"/>
      <c r="CL3" s="53" t="n"/>
      <c r="CM3" s="53" t="n"/>
      <c r="CN3" s="53" t="n"/>
      <c r="CO3" s="53" t="n">
        <v>20</v>
      </c>
      <c r="CP3" s="53">
        <f>CO3*AK3</f>
        <v/>
      </c>
      <c r="CQ3" s="53" t="n"/>
      <c r="CR3" s="53" t="n"/>
      <c r="CS3" s="53" t="n"/>
      <c r="CT3" s="298">
        <f>CO3*AZ3</f>
        <v/>
      </c>
      <c r="CU3" s="298">
        <f>CT3-(CO3*AY3)</f>
        <v/>
      </c>
      <c r="CV3" s="298" t="n"/>
    </row>
    <row customFormat="1" customHeight="1" hidden="1" ht="15" r="4" s="16">
      <c r="A4" s="217" t="inlineStr">
        <is>
          <t>K160700010</t>
        </is>
      </c>
      <c r="B4" s="67" t="n">
        <v>2010800339</v>
      </c>
      <c r="C4" s="217" t="inlineStr">
        <is>
          <t>ARLETTE</t>
        </is>
      </c>
      <c r="D4" s="217" t="inlineStr">
        <is>
          <t>DARK OLIVE GREEN</t>
        </is>
      </c>
      <c r="E4" s="217" t="inlineStr">
        <is>
          <t>Drop 3</t>
        </is>
      </c>
      <c r="F4" s="217" t="inlineStr">
        <is>
          <t>x</t>
        </is>
      </c>
      <c r="G4" s="180" t="n">
        <v>42426</v>
      </c>
      <c r="H4" s="217" t="n"/>
      <c r="I4" s="217" t="inlineStr">
        <is>
          <t>JUMPSUIT</t>
        </is>
      </c>
      <c r="J4" s="216" t="n">
        <v>62041200</v>
      </c>
      <c r="K4" s="216" t="inlineStr">
        <is>
          <t>mantelpakken en broekpakken, voor dames of voor meisjes (m.u.v. die van brei- of haakwerk en m.u.v. skioveralls en zwemkl</t>
        </is>
      </c>
      <c r="L4" s="181" t="inlineStr">
        <is>
          <t>WOMENS</t>
        </is>
      </c>
      <c r="M4" s="217" t="inlineStr">
        <is>
          <t>A0049</t>
        </is>
      </c>
      <c r="N4" s="182" t="n"/>
      <c r="O4" s="182" t="inlineStr">
        <is>
          <t>WHITE ASOS</t>
        </is>
      </c>
      <c r="P4" s="182" t="inlineStr">
        <is>
          <t>XS - L</t>
        </is>
      </c>
      <c r="Q4" s="182" t="n"/>
      <c r="R4" s="182" t="inlineStr">
        <is>
          <t>C/O</t>
        </is>
      </c>
      <c r="S4" s="182" t="inlineStr">
        <is>
          <t>Tencel - AYYILDIZ</t>
        </is>
      </c>
      <c r="T4" s="183" t="inlineStr">
        <is>
          <t>TURKEY</t>
        </is>
      </c>
      <c r="U4" s="183" t="inlineStr">
        <is>
          <t>CONTEX</t>
        </is>
      </c>
      <c r="V4" s="183" t="inlineStr">
        <is>
          <t>KONNEKT TEKSTIL</t>
        </is>
      </c>
      <c r="W4" s="183" t="n"/>
      <c r="X4" s="217" t="inlineStr">
        <is>
          <t>AW16-006</t>
        </is>
      </c>
      <c r="Y4" s="182" t="inlineStr">
        <is>
          <t>AYYILDIZ</t>
        </is>
      </c>
      <c r="Z4" s="182" t="inlineStr">
        <is>
          <t>QUINQUI</t>
        </is>
      </c>
      <c r="AA4" s="182" t="n"/>
      <c r="AB4" s="182" t="inlineStr">
        <is>
          <t>100% Sustainable</t>
        </is>
      </c>
      <c r="AC4" s="182" t="inlineStr">
        <is>
          <t>100% Tencel lyocell</t>
        </is>
      </c>
      <c r="AD4" s="182" t="inlineStr">
        <is>
          <t>200 gr</t>
        </is>
      </c>
      <c r="AE4" s="299" t="n">
        <v>3.5</v>
      </c>
      <c r="AF4" s="182" t="inlineStr">
        <is>
          <t>stock fabric</t>
        </is>
      </c>
      <c r="AG4" s="182" t="inlineStr">
        <is>
          <t>stock fabric</t>
        </is>
      </c>
      <c r="AH4" s="185" t="n"/>
      <c r="AI4" s="185" t="n"/>
      <c r="AJ4" s="185" t="n">
        <v>42447</v>
      </c>
      <c r="AK4" s="186" t="n"/>
      <c r="AL4" s="300" t="n"/>
      <c r="AM4" s="301" t="inlineStr">
        <is>
          <t>EUR</t>
        </is>
      </c>
      <c r="AN4" s="301" t="inlineStr">
        <is>
          <t>FOB</t>
        </is>
      </c>
      <c r="AO4" s="301" t="n"/>
      <c r="AP4" s="301" t="n"/>
      <c r="AQ4" s="301" t="n"/>
      <c r="AR4" s="301" t="n">
        <v>37.5</v>
      </c>
      <c r="AS4" s="301" t="n"/>
      <c r="AT4" s="302">
        <f>IFERROR(((IF(AS4&gt;0, AS4, IF(AR4&gt;0, AR4, IF(AQ4&gt;0, AQ4, 0)))))*INDEX(Assumptions!$B:$B,MATCH(T4,Assumptions!$A:$A,0)),0)</f>
        <v/>
      </c>
      <c r="AU4" s="302">
        <f>IFERROR(((IF(AS4&gt;0, AS4, IF(AR4&gt;0, AR4, IF(AQ4&gt;0, AQ4, 0)))))*INDEX(Assumptions!$C:$C,MATCH(T4,Assumptions!$A:$A,0)),0)</f>
        <v/>
      </c>
      <c r="AV4" s="302">
        <f>IFERROR(((IF(AS4&gt;0, AS4, IF(AR4&gt;0, AR4, IF(AQ4&gt;0, AQ4, 0)))))*INDEX(Assumptions!$D:$D,MATCH(T4,Assumptions!$A:$A,0)),0)</f>
        <v/>
      </c>
      <c r="AW4" s="302">
        <f>IFERROR(((IF(AS4&gt;0, AS4, IF(AR4&gt;0, AR4, IF(AQ4&gt;0, AQ4, 0)))))*INDEX(Assumptions!$G:$G,MATCH(U4,Assumptions!$F:$F,0)),0)</f>
        <v/>
      </c>
      <c r="AX4" s="303">
        <f>SUM(AT4:AW4)</f>
        <v/>
      </c>
      <c r="AY4" s="301">
        <f>((IF(AS4&gt;0, AS4, IF(AR4&gt;0, AR4, IF(AQ4&gt;0, AQ4, 0)))))+AX4</f>
        <v/>
      </c>
      <c r="AZ4" s="301">
        <f>BC4/BB4</f>
        <v/>
      </c>
      <c r="BA4" s="301">
        <f>BC4/2.38</f>
        <v/>
      </c>
      <c r="BB4" s="182" t="n">
        <v>2.5</v>
      </c>
      <c r="BC4" s="301" t="n">
        <v>179.95</v>
      </c>
      <c r="BD4" s="191">
        <f>(AZ4-AY4)/AZ4</f>
        <v/>
      </c>
      <c r="BE4" s="301">
        <f>AR4*BQ4</f>
        <v/>
      </c>
      <c r="BF4" s="301" t="n"/>
      <c r="BG4" s="301" t="n"/>
      <c r="BH4" s="192" t="n">
        <v>42223</v>
      </c>
      <c r="BI4" s="192" t="n"/>
      <c r="BJ4" s="192" t="n"/>
      <c r="BK4" s="192" t="n"/>
      <c r="BL4" s="192" t="n">
        <v>42275</v>
      </c>
      <c r="BM4" s="192" t="n">
        <v>42311</v>
      </c>
      <c r="BN4" s="192" t="n">
        <v>42317</v>
      </c>
      <c r="BO4" s="192" t="n">
        <v>42328</v>
      </c>
      <c r="BP4" s="183" t="n"/>
      <c r="BQ4" s="193" t="n">
        <v>16</v>
      </c>
      <c r="BR4" s="193" t="inlineStr">
        <is>
          <t>S</t>
        </is>
      </c>
      <c r="BS4" s="194" t="n">
        <v>42366</v>
      </c>
      <c r="BT4" s="195" t="inlineStr">
        <is>
          <t>TONY</t>
        </is>
      </c>
      <c r="BU4" s="195" t="inlineStr">
        <is>
          <t>PROTO</t>
        </is>
      </c>
      <c r="BV4" s="195" t="inlineStr">
        <is>
          <t>2 SIZES TOO BIG - 2ND WB BUTTONS ARE MISSING</t>
        </is>
      </c>
      <c r="BW4" s="195" t="inlineStr">
        <is>
          <t>TENCEL FABRIC FROM TURKISH MILL, ARMY JUMPSUIT - 2 SIZES TOO BIG - 2ND WB BUTTONS ARE MISSING</t>
        </is>
      </c>
      <c r="BX4" s="195" t="inlineStr">
        <is>
          <t xml:space="preserve">drop 2, made in turkey, 200 gr, tencel fabric from spanish mill, patch work aop jumpsuit </t>
        </is>
      </c>
      <c r="BY4" s="196" t="inlineStr">
        <is>
          <t>FULL SS XS-L?</t>
        </is>
      </c>
      <c r="BZ4" s="196" t="n">
        <v>42387</v>
      </c>
      <c r="CA4" s="197" t="inlineStr">
        <is>
          <t>ETD 12-02-2016</t>
        </is>
      </c>
      <c r="CB4" s="197" t="n">
        <v>42061</v>
      </c>
      <c r="CC4" s="197" t="inlineStr">
        <is>
          <t>Chest pocket zipper</t>
        </is>
      </c>
      <c r="CD4" s="197" t="n"/>
      <c r="CE4" s="197" t="n"/>
      <c r="CF4" s="197" t="n"/>
      <c r="CG4" s="197" t="n"/>
      <c r="CH4" s="194" t="n"/>
      <c r="CI4" s="194" t="n"/>
      <c r="CJ4" s="249" t="n"/>
      <c r="CK4" s="195" t="n"/>
      <c r="CL4" s="198" t="n"/>
      <c r="CM4" s="198" t="n"/>
      <c r="CN4" s="198" t="n"/>
      <c r="CO4" s="198">
        <f>CM4+CN4</f>
        <v/>
      </c>
      <c r="CP4" s="198">
        <f>CO4*AK4</f>
        <v/>
      </c>
      <c r="CQ4" s="198" t="n"/>
      <c r="CR4" s="198" t="n"/>
      <c r="CS4" s="198" t="n"/>
      <c r="CT4" s="304">
        <f>CO4*AR4</f>
        <v/>
      </c>
      <c r="CU4" s="304">
        <f>CT4-(CO4*AQ4)</f>
        <v/>
      </c>
      <c r="CV4" s="304">
        <f>CO4*AY4</f>
        <v/>
      </c>
    </row>
    <row customFormat="1" customHeight="1" hidden="1" ht="15" r="5" s="16">
      <c r="A5" s="217" t="inlineStr">
        <is>
          <t>K160700020</t>
        </is>
      </c>
      <c r="B5" s="67" t="n">
        <v>2010800340</v>
      </c>
      <c r="C5" s="217" t="inlineStr">
        <is>
          <t>STEPHANIE</t>
        </is>
      </c>
      <c r="D5" s="217" t="inlineStr">
        <is>
          <t>NAVY</t>
        </is>
      </c>
      <c r="E5" s="217" t="inlineStr">
        <is>
          <t>Drop 2</t>
        </is>
      </c>
      <c r="F5" s="200" t="inlineStr">
        <is>
          <t>x</t>
        </is>
      </c>
      <c r="G5" s="180" t="n">
        <v>42428</v>
      </c>
      <c r="H5" s="217" t="n"/>
      <c r="I5" s="217" t="inlineStr">
        <is>
          <t>JUMPSUIT</t>
        </is>
      </c>
      <c r="J5" s="216" t="n">
        <v>62041200</v>
      </c>
      <c r="K5" s="216" t="inlineStr">
        <is>
          <t>mantelpakken en broekpakken, voor dames of voor meisjes (m.u.v. die van brei- of haakwerk en m.u.v. skioveralls en zwemkl</t>
        </is>
      </c>
      <c r="L5" s="181" t="inlineStr">
        <is>
          <t>WOMENS</t>
        </is>
      </c>
      <c r="M5" s="217" t="inlineStr">
        <is>
          <t>A0056</t>
        </is>
      </c>
      <c r="N5" s="182" t="n"/>
      <c r="O5" s="182" t="inlineStr">
        <is>
          <t>DORATHEA UP</t>
        </is>
      </c>
      <c r="P5" s="182" t="inlineStr">
        <is>
          <t>XS - L</t>
        </is>
      </c>
      <c r="Q5" s="182" t="n"/>
      <c r="R5" s="182" t="inlineStr">
        <is>
          <t>C/O UPDATE</t>
        </is>
      </c>
      <c r="S5" s="182" t="inlineStr">
        <is>
          <t>Tencel - TEXTILE SANTANDERINA</t>
        </is>
      </c>
      <c r="T5" s="183" t="inlineStr">
        <is>
          <t>TURKEY</t>
        </is>
      </c>
      <c r="U5" s="183" t="inlineStr">
        <is>
          <t>CONTEX</t>
        </is>
      </c>
      <c r="V5" s="183" t="inlineStr">
        <is>
          <t>KONNEKT TEKSTIL</t>
        </is>
      </c>
      <c r="W5" s="183" t="n"/>
      <c r="X5" s="217" t="inlineStr">
        <is>
          <t>SS16-021</t>
        </is>
      </c>
      <c r="Y5" s="182" t="inlineStr">
        <is>
          <t>TEXTILE SANTANDERINA</t>
        </is>
      </c>
      <c r="Z5" s="182" t="inlineStr">
        <is>
          <t>11166/BLUE BLACK (COLOUR 901)</t>
        </is>
      </c>
      <c r="AA5" s="182" t="n"/>
      <c r="AB5" s="182" t="inlineStr">
        <is>
          <t>100% Sustainable</t>
        </is>
      </c>
      <c r="AC5" s="182" t="inlineStr">
        <is>
          <t>100% Tencel lyocell</t>
        </is>
      </c>
      <c r="AD5" s="182" t="inlineStr">
        <is>
          <t>200 gr</t>
        </is>
      </c>
      <c r="AE5" s="299" t="n">
        <v>4.1</v>
      </c>
      <c r="AF5" s="182" t="inlineStr">
        <is>
          <t>950M</t>
        </is>
      </c>
      <c r="AG5" s="182" t="n"/>
      <c r="AH5" s="185" t="n"/>
      <c r="AI5" s="185" t="n">
        <v>42412</v>
      </c>
      <c r="AJ5" s="185" t="n"/>
      <c r="AK5" s="186" t="n"/>
      <c r="AL5" s="300" t="n"/>
      <c r="AM5" s="301" t="inlineStr">
        <is>
          <t>EUR</t>
        </is>
      </c>
      <c r="AN5" s="301" t="inlineStr">
        <is>
          <t>FOB</t>
        </is>
      </c>
      <c r="AO5" s="301" t="n"/>
      <c r="AP5" s="301" t="n"/>
      <c r="AQ5" s="301" t="n"/>
      <c r="AR5" s="301" t="n">
        <v>37.6</v>
      </c>
      <c r="AS5" s="301" t="n"/>
      <c r="AT5" s="302">
        <f>IFERROR(((IF(AS5&gt;0, AS5, IF(AR5&gt;0, AR5, IF(AQ5&gt;0, AQ5, 0)))))*INDEX(Assumptions!$B:$B,MATCH(T5,Assumptions!$A:$A,0)),0)</f>
        <v/>
      </c>
      <c r="AU5" s="302">
        <f>IFERROR(((IF(AS5&gt;0, AS5, IF(AR5&gt;0, AR5, IF(AQ5&gt;0, AQ5, 0)))))*INDEX(Assumptions!$C:$C,MATCH(T5,Assumptions!$A:$A,0)),0)</f>
        <v/>
      </c>
      <c r="AV5" s="302">
        <f>IFERROR(((IF(AS5&gt;0, AS5, IF(AR5&gt;0, AR5, IF(AQ5&gt;0, AQ5, 0)))))*INDEX(Assumptions!$D:$D,MATCH(T5,Assumptions!$A:$A,0)),0)</f>
        <v/>
      </c>
      <c r="AW5" s="302">
        <f>IFERROR(((IF(AS5&gt;0, AS5, IF(AR5&gt;0, AR5, IF(AQ5&gt;0, AQ5, 0)))))*INDEX(Assumptions!$G:$G,MATCH(U5,Assumptions!$F:$F,0)),0)</f>
        <v/>
      </c>
      <c r="AX5" s="303">
        <f>SUM(AT5:AW5)</f>
        <v/>
      </c>
      <c r="AY5" s="301">
        <f>((IF(AS5&gt;0, AS5, IF(AR5&gt;0, AR5, IF(AQ5&gt;0, AQ5, 0)))))+AX5</f>
        <v/>
      </c>
      <c r="AZ5" s="301">
        <f>BC5/BB5</f>
        <v/>
      </c>
      <c r="BA5" s="301">
        <f>BC5/2.38</f>
        <v/>
      </c>
      <c r="BB5" s="182" t="n">
        <v>2.5</v>
      </c>
      <c r="BC5" s="301" t="n">
        <v>179.95</v>
      </c>
      <c r="BD5" s="191">
        <f>(AZ5-AY5)/AZ5</f>
        <v/>
      </c>
      <c r="BE5" s="301">
        <f>AR5*BQ5</f>
        <v/>
      </c>
      <c r="BF5" s="301" t="n"/>
      <c r="BG5" s="301" t="n"/>
      <c r="BH5" s="192" t="n">
        <v>42223</v>
      </c>
      <c r="BI5" s="192" t="n"/>
      <c r="BJ5" s="192" t="n"/>
      <c r="BK5" s="192" t="n"/>
      <c r="BL5" s="192" t="n">
        <v>42275</v>
      </c>
      <c r="BM5" s="192" t="n">
        <v>42311</v>
      </c>
      <c r="BN5" s="192" t="n">
        <v>42317</v>
      </c>
      <c r="BO5" s="192" t="n">
        <v>42328</v>
      </c>
      <c r="BP5" s="183" t="n"/>
      <c r="BQ5" s="193" t="n">
        <v>16</v>
      </c>
      <c r="BR5" s="193" t="inlineStr">
        <is>
          <t>S</t>
        </is>
      </c>
      <c r="BS5" s="194" t="n">
        <v>42366</v>
      </c>
      <c r="BT5" s="195" t="inlineStr">
        <is>
          <t>TONY</t>
        </is>
      </c>
      <c r="BU5" s="195" t="n"/>
      <c r="BV5" s="195" t="n"/>
      <c r="BW5" s="195" t="inlineStr">
        <is>
          <t>TENCEL FABRIC FROM SPANISH MILL, PATCH WORK AOP JUMPSUIT</t>
        </is>
      </c>
      <c r="BX5" s="195" t="inlineStr">
        <is>
          <t xml:space="preserve">drop 2, made in turkey, 200 gr, tencel fabric from spanish mill, patch work aop jumpsuit </t>
        </is>
      </c>
      <c r="BY5" s="196" t="inlineStr">
        <is>
          <t>S</t>
        </is>
      </c>
      <c r="BZ5" s="196" t="n">
        <v>42387</v>
      </c>
      <c r="CA5" s="197" t="inlineStr">
        <is>
          <t>ETD 12-02-2016</t>
        </is>
      </c>
      <c r="CB5" s="197" t="n">
        <v>42061</v>
      </c>
      <c r="CC5" s="197" t="n"/>
      <c r="CD5" s="197" t="n"/>
      <c r="CE5" s="197" t="n"/>
      <c r="CF5" s="197" t="n"/>
      <c r="CG5" s="197" t="n"/>
      <c r="CH5" s="194" t="n"/>
      <c r="CI5" s="194" t="n"/>
      <c r="CJ5" s="249" t="n"/>
      <c r="CK5" s="195" t="n"/>
      <c r="CL5" s="198" t="n"/>
      <c r="CM5" s="198" t="n"/>
      <c r="CN5" s="198" t="n"/>
      <c r="CO5" s="198">
        <f>CM5+CN5</f>
        <v/>
      </c>
      <c r="CP5" s="198">
        <f>CO5*AK5</f>
        <v/>
      </c>
      <c r="CQ5" s="198" t="n"/>
      <c r="CR5" s="198" t="n"/>
      <c r="CS5" s="198" t="n"/>
      <c r="CT5" s="304">
        <f>CO5*AR5</f>
        <v/>
      </c>
      <c r="CU5" s="304">
        <f>CT5-(CO5*AQ5)</f>
        <v/>
      </c>
      <c r="CV5" s="304">
        <f>CO5*AY5</f>
        <v/>
      </c>
    </row>
    <row customFormat="1" customHeight="1" hidden="1" ht="15" r="6" s="16">
      <c r="A6" s="66" t="inlineStr">
        <is>
          <t>K160700021</t>
        </is>
      </c>
      <c r="B6" s="67" t="n">
        <v>2010800341</v>
      </c>
      <c r="C6" s="66" t="inlineStr">
        <is>
          <t>STEPHANIE</t>
        </is>
      </c>
      <c r="D6" s="66" t="inlineStr">
        <is>
          <t>BLUE BLACK</t>
        </is>
      </c>
      <c r="E6" s="66" t="inlineStr">
        <is>
          <t>Drop 2</t>
        </is>
      </c>
      <c r="F6" s="66" t="n"/>
      <c r="G6" s="39" t="n"/>
      <c r="H6" s="66" t="n"/>
      <c r="I6" s="66" t="inlineStr">
        <is>
          <t>JUMPSUIT</t>
        </is>
      </c>
      <c r="J6" s="67" t="n">
        <v>62041200</v>
      </c>
      <c r="K6" s="67" t="inlineStr">
        <is>
          <t>mantelpakken en broekpakken, voor dames of voor meisjes (m.u.v. die van brei- of haakwerk en m.u.v. skioveralls en zwemkl</t>
        </is>
      </c>
      <c r="L6" s="40" t="inlineStr">
        <is>
          <t>WOMENS</t>
        </is>
      </c>
      <c r="M6" s="66" t="inlineStr">
        <is>
          <t>A0045</t>
        </is>
      </c>
      <c r="N6" s="41" t="n"/>
      <c r="O6" s="41" t="inlineStr">
        <is>
          <t>DORATHEA UP</t>
        </is>
      </c>
      <c r="P6" s="41" t="inlineStr">
        <is>
          <t>XS - L</t>
        </is>
      </c>
      <c r="Q6" s="41" t="n"/>
      <c r="R6" s="41" t="n"/>
      <c r="S6" s="41" t="inlineStr">
        <is>
          <t>Tencel - TEXTILE SANTANDERINA</t>
        </is>
      </c>
      <c r="T6" s="42" t="inlineStr">
        <is>
          <t>TURKEY</t>
        </is>
      </c>
      <c r="U6" s="42" t="inlineStr">
        <is>
          <t>CONTEX</t>
        </is>
      </c>
      <c r="V6" s="42" t="inlineStr">
        <is>
          <t>SINEM</t>
        </is>
      </c>
      <c r="W6" s="42" t="n"/>
      <c r="X6" s="66" t="inlineStr">
        <is>
          <t>SS16-021</t>
        </is>
      </c>
      <c r="Y6" s="41" t="inlineStr">
        <is>
          <t>TEXTILE SANTANDERINA</t>
        </is>
      </c>
      <c r="Z6" s="156" t="inlineStr">
        <is>
          <t>11166/BLUE BLACK (COLOUR 901)</t>
        </is>
      </c>
      <c r="AA6" s="41" t="n"/>
      <c r="AB6" s="41" t="inlineStr">
        <is>
          <t>100% Sustainable</t>
        </is>
      </c>
      <c r="AC6" s="41" t="inlineStr">
        <is>
          <t>100% Tencel lyocell</t>
        </is>
      </c>
      <c r="AD6" s="41" t="inlineStr">
        <is>
          <t>200 gr</t>
        </is>
      </c>
      <c r="AE6" s="292" t="n">
        <v>4.1</v>
      </c>
      <c r="AF6" s="41" t="inlineStr">
        <is>
          <t>950M</t>
        </is>
      </c>
      <c r="AG6" s="41" t="n"/>
      <c r="AH6" s="44" t="n"/>
      <c r="AI6" s="44" t="n">
        <v>42412</v>
      </c>
      <c r="AJ6" s="44" t="n"/>
      <c r="AK6" s="70" t="n"/>
      <c r="AL6" s="293" t="n"/>
      <c r="AM6" s="294" t="inlineStr">
        <is>
          <t>EUR</t>
        </is>
      </c>
      <c r="AN6" s="294" t="inlineStr">
        <is>
          <t>FOB</t>
        </is>
      </c>
      <c r="AO6" s="294" t="n"/>
      <c r="AP6" s="294" t="n"/>
      <c r="AQ6" s="294" t="n"/>
      <c r="AR6" s="294" t="n">
        <v>35.9</v>
      </c>
      <c r="AS6" s="294" t="n">
        <v>35.9</v>
      </c>
      <c r="AT6" s="296">
        <f>IFERROR(((IF(AS6&gt;0, AS6, IF(AR6&gt;0, AR6, IF(AQ6&gt;0, AQ6, 0)))))*INDEX(Assumptions!$B:$B,MATCH(T6,Assumptions!$A:$A,0)),0)</f>
        <v/>
      </c>
      <c r="AU6" s="296">
        <f>IFERROR(((IF(AS6&gt;0, AS6, IF(AR6&gt;0, AR6, IF(AQ6&gt;0, AQ6, 0)))))*INDEX(Assumptions!$C:$C,MATCH(T6,Assumptions!$A:$A,0)),0)</f>
        <v/>
      </c>
      <c r="AV6" s="296">
        <f>IFERROR(((IF(AS6&gt;0, AS6, IF(AR6&gt;0, AR6, IF(AQ6&gt;0, AQ6, 0)))))*INDEX(Assumptions!$D:$D,MATCH(T6,Assumptions!$A:$A,0)),0)</f>
        <v/>
      </c>
      <c r="AW6" s="296">
        <f>IFERROR(((IF(AS6&gt;0, AS6, IF(AR6&gt;0, AR6, IF(AQ6&gt;0, AQ6, 0)))))*INDEX(Assumptions!$G:$G,MATCH(U6,Assumptions!$F:$F,0)),0)</f>
        <v/>
      </c>
      <c r="AX6" s="297">
        <f>SUM(AT6:AW6)</f>
        <v/>
      </c>
      <c r="AY6" s="294">
        <f>((IF(AS6&gt;0, AS6, IF(AR6&gt;0, AR6, IF(AQ6&gt;0, AQ6, 0)))))+AX6</f>
        <v/>
      </c>
      <c r="AZ6" s="294">
        <f>BC6/BB6</f>
        <v/>
      </c>
      <c r="BA6" s="294">
        <f>BC6/2.38</f>
        <v/>
      </c>
      <c r="BB6" s="41" t="n">
        <v>2.5</v>
      </c>
      <c r="BC6" s="294" t="n">
        <v>169.95</v>
      </c>
      <c r="BD6" s="46">
        <f>(AZ6-AY6)/AZ6</f>
        <v/>
      </c>
      <c r="BE6" s="294">
        <f>AR6*BQ6</f>
        <v/>
      </c>
      <c r="BF6" s="294" t="n"/>
      <c r="BG6" s="294" t="n"/>
      <c r="BH6" s="47" t="n"/>
      <c r="BI6" s="47" t="n"/>
      <c r="BJ6" s="47" t="n"/>
      <c r="BK6" s="47" t="n"/>
      <c r="BL6" s="47" t="n"/>
      <c r="BM6" s="47" t="n">
        <v>42311</v>
      </c>
      <c r="BN6" s="47" t="n">
        <v>42317</v>
      </c>
      <c r="BO6" s="47" t="n"/>
      <c r="BP6" s="42" t="n"/>
      <c r="BQ6" s="48" t="n">
        <v>16</v>
      </c>
      <c r="BR6" s="48" t="inlineStr">
        <is>
          <t>S</t>
        </is>
      </c>
      <c r="BS6" s="49" t="n">
        <v>42366</v>
      </c>
      <c r="BT6" s="50" t="inlineStr">
        <is>
          <t>TONY</t>
        </is>
      </c>
      <c r="BU6" s="50" t="inlineStr">
        <is>
          <t>PROTO</t>
        </is>
      </c>
      <c r="BV6" s="50" t="n"/>
      <c r="BW6" s="50" t="inlineStr">
        <is>
          <t>TENCEL FABRIC FROM SPANISH MILL, JUMPSUIT</t>
        </is>
      </c>
      <c r="BX6" s="50" t="inlineStr">
        <is>
          <t xml:space="preserve">drop 2, made in turkey, 200 gr, tencel fabric from spanish mill, jumpsuit </t>
        </is>
      </c>
      <c r="BY6" s="51" t="inlineStr">
        <is>
          <t>FULL SS XS-L?</t>
        </is>
      </c>
      <c r="BZ6" s="51" t="n">
        <v>42387</v>
      </c>
      <c r="CA6" s="52" t="n">
        <v>42472</v>
      </c>
      <c r="CB6" s="52" t="n"/>
      <c r="CC6" s="52" t="n"/>
      <c r="CD6" s="52" t="n">
        <v>42478</v>
      </c>
      <c r="CE6" s="52" t="n">
        <v>42444</v>
      </c>
      <c r="CF6" s="52" t="n"/>
      <c r="CG6" s="52" t="n"/>
      <c r="CH6" s="49" t="n">
        <v>42565</v>
      </c>
      <c r="CI6" s="49" t="inlineStr">
        <is>
          <t>HQ</t>
        </is>
      </c>
      <c r="CJ6" s="248" t="inlineStr">
        <is>
          <t>5</t>
        </is>
      </c>
      <c r="CK6" s="50" t="n"/>
      <c r="CL6" s="53" t="n"/>
      <c r="CM6" s="53" t="n"/>
      <c r="CN6" s="53" t="n"/>
      <c r="CO6" s="53" t="n">
        <v>550</v>
      </c>
      <c r="CP6" s="53" t="n">
        <v>0</v>
      </c>
      <c r="CQ6" s="53" t="n"/>
      <c r="CR6" s="133" t="n">
        <v>42413</v>
      </c>
      <c r="CS6" s="53" t="inlineStr">
        <is>
          <t>stock</t>
        </is>
      </c>
      <c r="CT6" s="298">
        <f>CO6*AZ6</f>
        <v/>
      </c>
      <c r="CU6" s="298">
        <f>CT6-(CO6*AY6)</f>
        <v/>
      </c>
      <c r="CV6" s="298" t="n"/>
    </row>
    <row customFormat="1" customHeight="1" hidden="1" ht="15" r="7" s="15">
      <c r="A7" s="66" t="inlineStr">
        <is>
          <t>K160700030</t>
        </is>
      </c>
      <c r="B7" s="67" t="n">
        <v>2010401478</v>
      </c>
      <c r="C7" s="66" t="inlineStr">
        <is>
          <t>DARIA</t>
        </is>
      </c>
      <c r="D7" s="66" t="inlineStr">
        <is>
          <t>TOBACCO</t>
        </is>
      </c>
      <c r="E7" s="66" t="inlineStr">
        <is>
          <t>Drop 2</t>
        </is>
      </c>
      <c r="F7" s="66" t="n"/>
      <c r="G7" s="39" t="n"/>
      <c r="H7" s="66" t="n"/>
      <c r="I7" s="66" t="inlineStr">
        <is>
          <t>PANT</t>
        </is>
      </c>
      <c r="J7" s="67" t="n">
        <v>62041200</v>
      </c>
      <c r="K7" s="67" t="inlineStr">
        <is>
          <t>mantelpakken en broekpakken, voor dames of voor meisjes (m.u.v. die van brei- of haakwerk en m.u.v. skioveralls en zwemkl</t>
        </is>
      </c>
      <c r="L7" s="40" t="inlineStr">
        <is>
          <t>WOMENS</t>
        </is>
      </c>
      <c r="M7" s="66" t="inlineStr">
        <is>
          <t>A0059</t>
        </is>
      </c>
      <c r="N7" s="66" t="inlineStr">
        <is>
          <t xml:space="preserve">GARMENT DYE </t>
        </is>
      </c>
      <c r="O7" s="41" t="inlineStr">
        <is>
          <t>ACNE PANT</t>
        </is>
      </c>
      <c r="P7" s="41" t="inlineStr">
        <is>
          <t>25-31x32-34</t>
        </is>
      </c>
      <c r="Q7" s="41" t="n"/>
      <c r="R7" s="41" t="n"/>
      <c r="S7" s="41" t="inlineStr">
        <is>
          <t>Organic ROTATEKS, 400GSM</t>
        </is>
      </c>
      <c r="T7" s="42" t="inlineStr">
        <is>
          <t>TUNISIA</t>
        </is>
      </c>
      <c r="U7" s="42" t="inlineStr">
        <is>
          <t>ARTLAB</t>
        </is>
      </c>
      <c r="V7" s="42" t="n"/>
      <c r="W7" s="42" t="n"/>
      <c r="X7" s="66" t="inlineStr">
        <is>
          <t>AW16-001</t>
        </is>
      </c>
      <c r="Y7" s="41" t="inlineStr">
        <is>
          <t>ROTATEKS</t>
        </is>
      </c>
      <c r="Z7" s="58" t="inlineStr">
        <is>
          <t>01023 ASVAN PFD</t>
        </is>
      </c>
      <c r="AA7" s="41" t="n"/>
      <c r="AB7" s="41" t="inlineStr">
        <is>
          <t>100% Sustainable</t>
        </is>
      </c>
      <c r="AC7" s="41" t="inlineStr">
        <is>
          <t>100% Organic cotton</t>
        </is>
      </c>
      <c r="AD7" s="41" t="inlineStr">
        <is>
          <t>400 gr</t>
        </is>
      </c>
      <c r="AE7" s="292" t="n">
        <v>4.25</v>
      </c>
      <c r="AF7" s="41" t="inlineStr">
        <is>
          <t>500M</t>
        </is>
      </c>
      <c r="AG7" s="41" t="inlineStr">
        <is>
          <t>6W</t>
        </is>
      </c>
      <c r="AH7" s="44" t="n"/>
      <c r="AI7" s="44" t="n">
        <v>42412</v>
      </c>
      <c r="AJ7" s="44" t="n"/>
      <c r="AK7" s="70" t="n">
        <v>1.36</v>
      </c>
      <c r="AL7" s="293" t="inlineStr">
        <is>
          <t>HILTJE</t>
        </is>
      </c>
      <c r="AM7" s="294" t="inlineStr">
        <is>
          <t>EUR</t>
        </is>
      </c>
      <c r="AN7" s="294" t="inlineStr">
        <is>
          <t>FOB</t>
        </is>
      </c>
      <c r="AO7" s="294" t="n"/>
      <c r="AP7" s="295" t="inlineStr">
        <is>
          <t>cfmd</t>
        </is>
      </c>
      <c r="AQ7" s="295" t="n"/>
      <c r="AR7" s="294" t="n"/>
      <c r="AS7" s="294" t="n">
        <v>21.3</v>
      </c>
      <c r="AT7" s="296">
        <f>IFERROR(((IF(AS7&gt;0, AS7, IF(AR7&gt;0, AR7, IF(AQ7&gt;0, AQ7, 0)))))*INDEX(Assumptions!$B:$B,MATCH(T7,Assumptions!$A:$A,0)),0)</f>
        <v/>
      </c>
      <c r="AU7" s="296">
        <f>IFERROR(((IF(AS7&gt;0, AS7, IF(AR7&gt;0, AR7, IF(AQ7&gt;0, AQ7, 0)))))*INDEX(Assumptions!$C:$C,MATCH(T7,Assumptions!$A:$A,0)),0)</f>
        <v/>
      </c>
      <c r="AV7" s="296">
        <f>IFERROR(((IF(AS7&gt;0, AS7, IF(AR7&gt;0, AR7, IF(AQ7&gt;0, AQ7, 0)))))*INDEX(Assumptions!$D:$D,MATCH(T7,Assumptions!$A:$A,0)),0)</f>
        <v/>
      </c>
      <c r="AW7" s="296">
        <f>IFERROR(((IF(AS7&gt;0, AS7, IF(AR7&gt;0, AR7, IF(AQ7&gt;0, AQ7, 0)))))*INDEX(Assumptions!$G:$G,MATCH(U7,Assumptions!$F:$F,0)),0)</f>
        <v/>
      </c>
      <c r="AX7" s="297">
        <f>SUM(AT7:AW7)</f>
        <v/>
      </c>
      <c r="AY7" s="294">
        <f>((IF(AS7&gt;0, AS7, IF(AR7&gt;0, AR7, IF(AQ7&gt;0, AQ7, 0)))))+AX7</f>
        <v/>
      </c>
      <c r="AZ7" s="294">
        <f>BC7/BB7</f>
        <v/>
      </c>
      <c r="BA7" s="294">
        <f>BC7/2.38</f>
        <v/>
      </c>
      <c r="BB7" s="41" t="n">
        <v>2.5</v>
      </c>
      <c r="BC7" s="294" t="n">
        <v>119.95</v>
      </c>
      <c r="BD7" s="46">
        <f>(AZ7-AY7)/AZ7</f>
        <v/>
      </c>
      <c r="BE7" s="294">
        <f>AR7*BQ7</f>
        <v/>
      </c>
      <c r="BF7" s="294" t="n"/>
      <c r="BG7" s="294" t="n"/>
      <c r="BH7" s="47" t="n">
        <v>42242</v>
      </c>
      <c r="BI7" s="47" t="n"/>
      <c r="BJ7" s="47" t="n">
        <v>42244</v>
      </c>
      <c r="BK7" s="47" t="n"/>
      <c r="BL7" s="47" t="n">
        <v>42289</v>
      </c>
      <c r="BM7" s="47" t="n"/>
      <c r="BN7" s="47" t="n">
        <v>42299</v>
      </c>
      <c r="BO7" s="47" t="n">
        <v>42328</v>
      </c>
      <c r="BP7" s="42" t="n"/>
      <c r="BQ7" s="48" t="n">
        <v>16</v>
      </c>
      <c r="BR7" s="48" t="inlineStr">
        <is>
          <t>27x32</t>
        </is>
      </c>
      <c r="BS7" s="49" t="n">
        <v>42366</v>
      </c>
      <c r="BT7" s="50" t="inlineStr">
        <is>
          <t>15-12-2015 P</t>
        </is>
      </c>
      <c r="BU7" s="50" t="inlineStr">
        <is>
          <t>11-12-2015 M</t>
        </is>
      </c>
      <c r="BV7" s="50" t="inlineStr">
        <is>
          <t>1/2 SIZE TOO SMALL - SIZE TO SELL S-M-L - INSEAM SHOULD BE LONGER (ANKLE)</t>
        </is>
      </c>
      <c r="BW7" s="50" t="inlineStr">
        <is>
          <t>ORGANIC COTTON FABRIC FROM TURKISH MILL, WIDE CHINO - 1/2 SIZE TOO SMALL - SIZE S-M-L - INSEAM SHOULD BE LONGER (ANKLE)</t>
        </is>
      </c>
      <c r="BX7" s="50" t="inlineStr">
        <is>
          <t>drop 2, made in tunisia, 400 gr, organic cotton fabric from turkish mill, wide chino - 1/2 size too small - size s-m-l - inseam should be longer (ankle); inseam 32 will be 64cm inseam 34 will be 69cm.</t>
        </is>
      </c>
      <c r="BY7" s="51" t="inlineStr">
        <is>
          <t>FULL SS26-28-30-31</t>
        </is>
      </c>
      <c r="BZ7" s="51" t="n">
        <v>42389</v>
      </c>
      <c r="CA7" s="52" t="inlineStr">
        <is>
          <t>ETD end 1st wk May</t>
        </is>
      </c>
      <c r="CB7" s="52" t="n"/>
      <c r="CC7" s="52" t="inlineStr">
        <is>
          <t>Fabric will be in Tunisia 14th April.</t>
        </is>
      </c>
      <c r="CD7" s="52" t="n">
        <v>42528</v>
      </c>
      <c r="CE7" s="52" t="n"/>
      <c r="CF7" s="52" t="n"/>
      <c r="CG7" s="52" t="n"/>
      <c r="CH7" s="49" t="n">
        <v>42586</v>
      </c>
      <c r="CI7" s="49" t="inlineStr">
        <is>
          <t>Tunisia</t>
        </is>
      </c>
      <c r="CJ7" s="248" t="inlineStr">
        <is>
          <t>2-5 pcs received (recheck)</t>
        </is>
      </c>
      <c r="CK7" s="50" t="n"/>
      <c r="CL7" s="53" t="n"/>
      <c r="CM7" s="53" t="n"/>
      <c r="CN7" s="53" t="n"/>
      <c r="CO7" s="53" t="n">
        <v>150</v>
      </c>
      <c r="CP7" s="53">
        <f>CO7*AK7</f>
        <v/>
      </c>
      <c r="CQ7" s="53" t="n"/>
      <c r="CR7" s="53" t="n"/>
      <c r="CS7" s="53" t="n"/>
      <c r="CT7" s="298">
        <f>CO7*AZ7</f>
        <v/>
      </c>
      <c r="CU7" s="298">
        <f>CT7-(CO7*AY7)</f>
        <v/>
      </c>
      <c r="CV7" s="298" t="n"/>
    </row>
    <row customFormat="1" customHeight="1" hidden="1" ht="15" r="8" s="15">
      <c r="A8" s="66" t="inlineStr">
        <is>
          <t>K160700031</t>
        </is>
      </c>
      <c r="B8" s="67" t="n">
        <v>2010401479</v>
      </c>
      <c r="C8" s="66" t="inlineStr">
        <is>
          <t>DARIA</t>
        </is>
      </c>
      <c r="D8" s="66" t="inlineStr">
        <is>
          <t>DARK INDIGO</t>
        </is>
      </c>
      <c r="E8" s="66" t="inlineStr">
        <is>
          <t>Drop 2</t>
        </is>
      </c>
      <c r="F8" s="66" t="n"/>
      <c r="G8" s="39" t="n"/>
      <c r="H8" s="66" t="n"/>
      <c r="I8" s="66" t="inlineStr">
        <is>
          <t>PANT</t>
        </is>
      </c>
      <c r="J8" s="67" t="n">
        <v>62041200</v>
      </c>
      <c r="K8" s="67" t="inlineStr">
        <is>
          <t>mantelpakken en broekpakken, voor dames of voor meisjes (m.u.v. die van brei- of haakwerk en m.u.v. skioveralls en zwemkl</t>
        </is>
      </c>
      <c r="L8" s="40" t="inlineStr">
        <is>
          <t>WOMENS</t>
        </is>
      </c>
      <c r="M8" s="66" t="inlineStr">
        <is>
          <t>A0048</t>
        </is>
      </c>
      <c r="N8" s="66" t="inlineStr">
        <is>
          <t>RINSE</t>
        </is>
      </c>
      <c r="O8" s="41" t="inlineStr">
        <is>
          <t>ACNE PANT</t>
        </is>
      </c>
      <c r="P8" s="41" t="inlineStr">
        <is>
          <t>25-31x32-34</t>
        </is>
      </c>
      <c r="Q8" s="41" t="n"/>
      <c r="R8" s="41" t="n"/>
      <c r="S8" s="41" t="inlineStr">
        <is>
          <t>DENIM</t>
        </is>
      </c>
      <c r="T8" s="42" t="inlineStr">
        <is>
          <t>TUNISIA</t>
        </is>
      </c>
      <c r="U8" s="42" t="inlineStr">
        <is>
          <t>ARTLAB</t>
        </is>
      </c>
      <c r="V8" s="42" t="n"/>
      <c r="W8" s="42" t="n"/>
      <c r="X8" s="66" t="inlineStr">
        <is>
          <t>Denim - Calik -13oz</t>
        </is>
      </c>
      <c r="Y8" s="41" t="inlineStr">
        <is>
          <t>CALIK</t>
        </is>
      </c>
      <c r="Z8" s="66" t="inlineStr">
        <is>
          <t>NOT ORGANIC DUE TO MOQ</t>
        </is>
      </c>
      <c r="AA8" s="41" t="inlineStr">
        <is>
          <t>D7794P1107 Sidney Dark Blue</t>
        </is>
      </c>
      <c r="AB8" s="41" t="inlineStr">
        <is>
          <t>0% Sustainable</t>
        </is>
      </c>
      <c r="AC8" s="41" t="inlineStr">
        <is>
          <t>46% Polyacryl, 43% cotton, 11% polyester</t>
        </is>
      </c>
      <c r="AD8" s="41" t="inlineStr">
        <is>
          <t>13 oz</t>
        </is>
      </c>
      <c r="AE8" s="305" t="inlineStr">
        <is>
          <t>6,90 / 142</t>
        </is>
      </c>
      <c r="AF8" s="41" t="n"/>
      <c r="AG8" s="41" t="n"/>
      <c r="AH8" s="44" t="n"/>
      <c r="AI8" s="44" t="n">
        <v>42412</v>
      </c>
      <c r="AJ8" s="44" t="n"/>
      <c r="AK8" s="70" t="n"/>
      <c r="AL8" s="293" t="inlineStr">
        <is>
          <t>HILTJE</t>
        </is>
      </c>
      <c r="AM8" s="294" t="inlineStr">
        <is>
          <t>EUR</t>
        </is>
      </c>
      <c r="AN8" s="294" t="inlineStr">
        <is>
          <t>FOB</t>
        </is>
      </c>
      <c r="AO8" s="294" t="n"/>
      <c r="AP8" s="295" t="inlineStr">
        <is>
          <t>cfmd</t>
        </is>
      </c>
      <c r="AQ8" s="294" t="n"/>
      <c r="AR8" s="294" t="n"/>
      <c r="AS8" s="294" t="n">
        <v>21.3</v>
      </c>
      <c r="AT8" s="296">
        <f>IFERROR(((IF(AS8&gt;0, AS8, IF(AR8&gt;0, AR8, IF(AQ8&gt;0, AQ8, 0)))))*INDEX(Assumptions!$B:$B,MATCH(T8,Assumptions!$A:$A,0)),0)</f>
        <v/>
      </c>
      <c r="AU8" s="296">
        <f>IFERROR(((IF(AS8&gt;0, AS8, IF(AR8&gt;0, AR8, IF(AQ8&gt;0, AQ8, 0)))))*INDEX(Assumptions!$C:$C,MATCH(T8,Assumptions!$A:$A,0)),0)</f>
        <v/>
      </c>
      <c r="AV8" s="296">
        <f>IFERROR(((IF(AS8&gt;0, AS8, IF(AR8&gt;0, AR8, IF(AQ8&gt;0, AQ8, 0)))))*INDEX(Assumptions!$D:$D,MATCH(T8,Assumptions!$A:$A,0)),0)</f>
        <v/>
      </c>
      <c r="AW8" s="296">
        <f>IFERROR(((IF(AS8&gt;0, AS8, IF(AR8&gt;0, AR8, IF(AQ8&gt;0, AQ8, 0)))))*INDEX(Assumptions!$G:$G,MATCH(U8,Assumptions!$F:$F,0)),0)</f>
        <v/>
      </c>
      <c r="AX8" s="297">
        <f>SUM(AT8:AW8)</f>
        <v/>
      </c>
      <c r="AY8" s="294">
        <f>((IF(AS8&gt;0, AS8, IF(AR8&gt;0, AR8, IF(AQ8&gt;0, AQ8, 0)))))+AX8</f>
        <v/>
      </c>
      <c r="AZ8" s="294">
        <f>BC8/BB8</f>
        <v/>
      </c>
      <c r="BA8" s="294">
        <f>BC8/2.38</f>
        <v/>
      </c>
      <c r="BB8" s="41" t="n">
        <v>2.5</v>
      </c>
      <c r="BC8" s="294" t="n">
        <v>129.95</v>
      </c>
      <c r="BD8" s="46">
        <f>(AZ8-AY8)/AZ8</f>
        <v/>
      </c>
      <c r="BE8" s="294">
        <f>AR8*BQ8</f>
        <v/>
      </c>
      <c r="BF8" s="294" t="n"/>
      <c r="BG8" s="294" t="n"/>
      <c r="BH8" s="47" t="n">
        <v>42242</v>
      </c>
      <c r="BI8" s="47" t="n"/>
      <c r="BJ8" s="47" t="n">
        <v>42244</v>
      </c>
      <c r="BK8" s="47" t="n"/>
      <c r="BL8" s="47" t="n">
        <v>42289</v>
      </c>
      <c r="BM8" s="47" t="n"/>
      <c r="BN8" s="47" t="n">
        <v>42299</v>
      </c>
      <c r="BO8" s="47" t="n">
        <v>42328</v>
      </c>
      <c r="BP8" s="42" t="n"/>
      <c r="BQ8" s="48" t="n">
        <v>16</v>
      </c>
      <c r="BR8" s="48" t="inlineStr">
        <is>
          <t>27x32</t>
        </is>
      </c>
      <c r="BS8" s="49" t="n">
        <v>42366</v>
      </c>
      <c r="BT8" s="50" t="inlineStr">
        <is>
          <t>x</t>
        </is>
      </c>
      <c r="BU8" s="50" t="inlineStr">
        <is>
          <t>14-12-2015 P</t>
        </is>
      </c>
      <c r="BV8" s="50" t="inlineStr">
        <is>
          <t>SIZE S-M-L - INSEAM SHOULD BE TO ANKLE</t>
        </is>
      </c>
      <c r="BW8" s="50" t="inlineStr">
        <is>
          <t>ORGANIC COTTON BLEND FABRIC FROM TURKISH MILL, WIDE CHINO - SIZE S-M-L - INSEAM SHOULD BE TO ANKLE</t>
        </is>
      </c>
      <c r="BX8" s="72" t="inlineStr">
        <is>
          <t>drop 2, made in tunisia, 13 oz, organic cotton blend fabric from turkish mill, wide chino - size s-m-l - inseam should be to ankle; inseam 32 will be 64cm inseam 34 will be 69cm. Label at back pockets will be CXL.</t>
        </is>
      </c>
      <c r="BY8" s="51" t="inlineStr">
        <is>
          <t>27-32</t>
        </is>
      </c>
      <c r="BZ8" s="51" t="n">
        <v>42389</v>
      </c>
      <c r="CA8" s="52" t="n">
        <v>42432</v>
      </c>
      <c r="CB8" s="52" t="n"/>
      <c r="CC8" s="52" t="n"/>
      <c r="CD8" s="52" t="n">
        <v>42466</v>
      </c>
      <c r="CE8" s="52" t="n">
        <v>42440</v>
      </c>
      <c r="CF8" s="52" t="n"/>
      <c r="CG8" s="52" t="n"/>
      <c r="CH8" s="49" t="n">
        <v>42586</v>
      </c>
      <c r="CI8" s="49" t="inlineStr">
        <is>
          <t>Tunisia</t>
        </is>
      </c>
      <c r="CJ8" s="248" t="inlineStr">
        <is>
          <t>2-5 pcs received (recheck)</t>
        </is>
      </c>
      <c r="CK8" s="50" t="n"/>
      <c r="CL8" s="53" t="n"/>
      <c r="CM8" s="53" t="n"/>
      <c r="CN8" s="53" t="n"/>
      <c r="CO8" s="53" t="n">
        <v>200</v>
      </c>
      <c r="CP8" s="53">
        <f>CO8*AK8</f>
        <v/>
      </c>
      <c r="CQ8" s="53" t="n"/>
      <c r="CR8" s="53" t="n"/>
      <c r="CS8" s="53" t="n"/>
      <c r="CT8" s="298">
        <f>CO8*AZ8</f>
        <v/>
      </c>
      <c r="CU8" s="298">
        <f>CT8-(CO8*AY8)</f>
        <v/>
      </c>
      <c r="CV8" s="298" t="n"/>
    </row>
    <row customFormat="1" customHeight="1" hidden="1" ht="15" r="9" s="15">
      <c r="A9" s="217" t="inlineStr">
        <is>
          <t>K160700032</t>
        </is>
      </c>
      <c r="B9" s="67" t="n">
        <v>2010401480</v>
      </c>
      <c r="C9" s="217" t="inlineStr">
        <is>
          <t>DARIA</t>
        </is>
      </c>
      <c r="D9" s="217" t="inlineStr">
        <is>
          <t>BLACK</t>
        </is>
      </c>
      <c r="E9" s="217" t="inlineStr">
        <is>
          <t>Drop 2</t>
        </is>
      </c>
      <c r="F9" s="201" t="n">
        <v>42418</v>
      </c>
      <c r="G9" s="180" t="n">
        <v>42366</v>
      </c>
      <c r="H9" s="217" t="n"/>
      <c r="I9" s="217" t="inlineStr">
        <is>
          <t>PANT</t>
        </is>
      </c>
      <c r="J9" s="216" t="n">
        <v>62041200</v>
      </c>
      <c r="K9" s="216" t="inlineStr">
        <is>
          <t>mantelpakken en broekpakken, voor dames of voor meisjes (m.u.v. die van brei- of haakwerk en m.u.v. skioveralls en zwemkl</t>
        </is>
      </c>
      <c r="L9" s="181" t="inlineStr">
        <is>
          <t>WOMENS</t>
        </is>
      </c>
      <c r="M9" s="217" t="inlineStr">
        <is>
          <t>A0005</t>
        </is>
      </c>
      <c r="N9" s="217" t="inlineStr">
        <is>
          <t xml:space="preserve">GARMENT DYE </t>
        </is>
      </c>
      <c r="O9" s="182" t="inlineStr">
        <is>
          <t>ACNE PANT</t>
        </is>
      </c>
      <c r="P9" s="182" t="inlineStr">
        <is>
          <t>25-31x32-34</t>
        </is>
      </c>
      <c r="Q9" s="182" t="n"/>
      <c r="R9" s="182" t="inlineStr">
        <is>
          <t>NEW</t>
        </is>
      </c>
      <c r="S9" s="182" t="inlineStr">
        <is>
          <t>Organic ROTATEKS, 400GSM</t>
        </is>
      </c>
      <c r="T9" s="183" t="inlineStr">
        <is>
          <t>TUNISIA</t>
        </is>
      </c>
      <c r="U9" s="183" t="inlineStr">
        <is>
          <t>ARTLAB</t>
        </is>
      </c>
      <c r="V9" s="183" t="n"/>
      <c r="W9" s="183" t="n"/>
      <c r="X9" s="217" t="inlineStr">
        <is>
          <t>AW16-001</t>
        </is>
      </c>
      <c r="Y9" s="182" t="inlineStr">
        <is>
          <t>ROTATEKS</t>
        </is>
      </c>
      <c r="Z9" s="209" t="inlineStr">
        <is>
          <t>01023 ASVAN PFD</t>
        </is>
      </c>
      <c r="AA9" s="182" t="n"/>
      <c r="AB9" s="182" t="inlineStr">
        <is>
          <t>100% Sustainable</t>
        </is>
      </c>
      <c r="AC9" s="182" t="inlineStr">
        <is>
          <t>100% Organic cotton</t>
        </is>
      </c>
      <c r="AD9" s="182" t="inlineStr">
        <is>
          <t>400 gr</t>
        </is>
      </c>
      <c r="AE9" s="299" t="n">
        <v>4.25</v>
      </c>
      <c r="AF9" s="182" t="inlineStr">
        <is>
          <t>500M</t>
        </is>
      </c>
      <c r="AG9" s="182" t="inlineStr">
        <is>
          <t>6W</t>
        </is>
      </c>
      <c r="AH9" s="185" t="n"/>
      <c r="AI9" s="185" t="n">
        <v>42412</v>
      </c>
      <c r="AJ9" s="185" t="n"/>
      <c r="AK9" s="186" t="n">
        <v>1.36</v>
      </c>
      <c r="AL9" s="300" t="inlineStr">
        <is>
          <t>HILTJE</t>
        </is>
      </c>
      <c r="AM9" s="301" t="inlineStr">
        <is>
          <t>EUR</t>
        </is>
      </c>
      <c r="AN9" s="301" t="inlineStr">
        <is>
          <t>FOB</t>
        </is>
      </c>
      <c r="AO9" s="301" t="n"/>
      <c r="AP9" s="306" t="inlineStr">
        <is>
          <t>cfmd</t>
        </is>
      </c>
      <c r="AQ9" s="306" t="n"/>
      <c r="AR9" s="301" t="n"/>
      <c r="AS9" s="301" t="n">
        <v>21.3</v>
      </c>
      <c r="AT9" s="302">
        <f>IFERROR(((IF(AS9&gt;0, AS9, IF(AR9&gt;0, AR9, IF(AQ9&gt;0, AQ9, 0)))))*INDEX(Assumptions!$B:$B,MATCH(T9,Assumptions!$A:$A,0)),0)</f>
        <v/>
      </c>
      <c r="AU9" s="302">
        <f>IFERROR(((IF(AS9&gt;0, AS9, IF(AR9&gt;0, AR9, IF(AQ9&gt;0, AQ9, 0)))))*INDEX(Assumptions!$C:$C,MATCH(T9,Assumptions!$A:$A,0)),0)</f>
        <v/>
      </c>
      <c r="AV9" s="302">
        <f>IFERROR(((IF(AS9&gt;0, AS9, IF(AR9&gt;0, AR9, IF(AQ9&gt;0, AQ9, 0)))))*INDEX(Assumptions!$D:$D,MATCH(T9,Assumptions!$A:$A,0)),0)</f>
        <v/>
      </c>
      <c r="AW9" s="302">
        <f>IFERROR(((IF(AS9&gt;0, AS9, IF(AR9&gt;0, AR9, IF(AQ9&gt;0, AQ9, 0)))))*INDEX(Assumptions!$G:$G,MATCH(U9,Assumptions!$F:$F,0)),0)</f>
        <v/>
      </c>
      <c r="AX9" s="303">
        <f>SUM(AT9:AW9)</f>
        <v/>
      </c>
      <c r="AY9" s="301">
        <f>((IF(AS9&gt;0, AS9, IF(AR9&gt;0, AR9, IF(AQ9&gt;0, AQ9, 0)))))+AX9</f>
        <v/>
      </c>
      <c r="AZ9" s="301">
        <f>BC9/BB9</f>
        <v/>
      </c>
      <c r="BA9" s="301">
        <f>BC9/2.38</f>
        <v/>
      </c>
      <c r="BB9" s="182" t="n">
        <v>2.5</v>
      </c>
      <c r="BC9" s="301" t="n">
        <v>119.95</v>
      </c>
      <c r="BD9" s="191">
        <f>(AZ9-AY9)/AZ9</f>
        <v/>
      </c>
      <c r="BE9" s="301">
        <f>AR9*BQ9</f>
        <v/>
      </c>
      <c r="BF9" s="301" t="n"/>
      <c r="BG9" s="301" t="n"/>
      <c r="BH9" s="192" t="n"/>
      <c r="BI9" s="192" t="n"/>
      <c r="BJ9" s="192" t="n"/>
      <c r="BK9" s="192" t="n"/>
      <c r="BL9" s="192" t="n"/>
      <c r="BM9" s="192" t="n"/>
      <c r="BN9" s="192" t="n"/>
      <c r="BO9" s="192" t="n"/>
      <c r="BP9" s="183" t="n"/>
      <c r="BQ9" s="193" t="n">
        <v>0</v>
      </c>
      <c r="BR9" s="193" t="inlineStr">
        <is>
          <t>27x32</t>
        </is>
      </c>
      <c r="BS9" s="195" t="n"/>
      <c r="BT9" s="195" t="n"/>
      <c r="BU9" s="195" t="n"/>
      <c r="BV9" s="195" t="inlineStr">
        <is>
          <t>SIZE S-M-L - INSEAM SHOULD BE LONGER (ANKLE)</t>
        </is>
      </c>
      <c r="BW9" s="195" t="inlineStr">
        <is>
          <t>ORGANIC COTTON FABRIC FROM TURKISH MILL, WIDE CHINO - SIZE S-M-L - INSEAM SHOULD BE LONGER (ANKLE)</t>
        </is>
      </c>
      <c r="BX9" s="195" t="inlineStr">
        <is>
          <t xml:space="preserve">drop 2, made in tunisia, 400 gr, organic cotton fabric from turkish mill, wide chino - size s-m-l - inseam should be longer (ankle) </t>
        </is>
      </c>
      <c r="BY9" s="196" t="inlineStr">
        <is>
          <t>27-32</t>
        </is>
      </c>
      <c r="BZ9" s="196" t="n">
        <v>42389</v>
      </c>
      <c r="CA9" s="197" t="inlineStr">
        <is>
          <t>2) ETD 1st wk Mar</t>
        </is>
      </c>
      <c r="CB9" s="197" t="n">
        <v>42061</v>
      </c>
      <c r="CC9" s="197" t="n"/>
      <c r="CD9" s="197" t="n"/>
      <c r="CE9" s="197" t="n"/>
      <c r="CF9" s="197" t="n"/>
      <c r="CG9" s="197" t="n"/>
      <c r="CH9" s="194" t="n"/>
      <c r="CI9" s="194" t="n"/>
      <c r="CJ9" s="249" t="n"/>
      <c r="CK9" s="195" t="n"/>
      <c r="CL9" s="198" t="n"/>
      <c r="CM9" s="198" t="n"/>
      <c r="CN9" s="198" t="n"/>
      <c r="CO9" s="198">
        <f>CM9+CN9</f>
        <v/>
      </c>
      <c r="CP9" s="198">
        <f>CO9*AK9</f>
        <v/>
      </c>
      <c r="CQ9" s="198" t="n"/>
      <c r="CR9" s="198" t="n"/>
      <c r="CS9" s="198" t="n"/>
      <c r="CT9" s="304">
        <f>CO9*AR9</f>
        <v/>
      </c>
      <c r="CU9" s="304">
        <f>CT9-(CO9*AQ9)</f>
        <v/>
      </c>
      <c r="CV9" s="304">
        <f>CO9*AY9</f>
        <v/>
      </c>
    </row>
    <row customFormat="1" customHeight="1" hidden="1" ht="15" r="10" s="15">
      <c r="A10" s="217" t="inlineStr">
        <is>
          <t>K160700033</t>
        </is>
      </c>
      <c r="B10" s="67" t="n">
        <v>2010401481</v>
      </c>
      <c r="C10" s="217" t="inlineStr">
        <is>
          <t>DARIA</t>
        </is>
      </c>
      <c r="D10" s="217" t="inlineStr">
        <is>
          <t>DARK OLIVE GREEN</t>
        </is>
      </c>
      <c r="E10" s="217" t="inlineStr">
        <is>
          <t>Drop 2</t>
        </is>
      </c>
      <c r="F10" s="201" t="n">
        <v>42424</v>
      </c>
      <c r="G10" s="180" t="n">
        <v>42366</v>
      </c>
      <c r="H10" s="217" t="n"/>
      <c r="I10" s="217" t="inlineStr">
        <is>
          <t>PANT</t>
        </is>
      </c>
      <c r="J10" s="216" t="n">
        <v>62041200</v>
      </c>
      <c r="K10" s="216" t="inlineStr">
        <is>
          <t>mantelpakken en broekpakken, voor dames of voor meisjes (m.u.v. die van brei- of haakwerk en m.u.v. skioveralls en zwemkl</t>
        </is>
      </c>
      <c r="L10" s="181" t="inlineStr">
        <is>
          <t>WOMENS</t>
        </is>
      </c>
      <c r="M10" s="217" t="inlineStr">
        <is>
          <t>A0049</t>
        </is>
      </c>
      <c r="N10" s="217" t="inlineStr">
        <is>
          <t xml:space="preserve">GARMENT DYE </t>
        </is>
      </c>
      <c r="O10" s="182" t="inlineStr">
        <is>
          <t>ACNE PANT</t>
        </is>
      </c>
      <c r="P10" s="182" t="inlineStr">
        <is>
          <t>25-31x32-34</t>
        </is>
      </c>
      <c r="Q10" s="182" t="n"/>
      <c r="R10" s="182" t="inlineStr">
        <is>
          <t>NEW</t>
        </is>
      </c>
      <c r="S10" s="182" t="inlineStr">
        <is>
          <t>Organic ROTATEKS, 400GSM</t>
        </is>
      </c>
      <c r="T10" s="183" t="inlineStr">
        <is>
          <t>TUNISIA</t>
        </is>
      </c>
      <c r="U10" s="183" t="inlineStr">
        <is>
          <t>ARTLAB</t>
        </is>
      </c>
      <c r="V10" s="183" t="n"/>
      <c r="W10" s="183" t="n"/>
      <c r="X10" s="217" t="inlineStr">
        <is>
          <t>AW16-001</t>
        </is>
      </c>
      <c r="Y10" s="182" t="inlineStr">
        <is>
          <t>ROTATEKS</t>
        </is>
      </c>
      <c r="Z10" s="209" t="inlineStr">
        <is>
          <t>01023 ASVAN PFD</t>
        </is>
      </c>
      <c r="AA10" s="182" t="n"/>
      <c r="AB10" s="182" t="inlineStr">
        <is>
          <t>100% Sustainable</t>
        </is>
      </c>
      <c r="AC10" s="182" t="inlineStr">
        <is>
          <t>100% Organic cotton</t>
        </is>
      </c>
      <c r="AD10" s="182" t="inlineStr">
        <is>
          <t>400 gr</t>
        </is>
      </c>
      <c r="AE10" s="299" t="n">
        <v>4.25</v>
      </c>
      <c r="AF10" s="182" t="inlineStr">
        <is>
          <t>500M</t>
        </is>
      </c>
      <c r="AG10" s="182" t="inlineStr">
        <is>
          <t>6W</t>
        </is>
      </c>
      <c r="AH10" s="185" t="n"/>
      <c r="AI10" s="185" t="n">
        <v>42412</v>
      </c>
      <c r="AJ10" s="185" t="n"/>
      <c r="AK10" s="186" t="n">
        <v>1.36</v>
      </c>
      <c r="AL10" s="300" t="inlineStr">
        <is>
          <t>HILTJE</t>
        </is>
      </c>
      <c r="AM10" s="301" t="inlineStr">
        <is>
          <t>EUR</t>
        </is>
      </c>
      <c r="AN10" s="301" t="inlineStr">
        <is>
          <t>FOB</t>
        </is>
      </c>
      <c r="AO10" s="301" t="n"/>
      <c r="AP10" s="306" t="inlineStr">
        <is>
          <t>cfmd</t>
        </is>
      </c>
      <c r="AQ10" s="306" t="n"/>
      <c r="AR10" s="301" t="n"/>
      <c r="AS10" s="301" t="n">
        <v>21.3</v>
      </c>
      <c r="AT10" s="302">
        <f>IFERROR(((IF(AS10&gt;0, AS10, IF(AR10&gt;0, AR10, IF(AQ10&gt;0, AQ10, 0)))))*INDEX(Assumptions!$B:$B,MATCH(T10,Assumptions!$A:$A,0)),0)</f>
        <v/>
      </c>
      <c r="AU10" s="302">
        <f>IFERROR(((IF(AS10&gt;0, AS10, IF(AR10&gt;0, AR10, IF(AQ10&gt;0, AQ10, 0)))))*INDEX(Assumptions!$C:$C,MATCH(T10,Assumptions!$A:$A,0)),0)</f>
        <v/>
      </c>
      <c r="AV10" s="302">
        <f>IFERROR(((IF(AS10&gt;0, AS10, IF(AR10&gt;0, AR10, IF(AQ10&gt;0, AQ10, 0)))))*INDEX(Assumptions!$D:$D,MATCH(T10,Assumptions!$A:$A,0)),0)</f>
        <v/>
      </c>
      <c r="AW10" s="302">
        <f>IFERROR(((IF(AS10&gt;0, AS10, IF(AR10&gt;0, AR10, IF(AQ10&gt;0, AQ10, 0)))))*INDEX(Assumptions!$G:$G,MATCH(U10,Assumptions!$F:$F,0)),0)</f>
        <v/>
      </c>
      <c r="AX10" s="303">
        <f>SUM(AT10:AW10)</f>
        <v/>
      </c>
      <c r="AY10" s="301">
        <f>((IF(AS10&gt;0, AS10, IF(AR10&gt;0, AR10, IF(AQ10&gt;0, AQ10, 0)))))+AX10</f>
        <v/>
      </c>
      <c r="AZ10" s="301">
        <f>BC10/BB10</f>
        <v/>
      </c>
      <c r="BA10" s="301">
        <f>BC10/2.38</f>
        <v/>
      </c>
      <c r="BB10" s="182" t="n">
        <v>2.5</v>
      </c>
      <c r="BC10" s="301" t="n">
        <v>119.95</v>
      </c>
      <c r="BD10" s="191">
        <f>(AZ10-AY10)/AZ10</f>
        <v/>
      </c>
      <c r="BE10" s="301">
        <f>AR10*BQ10</f>
        <v/>
      </c>
      <c r="BF10" s="301" t="n"/>
      <c r="BG10" s="301" t="n"/>
      <c r="BH10" s="192" t="n"/>
      <c r="BI10" s="192" t="n"/>
      <c r="BJ10" s="192" t="n"/>
      <c r="BK10" s="192" t="n"/>
      <c r="BL10" s="192" t="n"/>
      <c r="BM10" s="192" t="n"/>
      <c r="BN10" s="192" t="n"/>
      <c r="BO10" s="192" t="n"/>
      <c r="BP10" s="183" t="n"/>
      <c r="BQ10" s="193" t="n">
        <v>0</v>
      </c>
      <c r="BR10" s="193" t="inlineStr">
        <is>
          <t>27x32</t>
        </is>
      </c>
      <c r="BS10" s="195" t="n"/>
      <c r="BT10" s="195" t="n"/>
      <c r="BU10" s="195" t="n"/>
      <c r="BV10" s="195" t="inlineStr">
        <is>
          <t>SIZE TO SELL S-M-L - INSEAM SHOULD BE LONGER (ANKLE)</t>
        </is>
      </c>
      <c r="BW10" s="195" t="inlineStr">
        <is>
          <t>ORGANIC COTTON FABRIC FROM TURKISH MILL, WIDE CHINO - SIZE S-M-L - INSEAM SHOULD BE LONGER (ANKLE)</t>
        </is>
      </c>
      <c r="BX10" s="195" t="inlineStr">
        <is>
          <t xml:space="preserve">drop 2, made in tunisia, 400 gr, organic cotton fabric from turkish mill, wide chino - size s-m-l - inseam should be longer (ankle) </t>
        </is>
      </c>
      <c r="BY10" s="196" t="inlineStr">
        <is>
          <t>N/A</t>
        </is>
      </c>
      <c r="BZ10" s="196" t="n">
        <v>42389</v>
      </c>
      <c r="CA10" s="197" t="inlineStr">
        <is>
          <t>2) ETD 1st wk Mar</t>
        </is>
      </c>
      <c r="CB10" s="197" t="n">
        <v>42061</v>
      </c>
      <c r="CC10" s="197" t="n"/>
      <c r="CD10" s="197" t="n"/>
      <c r="CE10" s="197" t="n"/>
      <c r="CF10" s="197" t="n"/>
      <c r="CG10" s="197" t="n"/>
      <c r="CH10" s="194" t="n"/>
      <c r="CI10" s="194" t="n"/>
      <c r="CJ10" s="249" t="n"/>
      <c r="CK10" s="195" t="n"/>
      <c r="CL10" s="198" t="n"/>
      <c r="CM10" s="198" t="n"/>
      <c r="CN10" s="198" t="n"/>
      <c r="CO10" s="198">
        <f>CM10+CN10</f>
        <v/>
      </c>
      <c r="CP10" s="198">
        <f>CO10*AK10</f>
        <v/>
      </c>
      <c r="CQ10" s="198" t="n"/>
      <c r="CR10" s="198" t="n"/>
      <c r="CS10" s="198" t="n"/>
      <c r="CT10" s="304">
        <f>CO10*AR10</f>
        <v/>
      </c>
      <c r="CU10" s="304">
        <f>CT10-(CO10*AQ10)</f>
        <v/>
      </c>
      <c r="CV10" s="304">
        <f>CO10*AY10</f>
        <v/>
      </c>
    </row>
    <row customFormat="1" customHeight="1" hidden="1" ht="15" r="11" s="15">
      <c r="A11" s="66" t="inlineStr">
        <is>
          <t>K160700040</t>
        </is>
      </c>
      <c r="B11" s="67" t="n">
        <v>2010401475</v>
      </c>
      <c r="C11" s="66" t="inlineStr">
        <is>
          <t>ELSA</t>
        </is>
      </c>
      <c r="D11" s="66" t="inlineStr">
        <is>
          <t>BLUE BLACK</t>
        </is>
      </c>
      <c r="E11" s="66" t="inlineStr">
        <is>
          <t>Drop 2</t>
        </is>
      </c>
      <c r="F11" s="66" t="n"/>
      <c r="G11" s="39" t="n"/>
      <c r="H11" s="66" t="n"/>
      <c r="I11" s="66" t="inlineStr">
        <is>
          <t>PANT</t>
        </is>
      </c>
      <c r="J11" s="67" t="n">
        <v>62041200</v>
      </c>
      <c r="K11" s="67" t="inlineStr">
        <is>
          <t>mantelpakken en broekpakken, voor dames of voor meisjes (m.u.v. die van brei- of haakwerk en m.u.v. skioveralls en zwemkl</t>
        </is>
      </c>
      <c r="L11" s="40" t="inlineStr">
        <is>
          <t>WOMENS</t>
        </is>
      </c>
      <c r="M11" s="66" t="inlineStr">
        <is>
          <t>A0045</t>
        </is>
      </c>
      <c r="N11" s="41" t="n"/>
      <c r="O11" s="41" t="inlineStr">
        <is>
          <t>BIRGITTA UP</t>
        </is>
      </c>
      <c r="P11" s="41" t="inlineStr">
        <is>
          <t>XS - L</t>
        </is>
      </c>
      <c r="Q11" s="41" t="n"/>
      <c r="R11" s="41" t="n"/>
      <c r="S11" s="41" t="inlineStr">
        <is>
          <t>Tencel - TEXTILE SANTANDERINA</t>
        </is>
      </c>
      <c r="T11" s="42" t="inlineStr">
        <is>
          <t>TURKEY</t>
        </is>
      </c>
      <c r="U11" s="42" t="inlineStr">
        <is>
          <t>CONTEX</t>
        </is>
      </c>
      <c r="V11" s="42" t="inlineStr">
        <is>
          <t>SINEM</t>
        </is>
      </c>
      <c r="W11" s="42" t="n"/>
      <c r="X11" s="66" t="inlineStr">
        <is>
          <t>SS16-021</t>
        </is>
      </c>
      <c r="Y11" s="41" t="inlineStr">
        <is>
          <t>TEXTILE SANTANDERINA</t>
        </is>
      </c>
      <c r="Z11" s="41" t="inlineStr">
        <is>
          <t>11166/BLUE BLACK (COLOUR 901)</t>
        </is>
      </c>
      <c r="AA11" s="41" t="n"/>
      <c r="AB11" s="41" t="inlineStr">
        <is>
          <t>100% Sustainable</t>
        </is>
      </c>
      <c r="AC11" s="41" t="inlineStr">
        <is>
          <t>100% Tencel lyocell</t>
        </is>
      </c>
      <c r="AD11" s="41" t="inlineStr">
        <is>
          <t>200 gr</t>
        </is>
      </c>
      <c r="AE11" s="292" t="n">
        <v>4.1</v>
      </c>
      <c r="AF11" s="41" t="inlineStr">
        <is>
          <t>950M</t>
        </is>
      </c>
      <c r="AG11" s="41" t="n"/>
      <c r="AH11" s="44" t="n"/>
      <c r="AI11" s="44" t="n">
        <v>42412</v>
      </c>
      <c r="AJ11" s="44" t="n"/>
      <c r="AK11" s="70" t="n"/>
      <c r="AL11" s="293" t="inlineStr">
        <is>
          <t>HILTJE</t>
        </is>
      </c>
      <c r="AM11" s="294" t="inlineStr">
        <is>
          <t>EUR</t>
        </is>
      </c>
      <c r="AN11" s="294" t="inlineStr">
        <is>
          <t>FOB</t>
        </is>
      </c>
      <c r="AO11" s="294" t="n"/>
      <c r="AP11" s="294" t="n"/>
      <c r="AQ11" s="294" t="n"/>
      <c r="AR11" s="294" t="n">
        <v>25.25</v>
      </c>
      <c r="AS11" s="294" t="n">
        <v>25.25</v>
      </c>
      <c r="AT11" s="296">
        <f>IFERROR(((IF(AS11&gt;0, AS11, IF(AR11&gt;0, AR11, IF(AQ11&gt;0, AQ11, 0)))))*INDEX(Assumptions!$B:$B,MATCH(T11,Assumptions!$A:$A,0)),0)</f>
        <v/>
      </c>
      <c r="AU11" s="296">
        <f>IFERROR(((IF(AS11&gt;0, AS11, IF(AR11&gt;0, AR11, IF(AQ11&gt;0, AQ11, 0)))))*INDEX(Assumptions!$C:$C,MATCH(T11,Assumptions!$A:$A,0)),0)</f>
        <v/>
      </c>
      <c r="AV11" s="296">
        <f>IFERROR(((IF(AS11&gt;0, AS11, IF(AR11&gt;0, AR11, IF(AQ11&gt;0, AQ11, 0)))))*INDEX(Assumptions!$D:$D,MATCH(T11,Assumptions!$A:$A,0)),0)</f>
        <v/>
      </c>
      <c r="AW11" s="296">
        <f>IFERROR(((IF(AS11&gt;0, AS11, IF(AR11&gt;0, AR11, IF(AQ11&gt;0, AQ11, 0)))))*INDEX(Assumptions!$G:$G,MATCH(U11,Assumptions!$F:$F,0)),0)</f>
        <v/>
      </c>
      <c r="AX11" s="297">
        <f>SUM(AT11:AW11)</f>
        <v/>
      </c>
      <c r="AY11" s="294">
        <f>((IF(AS11&gt;0, AS11, IF(AR11&gt;0, AR11, IF(AQ11&gt;0, AQ11, 0)))))+AX11</f>
        <v/>
      </c>
      <c r="AZ11" s="294">
        <f>BC11/BB11</f>
        <v/>
      </c>
      <c r="BA11" s="294">
        <f>BC11/2.38</f>
        <v/>
      </c>
      <c r="BB11" s="41" t="n">
        <v>2.5</v>
      </c>
      <c r="BC11" s="294" t="n">
        <v>129.95</v>
      </c>
      <c r="BD11" s="46">
        <f>(AZ11-AY11)/AZ11</f>
        <v/>
      </c>
      <c r="BE11" s="294">
        <f>AR11*BQ11</f>
        <v/>
      </c>
      <c r="BF11" s="294" t="n"/>
      <c r="BG11" s="294" t="n"/>
      <c r="BH11" s="47" t="n">
        <v>42241</v>
      </c>
      <c r="BI11" s="47" t="n"/>
      <c r="BJ11" s="47" t="n"/>
      <c r="BK11" s="47" t="n"/>
      <c r="BL11" s="47" t="n">
        <v>42265</v>
      </c>
      <c r="BM11" s="47" t="n"/>
      <c r="BN11" s="47" t="n">
        <v>42297</v>
      </c>
      <c r="BO11" s="47" t="n">
        <v>42328</v>
      </c>
      <c r="BP11" s="42" t="n"/>
      <c r="BQ11" s="48" t="n">
        <v>16</v>
      </c>
      <c r="BR11" s="48" t="inlineStr">
        <is>
          <t>S</t>
        </is>
      </c>
      <c r="BS11" s="49" t="n">
        <v>42366</v>
      </c>
      <c r="BT11" s="50" t="inlineStr">
        <is>
          <t>TONY</t>
        </is>
      </c>
      <c r="BU11" s="50" t="inlineStr">
        <is>
          <t>PROTO</t>
        </is>
      </c>
      <c r="BV11" s="50" t="inlineStr">
        <is>
          <t>THE INSIDE WILL HAVE A CLEAN FINISH</t>
        </is>
      </c>
      <c r="BW11" s="50" t="inlineStr">
        <is>
          <t>TENCEL FABRIC FROM SPANISH MILL, CULOTTE - THE INSIDE WILL HAVE A CLEAN FINISH</t>
        </is>
      </c>
      <c r="BX11" s="50" t="inlineStr">
        <is>
          <t>drop 2, made in turkey, 200 gr, tencel fabric from spanish mill, culotte - the inside will have a clean finish. Inseam is -2cm too short.</t>
        </is>
      </c>
      <c r="BY11" s="51" t="inlineStr">
        <is>
          <t>FULL SS XS-L?</t>
        </is>
      </c>
      <c r="BZ11" s="51" t="n">
        <v>42387</v>
      </c>
      <c r="CA11" s="52" t="inlineStr">
        <is>
          <t>ETD 04-04-2016</t>
        </is>
      </c>
      <c r="CB11" s="52" t="inlineStr">
        <is>
          <t>not approved</t>
        </is>
      </c>
      <c r="CC11" s="52" t="n"/>
      <c r="CD11" s="52" t="n">
        <v>42478</v>
      </c>
      <c r="CE11" s="52" t="n">
        <v>42444</v>
      </c>
      <c r="CF11" s="52" t="n"/>
      <c r="CG11" s="52" t="n"/>
      <c r="CH11" s="49" t="n">
        <v>42565</v>
      </c>
      <c r="CI11" s="49" t="inlineStr">
        <is>
          <t>HQ</t>
        </is>
      </c>
      <c r="CJ11" s="248" t="inlineStr">
        <is>
          <t>5</t>
        </is>
      </c>
      <c r="CK11" s="50" t="n"/>
      <c r="CL11" s="53" t="n"/>
      <c r="CM11" s="53" t="n"/>
      <c r="CN11" s="53" t="n"/>
      <c r="CO11" s="53" t="n">
        <v>270</v>
      </c>
      <c r="CP11" s="53">
        <f>CO11*AK11</f>
        <v/>
      </c>
      <c r="CQ11" s="53" t="n"/>
      <c r="CR11" s="133" t="n">
        <v>42413</v>
      </c>
      <c r="CS11" s="53" t="inlineStr">
        <is>
          <t>stock</t>
        </is>
      </c>
      <c r="CT11" s="298">
        <f>CO11*AZ11</f>
        <v/>
      </c>
      <c r="CU11" s="298">
        <f>CT11-(CO11*AY11)</f>
        <v/>
      </c>
      <c r="CV11" s="298" t="n"/>
    </row>
    <row customFormat="1" customHeight="1" hidden="1" ht="15" r="12" s="15">
      <c r="A12" s="66" t="inlineStr">
        <is>
          <t>K160701001</t>
        </is>
      </c>
      <c r="B12" s="67" t="n">
        <v>2010102365</v>
      </c>
      <c r="C12" s="66" t="inlineStr">
        <is>
          <t>RICA</t>
        </is>
      </c>
      <c r="D12" s="66" t="inlineStr">
        <is>
          <t>GARAGE VEGGIE</t>
        </is>
      </c>
      <c r="E12" s="66" t="inlineStr">
        <is>
          <t>Drop 2</t>
        </is>
      </c>
      <c r="F12" s="66" t="n"/>
      <c r="G12" s="39" t="n"/>
      <c r="H12" s="66" t="n"/>
      <c r="I12" s="66" t="inlineStr">
        <is>
          <t>JEANS</t>
        </is>
      </c>
      <c r="J12" s="67" t="n">
        <v>62046231</v>
      </c>
      <c r="K12" s="67" t="inlineStr">
        <is>
          <t>lange broeken, incl. kniebroeken e.d. broeken, van denim, voor dames of voor meisjes (m.u.v. werk- en bedrijfskleding, zgn. Amerikaanse overalls en sli</t>
        </is>
      </c>
      <c r="L12" s="40" t="inlineStr">
        <is>
          <t>WOMENS</t>
        </is>
      </c>
      <c r="M12" s="66" t="inlineStr">
        <is>
          <t>D0081</t>
        </is>
      </c>
      <c r="N12" s="41" t="inlineStr">
        <is>
          <t>BASIC</t>
        </is>
      </c>
      <c r="O12" s="41" t="inlineStr">
        <is>
          <t>LOW TILTED SKINNY</t>
        </is>
      </c>
      <c r="P12" s="41" t="inlineStr">
        <is>
          <t>24-32</t>
        </is>
      </c>
      <c r="Q12" s="41" t="inlineStr">
        <is>
          <t>30-32-34</t>
        </is>
      </c>
      <c r="R12" s="41" t="n"/>
      <c r="S12" s="41" t="inlineStr">
        <is>
          <t>VEGGIE DENIM</t>
        </is>
      </c>
      <c r="T12" s="42" t="inlineStr">
        <is>
          <t>TUNISIA</t>
        </is>
      </c>
      <c r="U12" s="42" t="inlineStr">
        <is>
          <t>ARTLAB</t>
        </is>
      </c>
      <c r="V12" s="42" t="inlineStr">
        <is>
          <t>ARTLAB</t>
        </is>
      </c>
      <c r="W12" s="42" t="inlineStr">
        <is>
          <t>INTERWASHING</t>
        </is>
      </c>
      <c r="X12" s="66" t="n"/>
      <c r="Y12" s="66" t="inlineStr">
        <is>
          <t>ORTA</t>
        </is>
      </c>
      <c r="Z12" s="67" t="inlineStr">
        <is>
          <t>9573A-37</t>
        </is>
      </c>
      <c r="AA12" s="156" t="n">
        <v>8354</v>
      </c>
      <c r="AB12" s="156" t="inlineStr">
        <is>
          <t>94% Sustainable</t>
        </is>
      </c>
      <c r="AC12" s="41" t="inlineStr">
        <is>
          <t>94% Organic cotton, 5% elastomultiester, 1% elastane</t>
        </is>
      </c>
      <c r="AD12" s="41" t="inlineStr">
        <is>
          <t>10 oz</t>
        </is>
      </c>
      <c r="AE12" s="292" t="inlineStr">
        <is>
          <t>6,53 / 134</t>
        </is>
      </c>
      <c r="AF12" s="41" t="n"/>
      <c r="AG12" s="41" t="n"/>
      <c r="AH12" s="44" t="n"/>
      <c r="AI12" s="44" t="n"/>
      <c r="AJ12" s="44" t="n"/>
      <c r="AK12" s="70" t="n"/>
      <c r="AL12" s="293" t="n"/>
      <c r="AM12" s="294" t="inlineStr">
        <is>
          <t>EUR</t>
        </is>
      </c>
      <c r="AN12" s="294" t="inlineStr">
        <is>
          <t>FOB</t>
        </is>
      </c>
      <c r="AO12" s="294" t="inlineStr">
        <is>
          <t>60 DAYS NETT</t>
        </is>
      </c>
      <c r="AP12" s="295" t="inlineStr">
        <is>
          <t>cfmd</t>
        </is>
      </c>
      <c r="AQ12" s="295" t="n"/>
      <c r="AR12" s="294" t="n">
        <v>45</v>
      </c>
      <c r="AS12" s="294" t="n">
        <v>26.8</v>
      </c>
      <c r="AT12" s="296">
        <f>IFERROR(((IF(AS12&gt;0, AS12, IF(AR12&gt;0, AR12, IF(AQ12&gt;0, AQ12, 0)))))*INDEX(Assumptions!$B:$B,MATCH(T12,Assumptions!$A:$A,0)),0)</f>
        <v/>
      </c>
      <c r="AU12" s="296">
        <f>IFERROR(((IF(AS12&gt;0, AS12, IF(AR12&gt;0, AR12, IF(AQ12&gt;0, AQ12, 0)))))*INDEX(Assumptions!$C:$C,MATCH(T12,Assumptions!$A:$A,0)),0)</f>
        <v/>
      </c>
      <c r="AV12" s="296">
        <f>IFERROR(((IF(AS12&gt;0, AS12, IF(AR12&gt;0, AR12, IF(AQ12&gt;0, AQ12, 0)))))*INDEX(Assumptions!$D:$D,MATCH(T12,Assumptions!$A:$A,0)),0)</f>
        <v/>
      </c>
      <c r="AW12" s="296">
        <f>IFERROR(((IF(AS12&gt;0, AS12, IF(AR12&gt;0, AR12, IF(AQ12&gt;0, AQ12, 0)))))*INDEX(Assumptions!$G:$G,MATCH(U12,Assumptions!$F:$F,0)),0)</f>
        <v/>
      </c>
      <c r="AX12" s="297">
        <f>SUM(AT12:AW12)</f>
        <v/>
      </c>
      <c r="AY12" s="294">
        <f>((IF(AS12&gt;0, AS12, IF(AR12&gt;0, AR12, IF(AQ12&gt;0, AQ12, 0)))))+AX12</f>
        <v/>
      </c>
      <c r="AZ12" s="294">
        <f>BC12/BB12</f>
        <v/>
      </c>
      <c r="BA12" s="294">
        <f>BC12/2.38</f>
        <v/>
      </c>
      <c r="BB12" s="41" t="n">
        <v>2.5</v>
      </c>
      <c r="BC12" s="294" t="n">
        <v>149.95</v>
      </c>
      <c r="BD12" s="46">
        <f>(AZ12-AY12)/AZ12</f>
        <v/>
      </c>
      <c r="BE12" s="294">
        <f>AR12*BQ12</f>
        <v/>
      </c>
      <c r="BF12" s="294" t="n">
        <v>8</v>
      </c>
      <c r="BG12" s="294" t="n">
        <v>2.34</v>
      </c>
      <c r="BH12" s="47" t="n"/>
      <c r="BI12" s="47" t="inlineStr">
        <is>
          <t>FOB WP whole garage program not matching…</t>
        </is>
      </c>
      <c r="BJ12" s="71" t="n"/>
      <c r="BK12" s="47" t="n"/>
      <c r="BL12" s="47" t="n"/>
      <c r="BM12" s="47" t="n"/>
      <c r="BN12" s="47" t="n"/>
      <c r="BO12" s="47" t="n"/>
      <c r="BP12" s="42" t="n"/>
      <c r="BQ12" s="48" t="n">
        <v>17</v>
      </c>
      <c r="BR12" s="48" t="inlineStr">
        <is>
          <t>27x32</t>
        </is>
      </c>
      <c r="BS12" s="49" t="n">
        <v>42362</v>
      </c>
      <c r="BT12" s="50" t="inlineStr">
        <is>
          <t>15-12-2015 P</t>
        </is>
      </c>
      <c r="BU12" s="50" t="inlineStr">
        <is>
          <t>11-12-2015 M</t>
        </is>
      </c>
      <c r="BV12" s="50" t="inlineStr">
        <is>
          <t>2 sizes too small. Asked for a new TEST</t>
        </is>
      </c>
      <c r="BW12" s="50" t="inlineStr">
        <is>
          <t>VEGETABLE DYED DENIM FROM TURKISH MILL</t>
        </is>
      </c>
      <c r="BX12" s="50" t="inlineStr">
        <is>
          <t>made in tunisia, washed by interwashing, 10 oz, vegetable dyed denim from turkish mill orta, veggie denim - 2 sizes too small, some pieces have light blue stains --&gt; will not be on production, 3D at bottom cxl</t>
        </is>
      </c>
      <c r="BY12" s="51" t="inlineStr">
        <is>
          <t>27x32</t>
        </is>
      </c>
      <c r="BZ12" s="51" t="n">
        <v>42382</v>
      </c>
      <c r="CA12" s="52" t="n">
        <v>42432</v>
      </c>
      <c r="CB12" s="52" t="inlineStr">
        <is>
          <t>2nd PPS 11-03-16</t>
        </is>
      </c>
      <c r="CC12" s="52" t="inlineStr">
        <is>
          <t>TOP SAMPLE OR FIRST DRUM WILL BE SENT</t>
        </is>
      </c>
      <c r="CD12" s="52" t="n">
        <v>42440</v>
      </c>
      <c r="CE12" s="52" t="n"/>
      <c r="CF12" s="52" t="n"/>
      <c r="CG12" s="52" t="n"/>
      <c r="CH12" s="49" t="n">
        <v>42585</v>
      </c>
      <c r="CI12" s="49" t="inlineStr">
        <is>
          <t>Tunisia</t>
        </is>
      </c>
      <c r="CJ12" s="248" t="inlineStr">
        <is>
          <t>2-5 pcs received (recheck)</t>
        </is>
      </c>
      <c r="CK12" s="50" t="inlineStr">
        <is>
          <t>Too strong black garage effect (1st balance approved 16-06-16) bit big as balance 1st shipment</t>
        </is>
      </c>
      <c r="CL12" s="53" t="n"/>
      <c r="CM12" s="53" t="n"/>
      <c r="CN12" s="53" t="n"/>
      <c r="CO12" s="53" t="n">
        <v>461</v>
      </c>
      <c r="CP12" s="53">
        <f>CO12*AK12</f>
        <v/>
      </c>
      <c r="CQ12" s="53" t="n"/>
      <c r="CR12" s="53" t="n"/>
      <c r="CS12" s="53" t="n"/>
      <c r="CT12" s="298">
        <f>CO12*AZ12</f>
        <v/>
      </c>
      <c r="CU12" s="298">
        <f>CT12-(CO12*AY12)</f>
        <v/>
      </c>
      <c r="CV12" s="298" t="n"/>
    </row>
    <row customFormat="1" customHeight="1" hidden="1" ht="15" r="13" s="15">
      <c r="A13" s="217" t="inlineStr">
        <is>
          <t>K160701002</t>
        </is>
      </c>
      <c r="B13" s="67" t="n">
        <v>2010102366</v>
      </c>
      <c r="C13" s="217" t="inlineStr">
        <is>
          <t>RICA</t>
        </is>
      </c>
      <c r="D13" s="217" t="inlineStr">
        <is>
          <t>LASER BRIGHT BLUE</t>
        </is>
      </c>
      <c r="E13" s="217" t="inlineStr">
        <is>
          <t>Drop 1</t>
        </is>
      </c>
      <c r="F13" s="217" t="inlineStr">
        <is>
          <t>x</t>
        </is>
      </c>
      <c r="G13" s="180" t="n">
        <v>42428</v>
      </c>
      <c r="H13" s="217" t="n"/>
      <c r="I13" s="217" t="inlineStr">
        <is>
          <t>JEANS</t>
        </is>
      </c>
      <c r="J13" s="216" t="n">
        <v>62046231</v>
      </c>
      <c r="K13" s="216" t="inlineStr">
        <is>
          <t>lange broeken, incl. kniebroeken e.d. broeken, van denim, voor dames of voor meisjes (m.u.v. werk- en bedrijfskleding, zgn. Amerikaanse overalls en sli</t>
        </is>
      </c>
      <c r="L13" s="181" t="inlineStr">
        <is>
          <t>WOMENS</t>
        </is>
      </c>
      <c r="M13" s="217" t="inlineStr">
        <is>
          <t>D0088</t>
        </is>
      </c>
      <c r="N13" s="182" t="inlineStr">
        <is>
          <t>BASIC</t>
        </is>
      </c>
      <c r="O13" s="182" t="inlineStr">
        <is>
          <t>LOW TILTED SKINNY</t>
        </is>
      </c>
      <c r="P13" s="182" t="inlineStr">
        <is>
          <t>24-32</t>
        </is>
      </c>
      <c r="Q13" s="182" t="inlineStr">
        <is>
          <t>30-32-34</t>
        </is>
      </c>
      <c r="R13" s="182" t="n"/>
      <c r="S13" s="182" t="inlineStr">
        <is>
          <t>KINGS OF LAUNDRY</t>
        </is>
      </c>
      <c r="T13" s="183" t="inlineStr">
        <is>
          <t>TUNISIA</t>
        </is>
      </c>
      <c r="U13" s="183" t="inlineStr">
        <is>
          <t>ARTLAB</t>
        </is>
      </c>
      <c r="V13" s="183" t="inlineStr">
        <is>
          <t>ARTLAB</t>
        </is>
      </c>
      <c r="W13" s="183" t="inlineStr">
        <is>
          <t>INTERWASHING</t>
        </is>
      </c>
      <c r="X13" s="217" t="n"/>
      <c r="Y13" s="217" t="inlineStr">
        <is>
          <t>ORTA</t>
        </is>
      </c>
      <c r="Z13" s="216" t="n">
        <v>9554</v>
      </c>
      <c r="AA13" s="182" t="inlineStr">
        <is>
          <t>1200 Stock @ Orta</t>
        </is>
      </c>
      <c r="AB13" s="206" t="inlineStr">
        <is>
          <t>98% Sustainable</t>
        </is>
      </c>
      <c r="AC13" s="182" t="inlineStr">
        <is>
          <t>98% Organic cotton, 2% elastane</t>
        </is>
      </c>
      <c r="AD13" s="182" t="inlineStr">
        <is>
          <t>13 oz</t>
        </is>
      </c>
      <c r="AE13" s="307" t="inlineStr">
        <is>
          <t>5,45 / 151</t>
        </is>
      </c>
      <c r="AF13" s="182" t="n"/>
      <c r="AG13" s="182" t="n"/>
      <c r="AH13" s="185" t="n"/>
      <c r="AI13" s="185" t="n"/>
      <c r="AJ13" s="185" t="n"/>
      <c r="AK13" s="186" t="n">
        <v>1.04</v>
      </c>
      <c r="AL13" s="300" t="n"/>
      <c r="AM13" s="301" t="inlineStr">
        <is>
          <t>EUR</t>
        </is>
      </c>
      <c r="AN13" s="301" t="inlineStr">
        <is>
          <t>FOB</t>
        </is>
      </c>
      <c r="AO13" s="294" t="inlineStr">
        <is>
          <t>60 DAYS NETT</t>
        </is>
      </c>
      <c r="AP13" s="306" t="inlineStr">
        <is>
          <t>cfmd</t>
        </is>
      </c>
      <c r="AQ13" s="306" t="n"/>
      <c r="AR13" s="301" t="n">
        <v>45</v>
      </c>
      <c r="AS13" s="301" t="n">
        <v>25.7</v>
      </c>
      <c r="AT13" s="302">
        <f>IFERROR(((IF(AS13&gt;0, AS13, IF(AR13&gt;0, AR13, IF(AQ13&gt;0, AQ13, 0)))))*INDEX(Assumptions!$B:$B,MATCH(T13,Assumptions!$A:$A,0)),0)</f>
        <v/>
      </c>
      <c r="AU13" s="302">
        <f>IFERROR(((IF(AS13&gt;0, AS13, IF(AR13&gt;0, AR13, IF(AQ13&gt;0, AQ13, 0)))))*INDEX(Assumptions!$C:$C,MATCH(T13,Assumptions!$A:$A,0)),0)</f>
        <v/>
      </c>
      <c r="AV13" s="302">
        <f>IFERROR(((IF(AS13&gt;0, AS13, IF(AR13&gt;0, AR13, IF(AQ13&gt;0, AQ13, 0)))))*INDEX(Assumptions!$D:$D,MATCH(T13,Assumptions!$A:$A,0)),0)</f>
        <v/>
      </c>
      <c r="AW13" s="302">
        <f>IFERROR(((IF(AS13&gt;0, AS13, IF(AR13&gt;0, AR13, IF(AQ13&gt;0, AQ13, 0)))))*INDEX(Assumptions!$G:$G,MATCH(U13,Assumptions!$F:$F,0)),0)</f>
        <v/>
      </c>
      <c r="AX13" s="303">
        <f>SUM(AT13:AW13)</f>
        <v/>
      </c>
      <c r="AY13" s="301">
        <f>((IF(AS13&gt;0, AS13, IF(AR13&gt;0, AR13, IF(AQ13&gt;0, AQ13, 0)))))+AX13</f>
        <v/>
      </c>
      <c r="AZ13" s="301">
        <f>BC13/BB13</f>
        <v/>
      </c>
      <c r="BA13" s="301">
        <f>BC13/2.38</f>
        <v/>
      </c>
      <c r="BB13" s="182" t="n">
        <v>2.5</v>
      </c>
      <c r="BC13" s="301" t="n">
        <v>139.95</v>
      </c>
      <c r="BD13" s="191">
        <f>(AZ13-AY13)/AZ13</f>
        <v/>
      </c>
      <c r="BE13" s="301">
        <f>AR13*BQ13</f>
        <v/>
      </c>
      <c r="BF13" s="301" t="n"/>
      <c r="BG13" s="301" t="n"/>
      <c r="BH13" s="192" t="inlineStr">
        <is>
          <t>3.8</t>
        </is>
      </c>
      <c r="BI13" s="192" t="n"/>
      <c r="BJ13" s="192" t="inlineStr">
        <is>
          <t>6.5</t>
        </is>
      </c>
      <c r="BK13" s="192" t="n"/>
      <c r="BL13" s="192" t="n"/>
      <c r="BM13" s="192" t="n"/>
      <c r="BN13" s="192" t="n"/>
      <c r="BO13" s="192" t="n"/>
      <c r="BP13" s="183" t="inlineStr">
        <is>
          <t>new test ITW</t>
        </is>
      </c>
      <c r="BQ13" s="193" t="n">
        <v>17</v>
      </c>
      <c r="BR13" s="193" t="inlineStr">
        <is>
          <t>27x32</t>
        </is>
      </c>
      <c r="BS13" s="194" t="n">
        <v>42362</v>
      </c>
      <c r="BT13" s="195" t="inlineStr">
        <is>
          <t>15-12-2015 M -&gt; P</t>
        </is>
      </c>
      <c r="BU13" s="195" t="inlineStr">
        <is>
          <t>11-12-2015 M</t>
        </is>
      </c>
      <c r="BV13" s="195" t="inlineStr">
        <is>
          <t xml:space="preserve">OK inseam too short - 3cm </t>
        </is>
      </c>
      <c r="BW13" s="195" t="inlineStr">
        <is>
          <t>STRETCH DENIM FROM TURKISH MILL</t>
        </is>
      </c>
      <c r="BX13" s="195" t="inlineStr">
        <is>
          <t>made in tunisia, washed by interwashing, 13 oz, stretch denim from turkish mill orta, kings of laundry - best fit, but inseam 3cm too short, available patch (s/b KOL patch)</t>
        </is>
      </c>
      <c r="BY13" s="196" t="inlineStr">
        <is>
          <t>27x32</t>
        </is>
      </c>
      <c r="BZ13" s="196" t="n">
        <v>42382</v>
      </c>
      <c r="CA13" s="197" t="n">
        <v>42417</v>
      </c>
      <c r="CB13" s="197" t="inlineStr">
        <is>
          <t>N/A</t>
        </is>
      </c>
      <c r="CC13" s="197" t="n"/>
      <c r="CD13" s="197" t="n"/>
      <c r="CE13" s="197" t="n"/>
      <c r="CF13" s="197" t="n"/>
      <c r="CG13" s="197" t="n"/>
      <c r="CH13" s="194" t="n"/>
      <c r="CI13" s="194" t="n"/>
      <c r="CJ13" s="249" t="n"/>
      <c r="CK13" s="195" t="n"/>
      <c r="CL13" s="198" t="n"/>
      <c r="CM13" s="198" t="n"/>
      <c r="CN13" s="198" t="n"/>
      <c r="CO13" s="198">
        <f>CM13+CN13</f>
        <v/>
      </c>
      <c r="CP13" s="198">
        <f>CO13*AK13</f>
        <v/>
      </c>
      <c r="CQ13" s="198" t="n"/>
      <c r="CR13" s="198" t="n"/>
      <c r="CS13" s="198" t="n"/>
      <c r="CT13" s="304">
        <f>CO13*AR13</f>
        <v/>
      </c>
      <c r="CU13" s="304">
        <f>CT13-(CO13*AQ13)</f>
        <v/>
      </c>
      <c r="CV13" s="304">
        <f>CO13*AY13</f>
        <v/>
      </c>
    </row>
    <row customFormat="1" customHeight="1" hidden="1" ht="15" r="14" s="15">
      <c r="A14" s="217" t="inlineStr">
        <is>
          <t>K160701003</t>
        </is>
      </c>
      <c r="B14" s="67" t="n">
        <v>2010102367</v>
      </c>
      <c r="C14" s="217" t="inlineStr">
        <is>
          <t>RICA</t>
        </is>
      </c>
      <c r="D14" s="217" t="inlineStr">
        <is>
          <t>NEPPY BLUE USED</t>
        </is>
      </c>
      <c r="E14" s="217" t="inlineStr">
        <is>
          <t>Drop 1</t>
        </is>
      </c>
      <c r="F14" s="217" t="inlineStr">
        <is>
          <t>x</t>
        </is>
      </c>
      <c r="G14" s="180" t="n">
        <v>42428</v>
      </c>
      <c r="H14" s="217" t="n"/>
      <c r="I14" s="217" t="inlineStr">
        <is>
          <t>JEANS</t>
        </is>
      </c>
      <c r="J14" s="216" t="n">
        <v>62046231</v>
      </c>
      <c r="K14" s="216" t="inlineStr">
        <is>
          <t>lange broeken, incl. kniebroeken e.d. broeken, van denim, voor dames of voor meisjes (m.u.v. werk- en bedrijfskleding, zgn. Amerikaanse overalls en sli</t>
        </is>
      </c>
      <c r="L14" s="181" t="inlineStr">
        <is>
          <t>WOMENS</t>
        </is>
      </c>
      <c r="M14" s="217" t="inlineStr">
        <is>
          <t>D0094</t>
        </is>
      </c>
      <c r="N14" s="182" t="inlineStr">
        <is>
          <t>HIGH</t>
        </is>
      </c>
      <c r="O14" s="182" t="inlineStr">
        <is>
          <t>LOW TILTED SKINNY</t>
        </is>
      </c>
      <c r="P14" s="182" t="inlineStr">
        <is>
          <t>24-32</t>
        </is>
      </c>
      <c r="Q14" s="182" t="inlineStr">
        <is>
          <t>30-32-34</t>
        </is>
      </c>
      <c r="R14" s="182" t="n"/>
      <c r="S14" s="182" t="inlineStr">
        <is>
          <t>SEASONAL MAIN</t>
        </is>
      </c>
      <c r="T14" s="183" t="inlineStr">
        <is>
          <t>TUNISIA</t>
        </is>
      </c>
      <c r="U14" s="183" t="inlineStr">
        <is>
          <t>ARTLAB</t>
        </is>
      </c>
      <c r="V14" s="183" t="inlineStr">
        <is>
          <t>ARTLAB</t>
        </is>
      </c>
      <c r="W14" s="183" t="inlineStr">
        <is>
          <t>INTERWASHING</t>
        </is>
      </c>
      <c r="X14" s="217" t="n"/>
      <c r="Y14" s="217" t="inlineStr">
        <is>
          <t>ISKO</t>
        </is>
      </c>
      <c r="Z14" s="216" t="n">
        <v>56588</v>
      </c>
      <c r="AA14" s="206" t="n">
        <v>98925</v>
      </c>
      <c r="AB14" s="206" t="inlineStr">
        <is>
          <t>93% Sustainable</t>
        </is>
      </c>
      <c r="AC14" s="182" t="inlineStr">
        <is>
          <t>93% Organic cotton, 6% polyester, 1% elastane</t>
        </is>
      </c>
      <c r="AD14" s="182" t="inlineStr">
        <is>
          <t>11,75 oz</t>
        </is>
      </c>
      <c r="AE14" s="299" t="inlineStr">
        <is>
          <t>6,06 / 138</t>
        </is>
      </c>
      <c r="AF14" s="182" t="n"/>
      <c r="AG14" s="182" t="n"/>
      <c r="AH14" s="185" t="n"/>
      <c r="AI14" s="185" t="n"/>
      <c r="AJ14" s="185" t="n"/>
      <c r="AK14" s="186" t="n"/>
      <c r="AL14" s="300" t="n"/>
      <c r="AM14" s="301" t="inlineStr">
        <is>
          <t>EUR</t>
        </is>
      </c>
      <c r="AN14" s="301" t="inlineStr">
        <is>
          <t>FOB</t>
        </is>
      </c>
      <c r="AO14" s="294" t="inlineStr">
        <is>
          <t>60 DAYS NETT</t>
        </is>
      </c>
      <c r="AP14" s="306" t="inlineStr">
        <is>
          <t>cfmd</t>
        </is>
      </c>
      <c r="AQ14" s="306" t="n"/>
      <c r="AR14" s="301" t="n">
        <v>45</v>
      </c>
      <c r="AS14" s="301" t="n">
        <v>25.7</v>
      </c>
      <c r="AT14" s="302">
        <f>IFERROR(((IF(AS14&gt;0, AS14, IF(AR14&gt;0, AR14, IF(AQ14&gt;0, AQ14, 0)))))*INDEX(Assumptions!$B:$B,MATCH(T14,Assumptions!$A:$A,0)),0)</f>
        <v/>
      </c>
      <c r="AU14" s="302">
        <f>IFERROR(((IF(AS14&gt;0, AS14, IF(AR14&gt;0, AR14, IF(AQ14&gt;0, AQ14, 0)))))*INDEX(Assumptions!$C:$C,MATCH(T14,Assumptions!$A:$A,0)),0)</f>
        <v/>
      </c>
      <c r="AV14" s="302">
        <f>IFERROR(((IF(AS14&gt;0, AS14, IF(AR14&gt;0, AR14, IF(AQ14&gt;0, AQ14, 0)))))*INDEX(Assumptions!$D:$D,MATCH(T14,Assumptions!$A:$A,0)),0)</f>
        <v/>
      </c>
      <c r="AW14" s="302">
        <f>IFERROR(((IF(AS14&gt;0, AS14, IF(AR14&gt;0, AR14, IF(AQ14&gt;0, AQ14, 0)))))*INDEX(Assumptions!$G:$G,MATCH(U14,Assumptions!$F:$F,0)),0)</f>
        <v/>
      </c>
      <c r="AX14" s="303">
        <f>SUM(AT14:AW14)</f>
        <v/>
      </c>
      <c r="AY14" s="301">
        <f>((IF(AS14&gt;0, AS14, IF(AR14&gt;0, AR14, IF(AQ14&gt;0, AQ14, 0)))))+AX14</f>
        <v/>
      </c>
      <c r="AZ14" s="301">
        <f>BC14/BB14</f>
        <v/>
      </c>
      <c r="BA14" s="301">
        <f>BC14/2.38</f>
        <v/>
      </c>
      <c r="BB14" s="182" t="n">
        <v>2.5</v>
      </c>
      <c r="BC14" s="301" t="n">
        <v>149.95</v>
      </c>
      <c r="BD14" s="191">
        <f>(AZ14-AY14)/AZ14</f>
        <v/>
      </c>
      <c r="BE14" s="301">
        <f>AR14*BQ14</f>
        <v/>
      </c>
      <c r="BF14" s="301" t="n"/>
      <c r="BG14" s="301" t="n"/>
      <c r="BH14" s="192" t="inlineStr">
        <is>
          <t>3.89</t>
        </is>
      </c>
      <c r="BI14" s="192" t="inlineStr">
        <is>
          <t>FOB not matching WP, Trims and Fabric price for Neppy program</t>
        </is>
      </c>
      <c r="BJ14" s="192" t="inlineStr">
        <is>
          <t>6.6</t>
        </is>
      </c>
      <c r="BK14" s="192" t="n"/>
      <c r="BL14" s="192" t="n"/>
      <c r="BM14" s="192" t="n"/>
      <c r="BN14" s="192" t="n"/>
      <c r="BO14" s="192" t="n"/>
      <c r="BP14" s="183" t="n"/>
      <c r="BQ14" s="193" t="n">
        <v>17</v>
      </c>
      <c r="BR14" s="193" t="inlineStr">
        <is>
          <t>27x32</t>
        </is>
      </c>
      <c r="BS14" s="194" t="n">
        <v>42362</v>
      </c>
      <c r="BT14" s="195" t="inlineStr">
        <is>
          <t>14-12-2015 J</t>
        </is>
      </c>
      <c r="BU14" s="195" t="inlineStr">
        <is>
          <t>14-12-2015 M</t>
        </is>
      </c>
      <c r="BV14" s="195" t="inlineStr">
        <is>
          <t>OK</t>
        </is>
      </c>
      <c r="BW14" s="195" t="inlineStr">
        <is>
          <t>STRETCH DENIM FROM TURKISH MILL</t>
        </is>
      </c>
      <c r="BX14" s="195" t="inlineStr">
        <is>
          <t>made in tunisia, washed by interwashing, 11,75 oz, stretch denim from turkish mill isko, seasonal main - 1 1/2 too big, 3D at bottom cxl</t>
        </is>
      </c>
      <c r="BY14" s="196" t="inlineStr">
        <is>
          <t>27x32</t>
        </is>
      </c>
      <c r="BZ14" s="196" t="n">
        <v>42382</v>
      </c>
      <c r="CA14" s="197" t="n">
        <v>42417</v>
      </c>
      <c r="CB14" s="197" t="inlineStr">
        <is>
          <t>N/A</t>
        </is>
      </c>
      <c r="CC14" s="197" t="n"/>
      <c r="CD14" s="197" t="n"/>
      <c r="CE14" s="197" t="n"/>
      <c r="CF14" s="197" t="n"/>
      <c r="CG14" s="197" t="n"/>
      <c r="CH14" s="194" t="n"/>
      <c r="CI14" s="194" t="n"/>
      <c r="CJ14" s="249" t="n"/>
      <c r="CK14" s="195" t="n"/>
      <c r="CL14" s="198" t="n"/>
      <c r="CM14" s="198" t="n"/>
      <c r="CN14" s="198" t="n"/>
      <c r="CO14" s="198">
        <f>CM14+CN14</f>
        <v/>
      </c>
      <c r="CP14" s="198">
        <f>CO14*AK14</f>
        <v/>
      </c>
      <c r="CQ14" s="198" t="n"/>
      <c r="CR14" s="198" t="n"/>
      <c r="CS14" s="198" t="n"/>
      <c r="CT14" s="304">
        <f>CO14*AR14</f>
        <v/>
      </c>
      <c r="CU14" s="304">
        <f>CT14-(CO14*AQ14)</f>
        <v/>
      </c>
      <c r="CV14" s="304">
        <f>CO14*AY14</f>
        <v/>
      </c>
    </row>
    <row customFormat="1" customHeight="1" hidden="1" ht="15" r="15" s="15">
      <c r="A15" s="66" t="inlineStr">
        <is>
          <t>K160701101</t>
        </is>
      </c>
      <c r="B15" s="258" t="n">
        <v>2010102368</v>
      </c>
      <c r="C15" s="66" t="inlineStr">
        <is>
          <t>JUNO</t>
        </is>
      </c>
      <c r="D15" s="66" t="inlineStr">
        <is>
          <t>WHITE</t>
        </is>
      </c>
      <c r="E15" s="66" t="inlineStr">
        <is>
          <t>Drop 1</t>
        </is>
      </c>
      <c r="F15" s="66" t="n"/>
      <c r="G15" s="39" t="n"/>
      <c r="H15" s="66" t="n"/>
      <c r="I15" s="66" t="inlineStr">
        <is>
          <t>JEANS</t>
        </is>
      </c>
      <c r="J15" s="67" t="n">
        <v>62046231</v>
      </c>
      <c r="K15" s="67" t="inlineStr">
        <is>
          <t>lange broeken, incl. kniebroeken e.d. broeken, van denim, voor dames of voor meisjes (m.u.v. werk- en bedrijfskleding, zgn. Amerikaanse overalls en sli</t>
        </is>
      </c>
      <c r="L15" s="40" t="inlineStr">
        <is>
          <t>WOMENS</t>
        </is>
      </c>
      <c r="M15" s="66" t="inlineStr">
        <is>
          <t>D0054</t>
        </is>
      </c>
      <c r="N15" s="41" t="inlineStr">
        <is>
          <t>BASIC</t>
        </is>
      </c>
      <c r="O15" s="41" t="inlineStr">
        <is>
          <t>MID RISE SLIM</t>
        </is>
      </c>
      <c r="P15" s="41" t="inlineStr">
        <is>
          <t>24-32</t>
        </is>
      </c>
      <c r="Q15" s="41" t="inlineStr">
        <is>
          <t>30-32-34</t>
        </is>
      </c>
      <c r="R15" s="41" t="inlineStr">
        <is>
          <t>C/O</t>
        </is>
      </c>
      <c r="S15" s="41" t="inlineStr">
        <is>
          <t>SEASONAL WHITE</t>
        </is>
      </c>
      <c r="T15" s="42" t="inlineStr">
        <is>
          <t>TUNISIA</t>
        </is>
      </c>
      <c r="U15" s="42" t="inlineStr">
        <is>
          <t>ARTLAB</t>
        </is>
      </c>
      <c r="V15" s="42" t="inlineStr">
        <is>
          <t>ARTLAB</t>
        </is>
      </c>
      <c r="W15" s="42" t="inlineStr">
        <is>
          <t>INTERWASHING</t>
        </is>
      </c>
      <c r="X15" s="66" t="n"/>
      <c r="Y15" s="66" t="inlineStr">
        <is>
          <t>ORTA</t>
        </is>
      </c>
      <c r="Z15" s="156" t="inlineStr">
        <is>
          <t>0505A-44 Optic White</t>
        </is>
      </c>
      <c r="AA15" s="41" t="n"/>
      <c r="AB15" s="156" t="inlineStr">
        <is>
          <t>98% Sustainable</t>
        </is>
      </c>
      <c r="AC15" s="41" t="inlineStr">
        <is>
          <t>98% Organic cotton, 2% elastane</t>
        </is>
      </c>
      <c r="AD15" s="41" t="inlineStr">
        <is>
          <t>13 oz</t>
        </is>
      </c>
      <c r="AE15" s="292" t="inlineStr">
        <is>
          <t>5,25 / 146</t>
        </is>
      </c>
      <c r="AF15" s="41" t="n"/>
      <c r="AG15" s="41" t="n"/>
      <c r="AH15" s="44" t="n"/>
      <c r="AI15" s="44" t="n"/>
      <c r="AJ15" s="44" t="n"/>
      <c r="AK15" s="70" t="n"/>
      <c r="AL15" s="293" t="n"/>
      <c r="AM15" s="294" t="inlineStr">
        <is>
          <t>EUR</t>
        </is>
      </c>
      <c r="AN15" s="294" t="inlineStr">
        <is>
          <t>FOB</t>
        </is>
      </c>
      <c r="AO15" s="294" t="inlineStr">
        <is>
          <t>60 DAYS NETT</t>
        </is>
      </c>
      <c r="AP15" s="295" t="inlineStr">
        <is>
          <t>cfmd</t>
        </is>
      </c>
      <c r="AQ15" s="295" t="n"/>
      <c r="AR15" s="294" t="n">
        <v>45</v>
      </c>
      <c r="AS15" s="294" t="n">
        <v>17.9</v>
      </c>
      <c r="AT15" s="296">
        <f>IFERROR(((IF(AS15&gt;0, AS15, IF(AR15&gt;0, AR15, IF(AQ15&gt;0, AQ15, 0)))))*INDEX(Assumptions!$B:$B,MATCH(T15,Assumptions!$A:$A,0)),0)</f>
        <v/>
      </c>
      <c r="AU15" s="296">
        <f>IFERROR(((IF(AS15&gt;0, AS15, IF(AR15&gt;0, AR15, IF(AQ15&gt;0, AQ15, 0)))))*INDEX(Assumptions!$C:$C,MATCH(T15,Assumptions!$A:$A,0)),0)</f>
        <v/>
      </c>
      <c r="AV15" s="296">
        <f>IFERROR(((IF(AS15&gt;0, AS15, IF(AR15&gt;0, AR15, IF(AQ15&gt;0, AQ15, 0)))))*INDEX(Assumptions!$D:$D,MATCH(T15,Assumptions!$A:$A,0)),0)</f>
        <v/>
      </c>
      <c r="AW15" s="296">
        <f>IFERROR(((IF(AS15&gt;0, AS15, IF(AR15&gt;0, AR15, IF(AQ15&gt;0, AQ15, 0)))))*INDEX(Assumptions!$G:$G,MATCH(U15,Assumptions!$F:$F,0)),0)</f>
        <v/>
      </c>
      <c r="AX15" s="297">
        <f>SUM(AT15:AW15)</f>
        <v/>
      </c>
      <c r="AY15" s="294">
        <f>((IF(AS15&gt;0, AS15, IF(AR15&gt;0, AR15, IF(AQ15&gt;0, AQ15, 0)))))+AX15</f>
        <v/>
      </c>
      <c r="AZ15" s="294">
        <f>BC15/BB15</f>
        <v/>
      </c>
      <c r="BA15" s="294">
        <f>BC15/2.38</f>
        <v/>
      </c>
      <c r="BB15" s="41" t="n">
        <v>2.5</v>
      </c>
      <c r="BC15" s="294" t="n">
        <v>99.95</v>
      </c>
      <c r="BD15" s="46">
        <f>(AZ15-AY15)/AZ15</f>
        <v/>
      </c>
      <c r="BE15" s="294">
        <f>AR15*BQ15</f>
        <v/>
      </c>
      <c r="BF15" s="294" t="n"/>
      <c r="BG15" s="294" t="n"/>
      <c r="BH15" s="47" t="n"/>
      <c r="BI15" s="47" t="n"/>
      <c r="BJ15" s="47" t="n"/>
      <c r="BK15" s="47" t="n"/>
      <c r="BL15" s="47" t="n"/>
      <c r="BM15" s="47" t="n"/>
      <c r="BN15" s="47" t="n"/>
      <c r="BO15" s="47" t="n"/>
      <c r="BP15" s="42" t="n"/>
      <c r="BQ15" s="48" t="n">
        <v>0</v>
      </c>
      <c r="BR15" s="48" t="inlineStr">
        <is>
          <t>-</t>
        </is>
      </c>
      <c r="BS15" s="49" t="inlineStr">
        <is>
          <t>N/A</t>
        </is>
      </c>
      <c r="BT15" s="50" t="n"/>
      <c r="BU15" s="50" t="n"/>
      <c r="BV15" s="50" t="inlineStr">
        <is>
          <t>N/A</t>
        </is>
      </c>
      <c r="BW15" s="50" t="inlineStr">
        <is>
          <t>DENIM FABRIC FROM TURKISH MILL</t>
        </is>
      </c>
      <c r="BX15" s="50" t="inlineStr">
        <is>
          <t>made in tunisia, washed by interwashing, 13 oz, denim fabric from turkish mill orta, seasonal white - carry over style</t>
        </is>
      </c>
      <c r="BY15" s="51" t="inlineStr">
        <is>
          <t>N/A</t>
        </is>
      </c>
      <c r="BZ15" s="51" t="n"/>
      <c r="CA15" s="51" t="inlineStr">
        <is>
          <t>N/A</t>
        </is>
      </c>
      <c r="CB15" s="52" t="inlineStr">
        <is>
          <t>N/A</t>
        </is>
      </c>
      <c r="CC15" s="52" t="n"/>
      <c r="CD15" s="52" t="inlineStr">
        <is>
          <t>N/A</t>
        </is>
      </c>
      <c r="CE15" s="52" t="n">
        <v>42464</v>
      </c>
      <c r="CF15" s="52" t="n"/>
      <c r="CG15" s="52" t="n"/>
      <c r="CH15" s="49" t="n"/>
      <c r="CI15" s="49" t="n"/>
      <c r="CJ15" s="248" t="n"/>
      <c r="CK15" s="50" t="n"/>
      <c r="CL15" s="53" t="n"/>
      <c r="CM15" s="53" t="n"/>
      <c r="CN15" s="53" t="n"/>
      <c r="CO15" s="228" t="n">
        <v>30</v>
      </c>
      <c r="CP15" s="53">
        <f>CO15*AK15</f>
        <v/>
      </c>
      <c r="CQ15" s="53" t="n"/>
      <c r="CR15" s="53" t="n"/>
      <c r="CS15" s="53" t="n"/>
      <c r="CT15" s="298">
        <f>CO15*AZ15</f>
        <v/>
      </c>
      <c r="CU15" s="298">
        <f>CT15-(CO15*AY15)</f>
        <v/>
      </c>
      <c r="CV15" s="298" t="n"/>
    </row>
    <row customFormat="1" customHeight="1" hidden="1" ht="15" r="16" s="15">
      <c r="A16" s="217" t="inlineStr">
        <is>
          <t>K160701102</t>
        </is>
      </c>
      <c r="B16" s="67" t="n">
        <v>2010102331</v>
      </c>
      <c r="C16" s="217" t="inlineStr">
        <is>
          <t>JUNO</t>
        </is>
      </c>
      <c r="D16" s="217" t="inlineStr">
        <is>
          <t>CHALKBOARD MARBLE</t>
        </is>
      </c>
      <c r="E16" s="217" t="inlineStr">
        <is>
          <t>Drop 1</t>
        </is>
      </c>
      <c r="F16" s="217" t="inlineStr">
        <is>
          <t>x</t>
        </is>
      </c>
      <c r="G16" s="180" t="n">
        <v>42428</v>
      </c>
      <c r="H16" s="217" t="n"/>
      <c r="I16" s="217" t="inlineStr">
        <is>
          <t>JEANS</t>
        </is>
      </c>
      <c r="J16" s="216" t="n">
        <v>62046231</v>
      </c>
      <c r="K16" s="216" t="inlineStr">
        <is>
          <t>lange broeken, incl. kniebroeken e.d. broeken, van denim, voor dames of voor meisjes (m.u.v. werk- en bedrijfskleding, zgn. Amerikaanse overalls en sli</t>
        </is>
      </c>
      <c r="L16" s="181" t="inlineStr">
        <is>
          <t>WOMENS</t>
        </is>
      </c>
      <c r="M16" s="182" t="inlineStr">
        <is>
          <t>D0072</t>
        </is>
      </c>
      <c r="N16" s="182" t="inlineStr">
        <is>
          <t>HIGH</t>
        </is>
      </c>
      <c r="O16" s="182" t="inlineStr">
        <is>
          <t>MID RISE SLIM</t>
        </is>
      </c>
      <c r="P16" s="182" t="inlineStr">
        <is>
          <t>24-32</t>
        </is>
      </c>
      <c r="Q16" s="182" t="inlineStr">
        <is>
          <t>30-32-34</t>
        </is>
      </c>
      <c r="R16" s="182" t="n"/>
      <c r="S16" s="182" t="inlineStr">
        <is>
          <t>KINGS OF LAUNDRY BLACK</t>
        </is>
      </c>
      <c r="T16" s="183" t="inlineStr">
        <is>
          <t>TUNISIA</t>
        </is>
      </c>
      <c r="U16" s="183" t="inlineStr">
        <is>
          <t>ARTLAB</t>
        </is>
      </c>
      <c r="V16" s="183" t="inlineStr">
        <is>
          <t>ARTLAB</t>
        </is>
      </c>
      <c r="W16" s="183" t="inlineStr">
        <is>
          <t>ELLETI</t>
        </is>
      </c>
      <c r="X16" s="217" t="n"/>
      <c r="Y16" s="217" t="inlineStr">
        <is>
          <t>CANDIANI</t>
        </is>
      </c>
      <c r="Z16" s="217" t="inlineStr">
        <is>
          <t>NOT ORGANIC DUE TO MOQ</t>
        </is>
      </c>
      <c r="AA16" s="182" t="inlineStr">
        <is>
          <t>RR5533 Elast raven sling</t>
        </is>
      </c>
      <c r="AB16" s="206" t="inlineStr">
        <is>
          <t>92% Sustainable</t>
        </is>
      </c>
      <c r="AC16" s="182" t="inlineStr">
        <is>
          <t>92% Cotton, 6% elastomultiester, 2% elastane</t>
        </is>
      </c>
      <c r="AD16" s="182" t="inlineStr">
        <is>
          <t>12 oz</t>
        </is>
      </c>
      <c r="AE16" s="307" t="inlineStr">
        <is>
          <t>5,3 / 150</t>
        </is>
      </c>
      <c r="AF16" s="182" t="inlineStr">
        <is>
          <t>1300 Stock / 4000</t>
        </is>
      </c>
      <c r="AG16" s="207" t="inlineStr">
        <is>
          <t>5-6</t>
        </is>
      </c>
      <c r="AH16" s="185" t="n"/>
      <c r="AI16" s="185" t="n"/>
      <c r="AJ16" s="185" t="n"/>
      <c r="AK16" s="186" t="n"/>
      <c r="AL16" s="300" t="n"/>
      <c r="AM16" s="301" t="inlineStr">
        <is>
          <t>EUR</t>
        </is>
      </c>
      <c r="AN16" s="301" t="inlineStr">
        <is>
          <t>FOB</t>
        </is>
      </c>
      <c r="AO16" s="294" t="inlineStr">
        <is>
          <t>60 DAYS NETT</t>
        </is>
      </c>
      <c r="AP16" s="306" t="inlineStr">
        <is>
          <t>cfmd</t>
        </is>
      </c>
      <c r="AQ16" s="306" t="n"/>
      <c r="AR16" s="301" t="n">
        <v>45</v>
      </c>
      <c r="AS16" s="301" t="n">
        <v>28.5</v>
      </c>
      <c r="AT16" s="302">
        <f>IFERROR(((IF(AS16&gt;0, AS16, IF(AR16&gt;0, AR16, IF(AQ16&gt;0, AQ16, 0)))))*INDEX(Assumptions!$B:$B,MATCH(T16,Assumptions!$A:$A,0)),0)</f>
        <v/>
      </c>
      <c r="AU16" s="302">
        <f>IFERROR(((IF(AS16&gt;0, AS16, IF(AR16&gt;0, AR16, IF(AQ16&gt;0, AQ16, 0)))))*INDEX(Assumptions!$C:$C,MATCH(T16,Assumptions!$A:$A,0)),0)</f>
        <v/>
      </c>
      <c r="AV16" s="302">
        <f>IFERROR(((IF(AS16&gt;0, AS16, IF(AR16&gt;0, AR16, IF(AQ16&gt;0, AQ16, 0)))))*INDEX(Assumptions!$D:$D,MATCH(T16,Assumptions!$A:$A,0)),0)</f>
        <v/>
      </c>
      <c r="AW16" s="302">
        <f>IFERROR(((IF(AS16&gt;0, AS16, IF(AR16&gt;0, AR16, IF(AQ16&gt;0, AQ16, 0)))))*INDEX(Assumptions!$G:$G,MATCH(U16,Assumptions!$F:$F,0)),0)</f>
        <v/>
      </c>
      <c r="AX16" s="303">
        <f>SUM(AT16:AW16)</f>
        <v/>
      </c>
      <c r="AY16" s="301">
        <f>((IF(AS16&gt;0, AS16, IF(AR16&gt;0, AR16, IF(AQ16&gt;0, AQ16, 0)))))+AX16</f>
        <v/>
      </c>
      <c r="AZ16" s="301">
        <f>BC16/BB16</f>
        <v/>
      </c>
      <c r="BA16" s="301">
        <f>BC16/2.38</f>
        <v/>
      </c>
      <c r="BB16" s="182" t="n">
        <v>2.5</v>
      </c>
      <c r="BC16" s="301" t="n">
        <v>159.95</v>
      </c>
      <c r="BD16" s="191">
        <f>(AZ16-AY16)/AZ16</f>
        <v/>
      </c>
      <c r="BE16" s="301">
        <f>AR16*BQ16</f>
        <v/>
      </c>
      <c r="BF16" s="301" t="n"/>
      <c r="BG16" s="301" t="n"/>
      <c r="BH16" s="208" t="inlineStr">
        <is>
          <t>3</t>
        </is>
      </c>
      <c r="BI16" s="208" t="n"/>
      <c r="BJ16" s="192" t="inlineStr">
        <is>
          <t>12.5</t>
        </is>
      </c>
      <c r="BK16" s="192" t="n"/>
      <c r="BL16" s="192" t="n"/>
      <c r="BM16" s="192" t="n"/>
      <c r="BN16" s="192" t="n"/>
      <c r="BO16" s="192" t="n"/>
      <c r="BP16" s="183" t="n"/>
      <c r="BQ16" s="193" t="n">
        <v>17</v>
      </c>
      <c r="BR16" s="193" t="inlineStr">
        <is>
          <t>27x32</t>
        </is>
      </c>
      <c r="BS16" s="194" t="n">
        <v>42362</v>
      </c>
      <c r="BT16" s="195" t="inlineStr">
        <is>
          <t>15-12-2015 P</t>
        </is>
      </c>
      <c r="BU16" s="195" t="inlineStr">
        <is>
          <t>11-12-2015 M</t>
        </is>
      </c>
      <c r="BV16" s="195" t="inlineStr">
        <is>
          <t xml:space="preserve">OK </t>
        </is>
      </c>
      <c r="BW16" s="195" t="inlineStr">
        <is>
          <t>STRETCH DENIM FROM ITALIAN MILL</t>
        </is>
      </c>
      <c r="BX16" s="195" t="inlineStr">
        <is>
          <t>made in tunisia, washed by elleti, 12 oz, stretch denim from italian mill candiani, kings of laundry black - patch will be black (like seasonal styles)</t>
        </is>
      </c>
      <c r="BY16" s="196" t="inlineStr">
        <is>
          <t>27x32</t>
        </is>
      </c>
      <c r="BZ16" s="196" t="n">
        <v>42382</v>
      </c>
      <c r="CA16" s="197" t="n">
        <v>42471</v>
      </c>
      <c r="CB16" s="197" t="n"/>
      <c r="CC16" s="197" t="n"/>
      <c r="CD16" s="197" t="n"/>
      <c r="CE16" s="197" t="n"/>
      <c r="CF16" s="197" t="n"/>
      <c r="CG16" s="197" t="n"/>
      <c r="CH16" s="194" t="n"/>
      <c r="CI16" s="194" t="n"/>
      <c r="CJ16" s="249" t="n"/>
      <c r="CK16" s="195" t="n"/>
      <c r="CL16" s="198" t="n"/>
      <c r="CM16" s="198" t="n"/>
      <c r="CN16" s="198" t="n"/>
      <c r="CO16" s="198">
        <f>CM16+CN16</f>
        <v/>
      </c>
      <c r="CP16" s="198">
        <f>CO16*AK16</f>
        <v/>
      </c>
      <c r="CQ16" s="198" t="n"/>
      <c r="CR16" s="198" t="n"/>
      <c r="CS16" s="198" t="n"/>
      <c r="CT16" s="304">
        <f>CO16*AR16</f>
        <v/>
      </c>
      <c r="CU16" s="304">
        <f>CT16-(CO16*AQ16)</f>
        <v/>
      </c>
      <c r="CV16" s="304">
        <f>CO16*AY16</f>
        <v/>
      </c>
    </row>
    <row customFormat="1" customHeight="1" hidden="1" ht="15" r="17" s="15">
      <c r="A17" s="66" t="inlineStr">
        <is>
          <t>K160701103</t>
        </is>
      </c>
      <c r="B17" s="67" t="n">
        <v>2010102369</v>
      </c>
      <c r="C17" s="66" t="inlineStr">
        <is>
          <t>JUNO</t>
        </is>
      </c>
      <c r="D17" s="66" t="inlineStr">
        <is>
          <t>LIGHT GREY WORN IN</t>
        </is>
      </c>
      <c r="E17" s="66" t="inlineStr">
        <is>
          <t>Drop 1</t>
        </is>
      </c>
      <c r="F17" s="66" t="n"/>
      <c r="G17" s="39" t="n"/>
      <c r="H17" s="66" t="n"/>
      <c r="I17" s="66" t="inlineStr">
        <is>
          <t>JEANS</t>
        </is>
      </c>
      <c r="J17" s="67" t="n">
        <v>62046231</v>
      </c>
      <c r="K17" s="67" t="inlineStr">
        <is>
          <t>lange broeken, incl. kniebroeken e.d. broeken, van denim, voor dames of voor meisjes (m.u.v. werk- en bedrijfskleding, zgn. Amerikaanse overalls en sli</t>
        </is>
      </c>
      <c r="L17" s="40" t="inlineStr">
        <is>
          <t>WOMENS</t>
        </is>
      </c>
      <c r="M17" s="66" t="inlineStr">
        <is>
          <t>D0089</t>
        </is>
      </c>
      <c r="N17" s="41" t="inlineStr">
        <is>
          <t>BASIC</t>
        </is>
      </c>
      <c r="O17" s="41" t="inlineStr">
        <is>
          <t>MID RISE SLIM</t>
        </is>
      </c>
      <c r="P17" s="41" t="inlineStr">
        <is>
          <t>24-32</t>
        </is>
      </c>
      <c r="Q17" s="41" t="inlineStr">
        <is>
          <t>30-32-34</t>
        </is>
      </c>
      <c r="R17" s="41" t="n"/>
      <c r="S17" s="41" t="inlineStr">
        <is>
          <t>SEASONAL BLACK</t>
        </is>
      </c>
      <c r="T17" s="42" t="inlineStr">
        <is>
          <t>TUNISIA</t>
        </is>
      </c>
      <c r="U17" s="42" t="inlineStr">
        <is>
          <t>ARTLAB</t>
        </is>
      </c>
      <c r="V17" s="42" t="inlineStr">
        <is>
          <t>ARTLAB</t>
        </is>
      </c>
      <c r="W17" s="42" t="inlineStr">
        <is>
          <t>INTERWASHING</t>
        </is>
      </c>
      <c r="X17" s="66" t="n"/>
      <c r="Y17" s="41" t="inlineStr">
        <is>
          <t>CALIK</t>
        </is>
      </c>
      <c r="Z17" s="41" t="inlineStr">
        <is>
          <t>D7924O022 Pinus</t>
        </is>
      </c>
      <c r="AA17" s="41" t="n"/>
      <c r="AB17" s="156" t="inlineStr">
        <is>
          <t>97,8% Sustainable</t>
        </is>
      </c>
      <c r="AC17" s="41" t="inlineStr">
        <is>
          <t>97,8% Organic cotton, 2,2% elastane</t>
        </is>
      </c>
      <c r="AD17" s="41" t="inlineStr">
        <is>
          <t>11 oz</t>
        </is>
      </c>
      <c r="AE17" s="305" t="inlineStr">
        <is>
          <t>5 / 147</t>
        </is>
      </c>
      <c r="AF17" s="41" t="n"/>
      <c r="AG17" s="41" t="n"/>
      <c r="AH17" s="44" t="n"/>
      <c r="AI17" s="44" t="n"/>
      <c r="AJ17" s="44" t="n"/>
      <c r="AK17" s="70" t="n"/>
      <c r="AL17" s="293" t="n"/>
      <c r="AM17" s="294" t="inlineStr">
        <is>
          <t>EUR</t>
        </is>
      </c>
      <c r="AN17" s="294" t="inlineStr">
        <is>
          <t>FOB</t>
        </is>
      </c>
      <c r="AO17" s="294" t="inlineStr">
        <is>
          <t>60 DAYS NETT</t>
        </is>
      </c>
      <c r="AP17" s="295" t="inlineStr">
        <is>
          <t>cfmd</t>
        </is>
      </c>
      <c r="AQ17" s="295" t="n"/>
      <c r="AR17" s="294" t="n">
        <v>45</v>
      </c>
      <c r="AS17" s="294" t="n">
        <v>23.6</v>
      </c>
      <c r="AT17" s="296">
        <f>IFERROR(((IF(AS17&gt;0, AS17, IF(AR17&gt;0, AR17, IF(AQ17&gt;0, AQ17, 0)))))*INDEX(Assumptions!$B:$B,MATCH(T17,Assumptions!$A:$A,0)),0)</f>
        <v/>
      </c>
      <c r="AU17" s="296">
        <f>IFERROR(((IF(AS17&gt;0, AS17, IF(AR17&gt;0, AR17, IF(AQ17&gt;0, AQ17, 0)))))*INDEX(Assumptions!$C:$C,MATCH(T17,Assumptions!$A:$A,0)),0)</f>
        <v/>
      </c>
      <c r="AV17" s="296">
        <f>IFERROR(((IF(AS17&gt;0, AS17, IF(AR17&gt;0, AR17, IF(AQ17&gt;0, AQ17, 0)))))*INDEX(Assumptions!$D:$D,MATCH(T17,Assumptions!$A:$A,0)),0)</f>
        <v/>
      </c>
      <c r="AW17" s="296">
        <f>IFERROR(((IF(AS17&gt;0, AS17, IF(AR17&gt;0, AR17, IF(AQ17&gt;0, AQ17, 0)))))*INDEX(Assumptions!$G:$G,MATCH(U17,Assumptions!$F:$F,0)),0)</f>
        <v/>
      </c>
      <c r="AX17" s="297">
        <f>SUM(AT17:AW17)</f>
        <v/>
      </c>
      <c r="AY17" s="294">
        <f>((IF(AS17&gt;0, AS17, IF(AR17&gt;0, AR17, IF(AQ17&gt;0, AQ17, 0)))))+AX17</f>
        <v/>
      </c>
      <c r="AZ17" s="294">
        <f>BC17/BB17</f>
        <v/>
      </c>
      <c r="BA17" s="294">
        <f>BC17/2.38</f>
        <v/>
      </c>
      <c r="BB17" s="41" t="n">
        <v>2.5</v>
      </c>
      <c r="BC17" s="294" t="n">
        <v>129.95</v>
      </c>
      <c r="BD17" s="46">
        <f>(AZ17-AY17)/AZ17</f>
        <v/>
      </c>
      <c r="BE17" s="294">
        <f>AR17*BQ17</f>
        <v/>
      </c>
      <c r="BF17" s="294" t="n">
        <v>6.8</v>
      </c>
      <c r="BG17" s="294" t="n">
        <v>3.52</v>
      </c>
      <c r="BH17" s="47" t="n"/>
      <c r="BI17" s="47" t="inlineStr">
        <is>
          <t>Why is so expensive compared to Black worn in SUPER IMP!</t>
        </is>
      </c>
      <c r="BJ17" s="47" t="n"/>
      <c r="BK17" s="47" t="n"/>
      <c r="BL17" s="47" t="n"/>
      <c r="BM17" s="47" t="n"/>
      <c r="BN17" s="47" t="n"/>
      <c r="BO17" s="47" t="n"/>
      <c r="BP17" s="42" t="n"/>
      <c r="BQ17" s="48" t="n">
        <v>17</v>
      </c>
      <c r="BR17" s="48" t="inlineStr">
        <is>
          <t>27x32</t>
        </is>
      </c>
      <c r="BS17" s="49" t="n">
        <v>42362</v>
      </c>
      <c r="BT17" s="50" t="inlineStr">
        <is>
          <t>15-12-2015 M -&gt; P</t>
        </is>
      </c>
      <c r="BU17" s="50" t="inlineStr">
        <is>
          <t>11-12-2015 M</t>
        </is>
      </c>
      <c r="BV17" s="50" t="inlineStr">
        <is>
          <t>OK</t>
        </is>
      </c>
      <c r="BW17" s="50" t="inlineStr">
        <is>
          <t>STRETCH DENIM FROM TURKISH MILL</t>
        </is>
      </c>
      <c r="BX17" s="50" t="inlineStr">
        <is>
          <t>made in tunisia, washed by interwashing, 11 oz, stretch denim from turkish mill calik, seasonal black</t>
        </is>
      </c>
      <c r="BY17" s="51" t="inlineStr">
        <is>
          <t>27x32</t>
        </is>
      </c>
      <c r="BZ17" s="51" t="n">
        <v>42382</v>
      </c>
      <c r="CA17" s="52" t="n">
        <v>42417</v>
      </c>
      <c r="CB17" s="52" t="n">
        <v>42431</v>
      </c>
      <c r="CC17" s="52" t="inlineStr">
        <is>
          <t xml:space="preserve">PPS changed to BASIC stretch instead of HIGH stretch </t>
        </is>
      </c>
      <c r="CD17" s="52" t="n">
        <v>42431</v>
      </c>
      <c r="CE17" s="52" t="n">
        <v>42447</v>
      </c>
      <c r="CF17" s="52" t="n"/>
      <c r="CG17" s="52" t="n"/>
      <c r="CH17" s="49" t="n">
        <v>42608</v>
      </c>
      <c r="CI17" s="49" t="inlineStr">
        <is>
          <t>Tunisia</t>
        </is>
      </c>
      <c r="CJ17" s="248" t="n">
        <v>5</v>
      </c>
      <c r="CK17" s="50" t="inlineStr">
        <is>
          <t>1st shipment OK (16-6-2016 ) short shipment balanced OK on 28-07-16</t>
        </is>
      </c>
      <c r="CL17" s="53" t="n"/>
      <c r="CM17" s="53" t="n"/>
      <c r="CN17" s="53" t="n"/>
      <c r="CO17" s="53">
        <f>1811+200</f>
        <v/>
      </c>
      <c r="CP17" s="53">
        <f>CO17*AK17</f>
        <v/>
      </c>
      <c r="CQ17" s="53" t="n"/>
      <c r="CR17" s="53" t="n"/>
      <c r="CS17" s="53" t="n"/>
      <c r="CT17" s="298">
        <f>CO17*AZ17</f>
        <v/>
      </c>
      <c r="CU17" s="298">
        <f>CT17-(CO17*AY17)</f>
        <v/>
      </c>
      <c r="CV17" s="298" t="n"/>
    </row>
    <row customFormat="1" customHeight="1" hidden="1" ht="15" r="18" s="15">
      <c r="A18" s="66" t="inlineStr">
        <is>
          <t>K160701104</t>
        </is>
      </c>
      <c r="B18" s="67" t="n">
        <v>2010102370</v>
      </c>
      <c r="C18" s="66" t="inlineStr">
        <is>
          <t>JUNO</t>
        </is>
      </c>
      <c r="D18" s="66" t="inlineStr">
        <is>
          <t>MIDNIGHT OVERDYE</t>
        </is>
      </c>
      <c r="E18" s="66" t="inlineStr">
        <is>
          <t>Drop 1</t>
        </is>
      </c>
      <c r="F18" s="66" t="n"/>
      <c r="G18" s="39" t="n"/>
      <c r="H18" s="66" t="n"/>
      <c r="I18" s="66" t="inlineStr">
        <is>
          <t>JEANS</t>
        </is>
      </c>
      <c r="J18" s="67" t="n">
        <v>62046231</v>
      </c>
      <c r="K18" s="67" t="inlineStr">
        <is>
          <t>lange broeken, incl. kniebroeken e.d. broeken, van denim, voor dames of voor meisjes (m.u.v. werk- en bedrijfskleding, zgn. Amerikaanse overalls en sli</t>
        </is>
      </c>
      <c r="L18" s="40" t="inlineStr">
        <is>
          <t>WOMENS</t>
        </is>
      </c>
      <c r="M18" s="66" t="inlineStr">
        <is>
          <t>D0091</t>
        </is>
      </c>
      <c r="N18" s="41" t="inlineStr">
        <is>
          <t>SUPER</t>
        </is>
      </c>
      <c r="O18" s="41" t="inlineStr">
        <is>
          <t>MID RISE SLIM</t>
        </is>
      </c>
      <c r="P18" s="41" t="inlineStr">
        <is>
          <t>24-32</t>
        </is>
      </c>
      <c r="Q18" s="41" t="inlineStr">
        <is>
          <t>30-32-34</t>
        </is>
      </c>
      <c r="R18" s="41" t="n"/>
      <c r="S18" s="41" t="inlineStr">
        <is>
          <t>KINGS OF LAUNDRY SEASONAL BLACK</t>
        </is>
      </c>
      <c r="T18" s="42" t="inlineStr">
        <is>
          <t>TUNISIA</t>
        </is>
      </c>
      <c r="U18" s="42" t="inlineStr">
        <is>
          <t>ARTLAB</t>
        </is>
      </c>
      <c r="V18" s="42" t="inlineStr">
        <is>
          <t>ARTLAB</t>
        </is>
      </c>
      <c r="W18" s="42" t="inlineStr">
        <is>
          <t>INTERWASHING</t>
        </is>
      </c>
      <c r="X18" s="66" t="n"/>
      <c r="Y18" s="66" t="inlineStr">
        <is>
          <t>ORTA</t>
        </is>
      </c>
      <c r="Z18" s="66" t="inlineStr">
        <is>
          <t>9585A-33</t>
        </is>
      </c>
      <c r="AA18" s="41" t="inlineStr">
        <is>
          <t>8251 Carbon black OD</t>
        </is>
      </c>
      <c r="AB18" s="41" t="inlineStr">
        <is>
          <t>93% Sustainable</t>
        </is>
      </c>
      <c r="AC18" s="41" t="inlineStr">
        <is>
          <t>78% Organic cotton, 15% Tencel lyocell, 5% polyester, 2% elastane</t>
        </is>
      </c>
      <c r="AD18" s="41" t="inlineStr">
        <is>
          <t>12 oz</t>
        </is>
      </c>
      <c r="AE18" s="292" t="inlineStr">
        <is>
          <t>4,76 / 127</t>
        </is>
      </c>
      <c r="AF18" s="41" t="n"/>
      <c r="AG18" s="41" t="n"/>
      <c r="AH18" s="44" t="n"/>
      <c r="AI18" s="44" t="n"/>
      <c r="AJ18" s="44" t="n"/>
      <c r="AK18" s="70" t="n"/>
      <c r="AL18" s="293" t="n"/>
      <c r="AM18" s="294" t="inlineStr">
        <is>
          <t>EUR</t>
        </is>
      </c>
      <c r="AN18" s="294" t="inlineStr">
        <is>
          <t>FOB</t>
        </is>
      </c>
      <c r="AO18" s="294" t="inlineStr">
        <is>
          <t>60 DAYS NETT</t>
        </is>
      </c>
      <c r="AP18" s="295" t="inlineStr">
        <is>
          <t>cfmd</t>
        </is>
      </c>
      <c r="AQ18" s="295" t="n"/>
      <c r="AR18" s="294" t="n">
        <v>45</v>
      </c>
      <c r="AS18" s="294" t="n">
        <v>24.5</v>
      </c>
      <c r="AT18" s="296">
        <f>IFERROR(((IF(AS18&gt;0, AS18, IF(AR18&gt;0, AR18, IF(AQ18&gt;0, AQ18, 0)))))*INDEX(Assumptions!$B:$B,MATCH(T18,Assumptions!$A:$A,0)),0)</f>
        <v/>
      </c>
      <c r="AU18" s="296">
        <f>IFERROR(((IF(AS18&gt;0, AS18, IF(AR18&gt;0, AR18, IF(AQ18&gt;0, AQ18, 0)))))*INDEX(Assumptions!$C:$C,MATCH(T18,Assumptions!$A:$A,0)),0)</f>
        <v/>
      </c>
      <c r="AV18" s="296">
        <f>IFERROR(((IF(AS18&gt;0, AS18, IF(AR18&gt;0, AR18, IF(AQ18&gt;0, AQ18, 0)))))*INDEX(Assumptions!$D:$D,MATCH(T18,Assumptions!$A:$A,0)),0)</f>
        <v/>
      </c>
      <c r="AW18" s="296">
        <f>IFERROR(((IF(AS18&gt;0, AS18, IF(AR18&gt;0, AR18, IF(AQ18&gt;0, AQ18, 0)))))*INDEX(Assumptions!$G:$G,MATCH(U18,Assumptions!$F:$F,0)),0)</f>
        <v/>
      </c>
      <c r="AX18" s="297">
        <f>SUM(AT18:AW18)</f>
        <v/>
      </c>
      <c r="AY18" s="294">
        <f>((IF(AS18&gt;0, AS18, IF(AR18&gt;0, AR18, IF(AQ18&gt;0, AQ18, 0)))))+AX18</f>
        <v/>
      </c>
      <c r="AZ18" s="294">
        <f>BC18/BB18</f>
        <v/>
      </c>
      <c r="BA18" s="294">
        <f>BC18/2.38</f>
        <v/>
      </c>
      <c r="BB18" s="41" t="n">
        <v>2.5</v>
      </c>
      <c r="BC18" s="294" t="n">
        <v>139.95</v>
      </c>
      <c r="BD18" s="46">
        <f>(AZ18-AY18)/AZ18</f>
        <v/>
      </c>
      <c r="BE18" s="294">
        <f>AR18*BQ18</f>
        <v/>
      </c>
      <c r="BF18" s="294" t="n">
        <v>6.3</v>
      </c>
      <c r="BG18" s="294" t="n">
        <v>2.8</v>
      </c>
      <c r="BH18" s="47" t="n"/>
      <c r="BI18" s="47" t="inlineStr">
        <is>
          <t>WP, fabric and trims not matching FOB…in general OD program</t>
        </is>
      </c>
      <c r="BJ18" s="47" t="n"/>
      <c r="BK18" s="47" t="n"/>
      <c r="BL18" s="47" t="n"/>
      <c r="BM18" s="47" t="n"/>
      <c r="BN18" s="47" t="n"/>
      <c r="BO18" s="47" t="n"/>
      <c r="BP18" s="42" t="n"/>
      <c r="BQ18" s="48" t="n">
        <v>17</v>
      </c>
      <c r="BR18" s="48" t="inlineStr">
        <is>
          <t>27x32</t>
        </is>
      </c>
      <c r="BS18" s="49" t="n">
        <v>42362</v>
      </c>
      <c r="BT18" s="50" t="inlineStr">
        <is>
          <t>15-12-2015 P</t>
        </is>
      </c>
      <c r="BU18" s="50" t="inlineStr">
        <is>
          <t>11-12-2015 M</t>
        </is>
      </c>
      <c r="BV18" s="50" t="inlineStr">
        <is>
          <t>OK (changed to super stretch)</t>
        </is>
      </c>
      <c r="BW18" s="50" t="inlineStr">
        <is>
          <t>STRETCH DENIM FROM TURKISH MILL</t>
        </is>
      </c>
      <c r="BX18" s="50" t="inlineStr">
        <is>
          <t>made in tunisia, washed by interwashing, 12 oz, stretch denim from turkish mill orta, kings of laundry - available patch  (s/b KOL patch)</t>
        </is>
      </c>
      <c r="BY18" s="51" t="inlineStr">
        <is>
          <t>N/A</t>
        </is>
      </c>
      <c r="BZ18" s="51" t="n"/>
      <c r="CA18" s="51" t="inlineStr">
        <is>
          <t>N/A</t>
        </is>
      </c>
      <c r="CB18" s="52" t="inlineStr">
        <is>
          <t>N/A</t>
        </is>
      </c>
      <c r="CC18" s="52" t="inlineStr">
        <is>
          <t>no pps requested</t>
        </is>
      </c>
      <c r="CD18" s="52" t="inlineStr">
        <is>
          <t>N/A</t>
        </is>
      </c>
      <c r="CE18" s="52" t="n">
        <v>42464</v>
      </c>
      <c r="CF18" s="52" t="n"/>
      <c r="CG18" s="52" t="n"/>
      <c r="CH18" s="49" t="n">
        <v>42586</v>
      </c>
      <c r="CI18" s="49" t="inlineStr">
        <is>
          <t>Tunisia</t>
        </is>
      </c>
      <c r="CJ18" s="248" t="inlineStr">
        <is>
          <t>2-5 pcs received (recheck)</t>
        </is>
      </c>
      <c r="CK18" s="50" t="n"/>
      <c r="CL18" s="53" t="n"/>
      <c r="CM18" s="53" t="n"/>
      <c r="CN18" s="53" t="n"/>
      <c r="CO18" s="53" t="n">
        <v>804</v>
      </c>
      <c r="CP18" s="53">
        <f>CO18*AK18</f>
        <v/>
      </c>
      <c r="CQ18" s="53" t="n"/>
      <c r="CR18" s="53" t="n"/>
      <c r="CS18" s="53" t="n"/>
      <c r="CT18" s="298">
        <f>CO18*AZ18</f>
        <v/>
      </c>
      <c r="CU18" s="298">
        <f>CT18-(CO18*AY18)</f>
        <v/>
      </c>
      <c r="CV18" s="298" t="n"/>
    </row>
    <row customFormat="1" customHeight="1" hidden="1" ht="15" r="19" s="15">
      <c r="A19" s="66" t="inlineStr">
        <is>
          <t>K160701105</t>
        </is>
      </c>
      <c r="B19" s="67" t="n">
        <v>2010102371</v>
      </c>
      <c r="C19" s="66" t="inlineStr">
        <is>
          <t>JUNO</t>
        </is>
      </c>
      <c r="D19" s="66" t="inlineStr">
        <is>
          <t>NEPPY LASER</t>
        </is>
      </c>
      <c r="E19" s="66" t="inlineStr">
        <is>
          <t>Drop 1</t>
        </is>
      </c>
      <c r="F19" s="66" t="n"/>
      <c r="G19" s="39" t="n"/>
      <c r="H19" s="66" t="n"/>
      <c r="I19" s="66" t="inlineStr">
        <is>
          <t>JEANS</t>
        </is>
      </c>
      <c r="J19" s="67" t="n">
        <v>62046231</v>
      </c>
      <c r="K19" s="67" t="inlineStr">
        <is>
          <t>lange broeken, incl. kniebroeken e.d. broeken, van denim, voor dames of voor meisjes (m.u.v. werk- en bedrijfskleding, zgn. Amerikaanse overalls en sli</t>
        </is>
      </c>
      <c r="L19" s="40" t="inlineStr">
        <is>
          <t>WOMENS</t>
        </is>
      </c>
      <c r="M19" s="66" t="inlineStr">
        <is>
          <t>D0095</t>
        </is>
      </c>
      <c r="N19" s="41" t="inlineStr">
        <is>
          <t>HIGH</t>
        </is>
      </c>
      <c r="O19" s="41" t="inlineStr">
        <is>
          <t>MID RISE SLIM</t>
        </is>
      </c>
      <c r="P19" s="41" t="inlineStr">
        <is>
          <t>24-32</t>
        </is>
      </c>
      <c r="Q19" s="41" t="inlineStr">
        <is>
          <t>30-32-34</t>
        </is>
      </c>
      <c r="R19" s="41" t="n"/>
      <c r="S19" s="41" t="inlineStr">
        <is>
          <t>KINGS OF LAUNDRY SEASONAL MAIN</t>
        </is>
      </c>
      <c r="T19" s="42" t="inlineStr">
        <is>
          <t>TUNISIA</t>
        </is>
      </c>
      <c r="U19" s="42" t="inlineStr">
        <is>
          <t>ARTLAB</t>
        </is>
      </c>
      <c r="V19" s="42" t="inlineStr">
        <is>
          <t>ARTLAB</t>
        </is>
      </c>
      <c r="W19" s="42" t="inlineStr">
        <is>
          <t>INTERWASHING</t>
        </is>
      </c>
      <c r="X19" s="66" t="n"/>
      <c r="Y19" s="66" t="inlineStr">
        <is>
          <t>ISKO</t>
        </is>
      </c>
      <c r="Z19" s="67" t="n">
        <v>56588</v>
      </c>
      <c r="AA19" s="156" t="n">
        <v>98925</v>
      </c>
      <c r="AB19" s="156" t="inlineStr">
        <is>
          <t>93% Sustainable</t>
        </is>
      </c>
      <c r="AC19" s="41" t="inlineStr">
        <is>
          <t>93% Organic cotton, 6% polyester, 1% elastane</t>
        </is>
      </c>
      <c r="AD19" s="41" t="inlineStr">
        <is>
          <t>11,75 oz</t>
        </is>
      </c>
      <c r="AE19" s="292" t="inlineStr">
        <is>
          <t>6,06 / 138</t>
        </is>
      </c>
      <c r="AF19" s="41" t="n"/>
      <c r="AG19" s="41" t="n"/>
      <c r="AH19" s="44" t="n"/>
      <c r="AI19" s="44" t="n"/>
      <c r="AJ19" s="44" t="n"/>
      <c r="AK19" s="70" t="n"/>
      <c r="AL19" s="293" t="n"/>
      <c r="AM19" s="294" t="inlineStr">
        <is>
          <t>EUR</t>
        </is>
      </c>
      <c r="AN19" s="294" t="inlineStr">
        <is>
          <t>FOB</t>
        </is>
      </c>
      <c r="AO19" s="294" t="inlineStr">
        <is>
          <t>60 DAYS NETT</t>
        </is>
      </c>
      <c r="AP19" s="295" t="inlineStr">
        <is>
          <t>cfmd</t>
        </is>
      </c>
      <c r="AQ19" s="295" t="n"/>
      <c r="AR19" s="294" t="n">
        <v>45</v>
      </c>
      <c r="AS19" s="294" t="n">
        <v>24.5</v>
      </c>
      <c r="AT19" s="296">
        <f>IFERROR(((IF(AS19&gt;0, AS19, IF(AR19&gt;0, AR19, IF(AQ19&gt;0, AQ19, 0)))))*INDEX(Assumptions!$B:$B,MATCH(T19,Assumptions!$A:$A,0)),0)</f>
        <v/>
      </c>
      <c r="AU19" s="296">
        <f>IFERROR(((IF(AS19&gt;0, AS19, IF(AR19&gt;0, AR19, IF(AQ19&gt;0, AQ19, 0)))))*INDEX(Assumptions!$C:$C,MATCH(T19,Assumptions!$A:$A,0)),0)</f>
        <v/>
      </c>
      <c r="AV19" s="296">
        <f>IFERROR(((IF(AS19&gt;0, AS19, IF(AR19&gt;0, AR19, IF(AQ19&gt;0, AQ19, 0)))))*INDEX(Assumptions!$D:$D,MATCH(T19,Assumptions!$A:$A,0)),0)</f>
        <v/>
      </c>
      <c r="AW19" s="296">
        <f>IFERROR(((IF(AS19&gt;0, AS19, IF(AR19&gt;0, AR19, IF(AQ19&gt;0, AQ19, 0)))))*INDEX(Assumptions!$G:$G,MATCH(U19,Assumptions!$F:$F,0)),0)</f>
        <v/>
      </c>
      <c r="AX19" s="297">
        <f>SUM(AT19:AW19)</f>
        <v/>
      </c>
      <c r="AY19" s="294">
        <f>((IF(AS19&gt;0, AS19, IF(AR19&gt;0, AR19, IF(AQ19&gt;0, AQ19, 0)))))+AX19</f>
        <v/>
      </c>
      <c r="AZ19" s="294">
        <f>BC19/BB19</f>
        <v/>
      </c>
      <c r="BA19" s="294">
        <f>BC19/2.38</f>
        <v/>
      </c>
      <c r="BB19" s="41" t="n">
        <v>2.5</v>
      </c>
      <c r="BC19" s="294" t="n">
        <v>139.95</v>
      </c>
      <c r="BD19" s="46">
        <f>(AZ19-AY19)/AZ19</f>
        <v/>
      </c>
      <c r="BE19" s="294">
        <f>AR19*BQ19</f>
        <v/>
      </c>
      <c r="BF19" s="294" t="n">
        <v>5</v>
      </c>
      <c r="BG19" s="294" t="n">
        <v>2.77</v>
      </c>
      <c r="BH19" s="47" t="n"/>
      <c r="BI19" s="47" t="inlineStr">
        <is>
          <t>FOB not matching WP, Trims and Fabric price for Neppy program</t>
        </is>
      </c>
      <c r="BJ19" s="71" t="n"/>
      <c r="BK19" s="47" t="n"/>
      <c r="BL19" s="47" t="n"/>
      <c r="BM19" s="47" t="n"/>
      <c r="BN19" s="47" t="n"/>
      <c r="BO19" s="47" t="n"/>
      <c r="BP19" s="42" t="inlineStr">
        <is>
          <t>no paint no holes (Mar Dev)</t>
        </is>
      </c>
      <c r="BQ19" s="48" t="n">
        <v>17</v>
      </c>
      <c r="BR19" s="48" t="inlineStr">
        <is>
          <t>27x32</t>
        </is>
      </c>
      <c r="BS19" s="49" t="n">
        <v>42362</v>
      </c>
      <c r="BT19" s="50" t="inlineStr">
        <is>
          <t>15-12-2015 P</t>
        </is>
      </c>
      <c r="BU19" s="50" t="inlineStr">
        <is>
          <t>11-12-2015 M</t>
        </is>
      </c>
      <c r="BV19" s="50" t="inlineStr">
        <is>
          <t>OK (change to high stretch)</t>
        </is>
      </c>
      <c r="BW19" s="50" t="inlineStr">
        <is>
          <t>STRETCH DENIM FROM TURKISH MILL</t>
        </is>
      </c>
      <c r="BX19" s="50" t="inlineStr">
        <is>
          <t>made in tunisia, washed by interwashing, 11,75 oz, stretch denim from turkish mill isko, kings of laundry - 1 size too big - available patch  (s/b KOL patch)</t>
        </is>
      </c>
      <c r="BY19" s="51" t="inlineStr">
        <is>
          <t>27x32</t>
        </is>
      </c>
      <c r="BZ19" s="51" t="n">
        <v>42382</v>
      </c>
      <c r="CA19" s="52" t="n">
        <v>42417</v>
      </c>
      <c r="CB19" s="52" t="n">
        <v>42431</v>
      </c>
      <c r="CC19" s="52" t="n"/>
      <c r="CD19" s="52" t="n">
        <v>42431</v>
      </c>
      <c r="CE19" s="52" t="n">
        <v>42464</v>
      </c>
      <c r="CF19" s="52" t="n"/>
      <c r="CG19" s="52" t="n"/>
      <c r="CH19" s="49" t="n">
        <v>42579</v>
      </c>
      <c r="CI19" s="49" t="inlineStr">
        <is>
          <t>HQ</t>
        </is>
      </c>
      <c r="CJ19" s="248" t="inlineStr">
        <is>
          <t>5</t>
        </is>
      </c>
      <c r="CK19" s="50" t="n"/>
      <c r="CL19" s="53" t="n"/>
      <c r="CM19" s="53" t="n"/>
      <c r="CN19" s="53" t="n"/>
      <c r="CO19" s="53" t="n">
        <v>344</v>
      </c>
      <c r="CP19" s="53">
        <f>CO19*AK19</f>
        <v/>
      </c>
      <c r="CQ19" s="53" t="n"/>
      <c r="CR19" s="53" t="n"/>
      <c r="CS19" s="53" t="n"/>
      <c r="CT19" s="298">
        <f>CO19*AZ19</f>
        <v/>
      </c>
      <c r="CU19" s="298">
        <f>CT19-(CO19*AY19)</f>
        <v/>
      </c>
      <c r="CV19" s="298" t="n"/>
    </row>
    <row customFormat="1" customHeight="1" hidden="1" ht="15" r="20" s="15">
      <c r="A20" s="66" t="inlineStr">
        <is>
          <t>K160701106</t>
        </is>
      </c>
      <c r="B20" s="67" t="n">
        <v>2010102372</v>
      </c>
      <c r="C20" s="66" t="inlineStr">
        <is>
          <t>JUNO</t>
        </is>
      </c>
      <c r="D20" s="66" t="inlineStr">
        <is>
          <t>GREY BLUE WORN</t>
        </is>
      </c>
      <c r="E20" s="66" t="inlineStr">
        <is>
          <t>Drop 2</t>
        </is>
      </c>
      <c r="F20" s="66" t="n"/>
      <c r="G20" s="39" t="n"/>
      <c r="H20" s="66" t="n"/>
      <c r="I20" s="66" t="inlineStr">
        <is>
          <t>JEANS</t>
        </is>
      </c>
      <c r="J20" s="67" t="n">
        <v>62046231</v>
      </c>
      <c r="K20" s="67" t="inlineStr">
        <is>
          <t>lange broeken, incl. kniebroeken e.d. broeken, van denim, voor dames of voor meisjes (m.u.v. werk- en bedrijfskleding, zgn. Amerikaanse overalls en sli</t>
        </is>
      </c>
      <c r="L20" s="40" t="inlineStr">
        <is>
          <t>WOMENS</t>
        </is>
      </c>
      <c r="M20" s="66" t="inlineStr">
        <is>
          <t>D0086</t>
        </is>
      </c>
      <c r="N20" s="41" t="inlineStr">
        <is>
          <t>BASIC</t>
        </is>
      </c>
      <c r="O20" s="41" t="inlineStr">
        <is>
          <t>MID RISE SLIM</t>
        </is>
      </c>
      <c r="P20" s="41" t="inlineStr">
        <is>
          <t>24-32</t>
        </is>
      </c>
      <c r="Q20" s="41" t="inlineStr">
        <is>
          <t>30-32-34</t>
        </is>
      </c>
      <c r="R20" s="41" t="n"/>
      <c r="S20" s="41" t="inlineStr">
        <is>
          <t>SEASONAL MAIN</t>
        </is>
      </c>
      <c r="T20" s="42" t="inlineStr">
        <is>
          <t>TUNISIA</t>
        </is>
      </c>
      <c r="U20" s="42" t="inlineStr">
        <is>
          <t>ARTLAB</t>
        </is>
      </c>
      <c r="V20" s="42" t="inlineStr">
        <is>
          <t>ARTLAB</t>
        </is>
      </c>
      <c r="W20" s="42" t="inlineStr">
        <is>
          <t>INTERWASHING</t>
        </is>
      </c>
      <c r="X20" s="66" t="n"/>
      <c r="Y20" s="41" t="inlineStr">
        <is>
          <t>CALIK</t>
        </is>
      </c>
      <c r="Z20" s="66" t="inlineStr">
        <is>
          <t>D7676O336 Carter nesta blue OD black</t>
        </is>
      </c>
      <c r="AA20" s="41" t="inlineStr">
        <is>
          <t>D7676P336 Carter nesta OD blue</t>
        </is>
      </c>
      <c r="AB20" s="41" t="inlineStr">
        <is>
          <t>99% Sustainable</t>
        </is>
      </c>
      <c r="AC20" s="41" t="inlineStr">
        <is>
          <t>99% Organic cotton, 1% elastane</t>
        </is>
      </c>
      <c r="AD20" s="41" t="inlineStr">
        <is>
          <t>12 oz</t>
        </is>
      </c>
      <c r="AE20" s="305" t="inlineStr">
        <is>
          <t>4,93 / 142</t>
        </is>
      </c>
      <c r="AF20" s="41" t="n"/>
      <c r="AG20" s="41" t="n"/>
      <c r="AH20" s="44" t="n"/>
      <c r="AI20" s="44" t="n"/>
      <c r="AJ20" s="44" t="n"/>
      <c r="AK20" s="70" t="n"/>
      <c r="AL20" s="293" t="n"/>
      <c r="AM20" s="294" t="inlineStr">
        <is>
          <t>EUR</t>
        </is>
      </c>
      <c r="AN20" s="294" t="inlineStr">
        <is>
          <t>FOB</t>
        </is>
      </c>
      <c r="AO20" s="294" t="inlineStr">
        <is>
          <t>60 DAYS NETT</t>
        </is>
      </c>
      <c r="AP20" s="295" t="inlineStr">
        <is>
          <t>cfmd</t>
        </is>
      </c>
      <c r="AQ20" s="295" t="n"/>
      <c r="AR20" s="294" t="n">
        <v>45</v>
      </c>
      <c r="AS20" s="294" t="n">
        <v>24.5</v>
      </c>
      <c r="AT20" s="296">
        <f>IFERROR(((IF(AS20&gt;0, AS20, IF(AR20&gt;0, AR20, IF(AQ20&gt;0, AQ20, 0)))))*INDEX(Assumptions!$B:$B,MATCH(T20,Assumptions!$A:$A,0)),0)</f>
        <v/>
      </c>
      <c r="AU20" s="296">
        <f>IFERROR(((IF(AS20&gt;0, AS20, IF(AR20&gt;0, AR20, IF(AQ20&gt;0, AQ20, 0)))))*INDEX(Assumptions!$C:$C,MATCH(T20,Assumptions!$A:$A,0)),0)</f>
        <v/>
      </c>
      <c r="AV20" s="296">
        <f>IFERROR(((IF(AS20&gt;0, AS20, IF(AR20&gt;0, AR20, IF(AQ20&gt;0, AQ20, 0)))))*INDEX(Assumptions!$D:$D,MATCH(T20,Assumptions!$A:$A,0)),0)</f>
        <v/>
      </c>
      <c r="AW20" s="296">
        <f>IFERROR(((IF(AS20&gt;0, AS20, IF(AR20&gt;0, AR20, IF(AQ20&gt;0, AQ20, 0)))))*INDEX(Assumptions!$G:$G,MATCH(U20,Assumptions!$F:$F,0)),0)</f>
        <v/>
      </c>
      <c r="AX20" s="297">
        <f>SUM(AT20:AW20)</f>
        <v/>
      </c>
      <c r="AY20" s="294">
        <f>((IF(AS20&gt;0, AS20, IF(AR20&gt;0, AR20, IF(AQ20&gt;0, AQ20, 0)))))+AX20</f>
        <v/>
      </c>
      <c r="AZ20" s="294">
        <f>BC20/BB20</f>
        <v/>
      </c>
      <c r="BA20" s="294">
        <f>BC20/2.38</f>
        <v/>
      </c>
      <c r="BB20" s="41" t="n">
        <v>2.5</v>
      </c>
      <c r="BC20" s="294" t="n">
        <v>139.95</v>
      </c>
      <c r="BD20" s="46">
        <f>(AZ20-AY20)/AZ20</f>
        <v/>
      </c>
      <c r="BE20" s="294">
        <f>AR20*BQ20</f>
        <v/>
      </c>
      <c r="BF20" s="294" t="n">
        <v>6.5</v>
      </c>
      <c r="BG20" s="294" t="n">
        <v>3.17</v>
      </c>
      <c r="BH20" s="47" t="n"/>
      <c r="BI20" s="47" t="inlineStr">
        <is>
          <t>Tone down??</t>
        </is>
      </c>
      <c r="BJ20" s="47" t="n"/>
      <c r="BK20" s="47" t="n"/>
      <c r="BL20" s="47" t="n"/>
      <c r="BM20" s="47" t="n"/>
      <c r="BN20" s="47" t="n"/>
      <c r="BO20" s="47" t="n"/>
      <c r="BP20" s="42" t="n"/>
      <c r="BQ20" s="48" t="n">
        <v>17</v>
      </c>
      <c r="BR20" s="48" t="inlineStr">
        <is>
          <t>27x32</t>
        </is>
      </c>
      <c r="BS20" s="49" t="n">
        <v>42362</v>
      </c>
      <c r="BT20" s="50" t="inlineStr">
        <is>
          <t>15-12-2015 M -&gt; P</t>
        </is>
      </c>
      <c r="BU20" s="50" t="inlineStr">
        <is>
          <t>14-12-2015 P</t>
        </is>
      </c>
      <c r="BV20" s="50" t="inlineStr">
        <is>
          <t>Too small. Asked for a new TEST</t>
        </is>
      </c>
      <c r="BW20" s="50" t="inlineStr">
        <is>
          <t>STRETCH DENIM FROM TURKISH MILL</t>
        </is>
      </c>
      <c r="BX20" s="50" t="inlineStr">
        <is>
          <t>made in tunisia, washed by interwashing, 12 oz, stretch denim from turkish mill calik, seasonal main - best fit, 3D at bottom cxl</t>
        </is>
      </c>
      <c r="BY20" s="51" t="inlineStr">
        <is>
          <t>27x32</t>
        </is>
      </c>
      <c r="BZ20" s="51" t="n">
        <v>42382</v>
      </c>
      <c r="CA20" s="52" t="n">
        <v>42432</v>
      </c>
      <c r="CB20" s="52" t="inlineStr">
        <is>
          <t>2nd PPS 11-03-16</t>
        </is>
      </c>
      <c r="CC20" s="52" t="inlineStr">
        <is>
          <t>TOP SAMPLE OR FIRST DRUM WILL BE SENT</t>
        </is>
      </c>
      <c r="CD20" s="52" t="n">
        <v>42440</v>
      </c>
      <c r="CE20" s="52" t="n">
        <v>42521</v>
      </c>
      <c r="CF20" s="52" t="n"/>
      <c r="CG20" s="52" t="n"/>
      <c r="CH20" s="49" t="n">
        <v>42564</v>
      </c>
      <c r="CI20" s="49" t="inlineStr">
        <is>
          <t>Tunisia</t>
        </is>
      </c>
      <c r="CJ20" s="248" t="n"/>
      <c r="CK20" s="50" t="n"/>
      <c r="CL20" s="53" t="n"/>
      <c r="CM20" s="53" t="n"/>
      <c r="CN20" s="53" t="n"/>
      <c r="CO20" s="53" t="n">
        <v>480</v>
      </c>
      <c r="CP20" s="53">
        <f>CO20*AK20</f>
        <v/>
      </c>
      <c r="CQ20" s="53" t="n"/>
      <c r="CR20" s="53" t="n"/>
      <c r="CS20" s="53" t="n"/>
      <c r="CT20" s="298">
        <f>CO20*AZ20</f>
        <v/>
      </c>
      <c r="CU20" s="298">
        <f>CT20-(CO20*AY20)</f>
        <v/>
      </c>
      <c r="CV20" s="298" t="n"/>
    </row>
    <row customFormat="1" customHeight="1" hidden="1" ht="15" r="21" s="15">
      <c r="A21" s="66" t="inlineStr">
        <is>
          <t>K160701107</t>
        </is>
      </c>
      <c r="B21" s="67" t="n">
        <v>2010102373</v>
      </c>
      <c r="C21" s="66" t="inlineStr">
        <is>
          <t>JUNO</t>
        </is>
      </c>
      <c r="D21" s="66" t="inlineStr">
        <is>
          <t>GLORY BLUE 6 MONTHS</t>
        </is>
      </c>
      <c r="E21" s="66" t="inlineStr">
        <is>
          <t>Drop 2</t>
        </is>
      </c>
      <c r="F21" s="66" t="n"/>
      <c r="G21" s="39" t="n"/>
      <c r="H21" s="66" t="n"/>
      <c r="I21" s="66" t="inlineStr">
        <is>
          <t>JEANS</t>
        </is>
      </c>
      <c r="J21" s="67" t="n">
        <v>62046231</v>
      </c>
      <c r="K21" s="67" t="inlineStr">
        <is>
          <t>lange broeken, incl. kniebroeken e.d. broeken, van denim, voor dames of voor meisjes (m.u.v. werk- en bedrijfskleding, zgn. Amerikaanse overalls en sli</t>
        </is>
      </c>
      <c r="L21" s="40" t="inlineStr">
        <is>
          <t>WOMENS</t>
        </is>
      </c>
      <c r="M21" s="66" t="inlineStr">
        <is>
          <t>D0083</t>
        </is>
      </c>
      <c r="N21" s="41" t="inlineStr">
        <is>
          <t>HIGH</t>
        </is>
      </c>
      <c r="O21" s="41" t="inlineStr">
        <is>
          <t>MID RISE SLIM</t>
        </is>
      </c>
      <c r="P21" s="41" t="inlineStr">
        <is>
          <t>24-32</t>
        </is>
      </c>
      <c r="Q21" s="41" t="inlineStr">
        <is>
          <t>30-32-34</t>
        </is>
      </c>
      <c r="R21" s="41" t="n"/>
      <c r="S21" s="41" t="inlineStr">
        <is>
          <t>SEASONAL MAIN</t>
        </is>
      </c>
      <c r="T21" s="42" t="inlineStr">
        <is>
          <t>TUNISIA</t>
        </is>
      </c>
      <c r="U21" s="42" t="inlineStr">
        <is>
          <t>ARTLAB</t>
        </is>
      </c>
      <c r="V21" s="42" t="inlineStr">
        <is>
          <t>ARTLAB</t>
        </is>
      </c>
      <c r="W21" s="42" t="inlineStr">
        <is>
          <t>INTERWASHING</t>
        </is>
      </c>
      <c r="X21" s="66" t="n"/>
      <c r="Y21" s="66" t="inlineStr">
        <is>
          <t>ORTA</t>
        </is>
      </c>
      <c r="Z21" s="67" t="inlineStr">
        <is>
          <t>9586A-46 i-Core glory Polar</t>
        </is>
      </c>
      <c r="AA21" s="41" t="inlineStr">
        <is>
          <t>8367 i-Core glory Polar</t>
        </is>
      </c>
      <c r="AB21" s="41" t="inlineStr">
        <is>
          <t>98% Sustainable</t>
        </is>
      </c>
      <c r="AC21" s="41" t="inlineStr">
        <is>
          <t>98% Organic Cotton / 2% Elastane</t>
        </is>
      </c>
      <c r="AD21" s="41" t="inlineStr">
        <is>
          <t>13 oz</t>
        </is>
      </c>
      <c r="AE21" s="292" t="n">
        <v>5.25</v>
      </c>
      <c r="AF21" s="41" t="n"/>
      <c r="AG21" s="41" t="n"/>
      <c r="AH21" s="44" t="n"/>
      <c r="AI21" s="44" t="n"/>
      <c r="AJ21" s="44" t="n"/>
      <c r="AK21" s="70" t="n"/>
      <c r="AL21" s="293" t="n"/>
      <c r="AM21" s="294" t="inlineStr">
        <is>
          <t>EUR</t>
        </is>
      </c>
      <c r="AN21" s="294" t="inlineStr">
        <is>
          <t>FOB</t>
        </is>
      </c>
      <c r="AO21" s="294" t="inlineStr">
        <is>
          <t>60 DAYS NETT</t>
        </is>
      </c>
      <c r="AP21" s="295" t="inlineStr">
        <is>
          <t>cfmd</t>
        </is>
      </c>
      <c r="AQ21" s="295" t="n"/>
      <c r="AR21" s="294" t="n">
        <v>45</v>
      </c>
      <c r="AS21" s="294" t="n">
        <v>25.4</v>
      </c>
      <c r="AT21" s="296">
        <f>IFERROR(((IF(AS21&gt;0, AS21, IF(AR21&gt;0, AR21, IF(AQ21&gt;0, AQ21, 0)))))*INDEX(Assumptions!$B:$B,MATCH(T21,Assumptions!$A:$A,0)),0)</f>
        <v/>
      </c>
      <c r="AU21" s="296">
        <f>IFERROR(((IF(AS21&gt;0, AS21, IF(AR21&gt;0, AR21, IF(AQ21&gt;0, AQ21, 0)))))*INDEX(Assumptions!$C:$C,MATCH(T21,Assumptions!$A:$A,0)),0)</f>
        <v/>
      </c>
      <c r="AV21" s="296">
        <f>IFERROR(((IF(AS21&gt;0, AS21, IF(AR21&gt;0, AR21, IF(AQ21&gt;0, AQ21, 0)))))*INDEX(Assumptions!$D:$D,MATCH(T21,Assumptions!$A:$A,0)),0)</f>
        <v/>
      </c>
      <c r="AW21" s="296">
        <f>IFERROR(((IF(AS21&gt;0, AS21, IF(AR21&gt;0, AR21, IF(AQ21&gt;0, AQ21, 0)))))*INDEX(Assumptions!$G:$G,MATCH(U21,Assumptions!$F:$F,0)),0)</f>
        <v/>
      </c>
      <c r="AX21" s="297">
        <f>SUM(AT21:AW21)</f>
        <v/>
      </c>
      <c r="AY21" s="294">
        <f>((IF(AS21&gt;0, AS21, IF(AR21&gt;0, AR21, IF(AQ21&gt;0, AQ21, 0)))))+AX21</f>
        <v/>
      </c>
      <c r="AZ21" s="294">
        <f>BC21/BB21</f>
        <v/>
      </c>
      <c r="BA21" s="294">
        <f>BC21/2.38</f>
        <v/>
      </c>
      <c r="BB21" s="41" t="n">
        <v>2.5</v>
      </c>
      <c r="BC21" s="294" t="n">
        <v>139.95</v>
      </c>
      <c r="BD21" s="46">
        <f>(AZ21-AY21)/AZ21</f>
        <v/>
      </c>
      <c r="BE21" s="294">
        <f>AR21*BQ21</f>
        <v/>
      </c>
      <c r="BF21" s="294" t="n">
        <v>8</v>
      </c>
      <c r="BG21" s="294" t="n">
        <v>3.17</v>
      </c>
      <c r="BH21" s="47" t="n"/>
      <c r="BI21" s="47" t="inlineStr">
        <is>
          <t>push for price wash is same as green / remove rags from wash as this is extra comp to GREEN</t>
        </is>
      </c>
      <c r="BJ21" s="71" t="n"/>
      <c r="BK21" s="47" t="n"/>
      <c r="BL21" s="47" t="n"/>
      <c r="BM21" s="47" t="n"/>
      <c r="BN21" s="47" t="n"/>
      <c r="BO21" s="47" t="n"/>
      <c r="BP21" s="42" t="inlineStr">
        <is>
          <t>new test ITW (original done in Elleti)</t>
        </is>
      </c>
      <c r="BQ21" s="48" t="n">
        <v>17</v>
      </c>
      <c r="BR21" s="48" t="inlineStr">
        <is>
          <t>27x32</t>
        </is>
      </c>
      <c r="BS21" s="49" t="n">
        <v>42362</v>
      </c>
      <c r="BT21" s="50" t="inlineStr">
        <is>
          <t>15-12-2015 P</t>
        </is>
      </c>
      <c r="BU21" s="50" t="inlineStr">
        <is>
          <t>11-12-2015 M</t>
        </is>
      </c>
      <c r="BV21" s="50" t="inlineStr">
        <is>
          <t>OK</t>
        </is>
      </c>
      <c r="BW21" s="50" t="inlineStr">
        <is>
          <t>STRETCH DENIM FROM TURKISH MILL</t>
        </is>
      </c>
      <c r="BX21" s="50" t="inlineStr">
        <is>
          <t>made in tunisia, washed by interwashing, 13 oz, stretch denim from turkish mill orta, seasonal main - 3D at bottom cxl</t>
        </is>
      </c>
      <c r="BY21" s="51" t="inlineStr">
        <is>
          <t>27x32</t>
        </is>
      </c>
      <c r="BZ21" s="51" t="n">
        <v>42382</v>
      </c>
      <c r="CA21" s="52" t="n">
        <v>42485</v>
      </c>
      <c r="CB21" s="52" t="n"/>
      <c r="CC21" s="52" t="inlineStr">
        <is>
          <t>hand carry back - PPS will come in 9579 ( fabric for production) wash  will be sent separate</t>
        </is>
      </c>
      <c r="CD21" s="52" t="n">
        <v>42492</v>
      </c>
      <c r="CE21" s="254" t="n">
        <v>42515</v>
      </c>
      <c r="CF21" s="52" t="n"/>
      <c r="CG21" s="52" t="n"/>
      <c r="CH21" s="49" t="inlineStr">
        <is>
          <t>NOT SURE OF DATE, APPROVED</t>
        </is>
      </c>
      <c r="CI21" s="49" t="inlineStr">
        <is>
          <t>HQ</t>
        </is>
      </c>
      <c r="CJ21" s="248" t="inlineStr">
        <is>
          <t>2-5 pcs received (recheck)</t>
        </is>
      </c>
      <c r="CK21" s="50" t="n"/>
      <c r="CL21" s="53" t="n"/>
      <c r="CM21" s="53" t="n"/>
      <c r="CN21" s="53" t="n"/>
      <c r="CO21" s="53" t="n">
        <v>1301</v>
      </c>
      <c r="CP21" s="53">
        <f>CO21*AK21</f>
        <v/>
      </c>
      <c r="CQ21" s="53" t="n"/>
      <c r="CR21" s="53" t="n"/>
      <c r="CS21" s="53" t="n"/>
      <c r="CT21" s="298">
        <f>CO21*AZ21</f>
        <v/>
      </c>
      <c r="CU21" s="298">
        <f>CT21-(CO21*AY21)</f>
        <v/>
      </c>
      <c r="CV21" s="298" t="n"/>
    </row>
    <row customFormat="1" customHeight="1" hidden="1" ht="15" r="22" s="15">
      <c r="A22" s="66" t="inlineStr">
        <is>
          <t>K160701108</t>
        </is>
      </c>
      <c r="B22" s="67" t="n">
        <v>2010102374</v>
      </c>
      <c r="C22" s="66" t="inlineStr">
        <is>
          <t>JUNO</t>
        </is>
      </c>
      <c r="D22" s="66" t="inlineStr">
        <is>
          <t>GLORY GREEN 6 MONTHS</t>
        </is>
      </c>
      <c r="E22" s="66" t="inlineStr">
        <is>
          <t>Drop 2</t>
        </is>
      </c>
      <c r="F22" s="66" t="n"/>
      <c r="G22" s="39" t="n"/>
      <c r="H22" s="66" t="inlineStr">
        <is>
          <t>Orta cxld from production (9579 replacement??)</t>
        </is>
      </c>
      <c r="I22" s="66" t="inlineStr">
        <is>
          <t>JEANS</t>
        </is>
      </c>
      <c r="J22" s="67" t="n">
        <v>62046231</v>
      </c>
      <c r="K22" s="67" t="inlineStr">
        <is>
          <t>lange broeken, incl. kniebroeken e.d. broeken, van denim, voor dames of voor meisjes (m.u.v. werk- en bedrijfskleding, zgn. Amerikaanse overalls en sli</t>
        </is>
      </c>
      <c r="L22" s="40" t="inlineStr">
        <is>
          <t>WOMENS</t>
        </is>
      </c>
      <c r="M22" s="66" t="inlineStr">
        <is>
          <t>D0084</t>
        </is>
      </c>
      <c r="N22" s="41" t="inlineStr">
        <is>
          <t>HIGH</t>
        </is>
      </c>
      <c r="O22" s="41" t="inlineStr">
        <is>
          <t>MID RISE SLIM</t>
        </is>
      </c>
      <c r="P22" s="41" t="inlineStr">
        <is>
          <t>24-32</t>
        </is>
      </c>
      <c r="Q22" s="41" t="inlineStr">
        <is>
          <t>30-32-34</t>
        </is>
      </c>
      <c r="R22" s="41" t="n"/>
      <c r="S22" s="41" t="inlineStr">
        <is>
          <t>SEASONAL MAIN</t>
        </is>
      </c>
      <c r="T22" s="42" t="inlineStr">
        <is>
          <t>TUNISIA</t>
        </is>
      </c>
      <c r="U22" s="42" t="inlineStr">
        <is>
          <t>ARTLAB</t>
        </is>
      </c>
      <c r="V22" s="42" t="inlineStr">
        <is>
          <t>ARTLAB</t>
        </is>
      </c>
      <c r="W22" s="42" t="inlineStr">
        <is>
          <t>INTERWASHING</t>
        </is>
      </c>
      <c r="X22" s="66" t="n"/>
      <c r="Y22" s="66" t="inlineStr">
        <is>
          <t>ORTA</t>
        </is>
      </c>
      <c r="Z22" s="41" t="inlineStr">
        <is>
          <t>9587A-46 i-Core glory Forest</t>
        </is>
      </c>
      <c r="AA22" s="41" t="inlineStr">
        <is>
          <t>8368 i-Core glory Forest</t>
        </is>
      </c>
      <c r="AB22" s="41" t="inlineStr">
        <is>
          <t>98% Sustainable</t>
        </is>
      </c>
      <c r="AC22" s="41" t="inlineStr">
        <is>
          <t>98% Organic Cotton / 2% Elastane</t>
        </is>
      </c>
      <c r="AD22" s="41" t="inlineStr">
        <is>
          <t>13 oz</t>
        </is>
      </c>
      <c r="AE22" s="292" t="n">
        <v>5.25</v>
      </c>
      <c r="AF22" s="41" t="n"/>
      <c r="AG22" s="41" t="n"/>
      <c r="AH22" s="44" t="n"/>
      <c r="AI22" s="44" t="n"/>
      <c r="AJ22" s="44" t="n"/>
      <c r="AK22" s="70" t="n"/>
      <c r="AL22" s="293" t="n"/>
      <c r="AM22" s="294" t="inlineStr">
        <is>
          <t>EUR</t>
        </is>
      </c>
      <c r="AN22" s="294" t="inlineStr">
        <is>
          <t>FOB</t>
        </is>
      </c>
      <c r="AO22" s="294" t="inlineStr">
        <is>
          <t>60 DAYS NETT</t>
        </is>
      </c>
      <c r="AP22" s="295" t="inlineStr">
        <is>
          <t>cfmd</t>
        </is>
      </c>
      <c r="AQ22" s="295" t="n"/>
      <c r="AR22" s="294" t="n">
        <v>45</v>
      </c>
      <c r="AS22" s="294" t="n">
        <v>25.4</v>
      </c>
      <c r="AT22" s="296">
        <f>IFERROR(((IF(AS22&gt;0, AS22, IF(AR22&gt;0, AR22, IF(AQ22&gt;0, AQ22, 0)))))*INDEX(Assumptions!$B:$B,MATCH(T22,Assumptions!$A:$A,0)),0)</f>
        <v/>
      </c>
      <c r="AU22" s="296">
        <f>IFERROR(((IF(AS22&gt;0, AS22, IF(AR22&gt;0, AR22, IF(AQ22&gt;0, AQ22, 0)))))*INDEX(Assumptions!$C:$C,MATCH(T22,Assumptions!$A:$A,0)),0)</f>
        <v/>
      </c>
      <c r="AV22" s="296">
        <f>IFERROR(((IF(AS22&gt;0, AS22, IF(AR22&gt;0, AR22, IF(AQ22&gt;0, AQ22, 0)))))*INDEX(Assumptions!$D:$D,MATCH(T22,Assumptions!$A:$A,0)),0)</f>
        <v/>
      </c>
      <c r="AW22" s="296">
        <f>IFERROR(((IF(AS22&gt;0, AS22, IF(AR22&gt;0, AR22, IF(AQ22&gt;0, AQ22, 0)))))*INDEX(Assumptions!$G:$G,MATCH(U22,Assumptions!$F:$F,0)),0)</f>
        <v/>
      </c>
      <c r="AX22" s="297">
        <f>SUM(AT22:AW22)</f>
        <v/>
      </c>
      <c r="AY22" s="294">
        <f>((IF(AS22&gt;0, AS22, IF(AR22&gt;0, AR22, IF(AQ22&gt;0, AQ22, 0)))))+AX22</f>
        <v/>
      </c>
      <c r="AZ22" s="294">
        <f>BC22/BB22</f>
        <v/>
      </c>
      <c r="BA22" s="294">
        <f>BC22/2.38</f>
        <v/>
      </c>
      <c r="BB22" s="41" t="n">
        <v>2.5</v>
      </c>
      <c r="BC22" s="294" t="n">
        <v>139.95</v>
      </c>
      <c r="BD22" s="46">
        <f>(AZ22-AY22)/AZ22</f>
        <v/>
      </c>
      <c r="BE22" s="294">
        <f>AR22*BQ22</f>
        <v/>
      </c>
      <c r="BF22" s="294" t="n">
        <v>6.9</v>
      </c>
      <c r="BG22" s="294" t="n">
        <v>3.12</v>
      </c>
      <c r="BH22" s="47" t="n"/>
      <c r="BI22" s="47" t="inlineStr">
        <is>
          <t>push for price wash is same as blue!!</t>
        </is>
      </c>
      <c r="BJ22" s="47" t="n"/>
      <c r="BK22" s="47" t="n"/>
      <c r="BL22" s="47" t="n"/>
      <c r="BM22" s="47" t="n"/>
      <c r="BN22" s="47" t="n"/>
      <c r="BO22" s="47" t="n"/>
      <c r="BP22" s="42" t="inlineStr">
        <is>
          <t>new test ITW (original done in Elleti)</t>
        </is>
      </c>
      <c r="BQ22" s="48" t="n">
        <v>17</v>
      </c>
      <c r="BR22" s="48" t="inlineStr">
        <is>
          <t>27x32</t>
        </is>
      </c>
      <c r="BS22" s="49" t="n">
        <v>42362</v>
      </c>
      <c r="BT22" s="50" t="inlineStr">
        <is>
          <t>15-12-2015 P</t>
        </is>
      </c>
      <c r="BU22" s="50" t="inlineStr">
        <is>
          <t>14-12-2015 P</t>
        </is>
      </c>
      <c r="BV22" s="50" t="inlineStr">
        <is>
          <t>OK</t>
        </is>
      </c>
      <c r="BW22" s="50" t="inlineStr">
        <is>
          <t>STRETCH DENIM FROM TURKISH MILL</t>
        </is>
      </c>
      <c r="BX22" s="50" t="inlineStr">
        <is>
          <t>made in tunisia, washed by interwashing, 13 oz, stretch denim from turkish mill orta, seasonal main- 3D at bottom cxl</t>
        </is>
      </c>
      <c r="BY22" s="51" t="inlineStr">
        <is>
          <t>27x32</t>
        </is>
      </c>
      <c r="BZ22" s="51" t="n">
        <v>42382</v>
      </c>
      <c r="CA22" s="52" t="inlineStr">
        <is>
          <t>ETD end 1st wk May</t>
        </is>
      </c>
      <c r="CB22" s="52" t="n"/>
      <c r="CC22" s="52" t="inlineStr">
        <is>
          <t>PPS will come in 9579 ( fabric for production) wash  will be sent separate</t>
        </is>
      </c>
      <c r="CD22" s="52" t="n">
        <v>42556</v>
      </c>
      <c r="CE22" s="254" t="n">
        <v>42515</v>
      </c>
      <c r="CF22" s="52" t="n"/>
      <c r="CG22" s="52" t="n"/>
      <c r="CH22" s="49" t="n">
        <v>42586</v>
      </c>
      <c r="CI22" s="49" t="inlineStr">
        <is>
          <t>Tunisia</t>
        </is>
      </c>
      <c r="CJ22" s="248" t="inlineStr">
        <is>
          <t>2-5 pcs received (recheck)</t>
        </is>
      </c>
      <c r="CK22" s="50" t="n"/>
      <c r="CL22" s="53" t="n"/>
      <c r="CM22" s="53" t="n"/>
      <c r="CN22" s="53" t="n"/>
      <c r="CO22" s="53" t="n">
        <v>390</v>
      </c>
      <c r="CP22" s="53">
        <f>CO22*AK22</f>
        <v/>
      </c>
      <c r="CQ22" s="53" t="n"/>
      <c r="CR22" s="53" t="n"/>
      <c r="CS22" s="53" t="n"/>
      <c r="CT22" s="298">
        <f>CO22*AZ22</f>
        <v/>
      </c>
      <c r="CU22" s="298">
        <f>CT22-(CO22*AY22)</f>
        <v/>
      </c>
      <c r="CV22" s="298" t="n"/>
    </row>
    <row customFormat="1" customHeight="1" hidden="1" ht="15" r="23" s="15">
      <c r="A23" s="66" t="inlineStr">
        <is>
          <t>K160701109</t>
        </is>
      </c>
      <c r="B23" s="67" t="n">
        <v>2010102375</v>
      </c>
      <c r="C23" s="66" t="inlineStr">
        <is>
          <t>JUNO</t>
        </is>
      </c>
      <c r="D23" s="66" t="inlineStr">
        <is>
          <t>SMOKE BLUE 3D</t>
        </is>
      </c>
      <c r="E23" s="66" t="inlineStr">
        <is>
          <t>Drop 1</t>
        </is>
      </c>
      <c r="F23" s="66" t="n"/>
      <c r="G23" s="39" t="n"/>
      <c r="H23" s="66" t="n"/>
      <c r="I23" s="66" t="inlineStr">
        <is>
          <t>JEANS</t>
        </is>
      </c>
      <c r="J23" s="67" t="n">
        <v>62046231</v>
      </c>
      <c r="K23" s="67" t="inlineStr">
        <is>
          <t>lange broeken, incl. kniebroeken e.d. broeken, van denim, voor dames of voor meisjes (m.u.v. werk- en bedrijfskleding, zgn. Amerikaanse overalls en sli</t>
        </is>
      </c>
      <c r="L23" s="40" t="inlineStr">
        <is>
          <t>WOMENS</t>
        </is>
      </c>
      <c r="M23" s="67" t="inlineStr">
        <is>
          <t>D0046</t>
        </is>
      </c>
      <c r="N23" s="41" t="inlineStr">
        <is>
          <t>BASIC</t>
        </is>
      </c>
      <c r="O23" s="41" t="inlineStr">
        <is>
          <t>MID RISE SLIM</t>
        </is>
      </c>
      <c r="P23" s="41" t="inlineStr">
        <is>
          <t>24-32</t>
        </is>
      </c>
      <c r="Q23" s="41" t="inlineStr">
        <is>
          <t>30-32-34</t>
        </is>
      </c>
      <c r="R23" s="41" t="inlineStr">
        <is>
          <t>C/O wash</t>
        </is>
      </c>
      <c r="S23" s="41" t="inlineStr">
        <is>
          <t>SEASONAL MAIN</t>
        </is>
      </c>
      <c r="T23" s="42" t="inlineStr">
        <is>
          <t>TUNISIA</t>
        </is>
      </c>
      <c r="U23" s="42" t="inlineStr">
        <is>
          <t>ARTLAB</t>
        </is>
      </c>
      <c r="V23" s="42" t="inlineStr">
        <is>
          <t>ARTLAB</t>
        </is>
      </c>
      <c r="W23" s="42" t="inlineStr">
        <is>
          <t>INTERWASHING</t>
        </is>
      </c>
      <c r="X23" s="66" t="n"/>
      <c r="Y23" s="41" t="inlineStr">
        <is>
          <t>CALIK</t>
        </is>
      </c>
      <c r="Z23" s="66" t="inlineStr">
        <is>
          <t>D5202O289 Caminala smoky blue</t>
        </is>
      </c>
      <c r="AA23" s="41" t="n"/>
      <c r="AB23" s="156" t="inlineStr">
        <is>
          <t>91% Sustainable</t>
        </is>
      </c>
      <c r="AC23" s="156" t="inlineStr">
        <is>
          <t>91% Organic cotton, 7% polyester, 2% elastane</t>
        </is>
      </c>
      <c r="AD23" s="156" t="inlineStr">
        <is>
          <t>10,5 oz</t>
        </is>
      </c>
      <c r="AE23" s="305" t="inlineStr">
        <is>
          <t>5,49 / 146</t>
        </is>
      </c>
      <c r="AF23" s="41" t="n"/>
      <c r="AG23" s="41" t="n"/>
      <c r="AH23" s="44" t="n"/>
      <c r="AI23" s="44" t="n"/>
      <c r="AJ23" s="44" t="n"/>
      <c r="AK23" s="70" t="n">
        <v>1.22</v>
      </c>
      <c r="AL23" s="293" t="n"/>
      <c r="AM23" s="294" t="inlineStr">
        <is>
          <t>EUR</t>
        </is>
      </c>
      <c r="AN23" s="294" t="inlineStr">
        <is>
          <t>FOB</t>
        </is>
      </c>
      <c r="AO23" s="294" t="inlineStr">
        <is>
          <t>60 DAYS NETT</t>
        </is>
      </c>
      <c r="AP23" s="295" t="inlineStr">
        <is>
          <t>cfmd</t>
        </is>
      </c>
      <c r="AQ23" s="295" t="n"/>
      <c r="AR23" s="294" t="n">
        <v>45</v>
      </c>
      <c r="AS23" s="294" t="n">
        <v>23.6</v>
      </c>
      <c r="AT23" s="296">
        <f>IFERROR(((IF(AS23&gt;0, AS23, IF(AR23&gt;0, AR23, IF(AQ23&gt;0, AQ23, 0)))))*INDEX(Assumptions!$B:$B,MATCH(T23,Assumptions!$A:$A,0)),0)</f>
        <v/>
      </c>
      <c r="AU23" s="296">
        <f>IFERROR(((IF(AS23&gt;0, AS23, IF(AR23&gt;0, AR23, IF(AQ23&gt;0, AQ23, 0)))))*INDEX(Assumptions!$C:$C,MATCH(T23,Assumptions!$A:$A,0)),0)</f>
        <v/>
      </c>
      <c r="AV23" s="296">
        <f>IFERROR(((IF(AS23&gt;0, AS23, IF(AR23&gt;0, AR23, IF(AQ23&gt;0, AQ23, 0)))))*INDEX(Assumptions!$D:$D,MATCH(T23,Assumptions!$A:$A,0)),0)</f>
        <v/>
      </c>
      <c r="AW23" s="296">
        <f>IFERROR(((IF(AS23&gt;0, AS23, IF(AR23&gt;0, AR23, IF(AQ23&gt;0, AQ23, 0)))))*INDEX(Assumptions!$G:$G,MATCH(U23,Assumptions!$F:$F,0)),0)</f>
        <v/>
      </c>
      <c r="AX23" s="297">
        <f>SUM(AT23:AW23)</f>
        <v/>
      </c>
      <c r="AY23" s="294">
        <f>((IF(AS23&gt;0, AS23, IF(AR23&gt;0, AR23, IF(AQ23&gt;0, AQ23, 0)))))+AX23</f>
        <v/>
      </c>
      <c r="AZ23" s="294">
        <f>BC23/BB23</f>
        <v/>
      </c>
      <c r="BA23" s="294">
        <f>BC23/2.38</f>
        <v/>
      </c>
      <c r="BB23" s="41" t="n">
        <v>2.5</v>
      </c>
      <c r="BC23" s="294" t="n">
        <v>129.95</v>
      </c>
      <c r="BD23" s="46">
        <f>(AZ23-AY23)/AZ23</f>
        <v/>
      </c>
      <c r="BE23" s="294">
        <f>AR23*BQ23</f>
        <v/>
      </c>
      <c r="BF23" s="294" t="n">
        <v>6</v>
      </c>
      <c r="BG23" s="294" t="n">
        <v>3.17</v>
      </c>
      <c r="BH23" s="47" t="n"/>
      <c r="BI23" s="47" t="inlineStr">
        <is>
          <t>push for price…FOB not matching WP, Trims and Fabric price!</t>
        </is>
      </c>
      <c r="BJ23" s="71" t="n"/>
      <c r="BK23" s="47" t="n"/>
      <c r="BL23" s="47" t="n"/>
      <c r="BM23" s="47" t="n"/>
      <c r="BN23" s="47" t="n"/>
      <c r="BO23" s="47" t="n"/>
      <c r="BP23" s="42" t="inlineStr">
        <is>
          <t>new test ITW</t>
        </is>
      </c>
      <c r="BQ23" s="48" t="n">
        <v>17</v>
      </c>
      <c r="BR23" s="48" t="inlineStr">
        <is>
          <t>27x32</t>
        </is>
      </c>
      <c r="BS23" s="49" t="n">
        <v>42362</v>
      </c>
      <c r="BT23" s="50" t="inlineStr">
        <is>
          <t>14-12-2015 J</t>
        </is>
      </c>
      <c r="BU23" s="50" t="inlineStr">
        <is>
          <t>14-12-2015 M</t>
        </is>
      </c>
      <c r="BV23" s="50" t="inlineStr">
        <is>
          <t>OK</t>
        </is>
      </c>
      <c r="BW23" s="50" t="inlineStr">
        <is>
          <t>STRETCH DENIM FROM TURKISH MILL</t>
        </is>
      </c>
      <c r="BX23" s="50" t="inlineStr">
        <is>
          <t>made in tunisia, washed by interwashing, 10,5 oz, stretch denim from turkish mill calik, seasonal main</t>
        </is>
      </c>
      <c r="BY23" s="51" t="inlineStr">
        <is>
          <t>27x32</t>
        </is>
      </c>
      <c r="BZ23" s="51" t="n">
        <v>42382</v>
      </c>
      <c r="CA23" s="52" t="n">
        <v>42417</v>
      </c>
      <c r="CB23" s="52" t="n">
        <v>42431</v>
      </c>
      <c r="CC23" s="52" t="n"/>
      <c r="CD23" s="52" t="n">
        <v>42431</v>
      </c>
      <c r="CE23" s="52" t="n">
        <v>42444</v>
      </c>
      <c r="CF23" s="52" t="n"/>
      <c r="CG23" s="52" t="n"/>
      <c r="CH23" s="49" t="n">
        <v>42579</v>
      </c>
      <c r="CI23" s="49" t="inlineStr">
        <is>
          <t>HQ</t>
        </is>
      </c>
      <c r="CJ23" s="248" t="inlineStr">
        <is>
          <t>5</t>
        </is>
      </c>
      <c r="CK23" s="50" t="n"/>
      <c r="CL23" s="53" t="n"/>
      <c r="CM23" s="53" t="n"/>
      <c r="CN23" s="53" t="n"/>
      <c r="CO23" s="53" t="n">
        <v>506</v>
      </c>
      <c r="CP23" s="53">
        <f>CO23*AK23</f>
        <v/>
      </c>
      <c r="CQ23" s="53" t="n"/>
      <c r="CR23" s="53" t="n"/>
      <c r="CS23" s="53" t="n"/>
      <c r="CT23" s="298">
        <f>CO23*AZ23</f>
        <v/>
      </c>
      <c r="CU23" s="298">
        <f>CT23-(CO23*AY23)</f>
        <v/>
      </c>
      <c r="CV23" s="298" t="n"/>
    </row>
    <row customFormat="1" customHeight="1" hidden="1" ht="15" r="24" s="15">
      <c r="A24" s="66" t="inlineStr">
        <is>
          <t>K160701110</t>
        </is>
      </c>
      <c r="B24" s="67" t="n">
        <v>2010102376</v>
      </c>
      <c r="C24" s="66" t="inlineStr">
        <is>
          <t>JUNO SUPER STRETCH</t>
        </is>
      </c>
      <c r="D24" s="66" t="inlineStr">
        <is>
          <t>TWO-WAY STRETCH BLACK RINSE</t>
        </is>
      </c>
      <c r="E24" s="66" t="inlineStr">
        <is>
          <t>Drop 2</t>
        </is>
      </c>
      <c r="F24" s="66" t="n"/>
      <c r="G24" s="39" t="n"/>
      <c r="H24" s="66" t="n"/>
      <c r="I24" s="66" t="inlineStr">
        <is>
          <t>JEANS</t>
        </is>
      </c>
      <c r="J24" s="67" t="n">
        <v>62046231</v>
      </c>
      <c r="K24" s="67" t="inlineStr">
        <is>
          <t>lange broeken, incl. kniebroeken e.d. broeken, van denim, voor dames of voor meisjes (m.u.v. werk- en bedrijfskleding, zgn. Amerikaanse overalls en sli</t>
        </is>
      </c>
      <c r="L24" s="40" t="inlineStr">
        <is>
          <t>WOMENS</t>
        </is>
      </c>
      <c r="M24" s="66" t="inlineStr">
        <is>
          <t>D0064</t>
        </is>
      </c>
      <c r="N24" s="41" t="inlineStr">
        <is>
          <t>SUPER SUPER</t>
        </is>
      </c>
      <c r="O24" s="41" t="inlineStr">
        <is>
          <t>MID SUPER SKINNY</t>
        </is>
      </c>
      <c r="P24" s="41" t="inlineStr">
        <is>
          <t>24-32</t>
        </is>
      </c>
      <c r="Q24" s="41" t="inlineStr">
        <is>
          <t>30-32-34</t>
        </is>
      </c>
      <c r="R24" s="41" t="n"/>
      <c r="S24" s="41" t="inlineStr">
        <is>
          <t>SEASONAL BLACK</t>
        </is>
      </c>
      <c r="T24" s="42" t="inlineStr">
        <is>
          <t>TUNISIA</t>
        </is>
      </c>
      <c r="U24" s="42" t="inlineStr">
        <is>
          <t>ARTLAB</t>
        </is>
      </c>
      <c r="V24" s="42" t="inlineStr">
        <is>
          <t>ARTLAB</t>
        </is>
      </c>
      <c r="W24" s="42" t="inlineStr">
        <is>
          <t>INTERWASHING</t>
        </is>
      </c>
      <c r="X24" s="66" t="n"/>
      <c r="Y24" s="66" t="inlineStr">
        <is>
          <t>CALIK</t>
        </is>
      </c>
      <c r="Z24" s="66" t="inlineStr">
        <is>
          <t>D7486O1164 N-Mica Black OD Black</t>
        </is>
      </c>
      <c r="AA24" s="156" t="inlineStr">
        <is>
          <t>D7486R1164 N-Mica Black OD Black</t>
        </is>
      </c>
      <c r="AB24" s="156" t="inlineStr">
        <is>
          <t>80% Sustainable</t>
        </is>
      </c>
      <c r="AC24" s="41" t="inlineStr">
        <is>
          <t>80% Organic cotton, 13% elastomultiester, 7% elastane</t>
        </is>
      </c>
      <c r="AD24" s="41" t="inlineStr">
        <is>
          <t>13 oz</t>
        </is>
      </c>
      <c r="AE24" s="292" t="inlineStr">
        <is>
          <t>7 / 113</t>
        </is>
      </c>
      <c r="AF24" s="41" t="n">
        <v>3000</v>
      </c>
      <c r="AG24" s="58" t="inlineStr">
        <is>
          <t>10-14</t>
        </is>
      </c>
      <c r="AH24" s="44" t="n"/>
      <c r="AI24" s="44" t="n"/>
      <c r="AJ24" s="44" t="n"/>
      <c r="AK24" s="70" t="n">
        <v>1.46</v>
      </c>
      <c r="AL24" s="293" t="n"/>
      <c r="AM24" s="294" t="inlineStr">
        <is>
          <t>EUR</t>
        </is>
      </c>
      <c r="AN24" s="294" t="inlineStr">
        <is>
          <t>FOB</t>
        </is>
      </c>
      <c r="AO24" s="294" t="inlineStr">
        <is>
          <t>60 DAYS NETT</t>
        </is>
      </c>
      <c r="AP24" s="295" t="inlineStr">
        <is>
          <t>cfmd</t>
        </is>
      </c>
      <c r="AQ24" s="295" t="n"/>
      <c r="AR24" s="294" t="n">
        <v>45</v>
      </c>
      <c r="AS24" s="294" t="n">
        <v>22</v>
      </c>
      <c r="AT24" s="296">
        <f>IFERROR(((IF(AS24&gt;0, AS24, IF(AR24&gt;0, AR24, IF(AQ24&gt;0, AQ24, 0)))))*INDEX(Assumptions!$B:$B,MATCH(T24,Assumptions!$A:$A,0)),0)</f>
        <v/>
      </c>
      <c r="AU24" s="296">
        <f>IFERROR(((IF(AS24&gt;0, AS24, IF(AR24&gt;0, AR24, IF(AQ24&gt;0, AQ24, 0)))))*INDEX(Assumptions!$C:$C,MATCH(T24,Assumptions!$A:$A,0)),0)</f>
        <v/>
      </c>
      <c r="AV24" s="296">
        <f>IFERROR(((IF(AS24&gt;0, AS24, IF(AR24&gt;0, AR24, IF(AQ24&gt;0, AQ24, 0)))))*INDEX(Assumptions!$D:$D,MATCH(T24,Assumptions!$A:$A,0)),0)</f>
        <v/>
      </c>
      <c r="AW24" s="296">
        <f>IFERROR(((IF(AS24&gt;0, AS24, IF(AR24&gt;0, AR24, IF(AQ24&gt;0, AQ24, 0)))))*INDEX(Assumptions!$G:$G,MATCH(U24,Assumptions!$F:$F,0)),0)</f>
        <v/>
      </c>
      <c r="AX24" s="297">
        <f>SUM(AT24:AW24)</f>
        <v/>
      </c>
      <c r="AY24" s="294">
        <f>((IF(AS24&gt;0, AS24, IF(AR24&gt;0, AR24, IF(AQ24&gt;0, AQ24, 0)))))+AX24</f>
        <v/>
      </c>
      <c r="AZ24" s="294">
        <f>BC24/BB24</f>
        <v/>
      </c>
      <c r="BA24" s="294">
        <f>BC24/2.38</f>
        <v/>
      </c>
      <c r="BB24" s="41" t="n">
        <v>2.5</v>
      </c>
      <c r="BC24" s="294" t="n">
        <v>129.95</v>
      </c>
      <c r="BD24" s="46">
        <f>(AZ24-AY24)/AZ24</f>
        <v/>
      </c>
      <c r="BE24" s="294">
        <f>AR24*BQ24</f>
        <v/>
      </c>
      <c r="BF24" s="294" t="n">
        <v>1</v>
      </c>
      <c r="BG24" s="294" t="n">
        <v>3.12</v>
      </c>
      <c r="BH24" s="47" t="n"/>
      <c r="BI24" s="47" t="n"/>
      <c r="BJ24" s="71" t="n"/>
      <c r="BK24" s="47" t="n"/>
      <c r="BL24" s="47" t="n"/>
      <c r="BM24" s="47" t="n"/>
      <c r="BN24" s="47" t="n"/>
      <c r="BO24" s="47" t="n"/>
      <c r="BP24" s="42" t="n"/>
      <c r="BQ24" s="48" t="n">
        <v>17</v>
      </c>
      <c r="BR24" s="48" t="inlineStr">
        <is>
          <t>27x32</t>
        </is>
      </c>
      <c r="BS24" s="49" t="n">
        <v>42362</v>
      </c>
      <c r="BT24" s="50" t="inlineStr">
        <is>
          <t>15-12-2015 P</t>
        </is>
      </c>
      <c r="BU24" s="50" t="inlineStr">
        <is>
          <t>14-12-2015 P</t>
        </is>
      </c>
      <c r="BV24" s="50" t="inlineStr">
        <is>
          <t>OK</t>
        </is>
      </c>
      <c r="BW24" s="50" t="inlineStr">
        <is>
          <t>2-WAY STRETCH DENIM FROM TURKISH MILL</t>
        </is>
      </c>
      <c r="BX24" s="50" t="inlineStr">
        <is>
          <t>made in tunisia, washed by interwashing, 12,75 oz, 2-way stretch denim from turkish mill isko, seasonal black - best fit</t>
        </is>
      </c>
      <c r="BY24" s="51" t="inlineStr">
        <is>
          <t>N/A</t>
        </is>
      </c>
      <c r="BZ24" s="51" t="n"/>
      <c r="CA24" s="51" t="inlineStr">
        <is>
          <t>N/A</t>
        </is>
      </c>
      <c r="CB24" s="52" t="inlineStr">
        <is>
          <t>N/A</t>
        </is>
      </c>
      <c r="CC24" s="52" t="inlineStr">
        <is>
          <t>fabric change-&gt; fit smaples will come only blue (need to see wahsed legs).</t>
        </is>
      </c>
      <c r="CD24" s="51" t="inlineStr">
        <is>
          <t>N/A</t>
        </is>
      </c>
      <c r="CE24" s="52" t="n">
        <v>42521</v>
      </c>
      <c r="CF24" s="52" t="n"/>
      <c r="CG24" s="52" t="n"/>
      <c r="CH24" s="49" t="n">
        <v>42564</v>
      </c>
      <c r="CI24" s="49" t="inlineStr">
        <is>
          <t>Tunisia</t>
        </is>
      </c>
      <c r="CJ24" s="248" t="n"/>
      <c r="CK24" s="50" t="inlineStr">
        <is>
          <t>wrong care label info</t>
        </is>
      </c>
      <c r="CL24" s="53" t="n"/>
      <c r="CM24" s="53" t="n"/>
      <c r="CN24" s="53" t="n"/>
      <c r="CO24" s="53" t="n">
        <v>197</v>
      </c>
      <c r="CP24" s="53">
        <f>CO24*AK24</f>
        <v/>
      </c>
      <c r="CQ24" s="53" t="n"/>
      <c r="CR24" s="53" t="n"/>
      <c r="CS24" s="53" t="n"/>
      <c r="CT24" s="298">
        <f>CO24*AZ24</f>
        <v/>
      </c>
      <c r="CU24" s="298">
        <f>CT24-(CO24*AY24)</f>
        <v/>
      </c>
      <c r="CV24" s="298" t="n"/>
    </row>
    <row customFormat="1" customHeight="1" hidden="1" ht="15" r="25" s="15">
      <c r="A25" s="66" t="inlineStr">
        <is>
          <t>K160701111</t>
        </is>
      </c>
      <c r="B25" s="67" t="n">
        <v>2010102377</v>
      </c>
      <c r="C25" s="66" t="inlineStr">
        <is>
          <t>JUNO SUPER STRETCH</t>
        </is>
      </c>
      <c r="D25" s="66" t="inlineStr">
        <is>
          <t>TWO-WAY STRETCH GREY CHALKBOARD</t>
        </is>
      </c>
      <c r="E25" s="66" t="inlineStr">
        <is>
          <t>Drop 2</t>
        </is>
      </c>
      <c r="F25" s="66" t="n"/>
      <c r="G25" s="39" t="n"/>
      <c r="H25" s="66" t="n"/>
      <c r="I25" s="66" t="inlineStr">
        <is>
          <t>JEANS</t>
        </is>
      </c>
      <c r="J25" s="67" t="n">
        <v>62046231</v>
      </c>
      <c r="K25" s="67" t="inlineStr">
        <is>
          <t>lange broeken, incl. kniebroeken e.d. broeken, van denim, voor dames of voor meisjes (m.u.v. werk- en bedrijfskleding, zgn. Amerikaanse overalls en sli</t>
        </is>
      </c>
      <c r="L25" s="40" t="inlineStr">
        <is>
          <t>WOMENS</t>
        </is>
      </c>
      <c r="M25" s="66" t="inlineStr">
        <is>
          <t>D0065</t>
        </is>
      </c>
      <c r="N25" s="41" t="inlineStr">
        <is>
          <t>SUPER SUPER</t>
        </is>
      </c>
      <c r="O25" s="41" t="inlineStr">
        <is>
          <t>MID SUPER SKINNY</t>
        </is>
      </c>
      <c r="P25" s="41" t="inlineStr">
        <is>
          <t>24-32</t>
        </is>
      </c>
      <c r="Q25" s="41" t="inlineStr">
        <is>
          <t>30-32-34</t>
        </is>
      </c>
      <c r="R25" s="41" t="n"/>
      <c r="S25" s="41" t="inlineStr">
        <is>
          <t>KINGS OF LAUNDRY BLACK</t>
        </is>
      </c>
      <c r="T25" s="42" t="inlineStr">
        <is>
          <t>TUNISIA</t>
        </is>
      </c>
      <c r="U25" s="42" t="inlineStr">
        <is>
          <t>ARTLAB</t>
        </is>
      </c>
      <c r="V25" s="42" t="inlineStr">
        <is>
          <t>ARTLAB</t>
        </is>
      </c>
      <c r="W25" s="42" t="inlineStr">
        <is>
          <t>ELLETI</t>
        </is>
      </c>
      <c r="X25" s="66" t="n"/>
      <c r="Y25" s="66" t="inlineStr">
        <is>
          <t>CALIK</t>
        </is>
      </c>
      <c r="Z25" s="66" t="inlineStr">
        <is>
          <t>D7486O1164 N-Mica Black OD Black</t>
        </is>
      </c>
      <c r="AA25" s="156" t="inlineStr">
        <is>
          <t>D7486R1164 N-Mica Black OD Black</t>
        </is>
      </c>
      <c r="AB25" s="156" t="inlineStr">
        <is>
          <t>80% Sustainable</t>
        </is>
      </c>
      <c r="AC25" s="41" t="inlineStr">
        <is>
          <t>80% Organic cotton, 13% elastomultiester, 7% elastane</t>
        </is>
      </c>
      <c r="AD25" s="41" t="inlineStr">
        <is>
          <t>13 oz</t>
        </is>
      </c>
      <c r="AE25" s="292" t="inlineStr">
        <is>
          <t>7 / 113</t>
        </is>
      </c>
      <c r="AF25" s="41" t="n">
        <v>3000</v>
      </c>
      <c r="AG25" s="58" t="inlineStr">
        <is>
          <t>10-14</t>
        </is>
      </c>
      <c r="AH25" s="44" t="n"/>
      <c r="AI25" s="44" t="n"/>
      <c r="AJ25" s="44" t="n"/>
      <c r="AK25" s="70" t="n"/>
      <c r="AL25" s="293" t="n"/>
      <c r="AM25" s="294" t="inlineStr">
        <is>
          <t>EUR</t>
        </is>
      </c>
      <c r="AN25" s="294" t="inlineStr">
        <is>
          <t>FOB</t>
        </is>
      </c>
      <c r="AO25" s="294" t="inlineStr">
        <is>
          <t>60 DAYS NETT</t>
        </is>
      </c>
      <c r="AP25" s="295" t="inlineStr">
        <is>
          <t>cfmd</t>
        </is>
      </c>
      <c r="AQ25" s="295" t="n">
        <v>35.8</v>
      </c>
      <c r="AR25" s="294" t="n">
        <v>45</v>
      </c>
      <c r="AS25" s="294" t="n">
        <v>31</v>
      </c>
      <c r="AT25" s="296">
        <f>IFERROR(((IF(AS25&gt;0, AS25, IF(AR25&gt;0, AR25, IF(AQ25&gt;0, AQ25, 0)))))*INDEX(Assumptions!$B:$B,MATCH(T25,Assumptions!$A:$A,0)),0)</f>
        <v/>
      </c>
      <c r="AU25" s="296">
        <f>IFERROR(((IF(AS25&gt;0, AS25, IF(AR25&gt;0, AR25, IF(AQ25&gt;0, AQ25, 0)))))*INDEX(Assumptions!$C:$C,MATCH(T25,Assumptions!$A:$A,0)),0)</f>
        <v/>
      </c>
      <c r="AV25" s="296">
        <f>IFERROR(((IF(AS25&gt;0, AS25, IF(AR25&gt;0, AR25, IF(AQ25&gt;0, AQ25, 0)))))*INDEX(Assumptions!$D:$D,MATCH(T25,Assumptions!$A:$A,0)),0)</f>
        <v/>
      </c>
      <c r="AW25" s="296">
        <f>IFERROR(((IF(AS25&gt;0, AS25, IF(AR25&gt;0, AR25, IF(AQ25&gt;0, AQ25, 0)))))*INDEX(Assumptions!$G:$G,MATCH(U25,Assumptions!$F:$F,0)),0)</f>
        <v/>
      </c>
      <c r="AX25" s="297">
        <f>SUM(AT25:AW25)</f>
        <v/>
      </c>
      <c r="AY25" s="294">
        <f>((IF(AS25&gt;0, AS25, IF(AR25&gt;0, AR25, IF(AQ25&gt;0, AQ25, 0)))))+AX25</f>
        <v/>
      </c>
      <c r="AZ25" s="294">
        <f>BC25/BB25</f>
        <v/>
      </c>
      <c r="BA25" s="294">
        <f>BC25/2.38</f>
        <v/>
      </c>
      <c r="BB25" s="41" t="n">
        <v>2.5</v>
      </c>
      <c r="BC25" s="294" t="n">
        <v>169.95</v>
      </c>
      <c r="BD25" s="46">
        <f>(AZ25-AY25)/AZ25</f>
        <v/>
      </c>
      <c r="BE25" s="294">
        <f>AR25*BQ25</f>
        <v/>
      </c>
      <c r="BF25" s="294" t="n">
        <v>13.5</v>
      </c>
      <c r="BG25" s="294" t="n">
        <v>3.1</v>
      </c>
      <c r="BH25" s="47" t="n"/>
      <c r="BI25" s="47" t="inlineStr">
        <is>
          <t>Why is this more expensive than Chalkboard (less visibel)?! Otherwise to ITW (black worn in)</t>
        </is>
      </c>
      <c r="BJ25" s="47" t="n"/>
      <c r="BK25" s="47" t="n"/>
      <c r="BL25" s="47" t="n"/>
      <c r="BM25" s="47" t="n"/>
      <c r="BN25" s="47" t="n"/>
      <c r="BO25" s="47" t="n"/>
      <c r="BP25" s="42" t="n"/>
      <c r="BQ25" s="48" t="n">
        <v>17</v>
      </c>
      <c r="BR25" s="48" t="inlineStr">
        <is>
          <t>27x32</t>
        </is>
      </c>
      <c r="BS25" s="49" t="n">
        <v>42362</v>
      </c>
      <c r="BT25" s="50" t="inlineStr">
        <is>
          <t>16-12-2015 M + J</t>
        </is>
      </c>
      <c r="BU25" s="50" t="inlineStr">
        <is>
          <t>14-12-2015 P</t>
        </is>
      </c>
      <c r="BV25" s="50" t="inlineStr">
        <is>
          <t>OK</t>
        </is>
      </c>
      <c r="BW25" s="50" t="inlineStr">
        <is>
          <t>2-WAY STRETCH DENIM FROM TURKISH MILL</t>
        </is>
      </c>
      <c r="BX25" s="50" t="inlineStr">
        <is>
          <t>made in tunisia, washed by elleti, 12,75 oz, 2-way stretch denim from turkish mill isko, kings of laundry black - patch will be black (like seasonal styles)</t>
        </is>
      </c>
      <c r="BY25" s="51" t="inlineStr">
        <is>
          <t>FULL SS</t>
        </is>
      </c>
      <c r="BZ25" s="51" t="n">
        <v>42382</v>
      </c>
      <c r="CA25" s="52" t="n">
        <v>42453</v>
      </c>
      <c r="CB25" s="52" t="n"/>
      <c r="CC25" s="52" t="inlineStr">
        <is>
          <t>OK, due to the bubbel machine is a quite good. fabric change-&gt; fit smaples will come only blue (need to see wahsed legs).</t>
        </is>
      </c>
      <c r="CD25" s="52" t="inlineStr">
        <is>
          <t>19-4-2016 FIT ONLY</t>
        </is>
      </c>
      <c r="CE25" s="52" t="n">
        <v>42521</v>
      </c>
      <c r="CF25" s="52" t="n"/>
      <c r="CG25" s="52" t="n"/>
      <c r="CH25" s="49" t="n">
        <v>42593</v>
      </c>
      <c r="CI25" s="49" t="inlineStr">
        <is>
          <t>HQ</t>
        </is>
      </c>
      <c r="CJ25" s="248" t="inlineStr">
        <is>
          <t>5</t>
        </is>
      </c>
      <c r="CK25" s="50" t="inlineStr">
        <is>
          <t>comes out 1/2 - 1 size too big, back and front rise 1.5/3 too long, fitted well due to stretch</t>
        </is>
      </c>
      <c r="CL25" s="53" t="n"/>
      <c r="CM25" s="53" t="n"/>
      <c r="CN25" s="53" t="n"/>
      <c r="CO25" s="53" t="n">
        <v>155</v>
      </c>
      <c r="CP25" s="53">
        <f>CO25*AK25</f>
        <v/>
      </c>
      <c r="CQ25" s="53" t="n"/>
      <c r="CR25" s="53" t="n"/>
      <c r="CS25" s="53" t="n"/>
      <c r="CT25" s="298">
        <f>CO25*AZ25</f>
        <v/>
      </c>
      <c r="CU25" s="298">
        <f>CT25-(CO25*AY25)</f>
        <v/>
      </c>
      <c r="CV25" s="298" t="n"/>
    </row>
    <row customFormat="1" customHeight="1" hidden="1" ht="15" r="26" s="15">
      <c r="A26" s="66" t="inlineStr">
        <is>
          <t>K160701201</t>
        </is>
      </c>
      <c r="B26" s="67" t="n">
        <v>2010102332</v>
      </c>
      <c r="C26" s="66" t="inlineStr">
        <is>
          <t>CHRISTINA</t>
        </is>
      </c>
      <c r="D26" s="66" t="inlineStr">
        <is>
          <t>CHALKBOARD MARBLE</t>
        </is>
      </c>
      <c r="E26" s="66" t="inlineStr">
        <is>
          <t>Drop 1</t>
        </is>
      </c>
      <c r="F26" s="66" t="n"/>
      <c r="G26" s="39" t="n"/>
      <c r="H26" s="66" t="n"/>
      <c r="I26" s="66" t="inlineStr">
        <is>
          <t>JEANS</t>
        </is>
      </c>
      <c r="J26" s="67" t="n">
        <v>62046231</v>
      </c>
      <c r="K26" s="67" t="inlineStr">
        <is>
          <t>lange broeken, incl. kniebroeken e.d. broeken, van denim, voor dames of voor meisjes (m.u.v. werk- en bedrijfskleding, zgn. Amerikaanse overalls en sli</t>
        </is>
      </c>
      <c r="L26" s="40" t="inlineStr">
        <is>
          <t>WOMENS</t>
        </is>
      </c>
      <c r="M26" s="41" t="inlineStr">
        <is>
          <t>D0072</t>
        </is>
      </c>
      <c r="N26" s="41" t="inlineStr">
        <is>
          <t>HIGH</t>
        </is>
      </c>
      <c r="O26" s="41" t="inlineStr">
        <is>
          <t>HIGH RISE SKINNY</t>
        </is>
      </c>
      <c r="P26" s="41" t="inlineStr">
        <is>
          <t>24-32</t>
        </is>
      </c>
      <c r="Q26" s="41" t="inlineStr">
        <is>
          <t>30-32-34</t>
        </is>
      </c>
      <c r="R26" s="41" t="n"/>
      <c r="S26" s="41" t="inlineStr">
        <is>
          <t>KINGS OF LAUNDRY BLACK</t>
        </is>
      </c>
      <c r="T26" s="42" t="inlineStr">
        <is>
          <t>TUNISIA</t>
        </is>
      </c>
      <c r="U26" s="42" t="inlineStr">
        <is>
          <t>ARTLAB</t>
        </is>
      </c>
      <c r="V26" s="42" t="inlineStr">
        <is>
          <t>ARTLAB</t>
        </is>
      </c>
      <c r="W26" s="42" t="inlineStr">
        <is>
          <t>ELLETI</t>
        </is>
      </c>
      <c r="X26" s="66" t="n"/>
      <c r="Y26" s="66" t="inlineStr">
        <is>
          <t>CANDIANI</t>
        </is>
      </c>
      <c r="Z26" s="66" t="inlineStr">
        <is>
          <t>NOT ORGANIC DUE TO MOQ</t>
        </is>
      </c>
      <c r="AA26" s="41" t="inlineStr">
        <is>
          <t>RR5533 Elast raven sling</t>
        </is>
      </c>
      <c r="AB26" s="41" t="inlineStr">
        <is>
          <t>0% Sustainable</t>
        </is>
      </c>
      <c r="AC26" s="41" t="inlineStr">
        <is>
          <t>92% Cotton, 6% elastomultiester, 2% elastane</t>
        </is>
      </c>
      <c r="AD26" s="41" t="inlineStr">
        <is>
          <t>12 oz</t>
        </is>
      </c>
      <c r="AE26" s="305" t="inlineStr">
        <is>
          <t>5,3 / 150</t>
        </is>
      </c>
      <c r="AF26" s="41" t="inlineStr">
        <is>
          <t>1300 Stock / 4000</t>
        </is>
      </c>
      <c r="AG26" s="120" t="inlineStr">
        <is>
          <t>5-6</t>
        </is>
      </c>
      <c r="AH26" s="44" t="n"/>
      <c r="AI26" s="44" t="n"/>
      <c r="AJ26" s="44" t="n"/>
      <c r="AK26" s="70" t="n"/>
      <c r="AL26" s="293" t="n"/>
      <c r="AM26" s="294" t="inlineStr">
        <is>
          <t>EUR</t>
        </is>
      </c>
      <c r="AN26" s="294" t="inlineStr">
        <is>
          <t>FOB</t>
        </is>
      </c>
      <c r="AO26" s="294" t="inlineStr">
        <is>
          <t>60 DAYS NETT</t>
        </is>
      </c>
      <c r="AP26" s="295" t="inlineStr">
        <is>
          <t>cfmd</t>
        </is>
      </c>
      <c r="AQ26" s="295" t="n"/>
      <c r="AR26" s="294" t="n">
        <v>45</v>
      </c>
      <c r="AS26" s="294" t="n">
        <v>28.5</v>
      </c>
      <c r="AT26" s="296">
        <f>IFERROR(((IF(AS26&gt;0, AS26, IF(AR26&gt;0, AR26, IF(AQ26&gt;0, AQ26, 0)))))*INDEX(Assumptions!$B:$B,MATCH(T26,Assumptions!$A:$A,0)),0)</f>
        <v/>
      </c>
      <c r="AU26" s="296">
        <f>IFERROR(((IF(AS26&gt;0, AS26, IF(AR26&gt;0, AR26, IF(AQ26&gt;0, AQ26, 0)))))*INDEX(Assumptions!$C:$C,MATCH(T26,Assumptions!$A:$A,0)),0)</f>
        <v/>
      </c>
      <c r="AV26" s="296">
        <f>IFERROR(((IF(AS26&gt;0, AS26, IF(AR26&gt;0, AR26, IF(AQ26&gt;0, AQ26, 0)))))*INDEX(Assumptions!$D:$D,MATCH(T26,Assumptions!$A:$A,0)),0)</f>
        <v/>
      </c>
      <c r="AW26" s="296">
        <f>IFERROR(((IF(AS26&gt;0, AS26, IF(AR26&gt;0, AR26, IF(AQ26&gt;0, AQ26, 0)))))*INDEX(Assumptions!$G:$G,MATCH(U26,Assumptions!$F:$F,0)),0)</f>
        <v/>
      </c>
      <c r="AX26" s="297">
        <f>SUM(AT26:AW26)</f>
        <v/>
      </c>
      <c r="AY26" s="294">
        <f>((IF(AS26&gt;0, AS26, IF(AR26&gt;0, AR26, IF(AQ26&gt;0, AQ26, 0)))))+AX26</f>
        <v/>
      </c>
      <c r="AZ26" s="294">
        <f>BC26/BB26</f>
        <v/>
      </c>
      <c r="BA26" s="294">
        <f>BC26/2.38</f>
        <v/>
      </c>
      <c r="BB26" s="41" t="n">
        <v>2.5</v>
      </c>
      <c r="BC26" s="294" t="n">
        <v>159.95</v>
      </c>
      <c r="BD26" s="46">
        <f>(AZ26-AY26)/AZ26</f>
        <v/>
      </c>
      <c r="BE26" s="294">
        <f>AR26*BQ26</f>
        <v/>
      </c>
      <c r="BF26" s="294" t="n">
        <v>12.5</v>
      </c>
      <c r="BG26" s="294" t="n">
        <v>4.03</v>
      </c>
      <c r="BH26" s="47" t="n"/>
      <c r="BI26" s="47" t="n"/>
      <c r="BJ26" s="47" t="n"/>
      <c r="BK26" s="47" t="n"/>
      <c r="BL26" s="47" t="n"/>
      <c r="BM26" s="47" t="n"/>
      <c r="BN26" s="47" t="n"/>
      <c r="BO26" s="47" t="n"/>
      <c r="BP26" s="42" t="n"/>
      <c r="BQ26" s="48" t="n">
        <v>17</v>
      </c>
      <c r="BR26" s="48" t="inlineStr">
        <is>
          <t>27x32</t>
        </is>
      </c>
      <c r="BS26" s="49" t="n">
        <v>42362</v>
      </c>
      <c r="BT26" s="50" t="inlineStr">
        <is>
          <t>15-12-2015 P</t>
        </is>
      </c>
      <c r="BU26" s="50" t="inlineStr">
        <is>
          <t>11-12-2015 M</t>
        </is>
      </c>
      <c r="BV26" s="50" t="inlineStr">
        <is>
          <t>OK</t>
        </is>
      </c>
      <c r="BW26" s="50" t="inlineStr">
        <is>
          <t>STRETCH DENIM FROM ITALIAN MILL</t>
        </is>
      </c>
      <c r="BX26" s="50" t="inlineStr">
        <is>
          <t>made in tunisia, washed by elleti, 12 oz, stretch denim from italian mill candiani, kings of laundry black - best fit - patch will be black (like seasonal styles)</t>
        </is>
      </c>
      <c r="BY26" s="51" t="inlineStr">
        <is>
          <t>N/A</t>
        </is>
      </c>
      <c r="BZ26" s="51" t="n"/>
      <c r="CA26" s="51" t="n">
        <v>42488</v>
      </c>
      <c r="CB26" s="52" t="inlineStr">
        <is>
          <t>N/A</t>
        </is>
      </c>
      <c r="CC26" s="52" t="inlineStr">
        <is>
          <t>OK, due to the bubbel machine is a quite good.</t>
        </is>
      </c>
      <c r="CD26" s="51" t="n">
        <v>42492</v>
      </c>
      <c r="CE26" s="52" t="n">
        <v>42440</v>
      </c>
      <c r="CF26" s="52" t="n"/>
      <c r="CG26" s="52" t="n"/>
      <c r="CH26" s="49" t="n">
        <v>42562</v>
      </c>
      <c r="CI26" s="49" t="inlineStr">
        <is>
          <t>HQ</t>
        </is>
      </c>
      <c r="CJ26" s="248" t="inlineStr">
        <is>
          <t>5</t>
        </is>
      </c>
      <c r="CK26" s="50" t="inlineStr">
        <is>
          <t>(not for sales) seat, thigh, knee -2/-3 fitted good due to stretch</t>
        </is>
      </c>
      <c r="CL26" s="53" t="n"/>
      <c r="CM26" s="53" t="n"/>
      <c r="CN26" s="53" t="n"/>
      <c r="CO26" s="53" t="n">
        <v>448</v>
      </c>
      <c r="CP26" s="53">
        <f>CO26*AK26</f>
        <v/>
      </c>
      <c r="CQ26" s="53" t="n"/>
      <c r="CR26" s="53" t="n"/>
      <c r="CS26" s="53" t="n"/>
      <c r="CT26" s="298">
        <f>CO26*AZ26</f>
        <v/>
      </c>
      <c r="CU26" s="298">
        <f>CT26-(CO26*AY26)</f>
        <v/>
      </c>
      <c r="CV26" s="298" t="n"/>
    </row>
    <row customFormat="1" customHeight="1" hidden="1" ht="15" r="27" s="15">
      <c r="A27" s="66" t="inlineStr">
        <is>
          <t>K160701202</t>
        </is>
      </c>
      <c r="B27" s="67" t="n">
        <v>2010102378</v>
      </c>
      <c r="C27" s="66" t="inlineStr">
        <is>
          <t>CHRISTINA</t>
        </is>
      </c>
      <c r="D27" s="66" t="inlineStr">
        <is>
          <t>MIDNIGHT OVERDYE</t>
        </is>
      </c>
      <c r="E27" s="66" t="inlineStr">
        <is>
          <t>Drop 1</t>
        </is>
      </c>
      <c r="F27" s="66" t="n"/>
      <c r="G27" s="39" t="n"/>
      <c r="H27" s="66" t="n"/>
      <c r="I27" s="66" t="inlineStr">
        <is>
          <t>JEANS</t>
        </is>
      </c>
      <c r="J27" s="67" t="n">
        <v>62046231</v>
      </c>
      <c r="K27" s="67" t="inlineStr">
        <is>
          <t>lange broeken, incl. kniebroeken e.d. broeken, van denim, voor dames of voor meisjes (m.u.v. werk- en bedrijfskleding, zgn. Amerikaanse overalls en sli</t>
        </is>
      </c>
      <c r="L27" s="40" t="inlineStr">
        <is>
          <t>WOMENS</t>
        </is>
      </c>
      <c r="M27" s="66" t="inlineStr">
        <is>
          <t>D0091</t>
        </is>
      </c>
      <c r="N27" s="41" t="inlineStr">
        <is>
          <t>SUPER</t>
        </is>
      </c>
      <c r="O27" s="41" t="inlineStr">
        <is>
          <t>HIGH RISE SKINNY</t>
        </is>
      </c>
      <c r="P27" s="41" t="inlineStr">
        <is>
          <t>24-32</t>
        </is>
      </c>
      <c r="Q27" s="41" t="inlineStr">
        <is>
          <t>30-32-34</t>
        </is>
      </c>
      <c r="R27" s="41" t="n"/>
      <c r="S27" s="41" t="inlineStr">
        <is>
          <t>KINGS OF LAUNDRY SEASONAL BLACK</t>
        </is>
      </c>
      <c r="T27" s="42" t="inlineStr">
        <is>
          <t>TUNISIA</t>
        </is>
      </c>
      <c r="U27" s="42" t="inlineStr">
        <is>
          <t>ARTLAB</t>
        </is>
      </c>
      <c r="V27" s="42" t="inlineStr">
        <is>
          <t>ARTLAB</t>
        </is>
      </c>
      <c r="W27" s="42" t="inlineStr">
        <is>
          <t>INTERWASHING</t>
        </is>
      </c>
      <c r="X27" s="66" t="n"/>
      <c r="Y27" s="66" t="inlineStr">
        <is>
          <t>ORTA</t>
        </is>
      </c>
      <c r="Z27" s="66" t="inlineStr">
        <is>
          <t>9585A-33</t>
        </is>
      </c>
      <c r="AA27" s="41" t="inlineStr">
        <is>
          <t>8251 Carbon black OD</t>
        </is>
      </c>
      <c r="AB27" s="41" t="inlineStr">
        <is>
          <t>93% Sustainable</t>
        </is>
      </c>
      <c r="AC27" s="41" t="inlineStr">
        <is>
          <t>78% Organic cotton, 15% Tencel lyocell, 5% polyester, 2% elastane</t>
        </is>
      </c>
      <c r="AD27" s="41" t="inlineStr">
        <is>
          <t>12 oz</t>
        </is>
      </c>
      <c r="AE27" s="292" t="inlineStr">
        <is>
          <t>4,76 / 127</t>
        </is>
      </c>
      <c r="AF27" s="41" t="n"/>
      <c r="AG27" s="41" t="n"/>
      <c r="AH27" s="44" t="n"/>
      <c r="AI27" s="44" t="n"/>
      <c r="AJ27" s="44" t="n"/>
      <c r="AK27" s="70" t="n"/>
      <c r="AL27" s="293" t="n"/>
      <c r="AM27" s="294" t="inlineStr">
        <is>
          <t>EUR</t>
        </is>
      </c>
      <c r="AN27" s="294" t="inlineStr">
        <is>
          <t>FOB</t>
        </is>
      </c>
      <c r="AO27" s="294" t="inlineStr">
        <is>
          <t>60 DAYS NETT</t>
        </is>
      </c>
      <c r="AP27" s="295" t="inlineStr">
        <is>
          <t>cfmd</t>
        </is>
      </c>
      <c r="AQ27" s="295" t="n"/>
      <c r="AR27" s="294" t="n">
        <v>45</v>
      </c>
      <c r="AS27" s="294" t="n">
        <v>24.5</v>
      </c>
      <c r="AT27" s="296">
        <f>IFERROR(((IF(AS27&gt;0, AS27, IF(AR27&gt;0, AR27, IF(AQ27&gt;0, AQ27, 0)))))*INDEX(Assumptions!$B:$B,MATCH(T27,Assumptions!$A:$A,0)),0)</f>
        <v/>
      </c>
      <c r="AU27" s="296">
        <f>IFERROR(((IF(AS27&gt;0, AS27, IF(AR27&gt;0, AR27, IF(AQ27&gt;0, AQ27, 0)))))*INDEX(Assumptions!$C:$C,MATCH(T27,Assumptions!$A:$A,0)),0)</f>
        <v/>
      </c>
      <c r="AV27" s="296">
        <f>IFERROR(((IF(AS27&gt;0, AS27, IF(AR27&gt;0, AR27, IF(AQ27&gt;0, AQ27, 0)))))*INDEX(Assumptions!$D:$D,MATCH(T27,Assumptions!$A:$A,0)),0)</f>
        <v/>
      </c>
      <c r="AW27" s="296">
        <f>IFERROR(((IF(AS27&gt;0, AS27, IF(AR27&gt;0, AR27, IF(AQ27&gt;0, AQ27, 0)))))*INDEX(Assumptions!$G:$G,MATCH(U27,Assumptions!$F:$F,0)),0)</f>
        <v/>
      </c>
      <c r="AX27" s="297">
        <f>SUM(AT27:AW27)</f>
        <v/>
      </c>
      <c r="AY27" s="294">
        <f>((IF(AS27&gt;0, AS27, IF(AR27&gt;0, AR27, IF(AQ27&gt;0, AQ27, 0)))))+AX27</f>
        <v/>
      </c>
      <c r="AZ27" s="294">
        <f>BC27/BB27</f>
        <v/>
      </c>
      <c r="BA27" s="294">
        <f>BC27/2.38</f>
        <v/>
      </c>
      <c r="BB27" s="41" t="n">
        <v>2.5</v>
      </c>
      <c r="BC27" s="294" t="n">
        <v>139.95</v>
      </c>
      <c r="BD27" s="46">
        <f>(AZ27-AY27)/AZ27</f>
        <v/>
      </c>
      <c r="BE27" s="294">
        <f>AR27*BQ27</f>
        <v/>
      </c>
      <c r="BF27" s="294" t="n">
        <v>6.3</v>
      </c>
      <c r="BG27" s="294" t="n">
        <v>3.2</v>
      </c>
      <c r="BH27" s="47" t="n"/>
      <c r="BI27" s="47" t="inlineStr">
        <is>
          <t>WP, fabric and trims not matching FOB…in general OD program</t>
        </is>
      </c>
      <c r="BJ27" s="47" t="n"/>
      <c r="BK27" s="47" t="n"/>
      <c r="BL27" s="47" t="n"/>
      <c r="BM27" s="47" t="n"/>
      <c r="BN27" s="47" t="n"/>
      <c r="BO27" s="47" t="n"/>
      <c r="BP27" s="42" t="n"/>
      <c r="BQ27" s="48" t="n">
        <v>17</v>
      </c>
      <c r="BR27" s="48" t="inlineStr">
        <is>
          <t>27x32</t>
        </is>
      </c>
      <c r="BS27" s="49" t="n">
        <v>42362</v>
      </c>
      <c r="BT27" s="50" t="inlineStr">
        <is>
          <t>15-12-2015 P</t>
        </is>
      </c>
      <c r="BU27" s="50" t="inlineStr">
        <is>
          <t>11-12-2015 M</t>
        </is>
      </c>
      <c r="BV27" s="50" t="inlineStr">
        <is>
          <t>OK (changed to super stretch)</t>
        </is>
      </c>
      <c r="BW27" s="50" t="inlineStr">
        <is>
          <t>STRETCH DENIM FROM TURKISH MILL</t>
        </is>
      </c>
      <c r="BX27" s="50" t="inlineStr">
        <is>
          <t>made in tunisia, washed by interwashing, 12 oz, stretch denim from turkish mill orta, kings of laundry - available patch  (s/b KOL patch)</t>
        </is>
      </c>
      <c r="BY27" s="51" t="inlineStr">
        <is>
          <t>27x32</t>
        </is>
      </c>
      <c r="BZ27" s="51" t="n">
        <v>42382</v>
      </c>
      <c r="CA27" s="52" t="n">
        <v>42417</v>
      </c>
      <c r="CB27" s="52" t="n">
        <v>42431</v>
      </c>
      <c r="CC27" s="52" t="n"/>
      <c r="CD27" s="52" t="n">
        <v>42431</v>
      </c>
      <c r="CE27" s="52" t="n">
        <v>42468</v>
      </c>
      <c r="CF27" s="52" t="n"/>
      <c r="CG27" s="52" t="n"/>
      <c r="CH27" s="49" t="inlineStr">
        <is>
          <t>NOT SURE OF DATE, APPROVED</t>
        </is>
      </c>
      <c r="CI27" s="49" t="inlineStr">
        <is>
          <t>HQ</t>
        </is>
      </c>
      <c r="CJ27" s="248" t="inlineStr">
        <is>
          <t>2-5 pcs received (recheck)</t>
        </is>
      </c>
      <c r="CK27" s="50" t="n"/>
      <c r="CL27" s="53" t="n"/>
      <c r="CM27" s="53" t="n"/>
      <c r="CN27" s="53" t="n"/>
      <c r="CO27" s="53" t="n">
        <v>802</v>
      </c>
      <c r="CP27" s="53">
        <f>CO27*AK27</f>
        <v/>
      </c>
      <c r="CQ27" s="53" t="n"/>
      <c r="CR27" s="53" t="n"/>
      <c r="CS27" s="53" t="n"/>
      <c r="CT27" s="298">
        <f>CO27*AZ27</f>
        <v/>
      </c>
      <c r="CU27" s="298">
        <f>CT27-(CO27*AY27)</f>
        <v/>
      </c>
      <c r="CV27" s="298" t="n"/>
    </row>
    <row customFormat="1" customHeight="1" hidden="1" ht="15" r="28" s="15">
      <c r="A28" s="66" t="inlineStr">
        <is>
          <t>K160701203</t>
        </is>
      </c>
      <c r="B28" s="67" t="n">
        <v>2010102379</v>
      </c>
      <c r="C28" s="66" t="inlineStr">
        <is>
          <t>CHRISTINA SUPER STRETCH</t>
        </is>
      </c>
      <c r="D28" s="66" t="inlineStr">
        <is>
          <t>TWO-WAY STRETCH BLACK RINSE</t>
        </is>
      </c>
      <c r="E28" s="66" t="inlineStr">
        <is>
          <t>Drop 2</t>
        </is>
      </c>
      <c r="F28" s="66" t="n"/>
      <c r="G28" s="39" t="n"/>
      <c r="H28" s="66" t="n"/>
      <c r="I28" s="66" t="inlineStr">
        <is>
          <t>JEANS</t>
        </is>
      </c>
      <c r="J28" s="67" t="n">
        <v>62046231</v>
      </c>
      <c r="K28" s="67" t="inlineStr">
        <is>
          <t>lange broeken, incl. kniebroeken e.d. broeken, van denim, voor dames of voor meisjes (m.u.v. werk- en bedrijfskleding, zgn. Amerikaanse overalls en sli</t>
        </is>
      </c>
      <c r="L28" s="40" t="inlineStr">
        <is>
          <t>WOMENS</t>
        </is>
      </c>
      <c r="M28" s="66" t="inlineStr">
        <is>
          <t>D0064</t>
        </is>
      </c>
      <c r="N28" s="41" t="inlineStr">
        <is>
          <t>SUPER SUPER</t>
        </is>
      </c>
      <c r="O28" s="41" t="inlineStr">
        <is>
          <t>HIGH SUPER SKINNY</t>
        </is>
      </c>
      <c r="P28" s="41" t="inlineStr">
        <is>
          <t>24-32</t>
        </is>
      </c>
      <c r="Q28" s="41" t="inlineStr">
        <is>
          <t>30-32-34</t>
        </is>
      </c>
      <c r="R28" s="41" t="n"/>
      <c r="S28" s="41" t="inlineStr">
        <is>
          <t>SEASONAL BLACK</t>
        </is>
      </c>
      <c r="T28" s="42" t="inlineStr">
        <is>
          <t>TUNISIA</t>
        </is>
      </c>
      <c r="U28" s="42" t="inlineStr">
        <is>
          <t>ARTLAB</t>
        </is>
      </c>
      <c r="V28" s="42" t="inlineStr">
        <is>
          <t>ARTLAB</t>
        </is>
      </c>
      <c r="W28" s="42" t="inlineStr">
        <is>
          <t>INTERWASHING</t>
        </is>
      </c>
      <c r="X28" s="66" t="n"/>
      <c r="Y28" s="66" t="inlineStr">
        <is>
          <t>CALIK</t>
        </is>
      </c>
      <c r="Z28" s="66" t="inlineStr">
        <is>
          <t>D7486O1164 N-Mica Black OD Black</t>
        </is>
      </c>
      <c r="AA28" s="156" t="inlineStr">
        <is>
          <t>D7486R1164 N-Mica Black OD Black</t>
        </is>
      </c>
      <c r="AB28" s="156" t="inlineStr">
        <is>
          <t>80% Sustainable</t>
        </is>
      </c>
      <c r="AC28" s="41" t="inlineStr">
        <is>
          <t>80% Organic cotton, 13% elastomultiester, 7% elastane</t>
        </is>
      </c>
      <c r="AD28" s="41" t="inlineStr">
        <is>
          <t>13 oz</t>
        </is>
      </c>
      <c r="AE28" s="292" t="inlineStr">
        <is>
          <t>7 / 113</t>
        </is>
      </c>
      <c r="AF28" s="41" t="n">
        <v>3000</v>
      </c>
      <c r="AG28" s="58" t="inlineStr">
        <is>
          <t>10-14</t>
        </is>
      </c>
      <c r="AH28" s="44" t="n"/>
      <c r="AI28" s="44" t="n"/>
      <c r="AJ28" s="44" t="n"/>
      <c r="AK28" s="70" t="n">
        <v>1.44</v>
      </c>
      <c r="AL28" s="293" t="n"/>
      <c r="AM28" s="294" t="inlineStr">
        <is>
          <t>EUR</t>
        </is>
      </c>
      <c r="AN28" s="294" t="inlineStr">
        <is>
          <t>FOB</t>
        </is>
      </c>
      <c r="AO28" s="294" t="inlineStr">
        <is>
          <t>60 DAYS NETT</t>
        </is>
      </c>
      <c r="AP28" s="295" t="inlineStr">
        <is>
          <t>cfmd</t>
        </is>
      </c>
      <c r="AQ28" s="295" t="n">
        <v>25.5</v>
      </c>
      <c r="AR28" s="294" t="n">
        <v>45</v>
      </c>
      <c r="AS28" s="294" t="n">
        <v>22</v>
      </c>
      <c r="AT28" s="296">
        <f>IFERROR(((IF(AS28&gt;0, AS28, IF(AR28&gt;0, AR28, IF(AQ28&gt;0, AQ28, 0)))))*INDEX(Assumptions!$B:$B,MATCH(T28,Assumptions!$A:$A,0)),0)</f>
        <v/>
      </c>
      <c r="AU28" s="296">
        <f>IFERROR(((IF(AS28&gt;0, AS28, IF(AR28&gt;0, AR28, IF(AQ28&gt;0, AQ28, 0)))))*INDEX(Assumptions!$C:$C,MATCH(T28,Assumptions!$A:$A,0)),0)</f>
        <v/>
      </c>
      <c r="AV28" s="296">
        <f>IFERROR(((IF(AS28&gt;0, AS28, IF(AR28&gt;0, AR28, IF(AQ28&gt;0, AQ28, 0)))))*INDEX(Assumptions!$D:$D,MATCH(T28,Assumptions!$A:$A,0)),0)</f>
        <v/>
      </c>
      <c r="AW28" s="296">
        <f>IFERROR(((IF(AS28&gt;0, AS28, IF(AR28&gt;0, AR28, IF(AQ28&gt;0, AQ28, 0)))))*INDEX(Assumptions!$G:$G,MATCH(U28,Assumptions!$F:$F,0)),0)</f>
        <v/>
      </c>
      <c r="AX28" s="297">
        <f>SUM(AT28:AW28)</f>
        <v/>
      </c>
      <c r="AY28" s="294">
        <f>((IF(AS28&gt;0, AS28, IF(AR28&gt;0, AR28, IF(AQ28&gt;0, AQ28, 0)))))+AX28</f>
        <v/>
      </c>
      <c r="AZ28" s="294">
        <f>BC28/BB28</f>
        <v/>
      </c>
      <c r="BA28" s="294">
        <f>BC28/2.38</f>
        <v/>
      </c>
      <c r="BB28" s="41" t="n">
        <v>2.5</v>
      </c>
      <c r="BC28" s="294" t="n">
        <v>129.95</v>
      </c>
      <c r="BD28" s="46">
        <f>(AZ28-AY28)/AZ28</f>
        <v/>
      </c>
      <c r="BE28" s="294">
        <f>AR28*BQ28</f>
        <v/>
      </c>
      <c r="BF28" s="294" t="n">
        <v>1</v>
      </c>
      <c r="BG28" s="294" t="n">
        <v>3.12</v>
      </c>
      <c r="BH28" s="47" t="n"/>
      <c r="BI28" s="47" t="n"/>
      <c r="BJ28" s="71" t="n"/>
      <c r="BK28" s="47" t="n"/>
      <c r="BL28" s="47" t="n"/>
      <c r="BM28" s="47" t="n"/>
      <c r="BN28" s="47" t="n"/>
      <c r="BO28" s="47" t="n"/>
      <c r="BP28" s="42" t="n"/>
      <c r="BQ28" s="48" t="n">
        <v>17</v>
      </c>
      <c r="BR28" s="48" t="inlineStr">
        <is>
          <t>27x32</t>
        </is>
      </c>
      <c r="BS28" s="49" t="n">
        <v>42362</v>
      </c>
      <c r="BT28" s="50" t="inlineStr">
        <is>
          <t>15-12-2015 P</t>
        </is>
      </c>
      <c r="BU28" s="50" t="inlineStr">
        <is>
          <t>11-12-2015 M</t>
        </is>
      </c>
      <c r="BV28" s="50" t="inlineStr">
        <is>
          <t>OK</t>
        </is>
      </c>
      <c r="BW28" s="50" t="inlineStr">
        <is>
          <t>2-WAY STRETCH DENIM FROM TURKISH MILL</t>
        </is>
      </c>
      <c r="BX28" s="50" t="inlineStr">
        <is>
          <t>made in tunisia, washed by interwashing, 12,75 oz, 2-way stretch denim from turkish mill isko, seasonal black</t>
        </is>
      </c>
      <c r="BY28" s="51" t="inlineStr">
        <is>
          <t>FULL SS</t>
        </is>
      </c>
      <c r="BZ28" s="51" t="n">
        <v>42382</v>
      </c>
      <c r="CA28" s="52" t="n">
        <v>42471</v>
      </c>
      <c r="CB28" s="52" t="n"/>
      <c r="CC28" s="52" t="inlineStr">
        <is>
          <t>fabric change-&gt; fit smaples will come only blue (need to see wahsed legs).</t>
        </is>
      </c>
      <c r="CD28" s="52" t="n">
        <v>42479</v>
      </c>
      <c r="CE28" s="52" t="n">
        <v>42521</v>
      </c>
      <c r="CF28" s="52" t="n"/>
      <c r="CG28" s="52" t="n"/>
      <c r="CH28" s="49" t="n">
        <v>42564</v>
      </c>
      <c r="CI28" s="49" t="inlineStr">
        <is>
          <t>Tunisia</t>
        </is>
      </c>
      <c r="CJ28" s="248" t="n"/>
      <c r="CK28" s="50" t="inlineStr">
        <is>
          <t>wrong care label info</t>
        </is>
      </c>
      <c r="CL28" s="53" t="n"/>
      <c r="CM28" s="53" t="n"/>
      <c r="CN28" s="53" t="n"/>
      <c r="CO28" s="53" t="n">
        <v>1100</v>
      </c>
      <c r="CP28" s="53">
        <f>CO28*AK28</f>
        <v/>
      </c>
      <c r="CQ28" s="53" t="n"/>
      <c r="CR28" s="53" t="n"/>
      <c r="CS28" s="53" t="n"/>
      <c r="CT28" s="298">
        <f>CO28*AZ28</f>
        <v/>
      </c>
      <c r="CU28" s="298">
        <f>CT28-(CO28*AY28)</f>
        <v/>
      </c>
      <c r="CV28" s="298" t="n"/>
    </row>
    <row customFormat="1" customHeight="1" hidden="1" ht="15" r="29" s="15">
      <c r="A29" s="66" t="inlineStr">
        <is>
          <t>K160701204</t>
        </is>
      </c>
      <c r="B29" s="67" t="n">
        <v>2010102380</v>
      </c>
      <c r="C29" s="66" t="inlineStr">
        <is>
          <t>CHRISTINA SUPER STRETCH</t>
        </is>
      </c>
      <c r="D29" s="66" t="inlineStr">
        <is>
          <t>TWO-WAY STRETCH GREY LASER</t>
        </is>
      </c>
      <c r="E29" s="66" t="inlineStr">
        <is>
          <t>Drop 2</t>
        </is>
      </c>
      <c r="F29" s="66" t="n"/>
      <c r="G29" s="39" t="n"/>
      <c r="H29" s="66" t="n"/>
      <c r="I29" s="66" t="inlineStr">
        <is>
          <t>JEANS</t>
        </is>
      </c>
      <c r="J29" s="67" t="n">
        <v>62046231</v>
      </c>
      <c r="K29" s="67" t="inlineStr">
        <is>
          <t>lange broeken, incl. kniebroeken e.d. broeken, van denim, voor dames of voor meisjes (m.u.v. werk- en bedrijfskleding, zgn. Amerikaanse overalls en sli</t>
        </is>
      </c>
      <c r="L29" s="40" t="inlineStr">
        <is>
          <t>WOMENS</t>
        </is>
      </c>
      <c r="M29" s="41" t="inlineStr">
        <is>
          <t>D0066</t>
        </is>
      </c>
      <c r="N29" s="41" t="inlineStr">
        <is>
          <t>SUPER SUPER</t>
        </is>
      </c>
      <c r="O29" s="41" t="inlineStr">
        <is>
          <t>HIGH SUPER SKINNY</t>
        </is>
      </c>
      <c r="P29" s="41" t="inlineStr">
        <is>
          <t>24-32</t>
        </is>
      </c>
      <c r="Q29" s="41" t="inlineStr">
        <is>
          <t>30-32-34</t>
        </is>
      </c>
      <c r="R29" s="41" t="n"/>
      <c r="S29" s="41" t="inlineStr">
        <is>
          <t>KINGS OF LAUNDRY BLACK</t>
        </is>
      </c>
      <c r="T29" s="42" t="inlineStr">
        <is>
          <t>TUNISIA</t>
        </is>
      </c>
      <c r="U29" s="42" t="inlineStr">
        <is>
          <t>ARTLAB</t>
        </is>
      </c>
      <c r="V29" s="42" t="inlineStr">
        <is>
          <t>ARTLAB</t>
        </is>
      </c>
      <c r="W29" s="42" t="inlineStr">
        <is>
          <t>INTERWASHING</t>
        </is>
      </c>
      <c r="X29" s="66" t="n"/>
      <c r="Y29" s="66" t="inlineStr">
        <is>
          <t>CALIK</t>
        </is>
      </c>
      <c r="Z29" s="66" t="inlineStr">
        <is>
          <t>D7486O1164 N-Mica Black OD Black</t>
        </is>
      </c>
      <c r="AA29" s="156" t="inlineStr">
        <is>
          <t>D7486R1164 N-Mica Black OD Black</t>
        </is>
      </c>
      <c r="AB29" s="156" t="inlineStr">
        <is>
          <t>80% Sustainable</t>
        </is>
      </c>
      <c r="AC29" s="41" t="inlineStr">
        <is>
          <t>80% Organic cotton, 13% elastomultiester, 7% elastane</t>
        </is>
      </c>
      <c r="AD29" s="41" t="inlineStr">
        <is>
          <t>13 oz</t>
        </is>
      </c>
      <c r="AE29" s="292" t="inlineStr">
        <is>
          <t>7 / 113</t>
        </is>
      </c>
      <c r="AF29" s="41" t="n">
        <v>3000</v>
      </c>
      <c r="AG29" s="58" t="inlineStr">
        <is>
          <t>10-14</t>
        </is>
      </c>
      <c r="AH29" s="44" t="n"/>
      <c r="AI29" s="44" t="n"/>
      <c r="AJ29" s="44" t="n"/>
      <c r="AK29" s="70" t="n"/>
      <c r="AL29" s="293" t="n"/>
      <c r="AM29" s="294" t="inlineStr">
        <is>
          <t>EUR</t>
        </is>
      </c>
      <c r="AN29" s="294" t="inlineStr">
        <is>
          <t>FOB</t>
        </is>
      </c>
      <c r="AO29" s="294" t="inlineStr">
        <is>
          <t>60 DAYS NETT</t>
        </is>
      </c>
      <c r="AP29" s="295" t="inlineStr">
        <is>
          <t>cfmd</t>
        </is>
      </c>
      <c r="AQ29" s="295" t="n">
        <v>31.8</v>
      </c>
      <c r="AR29" s="294" t="n">
        <v>45</v>
      </c>
      <c r="AS29" s="294" t="n">
        <v>31</v>
      </c>
      <c r="AT29" s="296">
        <f>IFERROR(((IF(AS29&gt;0, AS29, IF(AR29&gt;0, AR29, IF(AQ29&gt;0, AQ29, 0)))))*INDEX(Assumptions!$B:$B,MATCH(T29,Assumptions!$A:$A,0)),0)</f>
        <v/>
      </c>
      <c r="AU29" s="296">
        <f>IFERROR(((IF(AS29&gt;0, AS29, IF(AR29&gt;0, AR29, IF(AQ29&gt;0, AQ29, 0)))))*INDEX(Assumptions!$C:$C,MATCH(T29,Assumptions!$A:$A,0)),0)</f>
        <v/>
      </c>
      <c r="AV29" s="296">
        <f>IFERROR(((IF(AS29&gt;0, AS29, IF(AR29&gt;0, AR29, IF(AQ29&gt;0, AQ29, 0)))))*INDEX(Assumptions!$D:$D,MATCH(T29,Assumptions!$A:$A,0)),0)</f>
        <v/>
      </c>
      <c r="AW29" s="296">
        <f>IFERROR(((IF(AS29&gt;0, AS29, IF(AR29&gt;0, AR29, IF(AQ29&gt;0, AQ29, 0)))))*INDEX(Assumptions!$G:$G,MATCH(U29,Assumptions!$F:$F,0)),0)</f>
        <v/>
      </c>
      <c r="AX29" s="297">
        <f>SUM(AT29:AW29)</f>
        <v/>
      </c>
      <c r="AY29" s="294">
        <f>((IF(AS29&gt;0, AS29, IF(AR29&gt;0, AR29, IF(AQ29&gt;0, AQ29, 0)))))+AX29</f>
        <v/>
      </c>
      <c r="AZ29" s="294">
        <f>BC29/BB29</f>
        <v/>
      </c>
      <c r="BA29" s="294">
        <f>BC29/2.38</f>
        <v/>
      </c>
      <c r="BB29" s="41" t="n">
        <v>2.5</v>
      </c>
      <c r="BC29" s="294" t="n">
        <v>159.95</v>
      </c>
      <c r="BD29" s="46">
        <f>(AZ29-AY29)/AZ29</f>
        <v/>
      </c>
      <c r="BE29" s="294">
        <f>AR29*BQ29</f>
        <v/>
      </c>
      <c r="BF29" s="294" t="n">
        <v>6.7</v>
      </c>
      <c r="BG29" s="294" t="n">
        <v>3.13</v>
      </c>
      <c r="BH29" s="47" t="n"/>
      <c r="BI29" s="47" t="inlineStr">
        <is>
          <t>Push for price!</t>
        </is>
      </c>
      <c r="BJ29" s="47" t="n"/>
      <c r="BK29" s="47" t="n"/>
      <c r="BL29" s="47" t="n"/>
      <c r="BM29" s="47" t="n"/>
      <c r="BN29" s="47" t="n"/>
      <c r="BO29" s="47" t="n"/>
      <c r="BP29" s="42" t="n"/>
      <c r="BQ29" s="48" t="n">
        <v>17</v>
      </c>
      <c r="BR29" s="48" t="inlineStr">
        <is>
          <t>27x32</t>
        </is>
      </c>
      <c r="BS29" s="49" t="n">
        <v>42362</v>
      </c>
      <c r="BT29" s="50" t="inlineStr">
        <is>
          <t>15-12-2015 P</t>
        </is>
      </c>
      <c r="BU29" s="50" t="inlineStr">
        <is>
          <t>14-12-2015 P</t>
        </is>
      </c>
      <c r="BV29" s="50" t="inlineStr">
        <is>
          <t>OK</t>
        </is>
      </c>
      <c r="BW29" s="50" t="inlineStr">
        <is>
          <t>2-WAY STRETCH DENIM FROM TURKISH MILL</t>
        </is>
      </c>
      <c r="BX29" s="50" t="inlineStr">
        <is>
          <t>made in tunisia, washed by interwashing, 12,75 oz, 2-way stretch denim from turkish mill isko, kings of laundry black - best fit - patch will be black (like seasonal styles). All scratches/damages will be cxl</t>
        </is>
      </c>
      <c r="BY29" s="51" t="inlineStr">
        <is>
          <t>27x32</t>
        </is>
      </c>
      <c r="BZ29" s="51" t="n">
        <v>42382</v>
      </c>
      <c r="CA29" s="52" t="n">
        <v>42471</v>
      </c>
      <c r="CB29" s="52" t="n"/>
      <c r="CC29" s="52" t="inlineStr">
        <is>
          <t>OK, due to the bubbel machine is a quite good. fabric change-&gt; fit smaples will come only blue (need to see wahsed legs).</t>
        </is>
      </c>
      <c r="CD29" s="52" t="n">
        <v>42479</v>
      </c>
      <c r="CE29" s="52" t="n">
        <v>42521</v>
      </c>
      <c r="CF29" s="52" t="n"/>
      <c r="CG29" s="52" t="n"/>
      <c r="CH29" s="49" t="n">
        <v>42579</v>
      </c>
      <c r="CI29" s="49" t="inlineStr">
        <is>
          <t>HQ</t>
        </is>
      </c>
      <c r="CJ29" s="248" t="inlineStr">
        <is>
          <t>5</t>
        </is>
      </c>
      <c r="CK29" s="50" t="n"/>
      <c r="CL29" s="53" t="n"/>
      <c r="CM29" s="53" t="n"/>
      <c r="CN29" s="53" t="n"/>
      <c r="CO29" s="53" t="n">
        <v>153</v>
      </c>
      <c r="CP29" s="53">
        <f>CO29*AK29</f>
        <v/>
      </c>
      <c r="CQ29" s="53" t="n"/>
      <c r="CR29" s="53" t="n"/>
      <c r="CS29" s="53" t="n"/>
      <c r="CT29" s="298">
        <f>CO29*AZ29</f>
        <v/>
      </c>
      <c r="CU29" s="298">
        <f>CT29-(CO29*AY29)</f>
        <v/>
      </c>
      <c r="CV29" s="298" t="n"/>
    </row>
    <row customFormat="1" customHeight="1" hidden="1" ht="15" r="30" s="15">
      <c r="A30" s="66" t="inlineStr">
        <is>
          <t>K160701301</t>
        </is>
      </c>
      <c r="B30" s="67" t="n">
        <v>2010102381</v>
      </c>
      <c r="C30" s="66" t="inlineStr">
        <is>
          <t>KIMBERLEY</t>
        </is>
      </c>
      <c r="D30" s="66" t="inlineStr">
        <is>
          <t>VINTAGE LASER</t>
        </is>
      </c>
      <c r="E30" s="66" t="inlineStr">
        <is>
          <t>Drop 1</t>
        </is>
      </c>
      <c r="F30" s="66" t="n"/>
      <c r="G30" s="39" t="n"/>
      <c r="H30" s="66" t="n"/>
      <c r="I30" s="66" t="inlineStr">
        <is>
          <t>JEANS</t>
        </is>
      </c>
      <c r="J30" s="67" t="n">
        <v>62046231</v>
      </c>
      <c r="K30" s="67" t="inlineStr">
        <is>
          <t>lange broeken, incl. kniebroeken e.d. broeken, van denim, voor dames of voor meisjes (m.u.v. werk- en bedrijfskleding, zgn. Amerikaanse overalls en sli</t>
        </is>
      </c>
      <c r="L30" s="40" t="inlineStr">
        <is>
          <t>WOMENS</t>
        </is>
      </c>
      <c r="M30" s="66" t="inlineStr">
        <is>
          <t>D0099</t>
        </is>
      </c>
      <c r="N30" s="41" t="inlineStr">
        <is>
          <t>NON</t>
        </is>
      </c>
      <c r="O30" s="41" t="inlineStr">
        <is>
          <t>HIGH RISE STRAIGHT</t>
        </is>
      </c>
      <c r="P30" s="41" t="inlineStr">
        <is>
          <t>24-32</t>
        </is>
      </c>
      <c r="Q30" s="41" t="inlineStr">
        <is>
          <t>30-32-34</t>
        </is>
      </c>
      <c r="R30" s="41" t="n"/>
      <c r="S30" s="41" t="inlineStr">
        <is>
          <t>KINGS OF LAUNDRY SEASONAL MAIN</t>
        </is>
      </c>
      <c r="T30" s="42" t="inlineStr">
        <is>
          <t>TUNISIA</t>
        </is>
      </c>
      <c r="U30" s="42" t="inlineStr">
        <is>
          <t>ARTLAB</t>
        </is>
      </c>
      <c r="V30" s="42" t="inlineStr">
        <is>
          <t>ARTLAB</t>
        </is>
      </c>
      <c r="W30" s="42" t="inlineStr">
        <is>
          <t>ELLETI</t>
        </is>
      </c>
      <c r="X30" s="66" t="n"/>
      <c r="Y30" s="66" t="inlineStr">
        <is>
          <t>ORTA</t>
        </is>
      </c>
      <c r="Z30" s="67" t="n">
        <v>9560</v>
      </c>
      <c r="AA30" s="156" t="n"/>
      <c r="AB30" s="156" t="inlineStr">
        <is>
          <t>56% Sustainable</t>
        </is>
      </c>
      <c r="AC30" s="41" t="inlineStr">
        <is>
          <t>56% Organic cotton (warp), 44% cotton (weft)</t>
        </is>
      </c>
      <c r="AD30" s="41" t="inlineStr">
        <is>
          <t>15 oz</t>
        </is>
      </c>
      <c r="AE30" s="305" t="inlineStr">
        <is>
          <t>5,35 / 150</t>
        </is>
      </c>
      <c r="AF30" s="41" t="n"/>
      <c r="AG30" s="41" t="n"/>
      <c r="AH30" s="44" t="n"/>
      <c r="AI30" s="44" t="n"/>
      <c r="AJ30" s="44" t="n"/>
      <c r="AK30" s="70" t="n"/>
      <c r="AL30" s="293" t="n"/>
      <c r="AM30" s="294" t="inlineStr">
        <is>
          <t>EUR</t>
        </is>
      </c>
      <c r="AN30" s="294" t="inlineStr">
        <is>
          <t>FOB</t>
        </is>
      </c>
      <c r="AO30" s="294" t="inlineStr">
        <is>
          <t>60 DAYS NETT</t>
        </is>
      </c>
      <c r="AP30" s="295" t="inlineStr">
        <is>
          <t>cfmd</t>
        </is>
      </c>
      <c r="AQ30" s="295" t="n"/>
      <c r="AR30" s="294" t="n">
        <v>45</v>
      </c>
      <c r="AS30" s="294" t="n">
        <v>28</v>
      </c>
      <c r="AT30" s="296">
        <f>IFERROR(((IF(AS30&gt;0, AS30, IF(AR30&gt;0, AR30, IF(AQ30&gt;0, AQ30, 0)))))*INDEX(Assumptions!$B:$B,MATCH(T30,Assumptions!$A:$A,0)),0)</f>
        <v/>
      </c>
      <c r="AU30" s="296">
        <f>IFERROR(((IF(AS30&gt;0, AS30, IF(AR30&gt;0, AR30, IF(AQ30&gt;0, AQ30, 0)))))*INDEX(Assumptions!$C:$C,MATCH(T30,Assumptions!$A:$A,0)),0)</f>
        <v/>
      </c>
      <c r="AV30" s="296">
        <f>IFERROR(((IF(AS30&gt;0, AS30, IF(AR30&gt;0, AR30, IF(AQ30&gt;0, AQ30, 0)))))*INDEX(Assumptions!$D:$D,MATCH(T30,Assumptions!$A:$A,0)),0)</f>
        <v/>
      </c>
      <c r="AW30" s="296">
        <f>IFERROR(((IF(AS30&gt;0, AS30, IF(AR30&gt;0, AR30, IF(AQ30&gt;0, AQ30, 0)))))*INDEX(Assumptions!$G:$G,MATCH(U30,Assumptions!$F:$F,0)),0)</f>
        <v/>
      </c>
      <c r="AX30" s="297">
        <f>SUM(AT30:AW30)</f>
        <v/>
      </c>
      <c r="AY30" s="294">
        <f>((IF(AS30&gt;0, AS30, IF(AR30&gt;0, AR30, IF(AQ30&gt;0, AQ30, 0)))))+AX30</f>
        <v/>
      </c>
      <c r="AZ30" s="294">
        <f>BC30/BB30</f>
        <v/>
      </c>
      <c r="BA30" s="294">
        <f>BC30/2.38</f>
        <v/>
      </c>
      <c r="BB30" s="41" t="n">
        <v>2.5</v>
      </c>
      <c r="BC30" s="294" t="n">
        <v>159.95</v>
      </c>
      <c r="BD30" s="46">
        <f>(AZ30-AY30)/AZ30</f>
        <v/>
      </c>
      <c r="BE30" s="294">
        <f>AR30*BQ30</f>
        <v/>
      </c>
      <c r="BF30" s="294" t="n">
        <v>14.6</v>
      </c>
      <c r="BG30" s="294" t="n">
        <v>2.27</v>
      </c>
      <c r="BH30" s="47" t="n"/>
      <c r="BI30" s="47" t="n"/>
      <c r="BJ30" s="47" t="n"/>
      <c r="BK30" s="47" t="n"/>
      <c r="BL30" s="47" t="n"/>
      <c r="BM30" s="47" t="n"/>
      <c r="BN30" s="47" t="n"/>
      <c r="BO30" s="47" t="n"/>
      <c r="BP30" s="42" t="n"/>
      <c r="BQ30" s="48" t="n">
        <v>17</v>
      </c>
      <c r="BR30" s="48" t="inlineStr">
        <is>
          <t>27x32</t>
        </is>
      </c>
      <c r="BS30" s="49" t="n">
        <v>42362</v>
      </c>
      <c r="BT30" s="50" t="inlineStr">
        <is>
          <t>14-12-2015 J</t>
        </is>
      </c>
      <c r="BU30" s="50" t="inlineStr">
        <is>
          <t>11-12-2015 M</t>
        </is>
      </c>
      <c r="BV30" s="50" t="inlineStr">
        <is>
          <t>1 size too small UPDATE PATTERN</t>
        </is>
      </c>
      <c r="BW30" s="50" t="inlineStr">
        <is>
          <t>DENIM FABRIC FROM TURKISH MILL</t>
        </is>
      </c>
      <c r="BX30" s="50" t="inlineStr">
        <is>
          <t>made in tunisia, washed by elleti, 15 oz, denim fabric from turkish mill orta, kings of laundry - 1 size too small - best fit, available patch  (s/b KOL patch)</t>
        </is>
      </c>
      <c r="BY30" s="51" t="inlineStr">
        <is>
          <t>27x32</t>
        </is>
      </c>
      <c r="BZ30" s="51" t="n">
        <v>42382</v>
      </c>
      <c r="CA30" s="52" t="n">
        <v>42488</v>
      </c>
      <c r="CB30" s="52" t="n"/>
      <c r="CC30" s="52" t="inlineStr">
        <is>
          <t>hand carry back - add laser? New pattern 1 size up. PPS with updated fit and sustainable wash</t>
        </is>
      </c>
      <c r="CD30" s="52" t="n">
        <v>42492</v>
      </c>
      <c r="CE30" s="52" t="n">
        <v>42451</v>
      </c>
      <c r="CF30" s="52" t="n"/>
      <c r="CG30" s="52" t="n"/>
      <c r="CH30" s="49" t="n">
        <v>42545</v>
      </c>
      <c r="CI30" s="49" t="inlineStr">
        <is>
          <t>HQ</t>
        </is>
      </c>
      <c r="CJ30" s="248" t="n">
        <v>5</v>
      </c>
      <c r="CK30" s="50" t="inlineStr">
        <is>
          <t>1/2 size too big</t>
        </is>
      </c>
      <c r="CL30" s="53" t="n"/>
      <c r="CM30" s="53" t="n"/>
      <c r="CN30" s="53" t="n"/>
      <c r="CO30" s="53" t="n">
        <v>203</v>
      </c>
      <c r="CP30" s="53">
        <f>CO30*AK30</f>
        <v/>
      </c>
      <c r="CQ30" s="53" t="n"/>
      <c r="CR30" s="53" t="n"/>
      <c r="CS30" s="53" t="n"/>
      <c r="CT30" s="298">
        <f>CO30*AZ30</f>
        <v/>
      </c>
      <c r="CU30" s="298">
        <f>CT30-(CO30*AY30)</f>
        <v/>
      </c>
      <c r="CV30" s="298" t="n"/>
    </row>
    <row customFormat="1" customHeight="1" hidden="1" ht="15" r="31" s="15">
      <c r="A31" s="66" t="inlineStr">
        <is>
          <t>K160701302</t>
        </is>
      </c>
      <c r="B31" s="67" t="n">
        <v>2010102382</v>
      </c>
      <c r="C31" s="66" t="inlineStr">
        <is>
          <t>KIMBERLEY</t>
        </is>
      </c>
      <c r="D31" s="66" t="inlineStr">
        <is>
          <t>DEEP BLUE LASER</t>
        </is>
      </c>
      <c r="E31" s="66" t="inlineStr">
        <is>
          <t>Drop 1</t>
        </is>
      </c>
      <c r="F31" s="66" t="n"/>
      <c r="G31" s="39" t="n"/>
      <c r="H31" s="66" t="n"/>
      <c r="I31" s="66" t="inlineStr">
        <is>
          <t>JEANS</t>
        </is>
      </c>
      <c r="J31" s="67" t="n">
        <v>62046231</v>
      </c>
      <c r="K31" s="67" t="inlineStr">
        <is>
          <t>lange broeken, incl. kniebroeken e.d. broeken, van denim, voor dames of voor meisjes (m.u.v. werk- en bedrijfskleding, zgn. Amerikaanse overalls en sli</t>
        </is>
      </c>
      <c r="L31" s="40" t="inlineStr">
        <is>
          <t>WOMENS</t>
        </is>
      </c>
      <c r="M31" s="66" t="inlineStr">
        <is>
          <t>D0076</t>
        </is>
      </c>
      <c r="N31" s="41" t="inlineStr">
        <is>
          <t>NON</t>
        </is>
      </c>
      <c r="O31" s="41" t="inlineStr">
        <is>
          <t>HIGH RISE STRAIGHT</t>
        </is>
      </c>
      <c r="P31" s="41" t="inlineStr">
        <is>
          <t>24-32</t>
        </is>
      </c>
      <c r="Q31" s="41" t="inlineStr">
        <is>
          <t>30-32-34</t>
        </is>
      </c>
      <c r="R31" s="41" t="n"/>
      <c r="S31" s="41" t="inlineStr">
        <is>
          <t>KINGS OF LAUNDRY SEASONAL MAIN</t>
        </is>
      </c>
      <c r="T31" s="42" t="inlineStr">
        <is>
          <t>TUNISIA</t>
        </is>
      </c>
      <c r="U31" s="42" t="inlineStr">
        <is>
          <t>ARTLAB</t>
        </is>
      </c>
      <c r="V31" s="42" t="inlineStr">
        <is>
          <t>ARTLAB</t>
        </is>
      </c>
      <c r="W31" s="42" t="inlineStr">
        <is>
          <t>INTERWASHING</t>
        </is>
      </c>
      <c r="X31" s="66" t="n"/>
      <c r="Y31" s="66" t="inlineStr">
        <is>
          <t>ORTA</t>
        </is>
      </c>
      <c r="Z31" s="66" t="inlineStr">
        <is>
          <t xml:space="preserve">9569A-43 </t>
        </is>
      </c>
      <c r="AA31" s="156" t="n">
        <v>8303</v>
      </c>
      <c r="AB31" s="41" t="inlineStr">
        <is>
          <t>100% Sustainable</t>
        </is>
      </c>
      <c r="AC31" s="41" t="inlineStr">
        <is>
          <t>100% Organic cotton</t>
        </is>
      </c>
      <c r="AD31" s="41" t="inlineStr">
        <is>
          <t>13 oz</t>
        </is>
      </c>
      <c r="AE31" s="305" t="inlineStr">
        <is>
          <t>5,15 / 152</t>
        </is>
      </c>
      <c r="AF31" s="41" t="n"/>
      <c r="AG31" s="41" t="n"/>
      <c r="AH31" s="44" t="n"/>
      <c r="AI31" s="44" t="n"/>
      <c r="AJ31" s="44" t="n"/>
      <c r="AK31" s="70" t="n"/>
      <c r="AL31" s="293" t="n"/>
      <c r="AM31" s="294" t="inlineStr">
        <is>
          <t>EUR</t>
        </is>
      </c>
      <c r="AN31" s="294" t="inlineStr">
        <is>
          <t>FOB</t>
        </is>
      </c>
      <c r="AO31" s="294" t="inlineStr">
        <is>
          <t>60 DAYS NETT</t>
        </is>
      </c>
      <c r="AP31" s="295" t="inlineStr">
        <is>
          <t>cfmd</t>
        </is>
      </c>
      <c r="AQ31" s="295" t="n"/>
      <c r="AR31" s="294" t="n">
        <v>45</v>
      </c>
      <c r="AS31" s="294" t="n">
        <v>25</v>
      </c>
      <c r="AT31" s="296">
        <f>IFERROR(((IF(AS31&gt;0, AS31, IF(AR31&gt;0, AR31, IF(AQ31&gt;0, AQ31, 0)))))*INDEX(Assumptions!$B:$B,MATCH(T31,Assumptions!$A:$A,0)),0)</f>
        <v/>
      </c>
      <c r="AU31" s="296">
        <f>IFERROR(((IF(AS31&gt;0, AS31, IF(AR31&gt;0, AR31, IF(AQ31&gt;0, AQ31, 0)))))*INDEX(Assumptions!$C:$C,MATCH(T31,Assumptions!$A:$A,0)),0)</f>
        <v/>
      </c>
      <c r="AV31" s="296">
        <f>IFERROR(((IF(AS31&gt;0, AS31, IF(AR31&gt;0, AR31, IF(AQ31&gt;0, AQ31, 0)))))*INDEX(Assumptions!$D:$D,MATCH(T31,Assumptions!$A:$A,0)),0)</f>
        <v/>
      </c>
      <c r="AW31" s="296">
        <f>IFERROR(((IF(AS31&gt;0, AS31, IF(AR31&gt;0, AR31, IF(AQ31&gt;0, AQ31, 0)))))*INDEX(Assumptions!$G:$G,MATCH(U31,Assumptions!$F:$F,0)),0)</f>
        <v/>
      </c>
      <c r="AX31" s="297">
        <f>SUM(AT31:AW31)</f>
        <v/>
      </c>
      <c r="AY31" s="294">
        <f>((IF(AS31&gt;0, AS31, IF(AR31&gt;0, AR31, IF(AQ31&gt;0, AQ31, 0)))))+AX31</f>
        <v/>
      </c>
      <c r="AZ31" s="294">
        <f>BC31/BB31</f>
        <v/>
      </c>
      <c r="BA31" s="294">
        <f>BC31/2.38</f>
        <v/>
      </c>
      <c r="BB31" s="41" t="n">
        <v>2.5</v>
      </c>
      <c r="BC31" s="294" t="n">
        <v>139.95</v>
      </c>
      <c r="BD31" s="46">
        <f>(AZ31-AY31)/AZ31</f>
        <v/>
      </c>
      <c r="BE31" s="294">
        <f>AR31*BQ31</f>
        <v/>
      </c>
      <c r="BF31" s="294" t="n">
        <v>6.6</v>
      </c>
      <c r="BG31" s="294" t="n">
        <v>3.93</v>
      </c>
      <c r="BH31" s="47" t="n"/>
      <c r="BI31" s="47" t="n"/>
      <c r="BJ31" s="47" t="n"/>
      <c r="BK31" s="47" t="n"/>
      <c r="BL31" s="47" t="n"/>
      <c r="BM31" s="47" t="n"/>
      <c r="BN31" s="47" t="n"/>
      <c r="BO31" s="47" t="n"/>
      <c r="BP31" s="42" t="n"/>
      <c r="BQ31" s="48" t="n">
        <v>17</v>
      </c>
      <c r="BR31" s="48" t="inlineStr">
        <is>
          <t>27x32</t>
        </is>
      </c>
      <c r="BS31" s="49" t="n">
        <v>42362</v>
      </c>
      <c r="BT31" s="50" t="inlineStr">
        <is>
          <t>15-12-2015 P</t>
        </is>
      </c>
      <c r="BU31" s="50" t="inlineStr">
        <is>
          <t>11-12-2015 M</t>
        </is>
      </c>
      <c r="BV31" s="50" t="inlineStr">
        <is>
          <t>1 size too small UPDATE PATTERN</t>
        </is>
      </c>
      <c r="BW31" s="50" t="inlineStr">
        <is>
          <t>DENIM FABRIC FROM TURKISH MILL</t>
        </is>
      </c>
      <c r="BX31" s="50" t="inlineStr">
        <is>
          <t>made in tunisia, washed by interwashing, 13 oz, denim fabric from turkish mill orta, kings of laundry - 1 size too small,  available patch  (s/b KOL patch)</t>
        </is>
      </c>
      <c r="BY31" s="51" t="inlineStr">
        <is>
          <t>FULL SS</t>
        </is>
      </c>
      <c r="BZ31" s="51" t="n">
        <v>42382</v>
      </c>
      <c r="CA31" s="52" t="n">
        <v>42485</v>
      </c>
      <c r="CB31" s="52" t="n"/>
      <c r="CC31" s="52" t="inlineStr">
        <is>
          <t>Hand carry back - SIZE 27 WRONG OVERRIDER - add laser? New pattern 1 size up. PPS with updated fit and sustainable wash</t>
        </is>
      </c>
      <c r="CD31" s="52" t="n">
        <v>42492</v>
      </c>
      <c r="CE31" s="52" t="n">
        <v>42446</v>
      </c>
      <c r="CF31" s="52" t="n"/>
      <c r="CG31" s="52" t="n"/>
      <c r="CH31" s="49" t="n">
        <v>42523</v>
      </c>
      <c r="CI31" s="49" t="inlineStr">
        <is>
          <t>HQ</t>
        </is>
      </c>
      <c r="CJ31" s="248" t="n">
        <v>5</v>
      </c>
      <c r="CK31" s="50" t="n"/>
      <c r="CL31" s="53" t="n"/>
      <c r="CM31" s="53" t="n"/>
      <c r="CN31" s="53" t="n"/>
      <c r="CO31" s="53" t="n">
        <v>224</v>
      </c>
      <c r="CP31" s="53">
        <f>CO31*AK31</f>
        <v/>
      </c>
      <c r="CQ31" s="53" t="n"/>
      <c r="CR31" s="53" t="n"/>
      <c r="CS31" s="53" t="n"/>
      <c r="CT31" s="298">
        <f>CO31*AZ31</f>
        <v/>
      </c>
      <c r="CU31" s="298">
        <f>CT31-(CO31*AY31)</f>
        <v/>
      </c>
      <c r="CV31" s="298" t="n"/>
    </row>
    <row customFormat="1" customHeight="1" hidden="1" ht="15" r="32" s="15">
      <c r="A32" s="66" t="inlineStr">
        <is>
          <t>K160701401</t>
        </is>
      </c>
      <c r="B32" s="67" t="n">
        <v>2010102383</v>
      </c>
      <c r="C32" s="66" t="inlineStr">
        <is>
          <t>DIDO</t>
        </is>
      </c>
      <c r="D32" s="66" t="inlineStr">
        <is>
          <t>MIDNIGHT USED OVERDYE</t>
        </is>
      </c>
      <c r="E32" s="66" t="inlineStr">
        <is>
          <t>Drop 1</t>
        </is>
      </c>
      <c r="F32" s="66" t="n"/>
      <c r="G32" s="39" t="n"/>
      <c r="H32" s="66" t="n"/>
      <c r="I32" s="66" t="inlineStr">
        <is>
          <t>JEANS</t>
        </is>
      </c>
      <c r="J32" s="67" t="n">
        <v>62046231</v>
      </c>
      <c r="K32" s="67" t="inlineStr">
        <is>
          <t>lange broeken, incl. kniebroeken e.d. broeken, van denim, voor dames of voor meisjes (m.u.v. werk- en bedrijfskleding, zgn. Amerikaanse overalls en sli</t>
        </is>
      </c>
      <c r="L32" s="40" t="inlineStr">
        <is>
          <t>WOMENS</t>
        </is>
      </c>
      <c r="M32" s="66" t="inlineStr">
        <is>
          <t>D0092</t>
        </is>
      </c>
      <c r="N32" s="41" t="inlineStr">
        <is>
          <t>SUPER</t>
        </is>
      </c>
      <c r="O32" s="41" t="inlineStr">
        <is>
          <t>LOW RISE STRAIGHT</t>
        </is>
      </c>
      <c r="P32" s="41" t="inlineStr">
        <is>
          <t>24-32</t>
        </is>
      </c>
      <c r="Q32" s="41" t="inlineStr">
        <is>
          <t>30-32-34</t>
        </is>
      </c>
      <c r="R32" s="41" t="n"/>
      <c r="S32" s="41" t="inlineStr">
        <is>
          <t>KINGS OF LAUNDRY SEASONAL MAIN</t>
        </is>
      </c>
      <c r="T32" s="42" t="inlineStr">
        <is>
          <t>TUNISIA</t>
        </is>
      </c>
      <c r="U32" s="42" t="inlineStr">
        <is>
          <t>ARTLAB</t>
        </is>
      </c>
      <c r="V32" s="42" t="inlineStr">
        <is>
          <t>ARTLAB</t>
        </is>
      </c>
      <c r="W32" s="42" t="inlineStr">
        <is>
          <t>INTERWASHING</t>
        </is>
      </c>
      <c r="X32" s="66" t="n"/>
      <c r="Y32" s="66" t="inlineStr">
        <is>
          <t>ORTA</t>
        </is>
      </c>
      <c r="Z32" s="66" t="inlineStr">
        <is>
          <t>9585A-33</t>
        </is>
      </c>
      <c r="AA32" s="41" t="inlineStr">
        <is>
          <t>8251 Carbon black OD</t>
        </is>
      </c>
      <c r="AB32" s="41" t="inlineStr">
        <is>
          <t>93% Sustainable</t>
        </is>
      </c>
      <c r="AC32" s="41" t="inlineStr">
        <is>
          <t>78% Organic cotton, 15% Tencel lyocell, 5% polyester, 2% elastane</t>
        </is>
      </c>
      <c r="AD32" s="41" t="inlineStr">
        <is>
          <t>12 oz</t>
        </is>
      </c>
      <c r="AE32" s="292" t="inlineStr">
        <is>
          <t>4,76 / 127</t>
        </is>
      </c>
      <c r="AF32" s="41" t="n"/>
      <c r="AG32" s="41" t="n"/>
      <c r="AH32" s="44" t="n"/>
      <c r="AI32" s="44" t="n"/>
      <c r="AJ32" s="44" t="n"/>
      <c r="AK32" s="70" t="n">
        <v>1.34</v>
      </c>
      <c r="AL32" s="293" t="n"/>
      <c r="AM32" s="294" t="inlineStr">
        <is>
          <t>EUR</t>
        </is>
      </c>
      <c r="AN32" s="294" t="inlineStr">
        <is>
          <t>FOB</t>
        </is>
      </c>
      <c r="AO32" s="294" t="inlineStr">
        <is>
          <t>60 DAYS NETT</t>
        </is>
      </c>
      <c r="AP32" s="295" t="inlineStr">
        <is>
          <t>cfmd</t>
        </is>
      </c>
      <c r="AQ32" s="295" t="n"/>
      <c r="AR32" s="294" t="n">
        <v>45</v>
      </c>
      <c r="AS32" s="294" t="n">
        <v>25.75</v>
      </c>
      <c r="AT32" s="296">
        <f>IFERROR(((IF(AS32&gt;0, AS32, IF(AR32&gt;0, AR32, IF(AQ32&gt;0, AQ32, 0)))))*INDEX(Assumptions!$B:$B,MATCH(T32,Assumptions!$A:$A,0)),0)</f>
        <v/>
      </c>
      <c r="AU32" s="296">
        <f>IFERROR(((IF(AS32&gt;0, AS32, IF(AR32&gt;0, AR32, IF(AQ32&gt;0, AQ32, 0)))))*INDEX(Assumptions!$C:$C,MATCH(T32,Assumptions!$A:$A,0)),0)</f>
        <v/>
      </c>
      <c r="AV32" s="296">
        <f>IFERROR(((IF(AS32&gt;0, AS32, IF(AR32&gt;0, AR32, IF(AQ32&gt;0, AQ32, 0)))))*INDEX(Assumptions!$D:$D,MATCH(T32,Assumptions!$A:$A,0)),0)</f>
        <v/>
      </c>
      <c r="AW32" s="296">
        <f>IFERROR(((IF(AS32&gt;0, AS32, IF(AR32&gt;0, AR32, IF(AQ32&gt;0, AQ32, 0)))))*INDEX(Assumptions!$G:$G,MATCH(U32,Assumptions!$F:$F,0)),0)</f>
        <v/>
      </c>
      <c r="AX32" s="297">
        <f>SUM(AT32:AW32)</f>
        <v/>
      </c>
      <c r="AY32" s="294">
        <f>((IF(AS32&gt;0, AS32, IF(AR32&gt;0, AR32, IF(AQ32&gt;0, AQ32, 0)))))+AX32</f>
        <v/>
      </c>
      <c r="AZ32" s="294">
        <f>BC32/BB32</f>
        <v/>
      </c>
      <c r="BA32" s="294">
        <f>BC32/2.38</f>
        <v/>
      </c>
      <c r="BB32" s="41" t="n">
        <v>2.5</v>
      </c>
      <c r="BC32" s="294" t="n">
        <v>139.95</v>
      </c>
      <c r="BD32" s="46">
        <f>(AZ32-AY32)/AZ32</f>
        <v/>
      </c>
      <c r="BE32" s="294">
        <f>AR32*BQ32</f>
        <v/>
      </c>
      <c r="BF32" s="294" t="n">
        <v>6.9</v>
      </c>
      <c r="BG32" s="294" t="n">
        <v>2.77</v>
      </c>
      <c r="BH32" s="47" t="n"/>
      <c r="BI32" s="47" t="inlineStr">
        <is>
          <t>WP, fabric and trims not matching FOB…in general OD program</t>
        </is>
      </c>
      <c r="BJ32" s="47" t="n"/>
      <c r="BK32" s="47" t="n"/>
      <c r="BL32" s="47" t="n"/>
      <c r="BM32" s="47" t="n"/>
      <c r="BN32" s="47" t="n"/>
      <c r="BO32" s="47" t="n"/>
      <c r="BP32" s="42" t="n"/>
      <c r="BQ32" s="48" t="n">
        <v>9</v>
      </c>
      <c r="BR32" s="48" t="inlineStr">
        <is>
          <t>27x32</t>
        </is>
      </c>
      <c r="BS32" s="49" t="n">
        <v>42362</v>
      </c>
      <c r="BT32" s="50" t="inlineStr">
        <is>
          <t>15-12-2015 P</t>
        </is>
      </c>
      <c r="BU32" s="50" t="inlineStr">
        <is>
          <t>11-12-2015 M</t>
        </is>
      </c>
      <c r="BV32" s="50" t="inlineStr">
        <is>
          <t>OK (changed to super stretch)</t>
        </is>
      </c>
      <c r="BW32" s="50" t="inlineStr">
        <is>
          <t>STRETCH DENIM FROM TURKISH MILL</t>
        </is>
      </c>
      <c r="BX32" s="50" t="inlineStr">
        <is>
          <t>made in tunisia, washed by interwashing, 12 oz, stretch denim from turkish mill orta, kings of laundry - available patch  (s/b KOL patch)</t>
        </is>
      </c>
      <c r="BY32" s="51" t="inlineStr">
        <is>
          <t>27x32</t>
        </is>
      </c>
      <c r="BZ32" s="51" t="n">
        <v>42382</v>
      </c>
      <c r="CA32" s="52" t="n">
        <v>42417</v>
      </c>
      <c r="CB32" s="52" t="n">
        <v>42431</v>
      </c>
      <c r="CC32" s="52" t="inlineStr">
        <is>
          <t>add laser? Wash tests to come</t>
        </is>
      </c>
      <c r="CD32" s="52" t="n">
        <v>42431</v>
      </c>
      <c r="CE32" s="52" t="n">
        <v>42468</v>
      </c>
      <c r="CF32" s="52" t="n"/>
      <c r="CG32" s="52" t="n"/>
      <c r="CH32" s="49" t="n">
        <v>42579</v>
      </c>
      <c r="CI32" s="49" t="inlineStr">
        <is>
          <t>HQ</t>
        </is>
      </c>
      <c r="CJ32" s="248" t="inlineStr">
        <is>
          <t>5</t>
        </is>
      </c>
      <c r="CK32" s="50" t="n"/>
      <c r="CL32" s="53" t="n"/>
      <c r="CM32" s="53" t="n"/>
      <c r="CN32" s="53" t="n"/>
      <c r="CO32" s="53" t="n">
        <v>398</v>
      </c>
      <c r="CP32" s="53">
        <f>CO32*AK32</f>
        <v/>
      </c>
      <c r="CQ32" s="53" t="n"/>
      <c r="CR32" s="53" t="n"/>
      <c r="CS32" s="53" t="n"/>
      <c r="CT32" s="298">
        <f>CO32*AZ32</f>
        <v/>
      </c>
      <c r="CU32" s="298">
        <f>CT32-(CO32*AY32)</f>
        <v/>
      </c>
      <c r="CV32" s="298" t="n"/>
    </row>
    <row customFormat="1" customHeight="1" hidden="1" ht="15" r="33" s="15">
      <c r="A33" s="66" t="inlineStr">
        <is>
          <t>K160701402</t>
        </is>
      </c>
      <c r="B33" s="67" t="n">
        <v>2010102384</v>
      </c>
      <c r="C33" s="66" t="inlineStr">
        <is>
          <t>DIDO</t>
        </is>
      </c>
      <c r="D33" s="66" t="inlineStr">
        <is>
          <t>CARBON USED OVERDYE</t>
        </is>
      </c>
      <c r="E33" s="66" t="inlineStr">
        <is>
          <t>Drop 1</t>
        </is>
      </c>
      <c r="F33" s="66" t="n"/>
      <c r="G33" s="39" t="n"/>
      <c r="H33" s="66" t="n"/>
      <c r="I33" s="66" t="inlineStr">
        <is>
          <t>JEANS</t>
        </is>
      </c>
      <c r="J33" s="67" t="n">
        <v>62046231</v>
      </c>
      <c r="K33" s="67" t="inlineStr">
        <is>
          <t>lange broeken, incl. kniebroeken e.d. broeken, van denim, voor dames of voor meisjes (m.u.v. werk- en bedrijfskleding, zgn. Amerikaanse overalls en sli</t>
        </is>
      </c>
      <c r="L33" s="40" t="inlineStr">
        <is>
          <t>WOMENS</t>
        </is>
      </c>
      <c r="M33" s="66" t="inlineStr">
        <is>
          <t>D0071</t>
        </is>
      </c>
      <c r="N33" s="41" t="inlineStr">
        <is>
          <t>SUPER</t>
        </is>
      </c>
      <c r="O33" s="41" t="inlineStr">
        <is>
          <t>LOW RISE STRAIGHT</t>
        </is>
      </c>
      <c r="P33" s="41" t="inlineStr">
        <is>
          <t>24-32</t>
        </is>
      </c>
      <c r="Q33" s="41" t="inlineStr">
        <is>
          <t>30-32-34</t>
        </is>
      </c>
      <c r="R33" s="41" t="n"/>
      <c r="S33" s="41" t="inlineStr">
        <is>
          <t>KINGS OF LAUNDRY SEASONAL MAIN</t>
        </is>
      </c>
      <c r="T33" s="42" t="inlineStr">
        <is>
          <t>TUNISIA</t>
        </is>
      </c>
      <c r="U33" s="42" t="inlineStr">
        <is>
          <t>ARTLAB</t>
        </is>
      </c>
      <c r="V33" s="42" t="inlineStr">
        <is>
          <t>ARTLAB</t>
        </is>
      </c>
      <c r="W33" s="42" t="inlineStr">
        <is>
          <t>INTERWASHING</t>
        </is>
      </c>
      <c r="X33" s="66" t="n"/>
      <c r="Y33" s="66" t="inlineStr">
        <is>
          <t>ORTA</t>
        </is>
      </c>
      <c r="Z33" s="66" t="inlineStr">
        <is>
          <t>9585A-33</t>
        </is>
      </c>
      <c r="AA33" s="41" t="inlineStr">
        <is>
          <t>8251 Carbon black OD</t>
        </is>
      </c>
      <c r="AB33" s="41" t="inlineStr">
        <is>
          <t>93% Sustainable</t>
        </is>
      </c>
      <c r="AC33" s="41" t="inlineStr">
        <is>
          <t>78% Organic cotton, 15% Tencel lyocell, 5% polyester, 2% elastane</t>
        </is>
      </c>
      <c r="AD33" s="41" t="inlineStr">
        <is>
          <t>12 oz</t>
        </is>
      </c>
      <c r="AE33" s="292" t="inlineStr">
        <is>
          <t>4,76 / 127</t>
        </is>
      </c>
      <c r="AF33" s="41" t="n"/>
      <c r="AG33" s="41" t="n"/>
      <c r="AH33" s="44" t="n"/>
      <c r="AI33" s="44" t="n"/>
      <c r="AJ33" s="44" t="n"/>
      <c r="AK33" s="70" t="n"/>
      <c r="AL33" s="293" t="n"/>
      <c r="AM33" s="294" t="inlineStr">
        <is>
          <t>EUR</t>
        </is>
      </c>
      <c r="AN33" s="294" t="inlineStr">
        <is>
          <t>FOB</t>
        </is>
      </c>
      <c r="AO33" s="294" t="inlineStr">
        <is>
          <t>60 DAYS NETT</t>
        </is>
      </c>
      <c r="AP33" s="295" t="inlineStr">
        <is>
          <t>cfmd</t>
        </is>
      </c>
      <c r="AQ33" s="295" t="n"/>
      <c r="AR33" s="294" t="n">
        <v>45</v>
      </c>
      <c r="AS33" s="294" t="n">
        <v>24.5</v>
      </c>
      <c r="AT33" s="296">
        <f>IFERROR(((IF(AS33&gt;0, AS33, IF(AR33&gt;0, AR33, IF(AQ33&gt;0, AQ33, 0)))))*INDEX(Assumptions!$B:$B,MATCH(T33,Assumptions!$A:$A,0)),0)</f>
        <v/>
      </c>
      <c r="AU33" s="296">
        <f>IFERROR(((IF(AS33&gt;0, AS33, IF(AR33&gt;0, AR33, IF(AQ33&gt;0, AQ33, 0)))))*INDEX(Assumptions!$C:$C,MATCH(T33,Assumptions!$A:$A,0)),0)</f>
        <v/>
      </c>
      <c r="AV33" s="296">
        <f>IFERROR(((IF(AS33&gt;0, AS33, IF(AR33&gt;0, AR33, IF(AQ33&gt;0, AQ33, 0)))))*INDEX(Assumptions!$D:$D,MATCH(T33,Assumptions!$A:$A,0)),0)</f>
        <v/>
      </c>
      <c r="AW33" s="296">
        <f>IFERROR(((IF(AS33&gt;0, AS33, IF(AR33&gt;0, AR33, IF(AQ33&gt;0, AQ33, 0)))))*INDEX(Assumptions!$G:$G,MATCH(U33,Assumptions!$F:$F,0)),0)</f>
        <v/>
      </c>
      <c r="AX33" s="297">
        <f>SUM(AT33:AW33)</f>
        <v/>
      </c>
      <c r="AY33" s="294">
        <f>((IF(AS33&gt;0, AS33, IF(AR33&gt;0, AR33, IF(AQ33&gt;0, AQ33, 0)))))+AX33</f>
        <v/>
      </c>
      <c r="AZ33" s="294">
        <f>BC33/BB33</f>
        <v/>
      </c>
      <c r="BA33" s="294">
        <f>BC33/2.38</f>
        <v/>
      </c>
      <c r="BB33" s="41" t="n">
        <v>2.5</v>
      </c>
      <c r="BC33" s="294" t="n">
        <v>139.95</v>
      </c>
      <c r="BD33" s="46">
        <f>(AZ33-AY33)/AZ33</f>
        <v/>
      </c>
      <c r="BE33" s="294">
        <f>AR33*BQ33</f>
        <v/>
      </c>
      <c r="BF33" s="294" t="n">
        <v>6.9</v>
      </c>
      <c r="BG33" s="294" t="n">
        <v>2.77</v>
      </c>
      <c r="BH33" s="47" t="n"/>
      <c r="BI33" s="47" t="inlineStr">
        <is>
          <t>WP, fabric and trims not matching FOB…in general OD program</t>
        </is>
      </c>
      <c r="BJ33" s="47" t="n"/>
      <c r="BK33" s="47" t="n"/>
      <c r="BL33" s="47" t="n"/>
      <c r="BM33" s="47" t="n"/>
      <c r="BN33" s="47" t="n"/>
      <c r="BO33" s="47" t="n"/>
      <c r="BP33" s="42" t="n"/>
      <c r="BQ33" s="48" t="n">
        <v>9</v>
      </c>
      <c r="BR33" s="48" t="inlineStr">
        <is>
          <t>27x32</t>
        </is>
      </c>
      <c r="BS33" s="49" t="n">
        <v>42362</v>
      </c>
      <c r="BT33" s="50" t="inlineStr">
        <is>
          <t>15-12-2015 P</t>
        </is>
      </c>
      <c r="BU33" s="50" t="inlineStr">
        <is>
          <t>11-12-2015 M</t>
        </is>
      </c>
      <c r="BV33" s="50" t="inlineStr">
        <is>
          <t>OK (changed to super stretch)</t>
        </is>
      </c>
      <c r="BW33" s="50" t="inlineStr">
        <is>
          <t>STRETCH DENIM FROM TURKISH MILL</t>
        </is>
      </c>
      <c r="BX33" s="50" t="inlineStr">
        <is>
          <t>made in tunisia, washed by interwashing, 12 oz, stretch denim from turkish mill orta, kings of laundry - available patch  (s/b KOL patch), all damages are cxl</t>
        </is>
      </c>
      <c r="BY33" s="51" t="inlineStr">
        <is>
          <t>27x32</t>
        </is>
      </c>
      <c r="BZ33" s="51" t="n">
        <v>42382</v>
      </c>
      <c r="CA33" s="52" t="n">
        <v>42417</v>
      </c>
      <c r="CB33" s="52" t="n">
        <v>42431</v>
      </c>
      <c r="CC33" s="52" t="inlineStr">
        <is>
          <t>add laser? Wash tests to come</t>
        </is>
      </c>
      <c r="CD33" s="52" t="n">
        <v>42431</v>
      </c>
      <c r="CE33" s="52" t="n">
        <v>42468</v>
      </c>
      <c r="CF33" s="52" t="n"/>
      <c r="CG33" s="52" t="n"/>
      <c r="CH33" s="49" t="n">
        <v>42586</v>
      </c>
      <c r="CI33" s="49" t="inlineStr">
        <is>
          <t>Tunisia</t>
        </is>
      </c>
      <c r="CJ33" s="248" t="inlineStr">
        <is>
          <t>2-5 pcs received (recheck)</t>
        </is>
      </c>
      <c r="CK33" s="50" t="inlineStr">
        <is>
          <t>color shade issue</t>
        </is>
      </c>
      <c r="CL33" s="53" t="n"/>
      <c r="CM33" s="53" t="n"/>
      <c r="CN33" s="53" t="n"/>
      <c r="CO33" s="53" t="n">
        <v>399</v>
      </c>
      <c r="CP33" s="53">
        <f>CO33*AK33</f>
        <v/>
      </c>
      <c r="CQ33" s="53" t="n"/>
      <c r="CR33" s="53" t="n"/>
      <c r="CS33" s="53" t="n"/>
      <c r="CT33" s="298">
        <f>CO33*AZ33</f>
        <v/>
      </c>
      <c r="CU33" s="298">
        <f>CT33-(CO33*AY33)</f>
        <v/>
      </c>
      <c r="CV33" s="298" t="n"/>
    </row>
    <row customFormat="1" customHeight="1" hidden="1" ht="15" r="34" s="15">
      <c r="A34" s="66" t="inlineStr">
        <is>
          <t>K160701403</t>
        </is>
      </c>
      <c r="B34" s="67" t="n">
        <v>2010102385</v>
      </c>
      <c r="C34" s="66" t="inlineStr">
        <is>
          <t>DIDO</t>
        </is>
      </c>
      <c r="D34" s="66" t="inlineStr">
        <is>
          <t>RESIN 3D</t>
        </is>
      </c>
      <c r="E34" s="66" t="inlineStr">
        <is>
          <t>Drop 1</t>
        </is>
      </c>
      <c r="F34" s="66" t="n"/>
      <c r="G34" s="39" t="n"/>
      <c r="H34" s="66" t="n"/>
      <c r="I34" s="66" t="inlineStr">
        <is>
          <t>JEANS</t>
        </is>
      </c>
      <c r="J34" s="67" t="n">
        <v>62046231</v>
      </c>
      <c r="K34" s="67" t="inlineStr">
        <is>
          <t>lange broeken, incl. kniebroeken e.d. broeken, van denim, voor dames of voor meisjes (m.u.v. werk- en bedrijfskleding, zgn. Amerikaanse overalls en sli</t>
        </is>
      </c>
      <c r="L34" s="40" t="inlineStr">
        <is>
          <t>WOMENS</t>
        </is>
      </c>
      <c r="M34" s="66" t="inlineStr">
        <is>
          <t>D0041</t>
        </is>
      </c>
      <c r="N34" s="41" t="inlineStr">
        <is>
          <t>HIGH</t>
        </is>
      </c>
      <c r="O34" s="41" t="inlineStr">
        <is>
          <t>LOW RISE STRAIGHT</t>
        </is>
      </c>
      <c r="P34" s="41" t="inlineStr">
        <is>
          <t>24-32</t>
        </is>
      </c>
      <c r="Q34" s="41" t="inlineStr">
        <is>
          <t>30-32-34</t>
        </is>
      </c>
      <c r="R34" s="41" t="inlineStr">
        <is>
          <t>C/O wash</t>
        </is>
      </c>
      <c r="S34" s="41" t="inlineStr">
        <is>
          <t>SEASONAL MAIN</t>
        </is>
      </c>
      <c r="T34" s="42" t="inlineStr">
        <is>
          <t>TUNISIA</t>
        </is>
      </c>
      <c r="U34" s="42" t="inlineStr">
        <is>
          <t>ARTLAB</t>
        </is>
      </c>
      <c r="V34" s="42" t="inlineStr">
        <is>
          <t>ARTLAB</t>
        </is>
      </c>
      <c r="W34" s="42" t="inlineStr">
        <is>
          <t>INTERWASHING</t>
        </is>
      </c>
      <c r="X34" s="66" t="n"/>
      <c r="Y34" s="66" t="inlineStr">
        <is>
          <t>ISKO</t>
        </is>
      </c>
      <c r="Z34" s="156" t="n">
        <v>56470</v>
      </c>
      <c r="AA34" s="156" t="inlineStr">
        <is>
          <t>98884 Johnnny amazonite blue x-mens str 130</t>
        </is>
      </c>
      <c r="AB34" s="156" t="inlineStr">
        <is>
          <t>94,5% Sustainable</t>
        </is>
      </c>
      <c r="AC34" s="156" t="inlineStr">
        <is>
          <t>94,5% Organic cotton, 4% polyester, 1,5% elastane</t>
        </is>
      </c>
      <c r="AD34" s="156" t="inlineStr">
        <is>
          <t>13 oz</t>
        </is>
      </c>
      <c r="AE34" s="305" t="inlineStr">
        <is>
          <t>6,17 / 134</t>
        </is>
      </c>
      <c r="AF34" s="41" t="n">
        <v>3000</v>
      </c>
      <c r="AG34" s="41" t="n"/>
      <c r="AH34" s="44" t="n"/>
      <c r="AI34" s="44" t="n"/>
      <c r="AJ34" s="44" t="n"/>
      <c r="AK34" s="70" t="n"/>
      <c r="AL34" s="293" t="n"/>
      <c r="AM34" s="294" t="inlineStr">
        <is>
          <t>EUR</t>
        </is>
      </c>
      <c r="AN34" s="294" t="inlineStr">
        <is>
          <t>FOB</t>
        </is>
      </c>
      <c r="AO34" s="294" t="inlineStr">
        <is>
          <t>60 DAYS NETT</t>
        </is>
      </c>
      <c r="AP34" s="295" t="inlineStr">
        <is>
          <t>cfmd</t>
        </is>
      </c>
      <c r="AQ34" s="295" t="n"/>
      <c r="AR34" s="294" t="n">
        <v>45</v>
      </c>
      <c r="AS34" s="294" t="n">
        <v>25.7</v>
      </c>
      <c r="AT34" s="296">
        <f>IFERROR(((IF(AS34&gt;0, AS34, IF(AR34&gt;0, AR34, IF(AQ34&gt;0, AQ34, 0)))))*INDEX(Assumptions!$B:$B,MATCH(T34,Assumptions!$A:$A,0)),0)</f>
        <v/>
      </c>
      <c r="AU34" s="296">
        <f>IFERROR(((IF(AS34&gt;0, AS34, IF(AR34&gt;0, AR34, IF(AQ34&gt;0, AQ34, 0)))))*INDEX(Assumptions!$C:$C,MATCH(T34,Assumptions!$A:$A,0)),0)</f>
        <v/>
      </c>
      <c r="AV34" s="296">
        <f>IFERROR(((IF(AS34&gt;0, AS34, IF(AR34&gt;0, AR34, IF(AQ34&gt;0, AQ34, 0)))))*INDEX(Assumptions!$D:$D,MATCH(T34,Assumptions!$A:$A,0)),0)</f>
        <v/>
      </c>
      <c r="AW34" s="296">
        <f>IFERROR(((IF(AS34&gt;0, AS34, IF(AR34&gt;0, AR34, IF(AQ34&gt;0, AQ34, 0)))))*INDEX(Assumptions!$G:$G,MATCH(U34,Assumptions!$F:$F,0)),0)</f>
        <v/>
      </c>
      <c r="AX34" s="297">
        <f>SUM(AT34:AW34)</f>
        <v/>
      </c>
      <c r="AY34" s="294">
        <f>((IF(AS34&gt;0, AS34, IF(AR34&gt;0, AR34, IF(AQ34&gt;0, AQ34, 0)))))+AX34</f>
        <v/>
      </c>
      <c r="AZ34" s="294">
        <f>BC34/BB34</f>
        <v/>
      </c>
      <c r="BA34" s="294">
        <f>BC34/2.38</f>
        <v/>
      </c>
      <c r="BB34" s="41" t="n">
        <v>2.5</v>
      </c>
      <c r="BC34" s="294" t="n">
        <v>139.95</v>
      </c>
      <c r="BD34" s="46">
        <f>(AZ34-AY34)/AZ34</f>
        <v/>
      </c>
      <c r="BE34" s="294">
        <f>AR34*BQ34</f>
        <v/>
      </c>
      <c r="BF34" s="294" t="n">
        <v>7</v>
      </c>
      <c r="BG34" s="294" t="n">
        <v>3.17</v>
      </c>
      <c r="BH34" s="47" t="n"/>
      <c r="BI34" s="47" t="n"/>
      <c r="BJ34" s="71" t="n"/>
      <c r="BK34" s="47" t="n"/>
      <c r="BL34" s="47" t="n"/>
      <c r="BM34" s="47" t="n"/>
      <c r="BN34" s="47" t="n"/>
      <c r="BO34" s="47" t="n"/>
      <c r="BP34" s="42" t="n"/>
      <c r="BQ34" s="48" t="n">
        <v>9</v>
      </c>
      <c r="BR34" s="48" t="inlineStr">
        <is>
          <t>27x32</t>
        </is>
      </c>
      <c r="BS34" s="49" t="n">
        <v>42362</v>
      </c>
      <c r="BT34" s="50" t="inlineStr">
        <is>
          <t>15-12-2015 P</t>
        </is>
      </c>
      <c r="BU34" s="50" t="inlineStr">
        <is>
          <t>14-12-2015 P</t>
        </is>
      </c>
      <c r="BV34" s="50" t="inlineStr">
        <is>
          <t>OK (changed to high stretch) CXL 3D</t>
        </is>
      </c>
      <c r="BW34" s="50" t="inlineStr">
        <is>
          <t>STRETCH DENIM FROM TURKISH MILL</t>
        </is>
      </c>
      <c r="BX34" s="50" t="inlineStr">
        <is>
          <t>made in tunisia, washed by interwashing, 13 oz, stretch denim from turkish mill isko, seasonal main - 3D at bottom will be CXL, best fit</t>
        </is>
      </c>
      <c r="BY34" s="51" t="inlineStr">
        <is>
          <t>27x32</t>
        </is>
      </c>
      <c r="BZ34" s="51" t="n">
        <v>42382</v>
      </c>
      <c r="CA34" s="52" t="n">
        <v>42417</v>
      </c>
      <c r="CB34" s="52" t="n">
        <v>42431</v>
      </c>
      <c r="CC34" s="52" t="inlineStr">
        <is>
          <t>Changed to HIGH stretch pattern</t>
        </is>
      </c>
      <c r="CD34" s="52" t="n">
        <v>42431</v>
      </c>
      <c r="CE34" s="52" t="n">
        <v>42468</v>
      </c>
      <c r="CF34" s="52" t="n"/>
      <c r="CG34" s="52" t="n"/>
      <c r="CH34" s="49" t="inlineStr">
        <is>
          <t>NOT SURE OF DATE, APPROVED</t>
        </is>
      </c>
      <c r="CI34" s="49" t="inlineStr">
        <is>
          <t>HQ</t>
        </is>
      </c>
      <c r="CJ34" s="248" t="inlineStr">
        <is>
          <t>2-5 pcs received (recheck)</t>
        </is>
      </c>
      <c r="CK34" s="50" t="n"/>
      <c r="CL34" s="53" t="n"/>
      <c r="CM34" s="53" t="n"/>
      <c r="CN34" s="53" t="n"/>
      <c r="CO34" s="53" t="n">
        <v>428</v>
      </c>
      <c r="CP34" s="53">
        <f>CO34*AK34</f>
        <v/>
      </c>
      <c r="CQ34" s="53" t="n"/>
      <c r="CR34" s="53" t="n"/>
      <c r="CS34" s="53" t="n"/>
      <c r="CT34" s="298">
        <f>CO34*AZ34</f>
        <v/>
      </c>
      <c r="CU34" s="298">
        <f>CT34-(CO34*AY34)</f>
        <v/>
      </c>
      <c r="CV34" s="298" t="n"/>
    </row>
    <row customFormat="1" customHeight="1" hidden="1" ht="15" r="35" s="15">
      <c r="A35" s="66" t="inlineStr">
        <is>
          <t>K160701404</t>
        </is>
      </c>
      <c r="B35" s="67" t="n">
        <v>2010102386</v>
      </c>
      <c r="C35" s="66" t="inlineStr">
        <is>
          <t>DIDO</t>
        </is>
      </c>
      <c r="D35" s="66" t="inlineStr">
        <is>
          <t>GARAGE WORN</t>
        </is>
      </c>
      <c r="E35" s="66" t="inlineStr">
        <is>
          <t>Drop 1</t>
        </is>
      </c>
      <c r="F35" s="66" t="n"/>
      <c r="G35" s="39" t="n"/>
      <c r="H35" s="66" t="n"/>
      <c r="I35" s="66" t="inlineStr">
        <is>
          <t>JEANS</t>
        </is>
      </c>
      <c r="J35" s="67" t="n">
        <v>62046231</v>
      </c>
      <c r="K35" s="67" t="inlineStr">
        <is>
          <t>lange broeken, incl. kniebroeken e.d. broeken, van denim, voor dames of voor meisjes (m.u.v. werk- en bedrijfskleding, zgn. Amerikaanse overalls en sli</t>
        </is>
      </c>
      <c r="L35" s="40" t="inlineStr">
        <is>
          <t>WOMENS</t>
        </is>
      </c>
      <c r="M35" s="66" t="inlineStr">
        <is>
          <t>D0082</t>
        </is>
      </c>
      <c r="N35" s="41" t="inlineStr">
        <is>
          <t>BASIC</t>
        </is>
      </c>
      <c r="O35" s="41" t="inlineStr">
        <is>
          <t>LOW RISE STRAIGHT</t>
        </is>
      </c>
      <c r="P35" s="41" t="inlineStr">
        <is>
          <t>24-32</t>
        </is>
      </c>
      <c r="Q35" s="41" t="inlineStr">
        <is>
          <t>30-32-34</t>
        </is>
      </c>
      <c r="R35" s="41" t="n"/>
      <c r="S35" s="41" t="inlineStr">
        <is>
          <t>SEASONAL MAIN</t>
        </is>
      </c>
      <c r="T35" s="42" t="inlineStr">
        <is>
          <t>TUNISIA</t>
        </is>
      </c>
      <c r="U35" s="42" t="inlineStr">
        <is>
          <t>ARTLAB</t>
        </is>
      </c>
      <c r="V35" s="42" t="inlineStr">
        <is>
          <t>ARTLAB</t>
        </is>
      </c>
      <c r="W35" s="42" t="inlineStr">
        <is>
          <t>INTERWASHING</t>
        </is>
      </c>
      <c r="X35" s="66" t="n"/>
      <c r="Y35" s="66" t="inlineStr">
        <is>
          <t>CANDIANI</t>
        </is>
      </c>
      <c r="Z35" s="66" t="inlineStr">
        <is>
          <t>RR7716 Elast sioux crispy ORGANIC</t>
        </is>
      </c>
      <c r="AA35" s="66" t="inlineStr">
        <is>
          <t xml:space="preserve">RR7716 Elast sioux crispy </t>
        </is>
      </c>
      <c r="AB35" s="156" t="inlineStr">
        <is>
          <t>98% Sustainable</t>
        </is>
      </c>
      <c r="AC35" s="41" t="inlineStr">
        <is>
          <t>98% Organic cotton, 2% elastane</t>
        </is>
      </c>
      <c r="AD35" s="41" t="inlineStr">
        <is>
          <t>12 oz</t>
        </is>
      </c>
      <c r="AE35" s="305" t="inlineStr">
        <is>
          <t>5 Q4 / 162</t>
        </is>
      </c>
      <c r="AF35" s="41" t="inlineStr">
        <is>
          <t>5900 Stock / 4500</t>
        </is>
      </c>
      <c r="AG35" s="58" t="inlineStr">
        <is>
          <t>5-6</t>
        </is>
      </c>
      <c r="AH35" s="44" t="n"/>
      <c r="AI35" s="44" t="n"/>
      <c r="AJ35" s="44" t="n"/>
      <c r="AK35" s="70" t="n"/>
      <c r="AL35" s="293" t="n"/>
      <c r="AM35" s="294" t="inlineStr">
        <is>
          <t>EUR</t>
        </is>
      </c>
      <c r="AN35" s="294" t="inlineStr">
        <is>
          <t>FOB</t>
        </is>
      </c>
      <c r="AO35" s="294" t="inlineStr">
        <is>
          <t>60 DAYS NETT</t>
        </is>
      </c>
      <c r="AP35" s="295" t="inlineStr">
        <is>
          <t>cfmd</t>
        </is>
      </c>
      <c r="AQ35" s="295" t="n"/>
      <c r="AR35" s="294" t="n">
        <v>45</v>
      </c>
      <c r="AS35" s="294" t="n">
        <v>25</v>
      </c>
      <c r="AT35" s="296">
        <f>IFERROR(((IF(AS35&gt;0, AS35, IF(AR35&gt;0, AR35, IF(AQ35&gt;0, AQ35, 0)))))*INDEX(Assumptions!$B:$B,MATCH(T35,Assumptions!$A:$A,0)),0)</f>
        <v/>
      </c>
      <c r="AU35" s="296">
        <f>IFERROR(((IF(AS35&gt;0, AS35, IF(AR35&gt;0, AR35, IF(AQ35&gt;0, AQ35, 0)))))*INDEX(Assumptions!$C:$C,MATCH(T35,Assumptions!$A:$A,0)),0)</f>
        <v/>
      </c>
      <c r="AV35" s="296">
        <f>IFERROR(((IF(AS35&gt;0, AS35, IF(AR35&gt;0, AR35, IF(AQ35&gt;0, AQ35, 0)))))*INDEX(Assumptions!$D:$D,MATCH(T35,Assumptions!$A:$A,0)),0)</f>
        <v/>
      </c>
      <c r="AW35" s="296">
        <f>IFERROR(((IF(AS35&gt;0, AS35, IF(AR35&gt;0, AR35, IF(AQ35&gt;0, AQ35, 0)))))*INDEX(Assumptions!$G:$G,MATCH(U35,Assumptions!$F:$F,0)),0)</f>
        <v/>
      </c>
      <c r="AX35" s="297">
        <f>SUM(AT35:AW35)</f>
        <v/>
      </c>
      <c r="AY35" s="294">
        <f>((IF(AS35&gt;0, AS35, IF(AR35&gt;0, AR35, IF(AQ35&gt;0, AQ35, 0)))))+AX35</f>
        <v/>
      </c>
      <c r="AZ35" s="294">
        <f>BC35/BB35</f>
        <v/>
      </c>
      <c r="BA35" s="294">
        <f>BC35/2.38</f>
        <v/>
      </c>
      <c r="BB35" s="41" t="n">
        <v>2.5</v>
      </c>
      <c r="BC35" s="294" t="n">
        <v>139.95</v>
      </c>
      <c r="BD35" s="46">
        <f>(AZ35-AY35)/AZ35</f>
        <v/>
      </c>
      <c r="BE35" s="294">
        <f>AR35*BQ35</f>
        <v/>
      </c>
      <c r="BF35" s="294" t="n">
        <v>7.85</v>
      </c>
      <c r="BG35" s="294" t="n">
        <v>2.76</v>
      </c>
      <c r="BH35" s="47" t="n"/>
      <c r="BI35" s="47" t="inlineStr">
        <is>
          <t>FOB WP whole garage program not matching…</t>
        </is>
      </c>
      <c r="BJ35" s="47" t="n"/>
      <c r="BK35" s="47" t="n"/>
      <c r="BL35" s="47" t="n"/>
      <c r="BM35" s="47" t="n"/>
      <c r="BN35" s="47" t="n"/>
      <c r="BO35" s="47" t="n"/>
      <c r="BP35" s="42" t="inlineStr">
        <is>
          <t>cancel 3D at bottom hem</t>
        </is>
      </c>
      <c r="BQ35" s="48" t="n">
        <v>9</v>
      </c>
      <c r="BR35" s="48" t="inlineStr">
        <is>
          <t>27x32</t>
        </is>
      </c>
      <c r="BS35" s="49" t="n">
        <v>42362</v>
      </c>
      <c r="BT35" s="50" t="inlineStr">
        <is>
          <t>14-12-2015 J</t>
        </is>
      </c>
      <c r="BU35" s="50" t="inlineStr">
        <is>
          <t>14-12-2015 M</t>
        </is>
      </c>
      <c r="BV35" s="50" t="inlineStr">
        <is>
          <t>OK</t>
        </is>
      </c>
      <c r="BW35" s="50" t="inlineStr">
        <is>
          <t>STRETCH DENIM FROM ITALIAN MILL</t>
        </is>
      </c>
      <c r="BX35" s="50" t="inlineStr">
        <is>
          <t>made in tunisia, washed by interwashing, 12 oz, stretch denim from italian mill candiani, seasonal main - 1/2 size too big, 3D at bottom cxl</t>
        </is>
      </c>
      <c r="BY35" s="51" t="inlineStr">
        <is>
          <t>27x32</t>
        </is>
      </c>
      <c r="BZ35" s="51" t="n">
        <v>42382</v>
      </c>
      <c r="CA35" s="52" t="n">
        <v>42433</v>
      </c>
      <c r="CB35" s="52" t="n">
        <v>42444</v>
      </c>
      <c r="CC35" s="52" t="n"/>
      <c r="CD35" s="52" t="n">
        <v>42444</v>
      </c>
      <c r="CE35" s="52" t="n">
        <v>42464</v>
      </c>
      <c r="CF35" s="52" t="n"/>
      <c r="CG35" s="52" t="n"/>
      <c r="CH35" s="49" t="n">
        <v>42586</v>
      </c>
      <c r="CI35" s="49" t="n"/>
      <c r="CJ35" s="248" t="inlineStr">
        <is>
          <t>2-5 pcs received (recheck)</t>
        </is>
      </c>
      <c r="CK35" s="50" t="n"/>
      <c r="CL35" s="53" t="n"/>
      <c r="CM35" s="53" t="n"/>
      <c r="CN35" s="53" t="n"/>
      <c r="CO35" s="53" t="n">
        <v>250</v>
      </c>
      <c r="CP35" s="53">
        <f>CO35*AK35</f>
        <v/>
      </c>
      <c r="CQ35" s="53" t="n"/>
      <c r="CR35" s="53" t="n"/>
      <c r="CS35" s="53" t="n"/>
      <c r="CT35" s="298">
        <f>CO35*AZ35</f>
        <v/>
      </c>
      <c r="CU35" s="298">
        <f>CT35-(CO35*AY35)</f>
        <v/>
      </c>
      <c r="CV35" s="298" t="n"/>
    </row>
    <row customFormat="1" customHeight="1" hidden="1" ht="15" r="36" s="15">
      <c r="A36" s="66" t="inlineStr">
        <is>
          <t>K160701501</t>
        </is>
      </c>
      <c r="B36" s="67" t="n">
        <v>2010102387</v>
      </c>
      <c r="C36" s="66" t="inlineStr">
        <is>
          <t>EMMA</t>
        </is>
      </c>
      <c r="D36" s="66" t="inlineStr">
        <is>
          <t>DUSTY BLUE 3D</t>
        </is>
      </c>
      <c r="E36" s="66" t="inlineStr">
        <is>
          <t>Drop 2</t>
        </is>
      </c>
      <c r="F36" s="66" t="n"/>
      <c r="G36" s="39" t="n"/>
      <c r="H36" s="66" t="n"/>
      <c r="I36" s="66" t="inlineStr">
        <is>
          <t>JEANS</t>
        </is>
      </c>
      <c r="J36" s="67" t="n">
        <v>62046231</v>
      </c>
      <c r="K36" s="67" t="inlineStr">
        <is>
          <t>lange broeken, incl. kniebroeken e.d. broeken, van denim, voor dames of voor meisjes (m.u.v. werk- en bedrijfskleding, zgn. Amerikaanse overalls en sli</t>
        </is>
      </c>
      <c r="L36" s="40" t="inlineStr">
        <is>
          <t>WOMENS</t>
        </is>
      </c>
      <c r="M36" s="66" t="inlineStr">
        <is>
          <t>D0080</t>
        </is>
      </c>
      <c r="N36" s="41" t="inlineStr">
        <is>
          <t>HIGH</t>
        </is>
      </c>
      <c r="O36" s="41" t="inlineStr">
        <is>
          <t>LONG RISE TAPERED</t>
        </is>
      </c>
      <c r="P36" s="41" t="inlineStr">
        <is>
          <t>24-32</t>
        </is>
      </c>
      <c r="Q36" s="41" t="inlineStr">
        <is>
          <t>30-32-34</t>
        </is>
      </c>
      <c r="R36" s="41" t="n"/>
      <c r="S36" s="41" t="inlineStr">
        <is>
          <t>SEASONAL MAIN</t>
        </is>
      </c>
      <c r="T36" s="42" t="inlineStr">
        <is>
          <t>TUNISIA</t>
        </is>
      </c>
      <c r="U36" s="42" t="inlineStr">
        <is>
          <t>ARTLAB</t>
        </is>
      </c>
      <c r="V36" s="42" t="inlineStr">
        <is>
          <t>ARTLAB</t>
        </is>
      </c>
      <c r="W36" s="42" t="inlineStr">
        <is>
          <t>INTERWASHING</t>
        </is>
      </c>
      <c r="X36" s="66" t="n"/>
      <c r="Y36" s="66" t="inlineStr">
        <is>
          <t>ORTA</t>
        </is>
      </c>
      <c r="Z36" s="67" t="inlineStr">
        <is>
          <t>9586A-46 i-Core glory Polar</t>
        </is>
      </c>
      <c r="AA36" s="41" t="inlineStr">
        <is>
          <t>8367 i-Core glory Polar</t>
        </is>
      </c>
      <c r="AB36" s="41" t="inlineStr">
        <is>
          <t>98% Sustainable</t>
        </is>
      </c>
      <c r="AC36" s="41" t="inlineStr">
        <is>
          <t>98% Organic Cotton / 2% Elastane</t>
        </is>
      </c>
      <c r="AD36" s="41" t="inlineStr">
        <is>
          <t>13 oz</t>
        </is>
      </c>
      <c r="AE36" s="292" t="n">
        <v>5.25</v>
      </c>
      <c r="AF36" s="41" t="n"/>
      <c r="AG36" s="41" t="n"/>
      <c r="AH36" s="44" t="n"/>
      <c r="AI36" s="44" t="n"/>
      <c r="AJ36" s="44" t="n"/>
      <c r="AK36" s="70" t="n">
        <v>1.4</v>
      </c>
      <c r="AL36" s="293" t="n"/>
      <c r="AM36" s="294" t="inlineStr">
        <is>
          <t>EUR</t>
        </is>
      </c>
      <c r="AN36" s="294" t="inlineStr">
        <is>
          <t>FOB</t>
        </is>
      </c>
      <c r="AO36" s="294" t="inlineStr">
        <is>
          <t>60 DAYS NETT</t>
        </is>
      </c>
      <c r="AP36" s="295" t="inlineStr">
        <is>
          <t>cfmd</t>
        </is>
      </c>
      <c r="AQ36" s="295" t="n"/>
      <c r="AR36" s="294" t="n">
        <v>45</v>
      </c>
      <c r="AS36" s="294" t="n">
        <v>24</v>
      </c>
      <c r="AT36" s="296">
        <f>IFERROR(((IF(AS36&gt;0, AS36, IF(AR36&gt;0, AR36, IF(AQ36&gt;0, AQ36, 0)))))*INDEX(Assumptions!$B:$B,MATCH(T36,Assumptions!$A:$A,0)),0)</f>
        <v/>
      </c>
      <c r="AU36" s="296">
        <f>IFERROR(((IF(AS36&gt;0, AS36, IF(AR36&gt;0, AR36, IF(AQ36&gt;0, AQ36, 0)))))*INDEX(Assumptions!$C:$C,MATCH(T36,Assumptions!$A:$A,0)),0)</f>
        <v/>
      </c>
      <c r="AV36" s="296">
        <f>IFERROR(((IF(AS36&gt;0, AS36, IF(AR36&gt;0, AR36, IF(AQ36&gt;0, AQ36, 0)))))*INDEX(Assumptions!$D:$D,MATCH(T36,Assumptions!$A:$A,0)),0)</f>
        <v/>
      </c>
      <c r="AW36" s="296">
        <f>IFERROR(((IF(AS36&gt;0, AS36, IF(AR36&gt;0, AR36, IF(AQ36&gt;0, AQ36, 0)))))*INDEX(Assumptions!$G:$G,MATCH(U36,Assumptions!$F:$F,0)),0)</f>
        <v/>
      </c>
      <c r="AX36" s="297">
        <f>SUM(AT36:AW36)</f>
        <v/>
      </c>
      <c r="AY36" s="294">
        <f>((IF(AS36&gt;0, AS36, IF(AR36&gt;0, AR36, IF(AQ36&gt;0, AQ36, 0)))))+AX36</f>
        <v/>
      </c>
      <c r="AZ36" s="294">
        <f>BC36/BB36</f>
        <v/>
      </c>
      <c r="BA36" s="294">
        <f>BC36/2.38</f>
        <v/>
      </c>
      <c r="BB36" s="41" t="n">
        <v>2.5</v>
      </c>
      <c r="BC36" s="294" t="n">
        <v>139.95</v>
      </c>
      <c r="BD36" s="46">
        <f>(AZ36-AY36)/AZ36</f>
        <v/>
      </c>
      <c r="BE36" s="294">
        <f>AR36*BQ36</f>
        <v/>
      </c>
      <c r="BF36" s="294" t="n">
        <v>6.5</v>
      </c>
      <c r="BG36" s="294" t="n">
        <v>3.8</v>
      </c>
      <c r="BH36" s="47" t="n"/>
      <c r="BI36" s="47" t="inlineStr">
        <is>
          <t>WP, fabric and trims not matching FOB…</t>
        </is>
      </c>
      <c r="BJ36" s="47" t="n"/>
      <c r="BK36" s="47" t="n"/>
      <c r="BL36" s="47" t="n"/>
      <c r="BM36" s="47" t="n"/>
      <c r="BN36" s="47" t="n"/>
      <c r="BO36" s="47" t="n"/>
      <c r="BP36" s="42" t="n"/>
      <c r="BQ36" s="48" t="n">
        <v>17</v>
      </c>
      <c r="BR36" s="48" t="inlineStr">
        <is>
          <t>27x32</t>
        </is>
      </c>
      <c r="BS36" s="49" t="n">
        <v>42362</v>
      </c>
      <c r="BT36" s="50" t="inlineStr">
        <is>
          <t>15-12-2015 P</t>
        </is>
      </c>
      <c r="BU36" s="50" t="inlineStr">
        <is>
          <t>11-12-2015 M</t>
        </is>
      </c>
      <c r="BV36" s="50" t="inlineStr">
        <is>
          <t xml:space="preserve">RECUT etd 26-28 dec. 2 sizes too small (shrinkage problem) </t>
        </is>
      </c>
      <c r="BW36" s="50" t="inlineStr">
        <is>
          <t>STRETCH DENIM FROM TURKISH MILL</t>
        </is>
      </c>
      <c r="BX36" s="50" t="inlineStr">
        <is>
          <t>made in tunisia, washed by interwashing, 13 oz, stretch denim from turkish mill orta, seasonal main - recut</t>
        </is>
      </c>
      <c r="BY36" s="51" t="inlineStr">
        <is>
          <t>27x32</t>
        </is>
      </c>
      <c r="BZ36" s="51" t="n">
        <v>42382</v>
      </c>
      <c r="CA36" s="52" t="n">
        <v>42485</v>
      </c>
      <c r="CB36" s="52" t="n"/>
      <c r="CC36" s="52" t="inlineStr">
        <is>
          <t>WRONG KOI-WL-30 LABEL (FIT LABEL) -PPS will come in 9579 ( fabric for production) wash  will be sent separate</t>
        </is>
      </c>
      <c r="CD36" s="52" t="n">
        <v>42492</v>
      </c>
      <c r="CE36" s="254" t="n">
        <v>42515</v>
      </c>
      <c r="CF36" s="52" t="n"/>
      <c r="CG36" s="52" t="n"/>
      <c r="CH36" s="49" t="n">
        <v>42579</v>
      </c>
      <c r="CI36" s="49" t="inlineStr">
        <is>
          <t>HQ</t>
        </is>
      </c>
      <c r="CJ36" s="248" t="inlineStr">
        <is>
          <t>5</t>
        </is>
      </c>
      <c r="CK36" s="50" t="inlineStr">
        <is>
          <t>Thigh, knee is too small -1,5 to -2cm. WAIST OK. No sales ocmment</t>
        </is>
      </c>
      <c r="CL36" s="53" t="n"/>
      <c r="CM36" s="53" t="n"/>
      <c r="CN36" s="53" t="n"/>
      <c r="CO36" s="53" t="n">
        <v>227</v>
      </c>
      <c r="CP36" s="53">
        <f>CO36*AK36</f>
        <v/>
      </c>
      <c r="CQ36" s="53" t="n"/>
      <c r="CR36" s="53" t="n"/>
      <c r="CS36" s="53" t="n"/>
      <c r="CT36" s="298">
        <f>CO36*AZ36</f>
        <v/>
      </c>
      <c r="CU36" s="298">
        <f>CT36-(CO36*AY36)</f>
        <v/>
      </c>
      <c r="CV36" s="298" t="n"/>
    </row>
    <row customFormat="1" customHeight="1" hidden="1" ht="15" r="37" s="15">
      <c r="A37" s="66" t="inlineStr">
        <is>
          <t>K160701502</t>
        </is>
      </c>
      <c r="B37" s="67" t="n">
        <v>2010102388</v>
      </c>
      <c r="C37" s="66" t="inlineStr">
        <is>
          <t>EMMA</t>
        </is>
      </c>
      <c r="D37" s="66" t="inlineStr">
        <is>
          <t>ELECTRIC CREASED</t>
        </is>
      </c>
      <c r="E37" s="66" t="inlineStr">
        <is>
          <t>Drop 1</t>
        </is>
      </c>
      <c r="F37" s="66" t="n"/>
      <c r="G37" s="39" t="n"/>
      <c r="H37" s="66" t="n"/>
      <c r="I37" s="66" t="inlineStr">
        <is>
          <t>JEANS</t>
        </is>
      </c>
      <c r="J37" s="67" t="n">
        <v>62046231</v>
      </c>
      <c r="K37" s="67" t="inlineStr">
        <is>
          <t>lange broeken, incl. kniebroeken e.d. broeken, van denim, voor dames of voor meisjes (m.u.v. werk- en bedrijfskleding, zgn. Amerikaanse overalls en sli</t>
        </is>
      </c>
      <c r="L37" s="40" t="inlineStr">
        <is>
          <t>WOMENS</t>
        </is>
      </c>
      <c r="M37" s="66" t="inlineStr">
        <is>
          <t>D0016</t>
        </is>
      </c>
      <c r="N37" s="41" t="inlineStr">
        <is>
          <t>HIGH</t>
        </is>
      </c>
      <c r="O37" s="41" t="inlineStr">
        <is>
          <t>LONG RISE TAPERED</t>
        </is>
      </c>
      <c r="P37" s="41" t="inlineStr">
        <is>
          <t>24-32</t>
        </is>
      </c>
      <c r="Q37" s="41" t="inlineStr">
        <is>
          <t>30-32-34</t>
        </is>
      </c>
      <c r="R37" s="41" t="inlineStr">
        <is>
          <t>C/O wash</t>
        </is>
      </c>
      <c r="S37" s="41" t="inlineStr">
        <is>
          <t>SEASONAL MAIN</t>
        </is>
      </c>
      <c r="T37" s="42" t="inlineStr">
        <is>
          <t>TUNISIA</t>
        </is>
      </c>
      <c r="U37" s="42" t="inlineStr">
        <is>
          <t>ARTLAB</t>
        </is>
      </c>
      <c r="V37" s="42" t="inlineStr">
        <is>
          <t>ARTLAB</t>
        </is>
      </c>
      <c r="W37" s="42" t="inlineStr">
        <is>
          <t>INTERWASHING</t>
        </is>
      </c>
      <c r="X37" s="66" t="n"/>
      <c r="Y37" s="41" t="inlineStr">
        <is>
          <t>CALIK</t>
        </is>
      </c>
      <c r="Z37" s="66" t="inlineStr">
        <is>
          <t>D7253O019 Rosemary stretch</t>
        </is>
      </c>
      <c r="AA37" s="41" t="n"/>
      <c r="AB37" s="156" t="inlineStr">
        <is>
          <t>96,55% Sustainable</t>
        </is>
      </c>
      <c r="AC37" s="41" t="inlineStr">
        <is>
          <t>96,55% Organic cotton, 2,93% polybutylene terephthalate, 0,52% elastane</t>
        </is>
      </c>
      <c r="AD37" s="156" t="inlineStr">
        <is>
          <t>11 oz</t>
        </is>
      </c>
      <c r="AE37" s="305" t="inlineStr">
        <is>
          <t>5 / 142</t>
        </is>
      </c>
      <c r="AF37" s="41" t="n"/>
      <c r="AG37" s="41" t="n"/>
      <c r="AH37" s="44" t="n"/>
      <c r="AI37" s="44" t="n"/>
      <c r="AJ37" s="44" t="n"/>
      <c r="AK37" s="70" t="n"/>
      <c r="AL37" s="293" t="n"/>
      <c r="AM37" s="294" t="inlineStr">
        <is>
          <t>EUR</t>
        </is>
      </c>
      <c r="AN37" s="294" t="inlineStr">
        <is>
          <t>FOB</t>
        </is>
      </c>
      <c r="AO37" s="294" t="inlineStr">
        <is>
          <t>60 DAYS NETT</t>
        </is>
      </c>
      <c r="AP37" s="295" t="inlineStr">
        <is>
          <t>cfmd</t>
        </is>
      </c>
      <c r="AQ37" s="295" t="n"/>
      <c r="AR37" s="294" t="n">
        <v>45</v>
      </c>
      <c r="AS37" s="294" t="n">
        <v>24.5</v>
      </c>
      <c r="AT37" s="296">
        <f>IFERROR(((IF(AS37&gt;0, AS37, IF(AR37&gt;0, AR37, IF(AQ37&gt;0, AQ37, 0)))))*INDEX(Assumptions!$B:$B,MATCH(T37,Assumptions!$A:$A,0)),0)</f>
        <v/>
      </c>
      <c r="AU37" s="296">
        <f>IFERROR(((IF(AS37&gt;0, AS37, IF(AR37&gt;0, AR37, IF(AQ37&gt;0, AQ37, 0)))))*INDEX(Assumptions!$C:$C,MATCH(T37,Assumptions!$A:$A,0)),0)</f>
        <v/>
      </c>
      <c r="AV37" s="296">
        <f>IFERROR(((IF(AS37&gt;0, AS37, IF(AR37&gt;0, AR37, IF(AQ37&gt;0, AQ37, 0)))))*INDEX(Assumptions!$D:$D,MATCH(T37,Assumptions!$A:$A,0)),0)</f>
        <v/>
      </c>
      <c r="AW37" s="296">
        <f>IFERROR(((IF(AS37&gt;0, AS37, IF(AR37&gt;0, AR37, IF(AQ37&gt;0, AQ37, 0)))))*INDEX(Assumptions!$G:$G,MATCH(U37,Assumptions!$F:$F,0)),0)</f>
        <v/>
      </c>
      <c r="AX37" s="297">
        <f>SUM(AT37:AW37)</f>
        <v/>
      </c>
      <c r="AY37" s="294">
        <f>((IF(AS37&gt;0, AS37, IF(AR37&gt;0, AR37, IF(AQ37&gt;0, AQ37, 0)))))+AX37</f>
        <v/>
      </c>
      <c r="AZ37" s="294">
        <f>BC37/BB37</f>
        <v/>
      </c>
      <c r="BA37" s="294">
        <f>BC37/2.38</f>
        <v/>
      </c>
      <c r="BB37" s="41" t="n">
        <v>2.5</v>
      </c>
      <c r="BC37" s="294" t="n">
        <v>139.95</v>
      </c>
      <c r="BD37" s="46">
        <f>(AZ37-AY37)/AZ37</f>
        <v/>
      </c>
      <c r="BE37" s="294">
        <f>AR37*BQ37</f>
        <v/>
      </c>
      <c r="BF37" s="294" t="n">
        <v>7.8</v>
      </c>
      <c r="BG37" s="294" t="n">
        <v>2.96</v>
      </c>
      <c r="BH37" s="47" t="n"/>
      <c r="BI37" s="47" t="n"/>
      <c r="BJ37" s="47" t="n"/>
      <c r="BK37" s="47" t="n"/>
      <c r="BL37" s="47" t="n"/>
      <c r="BM37" s="47" t="n"/>
      <c r="BN37" s="47" t="n"/>
      <c r="BO37" s="47" t="n"/>
      <c r="BP37" s="42" t="n"/>
      <c r="BQ37" s="48" t="n">
        <v>17</v>
      </c>
      <c r="BR37" s="48" t="inlineStr">
        <is>
          <t>27x32</t>
        </is>
      </c>
      <c r="BS37" s="49" t="n">
        <v>42362</v>
      </c>
      <c r="BT37" s="50" t="inlineStr">
        <is>
          <t>14-12-2015 J</t>
        </is>
      </c>
      <c r="BU37" s="50" t="inlineStr">
        <is>
          <t>14-12-2015 M</t>
        </is>
      </c>
      <c r="BV37" s="50" t="inlineStr">
        <is>
          <t>OK CXL 3D</t>
        </is>
      </c>
      <c r="BW37" s="50" t="inlineStr">
        <is>
          <t>STRETCH DENIM FROM TURKISH MILL</t>
        </is>
      </c>
      <c r="BX37" s="50" t="inlineStr">
        <is>
          <t>made in tunisia, washed by interwashing, 11 oz, stretch denim from turkish mill calik, seasonal main - 3D at bottom will be CXL, best fit, , damages will be canceled, inner thigh whiskers will be canceled</t>
        </is>
      </c>
      <c r="BY37" s="51" t="inlineStr">
        <is>
          <t>27x32</t>
        </is>
      </c>
      <c r="BZ37" s="51" t="n">
        <v>42382</v>
      </c>
      <c r="CA37" s="52" t="n">
        <v>42417</v>
      </c>
      <c r="CB37" s="52" t="n">
        <v>42431</v>
      </c>
      <c r="CC37" s="52" t="n"/>
      <c r="CD37" s="52" t="n">
        <v>42431</v>
      </c>
      <c r="CE37" s="52" t="n">
        <v>42447</v>
      </c>
      <c r="CF37" s="52" t="n"/>
      <c r="CG37" s="52" t="n"/>
      <c r="CH37" s="49" t="n">
        <v>42544</v>
      </c>
      <c r="CI37" s="49" t="inlineStr">
        <is>
          <t>Tunisia</t>
        </is>
      </c>
      <c r="CJ37" s="248" t="n"/>
      <c r="CK37" s="50" t="inlineStr">
        <is>
          <t>Inseam + 1/3 cm</t>
        </is>
      </c>
      <c r="CL37" s="53" t="n"/>
      <c r="CM37" s="53" t="n"/>
      <c r="CN37" s="53" t="n"/>
      <c r="CO37" s="53" t="n">
        <v>481</v>
      </c>
      <c r="CP37" s="53">
        <f>CO37*AK37</f>
        <v/>
      </c>
      <c r="CQ37" s="53" t="n"/>
      <c r="CR37" s="53" t="n"/>
      <c r="CS37" s="53" t="n"/>
      <c r="CT37" s="298">
        <f>CO37*AZ37</f>
        <v/>
      </c>
      <c r="CU37" s="298">
        <f>CT37-(CO37*AY37)</f>
        <v/>
      </c>
      <c r="CV37" s="298" t="n"/>
    </row>
    <row customFormat="1" customHeight="1" hidden="1" ht="15" r="38" s="15">
      <c r="A38" s="217" t="inlineStr">
        <is>
          <t>K160701503</t>
        </is>
      </c>
      <c r="B38" s="67" t="n">
        <v>2010102389</v>
      </c>
      <c r="C38" s="217" t="inlineStr">
        <is>
          <t>EMMA</t>
        </is>
      </c>
      <c r="D38" s="217" t="inlineStr">
        <is>
          <t>VINTAGE BLACK</t>
        </is>
      </c>
      <c r="E38" s="217" t="inlineStr">
        <is>
          <t>Drop 2</t>
        </is>
      </c>
      <c r="F38" s="200" t="n">
        <v>42480</v>
      </c>
      <c r="G38" s="180" t="n">
        <v>42394</v>
      </c>
      <c r="H38" s="217" t="n"/>
      <c r="I38" s="217" t="inlineStr">
        <is>
          <t>JEANS</t>
        </is>
      </c>
      <c r="J38" s="216" t="n">
        <v>62046231</v>
      </c>
      <c r="K38" s="216" t="inlineStr">
        <is>
          <t>lange broeken, incl. kniebroeken e.d. broeken, van denim, voor dames of voor meisjes (m.u.v. werk- en bedrijfskleding, zgn. Amerikaanse overalls en sli</t>
        </is>
      </c>
      <c r="L38" s="181" t="inlineStr">
        <is>
          <t>WOMENS</t>
        </is>
      </c>
      <c r="M38" s="217" t="inlineStr">
        <is>
          <t>D0097</t>
        </is>
      </c>
      <c r="N38" s="182" t="inlineStr">
        <is>
          <t>NON</t>
        </is>
      </c>
      <c r="O38" s="182" t="inlineStr">
        <is>
          <t>LONG RISE TAPERED</t>
        </is>
      </c>
      <c r="P38" s="182" t="inlineStr">
        <is>
          <t>24-32</t>
        </is>
      </c>
      <c r="Q38" s="182" t="inlineStr">
        <is>
          <t>30-32-34</t>
        </is>
      </c>
      <c r="R38" s="182" t="n"/>
      <c r="S38" s="182" t="inlineStr">
        <is>
          <t>SEASONAL BLACK</t>
        </is>
      </c>
      <c r="T38" s="183" t="inlineStr">
        <is>
          <t>TUNISIA</t>
        </is>
      </c>
      <c r="U38" s="183" t="inlineStr">
        <is>
          <t>ARTLAB</t>
        </is>
      </c>
      <c r="V38" s="183" t="inlineStr">
        <is>
          <t>ARTLAB</t>
        </is>
      </c>
      <c r="W38" s="183" t="inlineStr">
        <is>
          <t>INTERWASHING</t>
        </is>
      </c>
      <c r="X38" s="217" t="n"/>
      <c r="Y38" s="217" t="inlineStr">
        <is>
          <t>CANDIANI</t>
        </is>
      </c>
      <c r="Z38" s="216" t="inlineStr">
        <is>
          <t>RR7216 N-PITCH PRESHRUNK ORGANIC</t>
        </is>
      </c>
      <c r="AA38" s="216" t="inlineStr">
        <is>
          <t xml:space="preserve">RR7216 N-PITCH PRESHRUNK </t>
        </is>
      </c>
      <c r="AB38" s="206" t="inlineStr">
        <is>
          <t>98% Sustainable</t>
        </is>
      </c>
      <c r="AC38" s="182" t="inlineStr">
        <is>
          <t>98% Organic cotton, 2% elastane</t>
        </is>
      </c>
      <c r="AD38" s="182" t="inlineStr">
        <is>
          <t>12,5 oz</t>
        </is>
      </c>
      <c r="AE38" s="307" t="inlineStr">
        <is>
          <t>5,2 / 164</t>
        </is>
      </c>
      <c r="AF38" s="182" t="n">
        <v>4000</v>
      </c>
      <c r="AG38" s="209" t="inlineStr">
        <is>
          <t>5-6</t>
        </is>
      </c>
      <c r="AH38" s="185" t="n"/>
      <c r="AI38" s="185" t="n"/>
      <c r="AJ38" s="185" t="n"/>
      <c r="AK38" s="186" t="n"/>
      <c r="AL38" s="300" t="n"/>
      <c r="AM38" s="301" t="inlineStr">
        <is>
          <t>EUR</t>
        </is>
      </c>
      <c r="AN38" s="301" t="inlineStr">
        <is>
          <t>FOB</t>
        </is>
      </c>
      <c r="AO38" s="294" t="inlineStr">
        <is>
          <t>60 DAYS NETT</t>
        </is>
      </c>
      <c r="AP38" s="306" t="inlineStr">
        <is>
          <t>cfmd</t>
        </is>
      </c>
      <c r="AQ38" s="306" t="n"/>
      <c r="AR38" s="301" t="n"/>
      <c r="AS38" s="301" t="n">
        <v>25</v>
      </c>
      <c r="AT38" s="302">
        <f>IFERROR(((IF(AS38&gt;0, AS38, IF(AR38&gt;0, AR38, IF(AQ38&gt;0, AQ38, 0)))))*INDEX(Assumptions!$B:$B,MATCH(T38,Assumptions!$A:$A,0)),0)</f>
        <v/>
      </c>
      <c r="AU38" s="302">
        <f>IFERROR(((IF(AS38&gt;0, AS38, IF(AR38&gt;0, AR38, IF(AQ38&gt;0, AQ38, 0)))))*INDEX(Assumptions!$C:$C,MATCH(T38,Assumptions!$A:$A,0)),0)</f>
        <v/>
      </c>
      <c r="AV38" s="302">
        <f>IFERROR(((IF(AS38&gt;0, AS38, IF(AR38&gt;0, AR38, IF(AQ38&gt;0, AQ38, 0)))))*INDEX(Assumptions!$D:$D,MATCH(T38,Assumptions!$A:$A,0)),0)</f>
        <v/>
      </c>
      <c r="AW38" s="302">
        <f>IFERROR(((IF(AS38&gt;0, AS38, IF(AR38&gt;0, AR38, IF(AQ38&gt;0, AQ38, 0)))))*INDEX(Assumptions!$G:$G,MATCH(U38,Assumptions!$F:$F,0)),0)</f>
        <v/>
      </c>
      <c r="AX38" s="303">
        <f>SUM(AT38:AW38)</f>
        <v/>
      </c>
      <c r="AY38" s="301">
        <f>((IF(AS38&gt;0, AS38, IF(AR38&gt;0, AR38, IF(AQ38&gt;0, AQ38, 0)))))+AX38</f>
        <v/>
      </c>
      <c r="AZ38" s="301">
        <f>BC38/BB38</f>
        <v/>
      </c>
      <c r="BA38" s="301">
        <f>BC38/2.38</f>
        <v/>
      </c>
      <c r="BB38" s="182" t="n">
        <v>2.5</v>
      </c>
      <c r="BC38" s="301" t="n">
        <v>139.95</v>
      </c>
      <c r="BD38" s="191">
        <f>(AZ38-AY38)/AZ38</f>
        <v/>
      </c>
      <c r="BE38" s="301">
        <f>AR38*BQ38</f>
        <v/>
      </c>
      <c r="BF38" s="301" t="n"/>
      <c r="BG38" s="301" t="n"/>
      <c r="BH38" s="192" t="n"/>
      <c r="BI38" s="192" t="n"/>
      <c r="BJ38" s="192" t="n"/>
      <c r="BK38" s="192" t="n"/>
      <c r="BL38" s="192" t="n"/>
      <c r="BM38" s="192" t="n"/>
      <c r="BN38" s="192" t="n"/>
      <c r="BO38" s="192" t="n"/>
      <c r="BP38" s="183" t="inlineStr">
        <is>
          <t>KHOI black vintage - I like this - but no tint and less strong sprayed</t>
        </is>
      </c>
      <c r="BQ38" s="193" t="n"/>
      <c r="BR38" s="193" t="n"/>
      <c r="BS38" s="194" t="n"/>
      <c r="BT38" s="195" t="n"/>
      <c r="BU38" s="195" t="n"/>
      <c r="BV38" s="195" t="n"/>
      <c r="BW38" s="195" t="inlineStr">
        <is>
          <t>STRETCH DENIM FROM ITALIAN MILL</t>
        </is>
      </c>
      <c r="BX38" s="195" t="inlineStr">
        <is>
          <t>made in tunisia, washed by interwashing, 12,5 oz, stretch denim from italian mill candiani, seasonal black - added style, no SMS made</t>
        </is>
      </c>
      <c r="BY38" s="196" t="n"/>
      <c r="BZ38" s="196" t="n">
        <v>42382</v>
      </c>
      <c r="CA38" s="197" t="n">
        <v>42471</v>
      </c>
      <c r="CB38" s="197" t="n"/>
      <c r="CC38" s="197" t="n"/>
      <c r="CD38" s="197" t="n">
        <v>42479</v>
      </c>
      <c r="CE38" s="197" t="n"/>
      <c r="CF38" s="197" t="n"/>
      <c r="CG38" s="197" t="n"/>
      <c r="CH38" s="194" t="n"/>
      <c r="CI38" s="194" t="n"/>
      <c r="CJ38" s="249" t="n"/>
      <c r="CK38" s="195" t="n"/>
      <c r="CL38" s="198" t="n"/>
      <c r="CM38" s="198" t="n"/>
      <c r="CN38" s="198" t="n"/>
      <c r="CO38" s="198">
        <f>CM38+CN38</f>
        <v/>
      </c>
      <c r="CP38" s="198">
        <f>CO38*AK38</f>
        <v/>
      </c>
      <c r="CQ38" s="198" t="n"/>
      <c r="CR38" s="198" t="n"/>
      <c r="CS38" s="198" t="n"/>
      <c r="CT38" s="304">
        <f>CO38*AR38</f>
        <v/>
      </c>
      <c r="CU38" s="304">
        <f>CT38-(CO38*AQ38)</f>
        <v/>
      </c>
      <c r="CV38" s="304">
        <f>CO38*AY38</f>
        <v/>
      </c>
    </row>
    <row customFormat="1" customHeight="1" hidden="1" ht="15" r="39" s="15">
      <c r="A39" s="66" t="inlineStr">
        <is>
          <t>K160701601</t>
        </is>
      </c>
      <c r="B39" s="67" t="n">
        <v>2010102333</v>
      </c>
      <c r="C39" s="66" t="inlineStr">
        <is>
          <t>SADE</t>
        </is>
      </c>
      <c r="D39" s="66" t="inlineStr">
        <is>
          <t>DARK BLUE MARBLE</t>
        </is>
      </c>
      <c r="E39" s="66" t="inlineStr">
        <is>
          <t>Drop 1</t>
        </is>
      </c>
      <c r="F39" s="66" t="n"/>
      <c r="G39" s="39" t="n"/>
      <c r="H39" s="66" t="n"/>
      <c r="I39" s="66" t="inlineStr">
        <is>
          <t>JEANS</t>
        </is>
      </c>
      <c r="J39" s="67" t="n">
        <v>62046231</v>
      </c>
      <c r="K39" s="67" t="inlineStr">
        <is>
          <t>lange broeken, incl. kniebroeken e.d. broeken, van denim, voor dames of voor meisjes (m.u.v. werk- en bedrijfskleding, zgn. Amerikaanse overalls en sli</t>
        </is>
      </c>
      <c r="L39" s="40" t="inlineStr">
        <is>
          <t>WOMENS</t>
        </is>
      </c>
      <c r="M39" s="66" t="inlineStr">
        <is>
          <t>D0013</t>
        </is>
      </c>
      <c r="N39" s="41" t="inlineStr">
        <is>
          <t>NON</t>
        </is>
      </c>
      <c r="O39" s="41" t="inlineStr">
        <is>
          <t>RELAXED WIDE LEG</t>
        </is>
      </c>
      <c r="P39" s="41" t="inlineStr">
        <is>
          <t>24-32</t>
        </is>
      </c>
      <c r="Q39" s="41" t="inlineStr">
        <is>
          <t>30-32-34</t>
        </is>
      </c>
      <c r="R39" s="41" t="n"/>
      <c r="S39" s="41" t="inlineStr">
        <is>
          <t>KINGS OF LAUNDRY</t>
        </is>
      </c>
      <c r="T39" s="42" t="inlineStr">
        <is>
          <t>TUNISIA</t>
        </is>
      </c>
      <c r="U39" s="42" t="inlineStr">
        <is>
          <t>ARTLAB</t>
        </is>
      </c>
      <c r="V39" s="42" t="inlineStr">
        <is>
          <t>ARTLAB</t>
        </is>
      </c>
      <c r="W39" s="42" t="inlineStr">
        <is>
          <t>ELLETI</t>
        </is>
      </c>
      <c r="X39" s="66" t="n"/>
      <c r="Y39" s="66" t="inlineStr">
        <is>
          <t>ORTA</t>
        </is>
      </c>
      <c r="Z39" s="67" t="n">
        <v>9560</v>
      </c>
      <c r="AA39" s="156" t="n"/>
      <c r="AB39" s="156" t="inlineStr">
        <is>
          <t>56% Sustainable</t>
        </is>
      </c>
      <c r="AC39" s="41" t="inlineStr">
        <is>
          <t>56% Organic cotton (warp), 44% cotton (weft)</t>
        </is>
      </c>
      <c r="AD39" s="41" t="inlineStr">
        <is>
          <t>15 oz</t>
        </is>
      </c>
      <c r="AE39" s="305" t="inlineStr">
        <is>
          <t>5,35 / 150</t>
        </is>
      </c>
      <c r="AF39" s="41" t="n"/>
      <c r="AG39" s="41" t="n"/>
      <c r="AH39" s="44" t="n"/>
      <c r="AI39" s="44" t="n"/>
      <c r="AJ39" s="44" t="n"/>
      <c r="AK39" s="70" t="n"/>
      <c r="AL39" s="293" t="n"/>
      <c r="AM39" s="294" t="inlineStr">
        <is>
          <t>EUR</t>
        </is>
      </c>
      <c r="AN39" s="294" t="inlineStr">
        <is>
          <t>FOB</t>
        </is>
      </c>
      <c r="AO39" s="294" t="inlineStr">
        <is>
          <t>60 DAYS NETT</t>
        </is>
      </c>
      <c r="AP39" s="295" t="inlineStr">
        <is>
          <t>cfmd</t>
        </is>
      </c>
      <c r="AQ39" s="295" t="n"/>
      <c r="AR39" s="294" t="n">
        <v>45</v>
      </c>
      <c r="AS39" s="294" t="n">
        <v>26.5</v>
      </c>
      <c r="AT39" s="296">
        <f>IFERROR(((IF(AS39&gt;0, AS39, IF(AR39&gt;0, AR39, IF(AQ39&gt;0, AQ39, 0)))))*INDEX(Assumptions!$B:$B,MATCH(T39,Assumptions!$A:$A,0)),0)</f>
        <v/>
      </c>
      <c r="AU39" s="296">
        <f>IFERROR(((IF(AS39&gt;0, AS39, IF(AR39&gt;0, AR39, IF(AQ39&gt;0, AQ39, 0)))))*INDEX(Assumptions!$C:$C,MATCH(T39,Assumptions!$A:$A,0)),0)</f>
        <v/>
      </c>
      <c r="AV39" s="296">
        <f>IFERROR(((IF(AS39&gt;0, AS39, IF(AR39&gt;0, AR39, IF(AQ39&gt;0, AQ39, 0)))))*INDEX(Assumptions!$D:$D,MATCH(T39,Assumptions!$A:$A,0)),0)</f>
        <v/>
      </c>
      <c r="AW39" s="296">
        <f>IFERROR(((IF(AS39&gt;0, AS39, IF(AR39&gt;0, AR39, IF(AQ39&gt;0, AQ39, 0)))))*INDEX(Assumptions!$G:$G,MATCH(U39,Assumptions!$F:$F,0)),0)</f>
        <v/>
      </c>
      <c r="AX39" s="297">
        <f>SUM(AT39:AW39)</f>
        <v/>
      </c>
      <c r="AY39" s="294">
        <f>((IF(AS39&gt;0, AS39, IF(AR39&gt;0, AR39, IF(AQ39&gt;0, AQ39, 0)))))+AX39</f>
        <v/>
      </c>
      <c r="AZ39" s="294">
        <f>BC39/BB39</f>
        <v/>
      </c>
      <c r="BA39" s="294">
        <f>BC39/2.38</f>
        <v/>
      </c>
      <c r="BB39" s="41" t="n">
        <v>2.5</v>
      </c>
      <c r="BC39" s="294" t="n">
        <v>149.95</v>
      </c>
      <c r="BD39" s="46">
        <f>(AZ39-AY39)/AZ39</f>
        <v/>
      </c>
      <c r="BE39" s="294">
        <f>AR39*BQ39</f>
        <v/>
      </c>
      <c r="BF39" s="294" t="n">
        <v>12.7</v>
      </c>
      <c r="BG39" s="294" t="n">
        <v>2.33</v>
      </c>
      <c r="BH39" s="47" t="n"/>
      <c r="BI39" s="47" t="inlineStr">
        <is>
          <t>26,80 SS16!!</t>
        </is>
      </c>
      <c r="BJ39" s="47" t="n"/>
      <c r="BK39" s="47" t="n"/>
      <c r="BL39" s="47" t="n"/>
      <c r="BM39" s="47" t="n"/>
      <c r="BN39" s="47" t="n"/>
      <c r="BO39" s="47" t="n"/>
      <c r="BP39" s="42" t="n"/>
      <c r="BQ39" s="48" t="n">
        <v>17</v>
      </c>
      <c r="BR39" s="48" t="inlineStr">
        <is>
          <t>27x32</t>
        </is>
      </c>
      <c r="BS39" s="49" t="n">
        <v>42362</v>
      </c>
      <c r="BT39" s="50" t="inlineStr">
        <is>
          <t>14-12-2015 J</t>
        </is>
      </c>
      <c r="BU39" s="50" t="inlineStr">
        <is>
          <t>11-12-2015 M</t>
        </is>
      </c>
      <c r="BV39" s="50" t="inlineStr">
        <is>
          <t>OK - Wrong back pockets</t>
        </is>
      </c>
      <c r="BW39" s="50" t="inlineStr">
        <is>
          <t>DENIM FABRIC FROM TURKISH MILL</t>
        </is>
      </c>
      <c r="BX39" s="50" t="inlineStr">
        <is>
          <t>made in tunisia, washed by elleti, 15 oz, denim fabric from turkish mill orta, kings of laundry - wrong back pocket shape - available patch  (s/b KOL patch)</t>
        </is>
      </c>
      <c r="BY39" s="51" t="inlineStr">
        <is>
          <t>27x32</t>
        </is>
      </c>
      <c r="BZ39" s="51" t="n">
        <v>42382</v>
      </c>
      <c r="CA39" s="52" t="n">
        <v>42430</v>
      </c>
      <c r="CB39" s="52" t="n">
        <v>42431</v>
      </c>
      <c r="CC39" s="52" t="inlineStr">
        <is>
          <t xml:space="preserve">New pattern (wash) OK c/o </t>
        </is>
      </c>
      <c r="CD39" s="52" t="n">
        <v>42431</v>
      </c>
      <c r="CE39" s="52" t="n">
        <v>42464</v>
      </c>
      <c r="CF39" s="52" t="n"/>
      <c r="CG39" s="52" t="n"/>
      <c r="CH39" s="49" t="n">
        <v>42593</v>
      </c>
      <c r="CI39" s="49" t="inlineStr">
        <is>
          <t>HQ</t>
        </is>
      </c>
      <c r="CJ39" s="248" t="inlineStr">
        <is>
          <t>5</t>
        </is>
      </c>
      <c r="CK39" s="50" t="n"/>
      <c r="CL39" s="53" t="n"/>
      <c r="CM39" s="53" t="n"/>
      <c r="CN39" s="53" t="n"/>
      <c r="CO39" s="53" t="n">
        <v>170</v>
      </c>
      <c r="CP39" s="53">
        <f>CO39*AK39</f>
        <v/>
      </c>
      <c r="CQ39" s="53" t="n"/>
      <c r="CR39" s="53" t="n"/>
      <c r="CS39" s="53" t="n"/>
      <c r="CT39" s="298">
        <f>CO39*AZ39</f>
        <v/>
      </c>
      <c r="CU39" s="298">
        <f>CT39-(CO39*AY39)</f>
        <v/>
      </c>
      <c r="CV39" s="298" t="n"/>
    </row>
    <row customFormat="1" customHeight="1" hidden="1" ht="15" r="40" s="15">
      <c r="A40" s="66" t="inlineStr">
        <is>
          <t>K160701602</t>
        </is>
      </c>
      <c r="B40" s="67" t="n">
        <v>2010102390</v>
      </c>
      <c r="C40" s="66" t="inlineStr">
        <is>
          <t>SADE</t>
        </is>
      </c>
      <c r="D40" s="66" t="inlineStr">
        <is>
          <t>VINTAGE REPAIR</t>
        </is>
      </c>
      <c r="E40" s="66" t="inlineStr">
        <is>
          <t>Drop 1</t>
        </is>
      </c>
      <c r="F40" s="66" t="n"/>
      <c r="G40" s="39" t="n"/>
      <c r="H40" s="66" t="n"/>
      <c r="I40" s="66" t="inlineStr">
        <is>
          <t>JEANS</t>
        </is>
      </c>
      <c r="J40" s="67" t="n">
        <v>62046231</v>
      </c>
      <c r="K40" s="67" t="inlineStr">
        <is>
          <t>lange broeken, incl. kniebroeken e.d. broeken, van denim, voor dames of voor meisjes (m.u.v. werk- en bedrijfskleding, zgn. Amerikaanse overalls en sli</t>
        </is>
      </c>
      <c r="L40" s="40" t="inlineStr">
        <is>
          <t>WOMENS</t>
        </is>
      </c>
      <c r="M40" s="66" t="inlineStr">
        <is>
          <t>D0053</t>
        </is>
      </c>
      <c r="N40" s="41" t="inlineStr">
        <is>
          <t>NON</t>
        </is>
      </c>
      <c r="O40" s="41" t="inlineStr">
        <is>
          <t>RELAXED WIDE LEG</t>
        </is>
      </c>
      <c r="P40" s="41" t="inlineStr">
        <is>
          <t>24-32</t>
        </is>
      </c>
      <c r="Q40" s="41" t="inlineStr">
        <is>
          <t>30-32-34</t>
        </is>
      </c>
      <c r="R40" s="41" t="n"/>
      <c r="S40" s="41" t="inlineStr">
        <is>
          <t>SEASONAL MAIN</t>
        </is>
      </c>
      <c r="T40" s="42" t="inlineStr">
        <is>
          <t>TUNISIA</t>
        </is>
      </c>
      <c r="U40" s="42" t="inlineStr">
        <is>
          <t>ARTLAB</t>
        </is>
      </c>
      <c r="V40" s="42" t="inlineStr">
        <is>
          <t>ARTLAB</t>
        </is>
      </c>
      <c r="W40" s="42" t="inlineStr">
        <is>
          <t>INTERWASHING</t>
        </is>
      </c>
      <c r="X40" s="66" t="n"/>
      <c r="Y40" s="66" t="inlineStr">
        <is>
          <t>ORTA</t>
        </is>
      </c>
      <c r="Z40" s="67" t="n">
        <v>9560</v>
      </c>
      <c r="AA40" s="156" t="n"/>
      <c r="AB40" s="156" t="inlineStr">
        <is>
          <t>56% Sustainable</t>
        </is>
      </c>
      <c r="AC40" s="41" t="inlineStr">
        <is>
          <t>56% Organic cotton (warp), 44% cotton (weft)</t>
        </is>
      </c>
      <c r="AD40" s="41" t="inlineStr">
        <is>
          <t>15 oz</t>
        </is>
      </c>
      <c r="AE40" s="305" t="inlineStr">
        <is>
          <t>5,35 / 150</t>
        </is>
      </c>
      <c r="AF40" s="41" t="n"/>
      <c r="AG40" s="41" t="n"/>
      <c r="AH40" s="44" t="n"/>
      <c r="AI40" s="44" t="n"/>
      <c r="AJ40" s="44" t="n"/>
      <c r="AK40" s="70" t="n"/>
      <c r="AL40" s="293" t="n"/>
      <c r="AM40" s="294" t="inlineStr">
        <is>
          <t>EUR</t>
        </is>
      </c>
      <c r="AN40" s="294" t="inlineStr">
        <is>
          <t>FOB</t>
        </is>
      </c>
      <c r="AO40" s="294" t="inlineStr">
        <is>
          <t>60 DAYS NETT</t>
        </is>
      </c>
      <c r="AP40" s="295" t="inlineStr">
        <is>
          <t>cfmd</t>
        </is>
      </c>
      <c r="AQ40" s="295" t="n"/>
      <c r="AR40" s="294" t="n">
        <v>45</v>
      </c>
      <c r="AS40" s="294" t="n">
        <v>27</v>
      </c>
      <c r="AT40" s="296">
        <f>IFERROR(((IF(AS40&gt;0, AS40, IF(AR40&gt;0, AR40, IF(AQ40&gt;0, AQ40, 0)))))*INDEX(Assumptions!$B:$B,MATCH(T40,Assumptions!$A:$A,0)),0)</f>
        <v/>
      </c>
      <c r="AU40" s="296">
        <f>IFERROR(((IF(AS40&gt;0, AS40, IF(AR40&gt;0, AR40, IF(AQ40&gt;0, AQ40, 0)))))*INDEX(Assumptions!$C:$C,MATCH(T40,Assumptions!$A:$A,0)),0)</f>
        <v/>
      </c>
      <c r="AV40" s="296">
        <f>IFERROR(((IF(AS40&gt;0, AS40, IF(AR40&gt;0, AR40, IF(AQ40&gt;0, AQ40, 0)))))*INDEX(Assumptions!$D:$D,MATCH(T40,Assumptions!$A:$A,0)),0)</f>
        <v/>
      </c>
      <c r="AW40" s="296">
        <f>IFERROR(((IF(AS40&gt;0, AS40, IF(AR40&gt;0, AR40, IF(AQ40&gt;0, AQ40, 0)))))*INDEX(Assumptions!$G:$G,MATCH(U40,Assumptions!$F:$F,0)),0)</f>
        <v/>
      </c>
      <c r="AX40" s="297">
        <f>SUM(AT40:AW40)</f>
        <v/>
      </c>
      <c r="AY40" s="294">
        <f>((IF(AS40&gt;0, AS40, IF(AR40&gt;0, AR40, IF(AQ40&gt;0, AQ40, 0)))))+AX40</f>
        <v/>
      </c>
      <c r="AZ40" s="294">
        <f>BC40/BB40</f>
        <v/>
      </c>
      <c r="BA40" s="294">
        <f>BC40/2.38</f>
        <v/>
      </c>
      <c r="BB40" s="41" t="n">
        <v>2.5</v>
      </c>
      <c r="BC40" s="294" t="n">
        <v>159.95</v>
      </c>
      <c r="BD40" s="46">
        <f>(AZ40-AY40)/AZ40</f>
        <v/>
      </c>
      <c r="BE40" s="294">
        <f>AR40*BQ40</f>
        <v/>
      </c>
      <c r="BF40" s="294" t="n">
        <v>9.199999999999999</v>
      </c>
      <c r="BG40" s="294" t="n">
        <v>3.16</v>
      </c>
      <c r="BH40" s="47" t="n"/>
      <c r="BI40" s="47" t="inlineStr">
        <is>
          <t>26,80 SS16!!</t>
        </is>
      </c>
      <c r="BJ40" s="47" t="n"/>
      <c r="BK40" s="47" t="n"/>
      <c r="BL40" s="47" t="n"/>
      <c r="BM40" s="47" t="n"/>
      <c r="BN40" s="47" t="n"/>
      <c r="BO40" s="47" t="n"/>
      <c r="BP40" s="42" t="n"/>
      <c r="BQ40" s="48" t="n">
        <v>17</v>
      </c>
      <c r="BR40" s="48" t="inlineStr">
        <is>
          <t>27x32</t>
        </is>
      </c>
      <c r="BS40" s="49" t="n">
        <v>42362</v>
      </c>
      <c r="BT40" s="50" t="inlineStr">
        <is>
          <t>14-12-2015 J</t>
        </is>
      </c>
      <c r="BU40" s="50" t="inlineStr">
        <is>
          <t>14-12-2015 M</t>
        </is>
      </c>
      <c r="BV40" s="50" t="inlineStr">
        <is>
          <t>OK - Wrong back pockets</t>
        </is>
      </c>
      <c r="BW40" s="50" t="inlineStr">
        <is>
          <t>DENIM FABRIC FROM TURKISH MILL</t>
        </is>
      </c>
      <c r="BX40" s="50" t="inlineStr">
        <is>
          <t>made in tunisia, washed by interwashing, 15 oz, denim fabric from turkish mill orta, seasonal main - wrong back pocket shape</t>
        </is>
      </c>
      <c r="BY40" s="51" t="inlineStr">
        <is>
          <t>27x32</t>
        </is>
      </c>
      <c r="BZ40" s="51" t="n">
        <v>42382</v>
      </c>
      <c r="CA40" s="52" t="n">
        <v>42432</v>
      </c>
      <c r="CB40" s="52" t="n"/>
      <c r="CC40" s="52" t="inlineStr">
        <is>
          <t>New pattern</t>
        </is>
      </c>
      <c r="CD40" s="52" t="n">
        <v>42451</v>
      </c>
      <c r="CE40" s="52" t="n">
        <v>42468</v>
      </c>
      <c r="CF40" s="52" t="n"/>
      <c r="CG40" s="52" t="n"/>
      <c r="CH40" s="49" t="n">
        <v>42585</v>
      </c>
      <c r="CI40" s="49" t="inlineStr">
        <is>
          <t>Tunisia</t>
        </is>
      </c>
      <c r="CJ40" s="248" t="inlineStr">
        <is>
          <t>2-5 pcs received (recheck)</t>
        </is>
      </c>
      <c r="CK40" s="50" t="n"/>
      <c r="CL40" s="53" t="n"/>
      <c r="CM40" s="53" t="n"/>
      <c r="CN40" s="53" t="n"/>
      <c r="CO40" s="53" t="n">
        <v>100</v>
      </c>
      <c r="CP40" s="53">
        <f>CO40*AK40</f>
        <v/>
      </c>
      <c r="CQ40" s="53" t="n"/>
      <c r="CR40" s="53" t="n"/>
      <c r="CS40" s="53" t="n"/>
      <c r="CT40" s="298">
        <f>CO40*AZ40</f>
        <v/>
      </c>
      <c r="CU40" s="298">
        <f>CT40-(CO40*AY40)</f>
        <v/>
      </c>
      <c r="CV40" s="298" t="n"/>
    </row>
    <row customFormat="1" customHeight="1" hidden="1" ht="15" r="41" s="15">
      <c r="A41" s="66" t="inlineStr">
        <is>
          <t>K160701603</t>
        </is>
      </c>
      <c r="B41" s="67" t="n">
        <v>2010102391</v>
      </c>
      <c r="C41" s="66" t="inlineStr">
        <is>
          <t>SADE</t>
        </is>
      </c>
      <c r="D41" s="66" t="inlineStr">
        <is>
          <t>VINTAGE BLACK</t>
        </is>
      </c>
      <c r="E41" s="66" t="inlineStr">
        <is>
          <t>Drop 2</t>
        </is>
      </c>
      <c r="F41" s="66" t="n"/>
      <c r="G41" s="39" t="n"/>
      <c r="H41" s="66" t="n"/>
      <c r="I41" s="66" t="inlineStr">
        <is>
          <t>JEANS</t>
        </is>
      </c>
      <c r="J41" s="67" t="n">
        <v>62046231</v>
      </c>
      <c r="K41" s="67" t="inlineStr">
        <is>
          <t>lange broeken, incl. kniebroeken e.d. broeken, van denim, voor dames of voor meisjes (m.u.v. werk- en bedrijfskleding, zgn. Amerikaanse overalls en sli</t>
        </is>
      </c>
      <c r="L41" s="40" t="inlineStr">
        <is>
          <t>WOMENS</t>
        </is>
      </c>
      <c r="M41" s="66" t="inlineStr">
        <is>
          <t>D0097</t>
        </is>
      </c>
      <c r="N41" s="41" t="inlineStr">
        <is>
          <t>NON</t>
        </is>
      </c>
      <c r="O41" s="41" t="inlineStr">
        <is>
          <t>RELAXED WIDE LEG</t>
        </is>
      </c>
      <c r="P41" s="41" t="inlineStr">
        <is>
          <t>24-32</t>
        </is>
      </c>
      <c r="Q41" s="41" t="inlineStr">
        <is>
          <t>30-32-34</t>
        </is>
      </c>
      <c r="R41" s="41" t="n"/>
      <c r="S41" s="41" t="inlineStr">
        <is>
          <t>SEASONAL BLACK</t>
        </is>
      </c>
      <c r="T41" s="42" t="inlineStr">
        <is>
          <t>TUNISIA</t>
        </is>
      </c>
      <c r="U41" s="42" t="inlineStr">
        <is>
          <t>ARTLAB</t>
        </is>
      </c>
      <c r="V41" s="42" t="inlineStr">
        <is>
          <t>ARTLAB</t>
        </is>
      </c>
      <c r="W41" s="42" t="inlineStr">
        <is>
          <t>INTERWASHING</t>
        </is>
      </c>
      <c r="X41" s="66" t="n"/>
      <c r="Y41" s="66" t="inlineStr">
        <is>
          <t>CANDIANI</t>
        </is>
      </c>
      <c r="Z41" s="67" t="inlineStr">
        <is>
          <t>RR7216 N-PITCH PRESHRUNK ORGANIC</t>
        </is>
      </c>
      <c r="AA41" s="67" t="inlineStr">
        <is>
          <t xml:space="preserve">RR7216 N-PITCH PRESHRUNK </t>
        </is>
      </c>
      <c r="AB41" s="156" t="inlineStr">
        <is>
          <t>98% Sustainable</t>
        </is>
      </c>
      <c r="AC41" s="41" t="inlineStr">
        <is>
          <t>98% Organic cotton, 2% elastane</t>
        </is>
      </c>
      <c r="AD41" s="41" t="inlineStr">
        <is>
          <t>12,5 oz</t>
        </is>
      </c>
      <c r="AE41" s="305" t="inlineStr">
        <is>
          <t>5,2 / 164</t>
        </is>
      </c>
      <c r="AF41" s="41" t="n">
        <v>4000</v>
      </c>
      <c r="AG41" s="58" t="inlineStr">
        <is>
          <t>5-6</t>
        </is>
      </c>
      <c r="AH41" s="44" t="n"/>
      <c r="AI41" s="44" t="n"/>
      <c r="AJ41" s="44" t="n"/>
      <c r="AK41" s="70" t="n"/>
      <c r="AL41" s="293" t="n"/>
      <c r="AM41" s="294" t="inlineStr">
        <is>
          <t>EUR</t>
        </is>
      </c>
      <c r="AN41" s="294" t="inlineStr">
        <is>
          <t>FOB</t>
        </is>
      </c>
      <c r="AO41" s="294" t="inlineStr">
        <is>
          <t>60 DAYS NETT</t>
        </is>
      </c>
      <c r="AP41" s="295" t="inlineStr">
        <is>
          <t>cfmd</t>
        </is>
      </c>
      <c r="AQ41" s="295" t="n"/>
      <c r="AR41" s="294" t="n">
        <v>45</v>
      </c>
      <c r="AS41" s="294" t="n">
        <v>25</v>
      </c>
      <c r="AT41" s="296">
        <f>IFERROR(((IF(AS41&gt;0, AS41, IF(AR41&gt;0, AR41, IF(AQ41&gt;0, AQ41, 0)))))*INDEX(Assumptions!$B:$B,MATCH(T41,Assumptions!$A:$A,0)),0)</f>
        <v/>
      </c>
      <c r="AU41" s="296">
        <f>IFERROR(((IF(AS41&gt;0, AS41, IF(AR41&gt;0, AR41, IF(AQ41&gt;0, AQ41, 0)))))*INDEX(Assumptions!$C:$C,MATCH(T41,Assumptions!$A:$A,0)),0)</f>
        <v/>
      </c>
      <c r="AV41" s="296">
        <f>IFERROR(((IF(AS41&gt;0, AS41, IF(AR41&gt;0, AR41, IF(AQ41&gt;0, AQ41, 0)))))*INDEX(Assumptions!$D:$D,MATCH(T41,Assumptions!$A:$A,0)),0)</f>
        <v/>
      </c>
      <c r="AW41" s="296">
        <f>IFERROR(((IF(AS41&gt;0, AS41, IF(AR41&gt;0, AR41, IF(AQ41&gt;0, AQ41, 0)))))*INDEX(Assumptions!$G:$G,MATCH(U41,Assumptions!$F:$F,0)),0)</f>
        <v/>
      </c>
      <c r="AX41" s="297">
        <f>SUM(AT41:AW41)</f>
        <v/>
      </c>
      <c r="AY41" s="294">
        <f>((IF(AS41&gt;0, AS41, IF(AR41&gt;0, AR41, IF(AQ41&gt;0, AQ41, 0)))))+AX41</f>
        <v/>
      </c>
      <c r="AZ41" s="294">
        <f>BC41/BB41</f>
        <v/>
      </c>
      <c r="BA41" s="294">
        <f>BC41/2.38</f>
        <v/>
      </c>
      <c r="BB41" s="41" t="n">
        <v>2.5</v>
      </c>
      <c r="BC41" s="294" t="n">
        <v>139.95</v>
      </c>
      <c r="BD41" s="46">
        <f>(AZ41-AY41)/AZ41</f>
        <v/>
      </c>
      <c r="BE41" s="294">
        <f>AR41*BQ41</f>
        <v/>
      </c>
      <c r="BF41" s="294" t="n">
        <v>6.6</v>
      </c>
      <c r="BG41" s="294" t="n">
        <v>3.12</v>
      </c>
      <c r="BH41" s="47" t="n"/>
      <c r="BI41" s="47" t="n"/>
      <c r="BJ41" s="47" t="n"/>
      <c r="BK41" s="47" t="n"/>
      <c r="BL41" s="47" t="n"/>
      <c r="BM41" s="47" t="n"/>
      <c r="BN41" s="47" t="n"/>
      <c r="BO41" s="47" t="n"/>
      <c r="BP41" s="42" t="inlineStr">
        <is>
          <t>KHOI black vintage - I like this - but no tint and less strong sprayed</t>
        </is>
      </c>
      <c r="BQ41" s="48" t="n">
        <v>17</v>
      </c>
      <c r="BR41" s="48" t="inlineStr">
        <is>
          <t>27x32</t>
        </is>
      </c>
      <c r="BS41" s="49" t="n">
        <v>42362</v>
      </c>
      <c r="BT41" s="50" t="inlineStr">
        <is>
          <t>14-12-2015 J</t>
        </is>
      </c>
      <c r="BU41" s="50" t="inlineStr">
        <is>
          <t>14-12-2015 M</t>
        </is>
      </c>
      <c r="BV41" s="50" t="inlineStr">
        <is>
          <t>OK - Wrong back pockets CXL 3D</t>
        </is>
      </c>
      <c r="BW41" s="50" t="inlineStr">
        <is>
          <t>STRETCH DENIM FROM ITALIAN MILL</t>
        </is>
      </c>
      <c r="BX41" s="50" t="inlineStr">
        <is>
          <t>made in tunisia, washed by interwashing, 12,5 oz, stretch denim from italian mill candiani, seasonal black - wrong back pocket shape, 3D at bottom will be CXL</t>
        </is>
      </c>
      <c r="BY41" s="51" t="inlineStr">
        <is>
          <t>FULL SS</t>
        </is>
      </c>
      <c r="BZ41" s="51" t="n">
        <v>42382</v>
      </c>
      <c r="CA41" s="52" t="n">
        <v>42433</v>
      </c>
      <c r="CB41" s="52" t="n"/>
      <c r="CC41" s="52" t="inlineStr">
        <is>
          <t>New pattern</t>
        </is>
      </c>
      <c r="CD41" s="52" t="n">
        <v>42451</v>
      </c>
      <c r="CE41" s="254" t="n">
        <v>42515</v>
      </c>
      <c r="CF41" s="52" t="n"/>
      <c r="CG41" s="52" t="n"/>
      <c r="CH41" s="49" t="n">
        <v>42586</v>
      </c>
      <c r="CI41" s="49" t="inlineStr">
        <is>
          <t>Tunisia</t>
        </is>
      </c>
      <c r="CJ41" s="248" t="inlineStr">
        <is>
          <t>2-5 pcs received (recheck)</t>
        </is>
      </c>
      <c r="CK41" s="50" t="n"/>
      <c r="CL41" s="53" t="n"/>
      <c r="CM41" s="53" t="n"/>
      <c r="CN41" s="53" t="n"/>
      <c r="CO41" s="53" t="n">
        <v>249</v>
      </c>
      <c r="CP41" s="53">
        <f>CO41*AK41</f>
        <v/>
      </c>
      <c r="CQ41" s="53" t="n"/>
      <c r="CR41" s="53" t="n"/>
      <c r="CS41" s="53" t="n"/>
      <c r="CT41" s="298">
        <f>CO41*AZ41</f>
        <v/>
      </c>
      <c r="CU41" s="298">
        <f>CT41-(CO41*AY41)</f>
        <v/>
      </c>
      <c r="CV41" s="298" t="n"/>
    </row>
    <row customFormat="1" customHeight="1" hidden="1" ht="15" r="42" s="15">
      <c r="A42" s="66" t="inlineStr">
        <is>
          <t>K160701604</t>
        </is>
      </c>
      <c r="B42" s="67" t="n">
        <v>2010102392</v>
      </c>
      <c r="C42" s="66" t="inlineStr">
        <is>
          <t>SADE</t>
        </is>
      </c>
      <c r="D42" s="66" t="inlineStr">
        <is>
          <t>BLACK OVERDYE BADGE</t>
        </is>
      </c>
      <c r="E42" s="66" t="inlineStr">
        <is>
          <t>Drop 2</t>
        </is>
      </c>
      <c r="F42" s="66" t="n"/>
      <c r="G42" s="39" t="n"/>
      <c r="H42" s="66" t="n"/>
      <c r="I42" s="66" t="inlineStr">
        <is>
          <t>JEANS</t>
        </is>
      </c>
      <c r="J42" s="67" t="n">
        <v>62046231</v>
      </c>
      <c r="K42" s="67" t="inlineStr">
        <is>
          <t>lange broeken, incl. kniebroeken e.d. broeken, van denim, voor dames of voor meisjes (m.u.v. werk- en bedrijfskleding, zgn. Amerikaanse overalls en sli</t>
        </is>
      </c>
      <c r="L42" s="40" t="inlineStr">
        <is>
          <t>WOMENS</t>
        </is>
      </c>
      <c r="M42" s="66" t="inlineStr">
        <is>
          <t>D0068</t>
        </is>
      </c>
      <c r="N42" s="41" t="inlineStr">
        <is>
          <t>NON</t>
        </is>
      </c>
      <c r="O42" s="41" t="inlineStr">
        <is>
          <t>RELAXED WIDE LEG</t>
        </is>
      </c>
      <c r="P42" s="41" t="inlineStr">
        <is>
          <t>24-32</t>
        </is>
      </c>
      <c r="Q42" s="41" t="inlineStr">
        <is>
          <t>30-32-34</t>
        </is>
      </c>
      <c r="R42" s="41" t="n"/>
      <c r="S42" s="41" t="inlineStr">
        <is>
          <t>SEASONAL BLACK</t>
        </is>
      </c>
      <c r="T42" s="42" t="inlineStr">
        <is>
          <t>TUNISIA</t>
        </is>
      </c>
      <c r="U42" s="42" t="inlineStr">
        <is>
          <t>ARTLAB</t>
        </is>
      </c>
      <c r="V42" s="42" t="inlineStr">
        <is>
          <t>ARTLAB</t>
        </is>
      </c>
      <c r="W42" s="42" t="inlineStr">
        <is>
          <t>INTERWASHING</t>
        </is>
      </c>
      <c r="X42" s="66" t="n"/>
      <c r="Y42" s="66" t="inlineStr">
        <is>
          <t>CANDIANI</t>
        </is>
      </c>
      <c r="Z42" s="67" t="inlineStr">
        <is>
          <t>RR7216 N-PITCH PRESHRUNK ORGANIC</t>
        </is>
      </c>
      <c r="AA42" s="67" t="inlineStr">
        <is>
          <t xml:space="preserve">RR7216 N-PITCH PRESHRUNK </t>
        </is>
      </c>
      <c r="AB42" s="156" t="inlineStr">
        <is>
          <t>98% Sustainable</t>
        </is>
      </c>
      <c r="AC42" s="41" t="inlineStr">
        <is>
          <t>98% Organic cotton, 2% elastane</t>
        </is>
      </c>
      <c r="AD42" s="41" t="inlineStr">
        <is>
          <t>12,5 oz</t>
        </is>
      </c>
      <c r="AE42" s="305" t="inlineStr">
        <is>
          <t>5,2 / 164</t>
        </is>
      </c>
      <c r="AF42" s="41" t="n">
        <v>4000</v>
      </c>
      <c r="AG42" s="58" t="inlineStr">
        <is>
          <t>5-6</t>
        </is>
      </c>
      <c r="AH42" s="44" t="n"/>
      <c r="AI42" s="44" t="n"/>
      <c r="AJ42" s="44" t="n"/>
      <c r="AK42" s="70" t="n"/>
      <c r="AL42" s="293" t="n"/>
      <c r="AM42" s="294" t="inlineStr">
        <is>
          <t>EUR</t>
        </is>
      </c>
      <c r="AN42" s="294" t="inlineStr">
        <is>
          <t>FOB</t>
        </is>
      </c>
      <c r="AO42" s="294" t="inlineStr">
        <is>
          <t>60 DAYS NETT</t>
        </is>
      </c>
      <c r="AP42" s="295" t="inlineStr">
        <is>
          <t>cfmd</t>
        </is>
      </c>
      <c r="AQ42" s="295" t="n"/>
      <c r="AR42" s="294" t="n">
        <v>45</v>
      </c>
      <c r="AS42" s="294" t="n">
        <v>75.40000000000001</v>
      </c>
      <c r="AT42" s="296">
        <f>IFERROR(((IF(AS42&gt;0, AS42, IF(AR42&gt;0, AR42, IF(AQ42&gt;0, AQ42, 0)))))*INDEX(Assumptions!$B:$B,MATCH(T42,Assumptions!$A:$A,0)),0)</f>
        <v/>
      </c>
      <c r="AU42" s="296">
        <f>IFERROR(((IF(AS42&gt;0, AS42, IF(AR42&gt;0, AR42, IF(AQ42&gt;0, AQ42, 0)))))*INDEX(Assumptions!$C:$C,MATCH(T42,Assumptions!$A:$A,0)),0)</f>
        <v/>
      </c>
      <c r="AV42" s="296">
        <f>IFERROR(((IF(AS42&gt;0, AS42, IF(AR42&gt;0, AR42, IF(AQ42&gt;0, AQ42, 0)))))*INDEX(Assumptions!$D:$D,MATCH(T42,Assumptions!$A:$A,0)),0)</f>
        <v/>
      </c>
      <c r="AW42" s="296">
        <f>IFERROR(((IF(AS42&gt;0, AS42, IF(AR42&gt;0, AR42, IF(AQ42&gt;0, AQ42, 0)))))*INDEX(Assumptions!$G:$G,MATCH(U42,Assumptions!$F:$F,0)),0)</f>
        <v/>
      </c>
      <c r="AX42" s="297">
        <f>SUM(AT42:AW42)</f>
        <v/>
      </c>
      <c r="AY42" s="294">
        <f>((IF(AS42&gt;0, AS42, IF(AR42&gt;0, AR42, IF(AQ42&gt;0, AQ42, 0)))))+AX42</f>
        <v/>
      </c>
      <c r="AZ42" s="294">
        <f>BC42/BB42</f>
        <v/>
      </c>
      <c r="BA42" s="294">
        <f>BC42/2.38</f>
        <v/>
      </c>
      <c r="BB42" s="41" t="n">
        <v>2.5</v>
      </c>
      <c r="BC42" s="294" t="n">
        <v>349.95</v>
      </c>
      <c r="BD42" s="46">
        <f>(AZ42-AY42)/AZ42</f>
        <v/>
      </c>
      <c r="BE42" s="294">
        <f>AR42*BQ42</f>
        <v/>
      </c>
      <c r="BF42" s="294" t="n">
        <v>4</v>
      </c>
      <c r="BG42" s="294" t="n"/>
      <c r="BH42" s="47" t="n"/>
      <c r="BI42" s="47" t="n"/>
      <c r="BJ42" s="71" t="n"/>
      <c r="BK42" s="47" t="n"/>
      <c r="BL42" s="47" t="n"/>
      <c r="BM42" s="47" t="n"/>
      <c r="BN42" s="47" t="n"/>
      <c r="BO42" s="47" t="n"/>
      <c r="BP42" s="42" t="inlineStr">
        <is>
          <t>develop badges in black/white</t>
        </is>
      </c>
      <c r="BQ42" s="48" t="n">
        <v>17</v>
      </c>
      <c r="BR42" s="48" t="inlineStr">
        <is>
          <t>27x32</t>
        </is>
      </c>
      <c r="BS42" s="49" t="n">
        <v>42362</v>
      </c>
      <c r="BT42" s="50" t="inlineStr">
        <is>
          <t>15-12-2015 P</t>
        </is>
      </c>
      <c r="BU42" s="50" t="inlineStr">
        <is>
          <t>11-12-2015 M</t>
        </is>
      </c>
      <c r="BV42" s="50" t="inlineStr">
        <is>
          <t>OK - Wrong back pockets</t>
        </is>
      </c>
      <c r="BW42" s="50" t="inlineStr">
        <is>
          <t>STRETCH DENIM FROM ITALIAN MILL</t>
        </is>
      </c>
      <c r="BX42" s="50" t="inlineStr">
        <is>
          <t>made in tunisia, washed by interwashing, 12,5 oz, stretch denim from italian mill candiani, seasonal black - wrong back pocket shape</t>
        </is>
      </c>
      <c r="BY42" s="51" t="inlineStr">
        <is>
          <t>N/A</t>
        </is>
      </c>
      <c r="BZ42" s="51" t="n"/>
      <c r="CA42" s="51" t="inlineStr">
        <is>
          <t>N/A</t>
        </is>
      </c>
      <c r="CB42" s="52" t="n"/>
      <c r="CC42" s="52" t="inlineStr">
        <is>
          <t>no pps requested - New pattern</t>
        </is>
      </c>
      <c r="CD42" s="52" t="inlineStr">
        <is>
          <t>N/A</t>
        </is>
      </c>
      <c r="CE42" s="254" t="n">
        <v>42515</v>
      </c>
      <c r="CF42" s="52" t="n"/>
      <c r="CG42" s="52" t="n"/>
      <c r="CH42" s="49" t="n">
        <v>42564</v>
      </c>
      <c r="CI42" s="49" t="inlineStr">
        <is>
          <t>Tunisia</t>
        </is>
      </c>
      <c r="CJ42" s="248" t="n"/>
      <c r="CK42" s="50" t="n"/>
      <c r="CL42" s="53" t="n"/>
      <c r="CM42" s="53" t="n"/>
      <c r="CN42" s="53" t="n"/>
      <c r="CO42" s="53" t="n">
        <v>100</v>
      </c>
      <c r="CP42" s="53">
        <f>CO42*AK42</f>
        <v/>
      </c>
      <c r="CQ42" s="53" t="n"/>
      <c r="CR42" s="53" t="n"/>
      <c r="CS42" s="53" t="n"/>
      <c r="CT42" s="298">
        <f>CO42*AZ42</f>
        <v/>
      </c>
      <c r="CU42" s="298">
        <f>CT42-(CO42*AY42)</f>
        <v/>
      </c>
      <c r="CV42" s="298" t="n"/>
    </row>
    <row customFormat="1" customHeight="1" hidden="1" ht="15" r="43" s="15">
      <c r="A43" s="66" t="inlineStr">
        <is>
          <t>K160701605</t>
        </is>
      </c>
      <c r="B43" s="67" t="n">
        <v>2010102393</v>
      </c>
      <c r="C43" s="66" t="inlineStr">
        <is>
          <t>SADE</t>
        </is>
      </c>
      <c r="D43" s="66" t="inlineStr">
        <is>
          <t>PANEL REPAIR</t>
        </is>
      </c>
      <c r="E43" s="66" t="inlineStr">
        <is>
          <t>Drop 1</t>
        </is>
      </c>
      <c r="F43" s="66" t="n"/>
      <c r="G43" s="39" t="n"/>
      <c r="H43" s="66" t="n"/>
      <c r="I43" s="66" t="inlineStr">
        <is>
          <t>JEANS</t>
        </is>
      </c>
      <c r="J43" s="67" t="n">
        <v>62046231</v>
      </c>
      <c r="K43" s="67" t="inlineStr">
        <is>
          <t>lange broeken, incl. kniebroeken e.d. broeken, van denim, voor dames of voor meisjes (m.u.v. werk- en bedrijfskleding, zgn. Amerikaanse overalls en sli</t>
        </is>
      </c>
      <c r="L43" s="40" t="inlineStr">
        <is>
          <t>WOMENS</t>
        </is>
      </c>
      <c r="M43" s="66" t="inlineStr">
        <is>
          <t>D0096</t>
        </is>
      </c>
      <c r="N43" s="41" t="inlineStr">
        <is>
          <t>NON</t>
        </is>
      </c>
      <c r="O43" s="41" t="inlineStr">
        <is>
          <t>RELAXED WIDE LEG</t>
        </is>
      </c>
      <c r="P43" s="41" t="inlineStr">
        <is>
          <t>24-32</t>
        </is>
      </c>
      <c r="Q43" s="41" t="inlineStr">
        <is>
          <t>30-32-34</t>
        </is>
      </c>
      <c r="R43" s="41" t="n"/>
      <c r="S43" s="41" t="inlineStr">
        <is>
          <t>TRIPLE R</t>
        </is>
      </c>
      <c r="T43" s="42" t="inlineStr">
        <is>
          <t>TUNISIA</t>
        </is>
      </c>
      <c r="U43" s="42" t="inlineStr">
        <is>
          <t>ARTLAB</t>
        </is>
      </c>
      <c r="V43" s="42" t="inlineStr">
        <is>
          <t>ARTLAB</t>
        </is>
      </c>
      <c r="W43" s="42" t="inlineStr">
        <is>
          <t>INTERWASHING</t>
        </is>
      </c>
      <c r="X43" s="66" t="n"/>
      <c r="Y43" s="66" t="inlineStr">
        <is>
          <t>ORTA</t>
        </is>
      </c>
      <c r="Z43" s="67" t="n">
        <v>9560</v>
      </c>
      <c r="AA43" s="156" t="n"/>
      <c r="AB43" s="156" t="inlineStr">
        <is>
          <t>56% Sustainable</t>
        </is>
      </c>
      <c r="AC43" s="41" t="inlineStr">
        <is>
          <t>56% Organic cotton (warp), 44% cotton (weft)</t>
        </is>
      </c>
      <c r="AD43" s="41" t="inlineStr">
        <is>
          <t>15 oz</t>
        </is>
      </c>
      <c r="AE43" s="305" t="inlineStr">
        <is>
          <t>5,35 / 150</t>
        </is>
      </c>
      <c r="AF43" s="41" t="n"/>
      <c r="AG43" s="41" t="n"/>
      <c r="AH43" s="44" t="n"/>
      <c r="AI43" s="44" t="n"/>
      <c r="AJ43" s="44" t="n"/>
      <c r="AK43" s="70" t="n"/>
      <c r="AL43" s="293" t="n"/>
      <c r="AM43" s="294" t="inlineStr">
        <is>
          <t>EUR</t>
        </is>
      </c>
      <c r="AN43" s="294" t="inlineStr">
        <is>
          <t>FOB</t>
        </is>
      </c>
      <c r="AO43" s="294" t="inlineStr">
        <is>
          <t>60 DAYS NETT</t>
        </is>
      </c>
      <c r="AP43" s="295" t="inlineStr">
        <is>
          <t>cfmd</t>
        </is>
      </c>
      <c r="AQ43" s="295" t="n"/>
      <c r="AR43" s="294" t="n">
        <v>45</v>
      </c>
      <c r="AS43" s="294" t="n">
        <v>41.9</v>
      </c>
      <c r="AT43" s="296">
        <f>IFERROR(((IF(AS43&gt;0, AS43, IF(AR43&gt;0, AR43, IF(AQ43&gt;0, AQ43, 0)))))*INDEX(Assumptions!$B:$B,MATCH(T43,Assumptions!$A:$A,0)),0)</f>
        <v/>
      </c>
      <c r="AU43" s="296">
        <f>IFERROR(((IF(AS43&gt;0, AS43, IF(AR43&gt;0, AR43, IF(AQ43&gt;0, AQ43, 0)))))*INDEX(Assumptions!$C:$C,MATCH(T43,Assumptions!$A:$A,0)),0)</f>
        <v/>
      </c>
      <c r="AV43" s="296">
        <f>IFERROR(((IF(AS43&gt;0, AS43, IF(AR43&gt;0, AR43, IF(AQ43&gt;0, AQ43, 0)))))*INDEX(Assumptions!$D:$D,MATCH(T43,Assumptions!$A:$A,0)),0)</f>
        <v/>
      </c>
      <c r="AW43" s="296">
        <f>IFERROR(((IF(AS43&gt;0, AS43, IF(AR43&gt;0, AR43, IF(AQ43&gt;0, AQ43, 0)))))*INDEX(Assumptions!$G:$G,MATCH(U43,Assumptions!$F:$F,0)),0)</f>
        <v/>
      </c>
      <c r="AX43" s="297">
        <f>SUM(AT43:AW43)</f>
        <v/>
      </c>
      <c r="AY43" s="294">
        <f>((IF(AS43&gt;0, AS43, IF(AR43&gt;0, AR43, IF(AQ43&gt;0, AQ43, 0)))))+AX43</f>
        <v/>
      </c>
      <c r="AZ43" s="294">
        <f>BC43/BB43</f>
        <v/>
      </c>
      <c r="BA43" s="294">
        <f>BC43/2.38</f>
        <v/>
      </c>
      <c r="BB43" s="41" t="n">
        <v>2.5</v>
      </c>
      <c r="BC43" s="294" t="n">
        <v>249.95</v>
      </c>
      <c r="BD43" s="46">
        <f>(AZ43-AY43)/AZ43</f>
        <v/>
      </c>
      <c r="BE43" s="294">
        <f>AR43*BQ43</f>
        <v/>
      </c>
      <c r="BF43" s="294" t="n"/>
      <c r="BG43" s="294" t="n"/>
      <c r="BH43" s="47" t="n"/>
      <c r="BI43" s="47" t="n"/>
      <c r="BJ43" s="47" t="n"/>
      <c r="BK43" s="47" t="n"/>
      <c r="BL43" s="47" t="n"/>
      <c r="BM43" s="47" t="n"/>
      <c r="BN43" s="47" t="n"/>
      <c r="BO43" s="47" t="n"/>
      <c r="BP43" s="42" t="n"/>
      <c r="BQ43" s="48" t="n">
        <v>17</v>
      </c>
      <c r="BR43" s="48" t="inlineStr">
        <is>
          <t>27x32</t>
        </is>
      </c>
      <c r="BS43" s="49" t="n">
        <v>42362</v>
      </c>
      <c r="BT43" s="50" t="inlineStr">
        <is>
          <t>15-12-2015 P</t>
        </is>
      </c>
      <c r="BU43" s="50" t="inlineStr">
        <is>
          <t>14-12-2015 P</t>
        </is>
      </c>
      <c r="BV43" s="50" t="inlineStr">
        <is>
          <t>1 to 1,5 size too small. Wrong back pockets</t>
        </is>
      </c>
      <c r="BW43" s="50" t="inlineStr">
        <is>
          <t>DENIM FABRIC FROM TURKISH MILL</t>
        </is>
      </c>
      <c r="BX43" s="50" t="inlineStr">
        <is>
          <t>made in tunisia, washed by interwashing, 15 oz, denim fabric from turkish mill orta, triple r - wrong back pocket shape, 1 size too small</t>
        </is>
      </c>
      <c r="BY43" s="51" t="inlineStr">
        <is>
          <t>27x32</t>
        </is>
      </c>
      <c r="BZ43" s="51" t="n">
        <v>42382</v>
      </c>
      <c r="CA43" s="52" t="n">
        <v>42417</v>
      </c>
      <c r="CB43" s="52" t="n">
        <v>42431</v>
      </c>
      <c r="CC43" s="52" t="inlineStr">
        <is>
          <t>New pattern</t>
        </is>
      </c>
      <c r="CD43" s="52" t="n">
        <v>42431</v>
      </c>
      <c r="CE43" s="52" t="n">
        <v>42468</v>
      </c>
      <c r="CF43" s="52" t="n"/>
      <c r="CG43" s="52" t="n"/>
      <c r="CH43" s="49" t="n">
        <v>42641</v>
      </c>
      <c r="CI43" s="49" t="inlineStr">
        <is>
          <t>Tunisia</t>
        </is>
      </c>
      <c r="CJ43" s="248" t="n"/>
      <c r="CK43" s="50" t="n"/>
      <c r="CL43" s="53" t="n"/>
      <c r="CM43" s="53" t="n"/>
      <c r="CN43" s="53" t="n"/>
      <c r="CO43" s="53" t="n">
        <v>105</v>
      </c>
      <c r="CP43" s="53">
        <f>CO43*AK43</f>
        <v/>
      </c>
      <c r="CQ43" s="53" t="n"/>
      <c r="CR43" s="53" t="n"/>
      <c r="CS43" s="53" t="n"/>
      <c r="CT43" s="298">
        <f>CO43*AZ43</f>
        <v/>
      </c>
      <c r="CU43" s="298">
        <f>CT43-(CO43*AY43)</f>
        <v/>
      </c>
      <c r="CV43" s="298" t="n"/>
    </row>
    <row customFormat="1" customHeight="1" hidden="1" ht="15" r="44" s="15">
      <c r="A44" s="66" t="inlineStr">
        <is>
          <t>K160701701</t>
        </is>
      </c>
      <c r="B44" s="67" t="n">
        <v>2010102394</v>
      </c>
      <c r="C44" s="66" t="inlineStr">
        <is>
          <t>MARIE</t>
        </is>
      </c>
      <c r="D44" s="66" t="inlineStr">
        <is>
          <t>BLACK RINSE</t>
        </is>
      </c>
      <c r="E44" s="66" t="inlineStr">
        <is>
          <t>Drop 1</t>
        </is>
      </c>
      <c r="F44" s="66" t="n"/>
      <c r="G44" s="39" t="n"/>
      <c r="H44" s="66" t="n"/>
      <c r="I44" s="66" t="inlineStr">
        <is>
          <t>JEANS</t>
        </is>
      </c>
      <c r="J44" s="67" t="n">
        <v>62046231</v>
      </c>
      <c r="K44" s="67" t="inlineStr">
        <is>
          <t>lange broeken, incl. kniebroeken e.d. broeken, van denim, voor dames of voor meisjes (m.u.v. werk- en bedrijfskleding, zgn. Amerikaanse overalls en sli</t>
        </is>
      </c>
      <c r="L44" s="40" t="inlineStr">
        <is>
          <t>WOMENS</t>
        </is>
      </c>
      <c r="M44" s="66" t="inlineStr">
        <is>
          <t>D0009</t>
        </is>
      </c>
      <c r="N44" s="41" t="inlineStr">
        <is>
          <t>HIGH</t>
        </is>
      </c>
      <c r="O44" s="41" t="inlineStr">
        <is>
          <t>HIGH RISE FLARE</t>
        </is>
      </c>
      <c r="P44" s="41" t="inlineStr">
        <is>
          <t>24-32</t>
        </is>
      </c>
      <c r="Q44" s="41" t="inlineStr">
        <is>
          <t>30-32-34</t>
        </is>
      </c>
      <c r="R44" s="41" t="inlineStr">
        <is>
          <t>C/O</t>
        </is>
      </c>
      <c r="S44" s="41" t="inlineStr">
        <is>
          <t>SEASONAL BLACK</t>
        </is>
      </c>
      <c r="T44" s="42" t="inlineStr">
        <is>
          <t>TUNISIA</t>
        </is>
      </c>
      <c r="U44" s="42" t="inlineStr">
        <is>
          <t>ARTLAB</t>
        </is>
      </c>
      <c r="V44" s="42" t="inlineStr">
        <is>
          <t>ARTLAB</t>
        </is>
      </c>
      <c r="W44" s="42" t="inlineStr">
        <is>
          <t>INTERWASHING</t>
        </is>
      </c>
      <c r="X44" s="66" t="n"/>
      <c r="Y44" s="41" t="inlineStr">
        <is>
          <t>CALIK</t>
        </is>
      </c>
      <c r="Z44" s="41" t="inlineStr">
        <is>
          <t>D7924O022 Pinus</t>
        </is>
      </c>
      <c r="AA44" s="41" t="n"/>
      <c r="AB44" s="156" t="inlineStr">
        <is>
          <t>97,8% Sustainable</t>
        </is>
      </c>
      <c r="AC44" s="41" t="inlineStr">
        <is>
          <t>97,8% Organic cotton, 2,2% elastane</t>
        </is>
      </c>
      <c r="AD44" s="41" t="inlineStr">
        <is>
          <t>11 oz</t>
        </is>
      </c>
      <c r="AE44" s="305" t="inlineStr">
        <is>
          <t>5 / 147</t>
        </is>
      </c>
      <c r="AF44" s="41" t="n"/>
      <c r="AG44" s="41" t="n"/>
      <c r="AH44" s="44" t="n"/>
      <c r="AI44" s="44" t="n"/>
      <c r="AJ44" s="44" t="n"/>
      <c r="AK44" s="70" t="n"/>
      <c r="AL44" s="293" t="n"/>
      <c r="AM44" s="294" t="inlineStr">
        <is>
          <t>EUR</t>
        </is>
      </c>
      <c r="AN44" s="294" t="inlineStr">
        <is>
          <t>FOB</t>
        </is>
      </c>
      <c r="AO44" s="294" t="inlineStr">
        <is>
          <t>60 DAYS NETT</t>
        </is>
      </c>
      <c r="AP44" s="295" t="inlineStr">
        <is>
          <t>cfmd</t>
        </is>
      </c>
      <c r="AQ44" s="295" t="n"/>
      <c r="AR44" s="294" t="n">
        <v>45</v>
      </c>
      <c r="AS44" s="294" t="n">
        <v>17</v>
      </c>
      <c r="AT44" s="296">
        <f>IFERROR(((IF(AS44&gt;0, AS44, IF(AR44&gt;0, AR44, IF(AQ44&gt;0, AQ44, 0)))))*INDEX(Assumptions!$B:$B,MATCH(T44,Assumptions!$A:$A,0)),0)</f>
        <v/>
      </c>
      <c r="AU44" s="296">
        <f>IFERROR(((IF(AS44&gt;0, AS44, IF(AR44&gt;0, AR44, IF(AQ44&gt;0, AQ44, 0)))))*INDEX(Assumptions!$C:$C,MATCH(T44,Assumptions!$A:$A,0)),0)</f>
        <v/>
      </c>
      <c r="AV44" s="296">
        <f>IFERROR(((IF(AS44&gt;0, AS44, IF(AR44&gt;0, AR44, IF(AQ44&gt;0, AQ44, 0)))))*INDEX(Assumptions!$D:$D,MATCH(T44,Assumptions!$A:$A,0)),0)</f>
        <v/>
      </c>
      <c r="AW44" s="296">
        <f>IFERROR(((IF(AS44&gt;0, AS44, IF(AR44&gt;0, AR44, IF(AQ44&gt;0, AQ44, 0)))))*INDEX(Assumptions!$G:$G,MATCH(U44,Assumptions!$F:$F,0)),0)</f>
        <v/>
      </c>
      <c r="AX44" s="297">
        <f>SUM(AT44:AW44)</f>
        <v/>
      </c>
      <c r="AY44" s="294">
        <f>((IF(AS44&gt;0, AS44, IF(AR44&gt;0, AR44, IF(AQ44&gt;0, AQ44, 0)))))+AX44</f>
        <v/>
      </c>
      <c r="AZ44" s="294">
        <f>BC44/BB44</f>
        <v/>
      </c>
      <c r="BA44" s="294">
        <f>BC44/2.38</f>
        <v/>
      </c>
      <c r="BB44" s="41" t="n">
        <v>2.5</v>
      </c>
      <c r="BC44" s="294" t="n">
        <v>99.95</v>
      </c>
      <c r="BD44" s="46">
        <f>(AZ44-AY44)/AZ44</f>
        <v/>
      </c>
      <c r="BE44" s="294">
        <f>AR44*BQ44</f>
        <v/>
      </c>
      <c r="BF44" s="294" t="n"/>
      <c r="BG44" s="294" t="n"/>
      <c r="BH44" s="47" t="n"/>
      <c r="BI44" s="47" t="n"/>
      <c r="BJ44" s="47" t="n"/>
      <c r="BK44" s="47" t="n"/>
      <c r="BL44" s="47" t="n"/>
      <c r="BM44" s="47" t="n"/>
      <c r="BN44" s="47" t="n"/>
      <c r="BO44" s="47" t="n"/>
      <c r="BP44" s="42" t="n"/>
      <c r="BQ44" s="48" t="n">
        <v>0</v>
      </c>
      <c r="BR44" s="48" t="inlineStr">
        <is>
          <t>-</t>
        </is>
      </c>
      <c r="BS44" s="49" t="inlineStr">
        <is>
          <t>N/A</t>
        </is>
      </c>
      <c r="BT44" s="50" t="n"/>
      <c r="BU44" s="50" t="n"/>
      <c r="BV44" s="50" t="inlineStr">
        <is>
          <t>N/A</t>
        </is>
      </c>
      <c r="BW44" s="50" t="inlineStr">
        <is>
          <t>STRETCH DENIM FROM TURKISH MILL</t>
        </is>
      </c>
      <c r="BX44" s="50" t="inlineStr">
        <is>
          <t>made in tunisia, washed by interwashing, 11 oz, stretch denim from turkish mill calik, seasonal black - carry over style</t>
        </is>
      </c>
      <c r="BY44" s="51" t="inlineStr">
        <is>
          <t>N/A</t>
        </is>
      </c>
      <c r="BZ44" s="51" t="n"/>
      <c r="CA44" s="51" t="inlineStr">
        <is>
          <t>N/A</t>
        </is>
      </c>
      <c r="CB44" s="52" t="inlineStr">
        <is>
          <t>N/A</t>
        </is>
      </c>
      <c r="CC44" s="52" t="n"/>
      <c r="CD44" s="52" t="inlineStr">
        <is>
          <t>N/A</t>
        </is>
      </c>
      <c r="CE44" s="52" t="n">
        <v>42464</v>
      </c>
      <c r="CF44" s="52" t="n"/>
      <c r="CG44" s="52" t="n"/>
      <c r="CH44" s="259" t="inlineStr">
        <is>
          <t>n/a</t>
        </is>
      </c>
      <c r="CI44" s="49" t="inlineStr">
        <is>
          <t>Tunisia</t>
        </is>
      </c>
      <c r="CJ44" s="248" t="n"/>
      <c r="CK44" s="50" t="inlineStr">
        <is>
          <t>pcs already send but no pcs left to check in Art Lab</t>
        </is>
      </c>
      <c r="CL44" s="53" t="n"/>
      <c r="CM44" s="53" t="n"/>
      <c r="CN44" s="53" t="n"/>
      <c r="CO44" s="53" t="n">
        <v>404</v>
      </c>
      <c r="CP44" s="53">
        <f>CO44*AK44</f>
        <v/>
      </c>
      <c r="CQ44" s="53" t="n"/>
      <c r="CR44" s="53" t="n"/>
      <c r="CS44" s="53" t="n"/>
      <c r="CT44" s="298">
        <f>CO44*AZ44</f>
        <v/>
      </c>
      <c r="CU44" s="298">
        <f>CT44-(CO44*AY44)</f>
        <v/>
      </c>
      <c r="CV44" s="298" t="n"/>
    </row>
    <row customFormat="1" customHeight="1" hidden="1" ht="15" r="45" s="15">
      <c r="A45" s="66" t="inlineStr">
        <is>
          <t>K160701702</t>
        </is>
      </c>
      <c r="B45" s="67" t="n">
        <v>2010102395</v>
      </c>
      <c r="C45" s="66" t="inlineStr">
        <is>
          <t>MARIE</t>
        </is>
      </c>
      <c r="D45" s="66" t="inlineStr">
        <is>
          <t>RINSE</t>
        </is>
      </c>
      <c r="E45" s="66" t="inlineStr">
        <is>
          <t>Drop 1</t>
        </is>
      </c>
      <c r="F45" s="66" t="n"/>
      <c r="G45" s="39" t="n"/>
      <c r="H45" s="66" t="n"/>
      <c r="I45" s="66" t="inlineStr">
        <is>
          <t>JEANS</t>
        </is>
      </c>
      <c r="J45" s="67" t="n">
        <v>62046231</v>
      </c>
      <c r="K45" s="67" t="inlineStr">
        <is>
          <t>lange broeken, incl. kniebroeken e.d. broeken, van denim, voor dames of voor meisjes (m.u.v. werk- en bedrijfskleding, zgn. Amerikaanse overalls en sli</t>
        </is>
      </c>
      <c r="L45" s="40" t="inlineStr">
        <is>
          <t>WOMENS</t>
        </is>
      </c>
      <c r="M45" s="66" t="inlineStr">
        <is>
          <t>D0042</t>
        </is>
      </c>
      <c r="N45" s="41" t="inlineStr">
        <is>
          <t>BASIC</t>
        </is>
      </c>
      <c r="O45" s="41" t="inlineStr">
        <is>
          <t>HIGH RISE FLARE</t>
        </is>
      </c>
      <c r="P45" s="41" t="inlineStr">
        <is>
          <t>24-32</t>
        </is>
      </c>
      <c r="Q45" s="41" t="inlineStr">
        <is>
          <t>30-32-34</t>
        </is>
      </c>
      <c r="R45" s="41" t="n"/>
      <c r="S45" s="41" t="inlineStr">
        <is>
          <t>SEASONAL MAIN</t>
        </is>
      </c>
      <c r="T45" s="42" t="inlineStr">
        <is>
          <t>TUNISIA</t>
        </is>
      </c>
      <c r="U45" s="42" t="inlineStr">
        <is>
          <t>ARTLAB</t>
        </is>
      </c>
      <c r="V45" s="42" t="inlineStr">
        <is>
          <t>ARTLAB</t>
        </is>
      </c>
      <c r="W45" s="42" t="inlineStr">
        <is>
          <t>INTERWASHING</t>
        </is>
      </c>
      <c r="X45" s="66" t="n"/>
      <c r="Y45" s="66" t="inlineStr">
        <is>
          <t>ORTA</t>
        </is>
      </c>
      <c r="Z45" s="67" t="n">
        <v>9541</v>
      </c>
      <c r="AA45" s="67" t="n"/>
      <c r="AB45" s="156" t="inlineStr">
        <is>
          <t>98% Sustainable</t>
        </is>
      </c>
      <c r="AC45" s="41" t="inlineStr">
        <is>
          <t>98% Organic cotton, 2% elastane</t>
        </is>
      </c>
      <c r="AD45" s="41" t="inlineStr">
        <is>
          <t>12 oz</t>
        </is>
      </c>
      <c r="AE45" s="305" t="inlineStr">
        <is>
          <t>4,8 / 145</t>
        </is>
      </c>
      <c r="AF45" s="41" t="n"/>
      <c r="AG45" s="41" t="n"/>
      <c r="AH45" s="44" t="n"/>
      <c r="AI45" s="44" t="n"/>
      <c r="AJ45" s="44" t="n"/>
      <c r="AK45" s="70" t="n"/>
      <c r="AL45" s="293" t="n"/>
      <c r="AM45" s="294" t="inlineStr">
        <is>
          <t>EUR</t>
        </is>
      </c>
      <c r="AN45" s="294" t="inlineStr">
        <is>
          <t>FOB</t>
        </is>
      </c>
      <c r="AO45" s="294" t="inlineStr">
        <is>
          <t>60 DAYS NETT</t>
        </is>
      </c>
      <c r="AP45" s="295" t="inlineStr">
        <is>
          <t>cfmd</t>
        </is>
      </c>
      <c r="AQ45" s="295" t="n"/>
      <c r="AR45" s="294" t="n">
        <v>45</v>
      </c>
      <c r="AS45" s="294" t="n">
        <v>17.4</v>
      </c>
      <c r="AT45" s="296">
        <f>IFERROR(((IF(AS45&gt;0, AS45, IF(AR45&gt;0, AR45, IF(AQ45&gt;0, AQ45, 0)))))*INDEX(Assumptions!$B:$B,MATCH(T45,Assumptions!$A:$A,0)),0)</f>
        <v/>
      </c>
      <c r="AU45" s="296">
        <f>IFERROR(((IF(AS45&gt;0, AS45, IF(AR45&gt;0, AR45, IF(AQ45&gt;0, AQ45, 0)))))*INDEX(Assumptions!$C:$C,MATCH(T45,Assumptions!$A:$A,0)),0)</f>
        <v/>
      </c>
      <c r="AV45" s="296">
        <f>IFERROR(((IF(AS45&gt;0, AS45, IF(AR45&gt;0, AR45, IF(AQ45&gt;0, AQ45, 0)))))*INDEX(Assumptions!$D:$D,MATCH(T45,Assumptions!$A:$A,0)),0)</f>
        <v/>
      </c>
      <c r="AW45" s="296">
        <f>IFERROR(((IF(AS45&gt;0, AS45, IF(AR45&gt;0, AR45, IF(AQ45&gt;0, AQ45, 0)))))*INDEX(Assumptions!$G:$G,MATCH(U45,Assumptions!$F:$F,0)),0)</f>
        <v/>
      </c>
      <c r="AX45" s="297">
        <f>SUM(AT45:AW45)</f>
        <v/>
      </c>
      <c r="AY45" s="294">
        <f>((IF(AS45&gt;0, AS45, IF(AR45&gt;0, AR45, IF(AQ45&gt;0, AQ45, 0)))))+AX45</f>
        <v/>
      </c>
      <c r="AZ45" s="294">
        <f>BC45/BB45</f>
        <v/>
      </c>
      <c r="BA45" s="294">
        <f>BC45/2.38</f>
        <v/>
      </c>
      <c r="BB45" s="41" t="n">
        <v>2.5</v>
      </c>
      <c r="BC45" s="294" t="n">
        <v>99.95</v>
      </c>
      <c r="BD45" s="46">
        <f>(AZ45-AY45)/AZ45</f>
        <v/>
      </c>
      <c r="BE45" s="294">
        <f>AR45*BQ45</f>
        <v/>
      </c>
      <c r="BF45" s="294" t="n"/>
      <c r="BG45" s="294" t="n"/>
      <c r="BH45" s="47" t="n"/>
      <c r="BI45" s="47" t="inlineStr">
        <is>
          <t>Black rise is 17!! Should be same!!</t>
        </is>
      </c>
      <c r="BJ45" s="47" t="n"/>
      <c r="BK45" s="47" t="n"/>
      <c r="BL45" s="47" t="n"/>
      <c r="BM45" s="47" t="n"/>
      <c r="BN45" s="47" t="n"/>
      <c r="BO45" s="47" t="n"/>
      <c r="BP45" s="42" t="n"/>
      <c r="BQ45" s="48" t="n">
        <v>17</v>
      </c>
      <c r="BR45" s="48" t="inlineStr">
        <is>
          <t>27x32</t>
        </is>
      </c>
      <c r="BS45" s="49" t="n">
        <v>42362</v>
      </c>
      <c r="BT45" s="50" t="inlineStr">
        <is>
          <t>15-12-2015 P</t>
        </is>
      </c>
      <c r="BU45" s="50" t="inlineStr">
        <is>
          <t>11-12-2015 M</t>
        </is>
      </c>
      <c r="BV45" s="50" t="inlineStr">
        <is>
          <t>1/2 size too small</t>
        </is>
      </c>
      <c r="BW45" s="50" t="inlineStr">
        <is>
          <t>STRETCH DENIM FROM TURKISH MILL</t>
        </is>
      </c>
      <c r="BX45" s="50" t="inlineStr">
        <is>
          <t>made in tunisia, washed by interwashing, 12 oz, stretch denim from turkish mill orta, seasonal main - 1/2 size too small</t>
        </is>
      </c>
      <c r="BY45" s="51" t="inlineStr">
        <is>
          <t>27x32</t>
        </is>
      </c>
      <c r="BZ45" s="51" t="n">
        <v>42382</v>
      </c>
      <c r="CA45" s="52" t="n">
        <v>42417</v>
      </c>
      <c r="CB45" s="52" t="n">
        <v>42431</v>
      </c>
      <c r="CC45" s="52" t="n"/>
      <c r="CD45" s="52" t="n">
        <v>42431</v>
      </c>
      <c r="CE45" s="52" t="n">
        <v>42464</v>
      </c>
      <c r="CF45" s="52" t="n"/>
      <c r="CG45" s="52" t="n"/>
      <c r="CH45" s="49" t="n">
        <v>42544</v>
      </c>
      <c r="CI45" s="49" t="inlineStr">
        <is>
          <t>Tunisia</t>
        </is>
      </c>
      <c r="CJ45" s="248" t="n"/>
      <c r="CK45" s="50" t="inlineStr">
        <is>
          <t>Inseam + 2/3 cm / waistband in wrong direction</t>
        </is>
      </c>
      <c r="CL45" s="53" t="n"/>
      <c r="CM45" s="53" t="n"/>
      <c r="CN45" s="53" t="n"/>
      <c r="CO45" s="53" t="n">
        <v>395</v>
      </c>
      <c r="CP45" s="53">
        <f>CO45*AK45</f>
        <v/>
      </c>
      <c r="CQ45" s="53" t="n"/>
      <c r="CR45" s="53" t="n"/>
      <c r="CS45" s="53" t="n"/>
      <c r="CT45" s="298">
        <f>CO45*AZ45</f>
        <v/>
      </c>
      <c r="CU45" s="298">
        <f>CT45-(CO45*AY45)</f>
        <v/>
      </c>
      <c r="CV45" s="298" t="n"/>
    </row>
    <row customFormat="1" customHeight="1" hidden="1" ht="15" r="46" s="15">
      <c r="A46" s="66" t="inlineStr">
        <is>
          <t>K160701703</t>
        </is>
      </c>
      <c r="B46" s="67" t="n">
        <v>2010102396</v>
      </c>
      <c r="C46" s="66" t="inlineStr">
        <is>
          <t>MARIE</t>
        </is>
      </c>
      <c r="D46" s="66" t="inlineStr">
        <is>
          <t>MIDNIGHT WORN IN</t>
        </is>
      </c>
      <c r="E46" s="66" t="inlineStr">
        <is>
          <t>Drop 1</t>
        </is>
      </c>
      <c r="F46" s="66" t="n"/>
      <c r="G46" s="39" t="n"/>
      <c r="H46" s="66" t="n"/>
      <c r="I46" s="66" t="inlineStr">
        <is>
          <t>JEANS</t>
        </is>
      </c>
      <c r="J46" s="67" t="n">
        <v>62046231</v>
      </c>
      <c r="K46" s="67" t="inlineStr">
        <is>
          <t>lange broeken, incl. kniebroeken e.d. broeken, van denim, voor dames of voor meisjes (m.u.v. werk- en bedrijfskleding, zgn. Amerikaanse overalls en sli</t>
        </is>
      </c>
      <c r="L46" s="40" t="inlineStr">
        <is>
          <t>WOMENS</t>
        </is>
      </c>
      <c r="M46" s="66" t="inlineStr">
        <is>
          <t>D0093</t>
        </is>
      </c>
      <c r="N46" s="41" t="inlineStr">
        <is>
          <t>SUPER</t>
        </is>
      </c>
      <c r="O46" s="41" t="inlineStr">
        <is>
          <t>HIGH RISE FLARE</t>
        </is>
      </c>
      <c r="P46" s="41" t="inlineStr">
        <is>
          <t>24-32</t>
        </is>
      </c>
      <c r="Q46" s="41" t="inlineStr">
        <is>
          <t>30-32-34</t>
        </is>
      </c>
      <c r="R46" s="41" t="n"/>
      <c r="S46" s="41" t="inlineStr">
        <is>
          <t>SEASONAL BLACK</t>
        </is>
      </c>
      <c r="T46" s="42" t="inlineStr">
        <is>
          <t>TUNISIA</t>
        </is>
      </c>
      <c r="U46" s="42" t="inlineStr">
        <is>
          <t>ARTLAB</t>
        </is>
      </c>
      <c r="V46" s="42" t="inlineStr">
        <is>
          <t>ARTLAB</t>
        </is>
      </c>
      <c r="W46" s="42" t="inlineStr">
        <is>
          <t>INTERWASHING</t>
        </is>
      </c>
      <c r="X46" s="66" t="n"/>
      <c r="Y46" s="66" t="inlineStr">
        <is>
          <t>ORTA</t>
        </is>
      </c>
      <c r="Z46" s="66" t="inlineStr">
        <is>
          <t>9585A-33</t>
        </is>
      </c>
      <c r="AA46" s="41" t="inlineStr">
        <is>
          <t>8251 Carbon black OD</t>
        </is>
      </c>
      <c r="AB46" s="41" t="inlineStr">
        <is>
          <t>93% Sustainable</t>
        </is>
      </c>
      <c r="AC46" s="41" t="inlineStr">
        <is>
          <t>78% Organic cotton, 15% Tencel lyocell, 5% polyester, 2% elastane</t>
        </is>
      </c>
      <c r="AD46" s="41" t="inlineStr">
        <is>
          <t>12 oz</t>
        </is>
      </c>
      <c r="AE46" s="292" t="inlineStr">
        <is>
          <t>4,76 / 127</t>
        </is>
      </c>
      <c r="AF46" s="41" t="n"/>
      <c r="AG46" s="41" t="n"/>
      <c r="AH46" s="44" t="n"/>
      <c r="AI46" s="44" t="n"/>
      <c r="AJ46" s="44" t="n"/>
      <c r="AK46" s="70" t="n"/>
      <c r="AL46" s="293" t="n"/>
      <c r="AM46" s="294" t="inlineStr">
        <is>
          <t>EUR</t>
        </is>
      </c>
      <c r="AN46" s="294" t="inlineStr">
        <is>
          <t>FOB</t>
        </is>
      </c>
      <c r="AO46" s="294" t="inlineStr">
        <is>
          <t>60 DAYS NETT</t>
        </is>
      </c>
      <c r="AP46" s="295" t="inlineStr">
        <is>
          <t>cfmd</t>
        </is>
      </c>
      <c r="AQ46" s="295" t="n"/>
      <c r="AR46" s="294" t="n">
        <v>45</v>
      </c>
      <c r="AS46" s="294" t="n">
        <v>26.5</v>
      </c>
      <c r="AT46" s="296">
        <f>IFERROR(((IF(AS46&gt;0, AS46, IF(AR46&gt;0, AR46, IF(AQ46&gt;0, AQ46, 0)))))*INDEX(Assumptions!$B:$B,MATCH(T46,Assumptions!$A:$A,0)),0)</f>
        <v/>
      </c>
      <c r="AU46" s="296">
        <f>IFERROR(((IF(AS46&gt;0, AS46, IF(AR46&gt;0, AR46, IF(AQ46&gt;0, AQ46, 0)))))*INDEX(Assumptions!$C:$C,MATCH(T46,Assumptions!$A:$A,0)),0)</f>
        <v/>
      </c>
      <c r="AV46" s="296">
        <f>IFERROR(((IF(AS46&gt;0, AS46, IF(AR46&gt;0, AR46, IF(AQ46&gt;0, AQ46, 0)))))*INDEX(Assumptions!$D:$D,MATCH(T46,Assumptions!$A:$A,0)),0)</f>
        <v/>
      </c>
      <c r="AW46" s="296">
        <f>IFERROR(((IF(AS46&gt;0, AS46, IF(AR46&gt;0, AR46, IF(AQ46&gt;0, AQ46, 0)))))*INDEX(Assumptions!$G:$G,MATCH(U46,Assumptions!$F:$F,0)),0)</f>
        <v/>
      </c>
      <c r="AX46" s="297">
        <f>SUM(AT46:AW46)</f>
        <v/>
      </c>
      <c r="AY46" s="294">
        <f>((IF(AS46&gt;0, AS46, IF(AR46&gt;0, AR46, IF(AQ46&gt;0, AQ46, 0)))))+AX46</f>
        <v/>
      </c>
      <c r="AZ46" s="294">
        <f>BC46/BB46</f>
        <v/>
      </c>
      <c r="BA46" s="294">
        <f>BC46/2.38</f>
        <v/>
      </c>
      <c r="BB46" s="41" t="n">
        <v>2.5</v>
      </c>
      <c r="BC46" s="294" t="n">
        <v>139.95</v>
      </c>
      <c r="BD46" s="46">
        <f>(AZ46-AY46)/AZ46</f>
        <v/>
      </c>
      <c r="BE46" s="294">
        <f>AR46*BQ46</f>
        <v/>
      </c>
      <c r="BF46" s="294" t="n">
        <v>6.8</v>
      </c>
      <c r="BG46" s="294" t="n">
        <v>3.29</v>
      </c>
      <c r="BH46" s="47" t="n"/>
      <c r="BI46" s="47" t="inlineStr">
        <is>
          <t>Hardly any diff with Midnight over overdye!!</t>
        </is>
      </c>
      <c r="BJ46" s="47" t="n"/>
      <c r="BK46" s="47" t="n"/>
      <c r="BL46" s="47" t="n"/>
      <c r="BM46" s="47" t="n"/>
      <c r="BN46" s="47" t="n"/>
      <c r="BO46" s="47" t="n"/>
      <c r="BP46" s="42" t="n"/>
      <c r="BQ46" s="48" t="n">
        <v>17</v>
      </c>
      <c r="BR46" s="48" t="inlineStr">
        <is>
          <t>27x32</t>
        </is>
      </c>
      <c r="BS46" s="49" t="n">
        <v>42362</v>
      </c>
      <c r="BT46" s="50" t="inlineStr">
        <is>
          <t>15-12-2015 P</t>
        </is>
      </c>
      <c r="BU46" s="50" t="inlineStr">
        <is>
          <t>14-12-2015 P</t>
        </is>
      </c>
      <c r="BV46" s="50" t="inlineStr">
        <is>
          <t>OK</t>
        </is>
      </c>
      <c r="BW46" s="50" t="inlineStr">
        <is>
          <t>STRETCH DENIM FROM TURKISH MILL</t>
        </is>
      </c>
      <c r="BX46" s="50" t="inlineStr">
        <is>
          <t>made in tunisia, washed by interwashing, 12 oz, stretch denim from turkish mill orta, seasonal black - best fit</t>
        </is>
      </c>
      <c r="BY46" s="51" t="inlineStr">
        <is>
          <t>27x32</t>
        </is>
      </c>
      <c r="BZ46" s="51" t="n">
        <v>42382</v>
      </c>
      <c r="CA46" s="52" t="n">
        <v>42433</v>
      </c>
      <c r="CB46" s="52" t="n">
        <v>42440</v>
      </c>
      <c r="CC46" s="52" t="n"/>
      <c r="CD46" s="52" t="n">
        <v>42440</v>
      </c>
      <c r="CE46" s="52" t="n">
        <v>42468</v>
      </c>
      <c r="CF46" s="52" t="n"/>
      <c r="CG46" s="52" t="n"/>
      <c r="CH46" s="49" t="n">
        <v>42586</v>
      </c>
      <c r="CI46" s="49" t="inlineStr">
        <is>
          <t>Tunisia</t>
        </is>
      </c>
      <c r="CJ46" s="248" t="inlineStr">
        <is>
          <t>2-5 pcs received (recheck)</t>
        </is>
      </c>
      <c r="CK46" s="50" t="inlineStr">
        <is>
          <t>too small @ bottom hem but OK</t>
        </is>
      </c>
      <c r="CL46" s="53" t="n"/>
      <c r="CM46" s="53" t="n"/>
      <c r="CN46" s="53" t="n"/>
      <c r="CO46" s="53" t="n">
        <v>200</v>
      </c>
      <c r="CP46" s="53">
        <f>CO46*AK46</f>
        <v/>
      </c>
      <c r="CQ46" s="53" t="n"/>
      <c r="CR46" s="53" t="n"/>
      <c r="CS46" s="53" t="n"/>
      <c r="CT46" s="298">
        <f>CO46*AZ46</f>
        <v/>
      </c>
      <c r="CU46" s="298">
        <f>CT46-(CO46*AY46)</f>
        <v/>
      </c>
      <c r="CV46" s="298" t="n"/>
    </row>
    <row customFormat="1" customHeight="1" hidden="1" ht="15" r="47" s="16">
      <c r="A47" s="66" t="inlineStr">
        <is>
          <t>K160701704</t>
        </is>
      </c>
      <c r="B47" s="67" t="n">
        <v>2010102397</v>
      </c>
      <c r="C47" s="66" t="inlineStr">
        <is>
          <t>MARIE</t>
        </is>
      </c>
      <c r="D47" s="66" t="inlineStr">
        <is>
          <t>DUSTY BLUE 3D</t>
        </is>
      </c>
      <c r="E47" s="66" t="inlineStr">
        <is>
          <t>Drop 2</t>
        </is>
      </c>
      <c r="F47" s="66" t="n"/>
      <c r="G47" s="39" t="n"/>
      <c r="H47" s="66" t="n"/>
      <c r="I47" s="66" t="inlineStr">
        <is>
          <t>JEANS</t>
        </is>
      </c>
      <c r="J47" s="67" t="n">
        <v>62046231</v>
      </c>
      <c r="K47" s="67" t="inlineStr">
        <is>
          <t>lange broeken, incl. kniebroeken e.d. broeken, van denim, voor dames of voor meisjes (m.u.v. werk- en bedrijfskleding, zgn. Amerikaanse overalls en sli</t>
        </is>
      </c>
      <c r="L47" s="40" t="inlineStr">
        <is>
          <t>WOMENS</t>
        </is>
      </c>
      <c r="M47" s="66" t="inlineStr">
        <is>
          <t>D0080</t>
        </is>
      </c>
      <c r="N47" s="41" t="inlineStr">
        <is>
          <t>HIGH</t>
        </is>
      </c>
      <c r="O47" s="41" t="inlineStr">
        <is>
          <t>HIGH RISE FLARE</t>
        </is>
      </c>
      <c r="P47" s="41" t="inlineStr">
        <is>
          <t>24-32</t>
        </is>
      </c>
      <c r="Q47" s="41" t="inlineStr">
        <is>
          <t>30-32-34</t>
        </is>
      </c>
      <c r="R47" s="41" t="n"/>
      <c r="S47" s="41" t="inlineStr">
        <is>
          <t>SEASONAL MAIN</t>
        </is>
      </c>
      <c r="T47" s="42" t="inlineStr">
        <is>
          <t>TUNISIA</t>
        </is>
      </c>
      <c r="U47" s="42" t="inlineStr">
        <is>
          <t>ARTLAB</t>
        </is>
      </c>
      <c r="V47" s="42" t="inlineStr">
        <is>
          <t>ARTLAB</t>
        </is>
      </c>
      <c r="W47" s="42" t="inlineStr">
        <is>
          <t>INTERWASHING</t>
        </is>
      </c>
      <c r="X47" s="66" t="n"/>
      <c r="Y47" s="66" t="inlineStr">
        <is>
          <t>ORTA</t>
        </is>
      </c>
      <c r="Z47" s="67" t="inlineStr">
        <is>
          <t>9586A-46 i-Core glory Polar</t>
        </is>
      </c>
      <c r="AA47" s="41" t="inlineStr">
        <is>
          <t>8367 i-Core glory Polar</t>
        </is>
      </c>
      <c r="AB47" s="41" t="inlineStr">
        <is>
          <t>98% Sustainable</t>
        </is>
      </c>
      <c r="AC47" s="41" t="inlineStr">
        <is>
          <t>98% Organic Cotton / 2% Elastane</t>
        </is>
      </c>
      <c r="AD47" s="41" t="inlineStr">
        <is>
          <t>13 oz</t>
        </is>
      </c>
      <c r="AE47" s="292" t="n">
        <v>5.25</v>
      </c>
      <c r="AF47" s="41" t="n"/>
      <c r="AG47" s="41" t="n"/>
      <c r="AH47" s="44" t="n"/>
      <c r="AI47" s="44" t="n"/>
      <c r="AJ47" s="44" t="n"/>
      <c r="AK47" s="70" t="n">
        <v>1.31</v>
      </c>
      <c r="AL47" s="293" t="n"/>
      <c r="AM47" s="294" t="inlineStr">
        <is>
          <t>EUR</t>
        </is>
      </c>
      <c r="AN47" s="294" t="inlineStr">
        <is>
          <t>FOB</t>
        </is>
      </c>
      <c r="AO47" s="294" t="inlineStr">
        <is>
          <t>60 DAYS NETT</t>
        </is>
      </c>
      <c r="AP47" s="295" t="inlineStr">
        <is>
          <t>cfmd</t>
        </is>
      </c>
      <c r="AQ47" s="295" t="n"/>
      <c r="AR47" s="294" t="n">
        <v>45</v>
      </c>
      <c r="AS47" s="294" t="n">
        <v>24</v>
      </c>
      <c r="AT47" s="296">
        <f>IFERROR(((IF(AS47&gt;0, AS47, IF(AR47&gt;0, AR47, IF(AQ47&gt;0, AQ47, 0)))))*INDEX(Assumptions!$B:$B,MATCH(T47,Assumptions!$A:$A,0)),0)</f>
        <v/>
      </c>
      <c r="AU47" s="296">
        <f>IFERROR(((IF(AS47&gt;0, AS47, IF(AR47&gt;0, AR47, IF(AQ47&gt;0, AQ47, 0)))))*INDEX(Assumptions!$C:$C,MATCH(T47,Assumptions!$A:$A,0)),0)</f>
        <v/>
      </c>
      <c r="AV47" s="296">
        <f>IFERROR(((IF(AS47&gt;0, AS47, IF(AR47&gt;0, AR47, IF(AQ47&gt;0, AQ47, 0)))))*INDEX(Assumptions!$D:$D,MATCH(T47,Assumptions!$A:$A,0)),0)</f>
        <v/>
      </c>
      <c r="AW47" s="296">
        <f>IFERROR(((IF(AS47&gt;0, AS47, IF(AR47&gt;0, AR47, IF(AQ47&gt;0, AQ47, 0)))))*INDEX(Assumptions!$G:$G,MATCH(U47,Assumptions!$F:$F,0)),0)</f>
        <v/>
      </c>
      <c r="AX47" s="297">
        <f>SUM(AT47:AW47)</f>
        <v/>
      </c>
      <c r="AY47" s="294">
        <f>((IF(AS47&gt;0, AS47, IF(AR47&gt;0, AR47, IF(AQ47&gt;0, AQ47, 0)))))+AX47</f>
        <v/>
      </c>
      <c r="AZ47" s="294">
        <f>BC47/BB47</f>
        <v/>
      </c>
      <c r="BA47" s="294">
        <f>BC47/2.38</f>
        <v/>
      </c>
      <c r="BB47" s="41" t="n">
        <v>2.5</v>
      </c>
      <c r="BC47" s="294" t="n">
        <v>139.95</v>
      </c>
      <c r="BD47" s="46">
        <f>(AZ47-AY47)/AZ47</f>
        <v/>
      </c>
      <c r="BE47" s="294">
        <f>AR47*BQ47</f>
        <v/>
      </c>
      <c r="BF47" s="294" t="n">
        <v>6.5</v>
      </c>
      <c r="BG47" s="294" t="n">
        <v>3.16</v>
      </c>
      <c r="BH47" s="47" t="n"/>
      <c r="BI47" s="47" t="inlineStr">
        <is>
          <t>WP, fabric and trims not matching FOB…</t>
        </is>
      </c>
      <c r="BJ47" s="47" t="n"/>
      <c r="BK47" s="47" t="n"/>
      <c r="BL47" s="47" t="n"/>
      <c r="BM47" s="47" t="n"/>
      <c r="BN47" s="47" t="n"/>
      <c r="BO47" s="47" t="n"/>
      <c r="BP47" s="42" t="n"/>
      <c r="BQ47" s="48" t="n">
        <v>17</v>
      </c>
      <c r="BR47" s="48" t="inlineStr">
        <is>
          <t>27x32</t>
        </is>
      </c>
      <c r="BS47" s="49" t="n">
        <v>42362</v>
      </c>
      <c r="BT47" s="50" t="inlineStr">
        <is>
          <t>15-12-2015 P</t>
        </is>
      </c>
      <c r="BU47" s="50" t="inlineStr">
        <is>
          <t>11-12-2015 M</t>
        </is>
      </c>
      <c r="BV47" s="50" t="inlineStr">
        <is>
          <t xml:space="preserve">2 sizes too small (shrinkage problem) OK due to the fitted fit. </t>
        </is>
      </c>
      <c r="BW47" s="50" t="inlineStr">
        <is>
          <t>STRETCH DENIM FROM TURKISH MILL</t>
        </is>
      </c>
      <c r="BX47" s="50" t="inlineStr">
        <is>
          <t>made in tunisia, washed by interwashing, 13 oz, stretch denim from turkish mill orta, seasonal main - 2 sizes too small</t>
        </is>
      </c>
      <c r="BY47" s="51" t="inlineStr">
        <is>
          <t>27x32</t>
        </is>
      </c>
      <c r="BZ47" s="51" t="n">
        <v>42382</v>
      </c>
      <c r="CA47" s="52" t="n">
        <v>42485</v>
      </c>
      <c r="CB47" s="52" t="n"/>
      <c r="CC47" s="52" t="inlineStr">
        <is>
          <t>hand carry back -PPS will come in 9579 ( fabric for production) wash  will be sent separate</t>
        </is>
      </c>
      <c r="CD47" s="52" t="n">
        <v>42492</v>
      </c>
      <c r="CE47" s="254" t="n">
        <v>42515</v>
      </c>
      <c r="CF47" s="52" t="n"/>
      <c r="CG47" s="52" t="n"/>
      <c r="CH47" s="49" t="n">
        <v>42586</v>
      </c>
      <c r="CI47" s="49" t="inlineStr">
        <is>
          <t>Tunisia</t>
        </is>
      </c>
      <c r="CJ47" s="248" t="inlineStr">
        <is>
          <t>2-5 pcs received (recheck)</t>
        </is>
      </c>
      <c r="CK47" s="50" t="inlineStr">
        <is>
          <t>back rise 1.7/2cm too short</t>
        </is>
      </c>
      <c r="CL47" s="53" t="n"/>
      <c r="CM47" s="53" t="n"/>
      <c r="CN47" s="53" t="n"/>
      <c r="CO47" s="53" t="n">
        <v>906</v>
      </c>
      <c r="CP47" s="53">
        <f>CO47*AK47</f>
        <v/>
      </c>
      <c r="CQ47" s="53" t="n"/>
      <c r="CR47" s="53" t="n"/>
      <c r="CS47" s="53" t="n"/>
      <c r="CT47" s="298">
        <f>CO47*AZ47</f>
        <v/>
      </c>
      <c r="CU47" s="298">
        <f>CT47-(CO47*AY47)</f>
        <v/>
      </c>
      <c r="CV47" s="298" t="n"/>
    </row>
    <row customFormat="1" customHeight="1" hidden="1" ht="15" r="48" s="16">
      <c r="A48" s="66" t="inlineStr">
        <is>
          <t>K160701801</t>
        </is>
      </c>
      <c r="B48" s="67" t="n">
        <v>2010102398</v>
      </c>
      <c r="C48" s="66" t="inlineStr">
        <is>
          <t>JANE</t>
        </is>
      </c>
      <c r="D48" s="61" t="inlineStr">
        <is>
          <t>VINTAGE USED</t>
        </is>
      </c>
      <c r="E48" s="66" t="inlineStr">
        <is>
          <t>Drop 1</t>
        </is>
      </c>
      <c r="F48" s="66" t="n"/>
      <c r="G48" s="39" t="n"/>
      <c r="H48" s="66" t="n"/>
      <c r="I48" s="66" t="inlineStr">
        <is>
          <t>JEANS</t>
        </is>
      </c>
      <c r="J48" s="67" t="n">
        <v>62046231</v>
      </c>
      <c r="K48" s="67" t="inlineStr">
        <is>
          <t>lange broeken, incl. kniebroeken e.d. broeken, van denim, voor dames of voor meisjes (m.u.v. werk- en bedrijfskleding, zgn. Amerikaanse overalls en sli</t>
        </is>
      </c>
      <c r="L48" s="40" t="inlineStr">
        <is>
          <t>WOMENS</t>
        </is>
      </c>
      <c r="M48" s="41" t="inlineStr">
        <is>
          <t>D0101</t>
        </is>
      </c>
      <c r="N48" s="41" t="inlineStr">
        <is>
          <t>NON</t>
        </is>
      </c>
      <c r="O48" s="41" t="inlineStr">
        <is>
          <t>HIGH RISE WIDE FLARE</t>
        </is>
      </c>
      <c r="P48" s="41" t="inlineStr">
        <is>
          <t>24-32</t>
        </is>
      </c>
      <c r="Q48" s="41" t="inlineStr">
        <is>
          <t>30-32-34</t>
        </is>
      </c>
      <c r="R48" s="41" t="n"/>
      <c r="S48" s="41" t="inlineStr">
        <is>
          <t>SEASONAL MAIN</t>
        </is>
      </c>
      <c r="T48" s="42" t="inlineStr">
        <is>
          <t>TUNISIA</t>
        </is>
      </c>
      <c r="U48" s="42" t="inlineStr">
        <is>
          <t>ARTLAB</t>
        </is>
      </c>
      <c r="V48" s="42" t="inlineStr">
        <is>
          <t>ARTLAB</t>
        </is>
      </c>
      <c r="W48" s="42" t="inlineStr">
        <is>
          <t>INTERWASHING</t>
        </is>
      </c>
      <c r="X48" s="66" t="n"/>
      <c r="Y48" s="66" t="inlineStr">
        <is>
          <t>ORTA</t>
        </is>
      </c>
      <c r="Z48" s="67" t="n">
        <v>9560</v>
      </c>
      <c r="AA48" s="156" t="n"/>
      <c r="AB48" s="156" t="inlineStr">
        <is>
          <t>56% Sustainable</t>
        </is>
      </c>
      <c r="AC48" s="41" t="inlineStr">
        <is>
          <t>56% Organic cotton (warp), 44% cotton (weft)</t>
        </is>
      </c>
      <c r="AD48" s="41" t="inlineStr">
        <is>
          <t>15 oz</t>
        </is>
      </c>
      <c r="AE48" s="305" t="inlineStr">
        <is>
          <t>5,35 / 150</t>
        </is>
      </c>
      <c r="AF48" s="41" t="n"/>
      <c r="AG48" s="41" t="n"/>
      <c r="AH48" s="44" t="n"/>
      <c r="AI48" s="44" t="n"/>
      <c r="AJ48" s="44" t="n"/>
      <c r="AK48" s="70" t="n"/>
      <c r="AL48" s="293" t="n"/>
      <c r="AM48" s="294" t="inlineStr">
        <is>
          <t>EUR</t>
        </is>
      </c>
      <c r="AN48" s="294" t="inlineStr">
        <is>
          <t>FOB</t>
        </is>
      </c>
      <c r="AO48" s="294" t="inlineStr">
        <is>
          <t>60 DAYS NETT</t>
        </is>
      </c>
      <c r="AP48" s="295" t="inlineStr">
        <is>
          <t>cfmd</t>
        </is>
      </c>
      <c r="AQ48" s="295" t="n"/>
      <c r="AR48" s="294" t="n">
        <v>45</v>
      </c>
      <c r="AS48" s="294" t="n">
        <v>26.5</v>
      </c>
      <c r="AT48" s="296">
        <f>IFERROR(((IF(AS48&gt;0, AS48, IF(AR48&gt;0, AR48, IF(AQ48&gt;0, AQ48, 0)))))*INDEX(Assumptions!$B:$B,MATCH(T48,Assumptions!$A:$A,0)),0)</f>
        <v/>
      </c>
      <c r="AU48" s="296">
        <f>IFERROR(((IF(AS48&gt;0, AS48, IF(AR48&gt;0, AR48, IF(AQ48&gt;0, AQ48, 0)))))*INDEX(Assumptions!$C:$C,MATCH(T48,Assumptions!$A:$A,0)),0)</f>
        <v/>
      </c>
      <c r="AV48" s="296">
        <f>IFERROR(((IF(AS48&gt;0, AS48, IF(AR48&gt;0, AR48, IF(AQ48&gt;0, AQ48, 0)))))*INDEX(Assumptions!$D:$D,MATCH(T48,Assumptions!$A:$A,0)),0)</f>
        <v/>
      </c>
      <c r="AW48" s="296">
        <f>IFERROR(((IF(AS48&gt;0, AS48, IF(AR48&gt;0, AR48, IF(AQ48&gt;0, AQ48, 0)))))*INDEX(Assumptions!$G:$G,MATCH(U48,Assumptions!$F:$F,0)),0)</f>
        <v/>
      </c>
      <c r="AX48" s="297">
        <f>SUM(AT48:AW48)</f>
        <v/>
      </c>
      <c r="AY48" s="294">
        <f>((IF(AS48&gt;0, AS48, IF(AR48&gt;0, AR48, IF(AQ48&gt;0, AQ48, 0)))))+AX48</f>
        <v/>
      </c>
      <c r="AZ48" s="294">
        <f>BC48/BB48</f>
        <v/>
      </c>
      <c r="BA48" s="294">
        <f>BC48/2.38</f>
        <v/>
      </c>
      <c r="BB48" s="41" t="n">
        <v>2.5</v>
      </c>
      <c r="BC48" s="294" t="n">
        <v>149.95</v>
      </c>
      <c r="BD48" s="46">
        <f>(AZ48-AY48)/AZ48</f>
        <v/>
      </c>
      <c r="BE48" s="294">
        <f>AR48*BQ48</f>
        <v/>
      </c>
      <c r="BF48" s="294" t="n">
        <v>7.9</v>
      </c>
      <c r="BG48" s="294" t="n">
        <v>2.77</v>
      </c>
      <c r="BH48" s="47" t="n"/>
      <c r="BI48" s="47" t="inlineStr">
        <is>
          <t>Push price!!</t>
        </is>
      </c>
      <c r="BJ48" s="47" t="n"/>
      <c r="BK48" s="47" t="n"/>
      <c r="BL48" s="47" t="n"/>
      <c r="BM48" s="47" t="n"/>
      <c r="BN48" s="47" t="n"/>
      <c r="BO48" s="47" t="n"/>
      <c r="BP48" s="42" t="inlineStr">
        <is>
          <t>cancel holes &amp; repairs</t>
        </is>
      </c>
      <c r="BQ48" s="48" t="n">
        <v>17</v>
      </c>
      <c r="BR48" s="48" t="inlineStr">
        <is>
          <t>27x32</t>
        </is>
      </c>
      <c r="BS48" s="49" t="n">
        <v>42362</v>
      </c>
      <c r="BT48" s="50" t="inlineStr">
        <is>
          <t>14-12-2015 J</t>
        </is>
      </c>
      <c r="BU48" s="50" t="inlineStr">
        <is>
          <t>14-12-2015 M</t>
        </is>
      </c>
      <c r="BV48" s="50">
        <f>$BV$59</f>
        <v/>
      </c>
      <c r="BW48" s="50" t="inlineStr">
        <is>
          <t>DENIM FABRIC FROM TURKISH MILL</t>
        </is>
      </c>
      <c r="BX48" s="50" t="inlineStr">
        <is>
          <t>made in tunisia, washed by interwashing, 15 oz, denim fabric from turkish mill orta, seasonal main</t>
        </is>
      </c>
      <c r="BY48" s="51" t="inlineStr">
        <is>
          <t>27x32</t>
        </is>
      </c>
      <c r="BZ48" s="51" t="n">
        <v>42382</v>
      </c>
      <c r="CA48" s="52" t="n">
        <v>42417</v>
      </c>
      <c r="CB48" s="52" t="n">
        <v>42431</v>
      </c>
      <c r="CC48" s="52" t="n"/>
      <c r="CD48" s="52" t="n">
        <v>42431</v>
      </c>
      <c r="CE48" s="52" t="n">
        <v>42447</v>
      </c>
      <c r="CF48" s="52" t="n"/>
      <c r="CG48" s="52" t="n"/>
      <c r="CH48" s="49" t="n">
        <v>42564</v>
      </c>
      <c r="CI48" s="49" t="inlineStr">
        <is>
          <t>Tunisia</t>
        </is>
      </c>
      <c r="CJ48" s="248" t="n"/>
      <c r="CK48" s="50" t="n"/>
      <c r="CL48" s="53" t="n"/>
      <c r="CM48" s="53" t="n"/>
      <c r="CN48" s="53" t="n"/>
      <c r="CO48" s="53" t="n">
        <v>202</v>
      </c>
      <c r="CP48" s="53">
        <f>CO48*AK48</f>
        <v/>
      </c>
      <c r="CQ48" s="53" t="n"/>
      <c r="CR48" s="53" t="n"/>
      <c r="CS48" s="53" t="n"/>
      <c r="CT48" s="298">
        <f>CO48*AZ48</f>
        <v/>
      </c>
      <c r="CU48" s="298">
        <f>CT48-(CO48*AY48)</f>
        <v/>
      </c>
      <c r="CV48" s="298" t="n"/>
    </row>
    <row customFormat="1" customHeight="1" hidden="1" ht="15" r="49" s="16">
      <c r="A49" s="66" t="inlineStr">
        <is>
          <t>K160701802</t>
        </is>
      </c>
      <c r="B49" s="67" t="n">
        <v>2010102399</v>
      </c>
      <c r="C49" s="66" t="inlineStr">
        <is>
          <t>JANE</t>
        </is>
      </c>
      <c r="D49" s="66" t="inlineStr">
        <is>
          <t>BLACK OVERDYE</t>
        </is>
      </c>
      <c r="E49" s="66" t="inlineStr">
        <is>
          <t>Drop 2</t>
        </is>
      </c>
      <c r="F49" s="66" t="n"/>
      <c r="G49" s="39" t="n"/>
      <c r="H49" s="66" t="n"/>
      <c r="I49" s="66" t="inlineStr">
        <is>
          <t>JEANS</t>
        </is>
      </c>
      <c r="J49" s="67" t="n">
        <v>62046231</v>
      </c>
      <c r="K49" s="67" t="inlineStr">
        <is>
          <t>lange broeken, incl. kniebroeken e.d. broeken, van denim, voor dames of voor meisjes (m.u.v. werk- en bedrijfskleding, zgn. Amerikaanse overalls en sli</t>
        </is>
      </c>
      <c r="L49" s="40" t="inlineStr">
        <is>
          <t>WOMENS</t>
        </is>
      </c>
      <c r="M49" s="41" t="inlineStr">
        <is>
          <t>D0067</t>
        </is>
      </c>
      <c r="N49" s="41" t="inlineStr">
        <is>
          <t>NON</t>
        </is>
      </c>
      <c r="O49" s="41" t="inlineStr">
        <is>
          <t>HIGH RISE WIDE FLARE</t>
        </is>
      </c>
      <c r="P49" s="41" t="inlineStr">
        <is>
          <t>24-32</t>
        </is>
      </c>
      <c r="Q49" s="41" t="inlineStr">
        <is>
          <t>30-32-34</t>
        </is>
      </c>
      <c r="R49" s="41" t="n"/>
      <c r="S49" s="41" t="inlineStr">
        <is>
          <t>SEASONAL BLACK</t>
        </is>
      </c>
      <c r="T49" s="42" t="inlineStr">
        <is>
          <t>TUNISIA</t>
        </is>
      </c>
      <c r="U49" s="42" t="inlineStr">
        <is>
          <t>ARTLAB</t>
        </is>
      </c>
      <c r="V49" s="42" t="inlineStr">
        <is>
          <t>ARTLAB</t>
        </is>
      </c>
      <c r="W49" s="42" t="inlineStr">
        <is>
          <t>INTERWASHING</t>
        </is>
      </c>
      <c r="X49" s="66" t="n"/>
      <c r="Y49" s="66" t="inlineStr">
        <is>
          <t>CANDIANI</t>
        </is>
      </c>
      <c r="Z49" s="67" t="inlineStr">
        <is>
          <t>RR7216 N-PITCH PRESHRUNK ORGANIC</t>
        </is>
      </c>
      <c r="AA49" s="67" t="inlineStr">
        <is>
          <t xml:space="preserve">RR7216 N-PITCH PRESHRUNK </t>
        </is>
      </c>
      <c r="AB49" s="156" t="inlineStr">
        <is>
          <t>98% Sustainable</t>
        </is>
      </c>
      <c r="AC49" s="41" t="inlineStr">
        <is>
          <t>98% Organic cotton, 2% elastane</t>
        </is>
      </c>
      <c r="AD49" s="41" t="inlineStr">
        <is>
          <t>12,5 oz</t>
        </is>
      </c>
      <c r="AE49" s="305" t="inlineStr">
        <is>
          <t>5,2 / 164</t>
        </is>
      </c>
      <c r="AF49" s="41" t="n">
        <v>4000</v>
      </c>
      <c r="AG49" s="58" t="inlineStr">
        <is>
          <t>5-6</t>
        </is>
      </c>
      <c r="AH49" s="44" t="n"/>
      <c r="AI49" s="44" t="n"/>
      <c r="AJ49" s="44" t="n"/>
      <c r="AK49" s="70" t="n"/>
      <c r="AL49" s="293" t="n"/>
      <c r="AM49" s="294" t="inlineStr">
        <is>
          <t>EUR</t>
        </is>
      </c>
      <c r="AN49" s="294" t="inlineStr">
        <is>
          <t>FOB</t>
        </is>
      </c>
      <c r="AO49" s="294" t="inlineStr">
        <is>
          <t>60 DAYS NETT</t>
        </is>
      </c>
      <c r="AP49" s="295" t="inlineStr">
        <is>
          <t>cfmd</t>
        </is>
      </c>
      <c r="AQ49" s="295" t="n"/>
      <c r="AR49" s="294" t="n">
        <v>45</v>
      </c>
      <c r="AS49" s="294" t="n">
        <v>21.5</v>
      </c>
      <c r="AT49" s="296">
        <f>IFERROR(((IF(AS49&gt;0, AS49, IF(AR49&gt;0, AR49, IF(AQ49&gt;0, AQ49, 0)))))*INDEX(Assumptions!$B:$B,MATCH(T49,Assumptions!$A:$A,0)),0)</f>
        <v/>
      </c>
      <c r="AU49" s="296">
        <f>IFERROR(((IF(AS49&gt;0, AS49, IF(AR49&gt;0, AR49, IF(AQ49&gt;0, AQ49, 0)))))*INDEX(Assumptions!$C:$C,MATCH(T49,Assumptions!$A:$A,0)),0)</f>
        <v/>
      </c>
      <c r="AV49" s="296">
        <f>IFERROR(((IF(AS49&gt;0, AS49, IF(AR49&gt;0, AR49, IF(AQ49&gt;0, AQ49, 0)))))*INDEX(Assumptions!$D:$D,MATCH(T49,Assumptions!$A:$A,0)),0)</f>
        <v/>
      </c>
      <c r="AW49" s="296">
        <f>IFERROR(((IF(AS49&gt;0, AS49, IF(AR49&gt;0, AR49, IF(AQ49&gt;0, AQ49, 0)))))*INDEX(Assumptions!$G:$G,MATCH(U49,Assumptions!$F:$F,0)),0)</f>
        <v/>
      </c>
      <c r="AX49" s="297">
        <f>SUM(AT49:AW49)</f>
        <v/>
      </c>
      <c r="AY49" s="294">
        <f>((IF(AS49&gt;0, AS49, IF(AR49&gt;0, AR49, IF(AQ49&gt;0, AQ49, 0)))))+AX49</f>
        <v/>
      </c>
      <c r="AZ49" s="294">
        <f>BC49/BB49</f>
        <v/>
      </c>
      <c r="BA49" s="294">
        <f>BC49/2.38</f>
        <v/>
      </c>
      <c r="BB49" s="41" t="n">
        <v>2.5</v>
      </c>
      <c r="BC49" s="294" t="n">
        <v>119.95</v>
      </c>
      <c r="BD49" s="46">
        <f>(AZ49-AY49)/AZ49</f>
        <v/>
      </c>
      <c r="BE49" s="294">
        <f>AR49*BQ49</f>
        <v/>
      </c>
      <c r="BF49" s="294" t="n">
        <v>4</v>
      </c>
      <c r="BG49" s="294" t="n">
        <v>3.11</v>
      </c>
      <c r="BH49" s="47" t="n"/>
      <c r="BI49" s="47" t="inlineStr">
        <is>
          <t>WP, fabric and trims not matching FOB…in general OD program</t>
        </is>
      </c>
      <c r="BJ49" s="71" t="n"/>
      <c r="BK49" s="47" t="n"/>
      <c r="BL49" s="47" t="n"/>
      <c r="BM49" s="47" t="n"/>
      <c r="BN49" s="47" t="n"/>
      <c r="BO49" s="47" t="n"/>
      <c r="BP49" s="42" t="n"/>
      <c r="BQ49" s="48" t="n">
        <v>17</v>
      </c>
      <c r="BR49" s="48" t="inlineStr">
        <is>
          <t>27x32</t>
        </is>
      </c>
      <c r="BS49" s="49" t="n">
        <v>42362</v>
      </c>
      <c r="BT49" s="50" t="inlineStr">
        <is>
          <t>15-12-2015 P</t>
        </is>
      </c>
      <c r="BU49" s="50" t="inlineStr">
        <is>
          <t>14-12-2015 P</t>
        </is>
      </c>
      <c r="BV49" s="50" t="inlineStr">
        <is>
          <t>OK</t>
        </is>
      </c>
      <c r="BW49" s="50" t="inlineStr">
        <is>
          <t>STRETCH DENIM FROM ITALIAN MILL</t>
        </is>
      </c>
      <c r="BX49" s="50" t="inlineStr">
        <is>
          <t>made in tunisia, washed by interwashing, 12,5 oz, stretch denim from italian mill candiani, seasonal black - best fit</t>
        </is>
      </c>
      <c r="BY49" s="51" t="inlineStr">
        <is>
          <t>27x32</t>
        </is>
      </c>
      <c r="BZ49" s="51" t="n">
        <v>42382</v>
      </c>
      <c r="CA49" s="52" t="n">
        <v>42432</v>
      </c>
      <c r="CB49" s="52" t="n">
        <v>42440</v>
      </c>
      <c r="CC49" s="52" t="n"/>
      <c r="CD49" s="52" t="n">
        <v>42440</v>
      </c>
      <c r="CE49" s="254" t="n">
        <v>42515</v>
      </c>
      <c r="CF49" s="52" t="n"/>
      <c r="CG49" s="52" t="n"/>
      <c r="CH49" s="49" t="n">
        <v>42564</v>
      </c>
      <c r="CI49" s="49" t="inlineStr">
        <is>
          <t>Tunisia</t>
        </is>
      </c>
      <c r="CJ49" s="248" t="n"/>
      <c r="CK49" s="50" t="inlineStr">
        <is>
          <t>needs to be re-fit in NL</t>
        </is>
      </c>
      <c r="CL49" s="53" t="n"/>
      <c r="CM49" s="53" t="n"/>
      <c r="CN49" s="53" t="n"/>
      <c r="CO49" s="53" t="n">
        <v>328</v>
      </c>
      <c r="CP49" s="53">
        <f>CO49*AK49</f>
        <v/>
      </c>
      <c r="CQ49" s="53" t="n"/>
      <c r="CR49" s="53" t="n"/>
      <c r="CS49" s="53" t="n"/>
      <c r="CT49" s="298">
        <f>CO49*AZ49</f>
        <v/>
      </c>
      <c r="CU49" s="298">
        <f>CT49-(CO49*AY49)</f>
        <v/>
      </c>
      <c r="CV49" s="298" t="n"/>
    </row>
    <row customFormat="1" customHeight="1" hidden="1" ht="15" r="50" s="15">
      <c r="A50" s="66" t="inlineStr">
        <is>
          <t>K160701901</t>
        </is>
      </c>
      <c r="B50" s="67" t="n">
        <v>2010102400</v>
      </c>
      <c r="C50" s="66" t="inlineStr">
        <is>
          <t>REGAN</t>
        </is>
      </c>
      <c r="D50" s="66" t="inlineStr">
        <is>
          <t>VINTAGE RECYCLED</t>
        </is>
      </c>
      <c r="E50" s="66" t="inlineStr">
        <is>
          <t>Drop 1</t>
        </is>
      </c>
      <c r="F50" s="66" t="n"/>
      <c r="G50" s="39" t="n"/>
      <c r="H50" s="66" t="n"/>
      <c r="I50" s="66" t="inlineStr">
        <is>
          <t>JEANS</t>
        </is>
      </c>
      <c r="J50" s="67" t="n">
        <v>62046231</v>
      </c>
      <c r="K50" s="67" t="inlineStr">
        <is>
          <t>lange broeken, incl. kniebroeken e.d. broeken, van denim, voor dames of voor meisjes (m.u.v. werk- en bedrijfskleding, zgn. Amerikaanse overalls en sli</t>
        </is>
      </c>
      <c r="L50" s="40" t="inlineStr">
        <is>
          <t>WOMENS</t>
        </is>
      </c>
      <c r="M50" s="66" t="inlineStr">
        <is>
          <t>D0100</t>
        </is>
      </c>
      <c r="N50" s="41" t="inlineStr">
        <is>
          <t>NON</t>
        </is>
      </c>
      <c r="O50" s="41" t="inlineStr">
        <is>
          <t>BELL BOTTOM</t>
        </is>
      </c>
      <c r="P50" s="41" t="inlineStr">
        <is>
          <t>24-32</t>
        </is>
      </c>
      <c r="Q50" s="41" t="inlineStr">
        <is>
          <t>30-32-34</t>
        </is>
      </c>
      <c r="R50" s="41" t="n"/>
      <c r="S50" s="41" t="inlineStr">
        <is>
          <t>RED LIGHT DENIM</t>
        </is>
      </c>
      <c r="T50" s="42" t="inlineStr">
        <is>
          <t>TUNISIA</t>
        </is>
      </c>
      <c r="U50" s="42" t="inlineStr">
        <is>
          <t>ARTLAB</t>
        </is>
      </c>
      <c r="V50" s="42" t="inlineStr">
        <is>
          <t>ARTLAB</t>
        </is>
      </c>
      <c r="W50" s="42" t="inlineStr">
        <is>
          <t>INTERWASHING</t>
        </is>
      </c>
      <c r="X50" s="66" t="n"/>
      <c r="Y50" s="66" t="inlineStr">
        <is>
          <t>ROYO</t>
        </is>
      </c>
      <c r="Z50" s="66" t="inlineStr">
        <is>
          <t>Cidren crudo C/31410 02829</t>
        </is>
      </c>
      <c r="AA50" s="41" t="n"/>
      <c r="AB50" s="41" t="inlineStr">
        <is>
          <t>82% Sustainable</t>
        </is>
      </c>
      <c r="AC50" s="41" t="inlineStr">
        <is>
          <t>64% Organic cotton, 18% recycled cotton, 18% cotton</t>
        </is>
      </c>
      <c r="AD50" s="41" t="inlineStr">
        <is>
          <t>12,5 oz</t>
        </is>
      </c>
      <c r="AE50" s="305" t="inlineStr">
        <is>
          <t>4,9 / 162</t>
        </is>
      </c>
      <c r="AF50" s="41" t="n"/>
      <c r="AG50" s="41" t="n"/>
      <c r="AH50" s="44" t="n"/>
      <c r="AI50" s="44" t="n"/>
      <c r="AJ50" s="44" t="n"/>
      <c r="AK50" s="70" t="n"/>
      <c r="AL50" s="293" t="n"/>
      <c r="AM50" s="294" t="inlineStr">
        <is>
          <t>EUR</t>
        </is>
      </c>
      <c r="AN50" s="294" t="inlineStr">
        <is>
          <t>FOB</t>
        </is>
      </c>
      <c r="AO50" s="294" t="inlineStr">
        <is>
          <t>60 DAYS NETT</t>
        </is>
      </c>
      <c r="AP50" s="295" t="inlineStr">
        <is>
          <t>cfmd</t>
        </is>
      </c>
      <c r="AQ50" s="295" t="n"/>
      <c r="AR50" s="294" t="n">
        <v>45</v>
      </c>
      <c r="AS50" s="294" t="n">
        <v>25.7</v>
      </c>
      <c r="AT50" s="296">
        <f>IFERROR(((IF(AS50&gt;0, AS50, IF(AR50&gt;0, AR50, IF(AQ50&gt;0, AQ50, 0)))))*INDEX(Assumptions!$B:$B,MATCH(T50,Assumptions!$A:$A,0)),0)</f>
        <v/>
      </c>
      <c r="AU50" s="296">
        <f>IFERROR(((IF(AS50&gt;0, AS50, IF(AR50&gt;0, AR50, IF(AQ50&gt;0, AQ50, 0)))))*INDEX(Assumptions!$C:$C,MATCH(T50,Assumptions!$A:$A,0)),0)</f>
        <v/>
      </c>
      <c r="AV50" s="296">
        <f>IFERROR(((IF(AS50&gt;0, AS50, IF(AR50&gt;0, AR50, IF(AQ50&gt;0, AQ50, 0)))))*INDEX(Assumptions!$D:$D,MATCH(T50,Assumptions!$A:$A,0)),0)</f>
        <v/>
      </c>
      <c r="AW50" s="296">
        <f>IFERROR(((IF(AS50&gt;0, AS50, IF(AR50&gt;0, AR50, IF(AQ50&gt;0, AQ50, 0)))))*INDEX(Assumptions!$G:$G,MATCH(U50,Assumptions!$F:$F,0)),0)</f>
        <v/>
      </c>
      <c r="AX50" s="297">
        <f>SUM(AT50:AW50)</f>
        <v/>
      </c>
      <c r="AY50" s="294">
        <f>((IF(AS50&gt;0, AS50, IF(AR50&gt;0, AR50, IF(AQ50&gt;0, AQ50, 0)))))+AX50</f>
        <v/>
      </c>
      <c r="AZ50" s="294">
        <f>BC50/BB50</f>
        <v/>
      </c>
      <c r="BA50" s="294">
        <f>BC50/2.38</f>
        <v/>
      </c>
      <c r="BB50" s="41" t="n">
        <v>2.5</v>
      </c>
      <c r="BC50" s="294" t="n">
        <v>149.95</v>
      </c>
      <c r="BD50" s="46">
        <f>(AZ50-AY50)/AZ50</f>
        <v/>
      </c>
      <c r="BE50" s="294">
        <f>AR50*BQ50</f>
        <v/>
      </c>
      <c r="BF50" s="294" t="n">
        <v>7</v>
      </c>
      <c r="BG50" s="294" t="n"/>
      <c r="BH50" s="47" t="n"/>
      <c r="BI50" s="47" t="n"/>
      <c r="BJ50" s="71" t="n"/>
      <c r="BK50" s="47" t="n"/>
      <c r="BL50" s="47" t="n"/>
      <c r="BM50" s="47" t="n"/>
      <c r="BN50" s="47" t="n"/>
      <c r="BO50" s="47" t="n"/>
      <c r="BP50" s="42" t="n"/>
      <c r="BQ50" s="48" t="n">
        <v>17</v>
      </c>
      <c r="BR50" s="48" t="inlineStr">
        <is>
          <t>27x32</t>
        </is>
      </c>
      <c r="BS50" s="49" t="n">
        <v>42362</v>
      </c>
      <c r="BT50" s="50" t="inlineStr">
        <is>
          <t>15-12-2015 M -&gt; P</t>
        </is>
      </c>
      <c r="BU50" s="50" t="inlineStr">
        <is>
          <t>11-12-2015 M</t>
        </is>
      </c>
      <c r="BV50" s="50" t="inlineStr">
        <is>
          <t>1 size too small UPDATE PATTERN</t>
        </is>
      </c>
      <c r="BW50" s="50" t="inlineStr">
        <is>
          <t>18% RECYCLED DENIM FABRIC FROM SPANISH MILL</t>
        </is>
      </c>
      <c r="BX50" s="50" t="inlineStr">
        <is>
          <t>made in tunisia, washed by interwashing, 12,5 oz, 18% recycled denim fabric from spanish mill royo, red light denim - 1.5 size too small, damages on front and back pockets are cxl</t>
        </is>
      </c>
      <c r="BY50" s="51" t="inlineStr">
        <is>
          <t>27x32</t>
        </is>
      </c>
      <c r="BZ50" s="51" t="n">
        <v>42423</v>
      </c>
      <c r="CA50" s="52" t="n">
        <v>42447</v>
      </c>
      <c r="CB50" s="52" t="n"/>
      <c r="CC50" s="52" t="n"/>
      <c r="CD50" s="52" t="n">
        <v>42479</v>
      </c>
      <c r="CE50" s="52" t="n">
        <v>42451</v>
      </c>
      <c r="CF50" s="52" t="n"/>
      <c r="CG50" s="52" t="n"/>
      <c r="CH50" s="49" t="n">
        <v>42544</v>
      </c>
      <c r="CI50" s="49" t="inlineStr">
        <is>
          <t>Tunisia</t>
        </is>
      </c>
      <c r="CJ50" s="248" t="n"/>
      <c r="CK50" s="50" t="n"/>
      <c r="CL50" s="53" t="n"/>
      <c r="CM50" s="53" t="n"/>
      <c r="CN50" s="53" t="n"/>
      <c r="CO50" s="53" t="n">
        <v>150</v>
      </c>
      <c r="CP50" s="53">
        <f>CO50*AK50</f>
        <v/>
      </c>
      <c r="CQ50" s="53" t="n"/>
      <c r="CR50" s="53" t="n"/>
      <c r="CS50" s="53" t="n"/>
      <c r="CT50" s="298">
        <f>CO50*AZ50</f>
        <v/>
      </c>
      <c r="CU50" s="298">
        <f>CT50-(CO50*AY50)</f>
        <v/>
      </c>
      <c r="CV50" s="298" t="n"/>
    </row>
    <row customFormat="1" customHeight="1" hidden="1" ht="15" r="51" s="15">
      <c r="A51" s="217" t="inlineStr">
        <is>
          <t>K160701902</t>
        </is>
      </c>
      <c r="B51" s="258" t="n">
        <v>2010102401</v>
      </c>
      <c r="C51" s="217" t="inlineStr">
        <is>
          <t>REGAN</t>
        </is>
      </c>
      <c r="D51" s="217" t="inlineStr">
        <is>
          <t>WHITE</t>
        </is>
      </c>
      <c r="E51" s="217" t="inlineStr">
        <is>
          <t>Drop 1</t>
        </is>
      </c>
      <c r="F51" s="217" t="inlineStr">
        <is>
          <t>x</t>
        </is>
      </c>
      <c r="G51" s="180" t="n">
        <v>42428</v>
      </c>
      <c r="H51" s="217" t="n"/>
      <c r="I51" s="217" t="inlineStr">
        <is>
          <t>JEANS</t>
        </is>
      </c>
      <c r="J51" s="216" t="n">
        <v>62046231</v>
      </c>
      <c r="K51" s="216" t="inlineStr">
        <is>
          <t>lange broeken, incl. kniebroeken e.d. broeken, van denim, voor dames of voor meisjes (m.u.v. werk- en bedrijfskleding, zgn. Amerikaanse overalls en sli</t>
        </is>
      </c>
      <c r="L51" s="181" t="inlineStr">
        <is>
          <t>WOMENS</t>
        </is>
      </c>
      <c r="M51" s="217" t="inlineStr">
        <is>
          <t>D0054</t>
        </is>
      </c>
      <c r="N51" s="182" t="inlineStr">
        <is>
          <t>NON</t>
        </is>
      </c>
      <c r="O51" s="182" t="inlineStr">
        <is>
          <t>BELL BOTTOM</t>
        </is>
      </c>
      <c r="P51" s="182" t="inlineStr">
        <is>
          <t>24-32</t>
        </is>
      </c>
      <c r="Q51" s="182" t="inlineStr">
        <is>
          <t>30-32-34</t>
        </is>
      </c>
      <c r="R51" s="182" t="n"/>
      <c r="S51" s="182" t="inlineStr">
        <is>
          <t>SEASONAL WHITE</t>
        </is>
      </c>
      <c r="T51" s="183" t="inlineStr">
        <is>
          <t>TUNISIA</t>
        </is>
      </c>
      <c r="U51" s="183" t="inlineStr">
        <is>
          <t>ARTLAB</t>
        </is>
      </c>
      <c r="V51" s="183" t="inlineStr">
        <is>
          <t>ARTLAB</t>
        </is>
      </c>
      <c r="W51" s="183" t="inlineStr">
        <is>
          <t>INTERWASHING</t>
        </is>
      </c>
      <c r="X51" s="217" t="n"/>
      <c r="Y51" s="182" t="inlineStr">
        <is>
          <t>ORTA</t>
        </is>
      </c>
      <c r="Z51" s="209" t="inlineStr">
        <is>
          <t>0003A-38</t>
        </is>
      </c>
      <c r="AA51" s="206" t="n"/>
      <c r="AB51" s="182" t="inlineStr">
        <is>
          <t>100% Sustainable</t>
        </is>
      </c>
      <c r="AC51" s="182" t="inlineStr">
        <is>
          <t>100% Organic cotton</t>
        </is>
      </c>
      <c r="AD51" s="206" t="inlineStr">
        <is>
          <t>12 oz</t>
        </is>
      </c>
      <c r="AE51" s="307" t="inlineStr">
        <is>
          <t>4,5 / 148</t>
        </is>
      </c>
      <c r="AF51" s="182" t="n"/>
      <c r="AG51" s="182" t="n"/>
      <c r="AH51" s="185" t="n"/>
      <c r="AI51" s="185" t="n"/>
      <c r="AJ51" s="185" t="n"/>
      <c r="AK51" s="186" t="n"/>
      <c r="AL51" s="300" t="n"/>
      <c r="AM51" s="301" t="inlineStr">
        <is>
          <t>EUR</t>
        </is>
      </c>
      <c r="AN51" s="301" t="inlineStr">
        <is>
          <t>FOB</t>
        </is>
      </c>
      <c r="AO51" s="294" t="inlineStr">
        <is>
          <t>60 DAYS NETT</t>
        </is>
      </c>
      <c r="AP51" s="306" t="inlineStr">
        <is>
          <t>cfmd</t>
        </is>
      </c>
      <c r="AQ51" s="306" t="n"/>
      <c r="AR51" s="301" t="n">
        <v>45</v>
      </c>
      <c r="AS51" s="301" t="n">
        <v>18.9</v>
      </c>
      <c r="AT51" s="302">
        <f>IFERROR(((IF(AS51&gt;0, AS51, IF(AR51&gt;0, AR51, IF(AQ51&gt;0, AQ51, 0)))))*INDEX(Assumptions!$B:$B,MATCH(T51,Assumptions!$A:$A,0)),0)</f>
        <v/>
      </c>
      <c r="AU51" s="302">
        <f>IFERROR(((IF(AS51&gt;0, AS51, IF(AR51&gt;0, AR51, IF(AQ51&gt;0, AQ51, 0)))))*INDEX(Assumptions!$C:$C,MATCH(T51,Assumptions!$A:$A,0)),0)</f>
        <v/>
      </c>
      <c r="AV51" s="302">
        <f>IFERROR(((IF(AS51&gt;0, AS51, IF(AR51&gt;0, AR51, IF(AQ51&gt;0, AQ51, 0)))))*INDEX(Assumptions!$D:$D,MATCH(T51,Assumptions!$A:$A,0)),0)</f>
        <v/>
      </c>
      <c r="AW51" s="302">
        <f>IFERROR(((IF(AS51&gt;0, AS51, IF(AR51&gt;0, AR51, IF(AQ51&gt;0, AQ51, 0)))))*INDEX(Assumptions!$G:$G,MATCH(U51,Assumptions!$F:$F,0)),0)</f>
        <v/>
      </c>
      <c r="AX51" s="303">
        <f>SUM(AT51:AW51)</f>
        <v/>
      </c>
      <c r="AY51" s="301">
        <f>((IF(AS51&gt;0, AS51, IF(AR51&gt;0, AR51, IF(AQ51&gt;0, AQ51, 0)))))+AX51</f>
        <v/>
      </c>
      <c r="AZ51" s="301">
        <f>BC51/BB51</f>
        <v/>
      </c>
      <c r="BA51" s="301">
        <f>BC51/2.38</f>
        <v/>
      </c>
      <c r="BB51" s="182" t="n">
        <v>2.5</v>
      </c>
      <c r="BC51" s="301" t="n">
        <v>129.95</v>
      </c>
      <c r="BD51" s="191">
        <f>(AZ51-AY51)/AZ51</f>
        <v/>
      </c>
      <c r="BE51" s="301">
        <f>AR51*BQ51</f>
        <v/>
      </c>
      <c r="BF51" s="301" t="n"/>
      <c r="BG51" s="301" t="n"/>
      <c r="BH51" s="192" t="n"/>
      <c r="BI51" s="192" t="n"/>
      <c r="BJ51" s="192" t="n"/>
      <c r="BK51" s="192" t="n"/>
      <c r="BL51" s="192" t="n"/>
      <c r="BM51" s="192" t="n"/>
      <c r="BN51" s="192" t="n"/>
      <c r="BO51" s="192" t="n"/>
      <c r="BP51" s="183" t="n"/>
      <c r="BQ51" s="193" t="n">
        <v>17</v>
      </c>
      <c r="BR51" s="193" t="inlineStr">
        <is>
          <t>27x32</t>
        </is>
      </c>
      <c r="BS51" s="194" t="n">
        <v>42362</v>
      </c>
      <c r="BT51" s="195" t="inlineStr">
        <is>
          <t>14-12-2015 J</t>
        </is>
      </c>
      <c r="BU51" s="195" t="inlineStr">
        <is>
          <t>14-12-2015 M</t>
        </is>
      </c>
      <c r="BV51" s="195" t="inlineStr">
        <is>
          <t>1 size too small UPDATE PATTERN</t>
        </is>
      </c>
      <c r="BW51" s="195" t="inlineStr">
        <is>
          <t>DENIM FABRIC FROM TURKISH MILL</t>
        </is>
      </c>
      <c r="BX51" s="195" t="inlineStr">
        <is>
          <t>made in tunisia, washed by interwashing, 12 oz, denim fabric from turkish mill orta, seasonal white - should be optical white. 1.5 size too small.</t>
        </is>
      </c>
      <c r="BY51" s="196" t="inlineStr">
        <is>
          <t>FULL SS</t>
        </is>
      </c>
      <c r="BZ51" s="210" t="n">
        <v>42423</v>
      </c>
      <c r="CA51" s="197" t="n">
        <v>42447</v>
      </c>
      <c r="CB51" s="197" t="n"/>
      <c r="CC51" s="197" t="inlineStr">
        <is>
          <t>2 test 1/2 size up &amp;1 size up; approved 1 SIZE UP</t>
        </is>
      </c>
      <c r="CD51" s="197" t="n"/>
      <c r="CE51" s="197" t="n"/>
      <c r="CF51" s="197" t="n"/>
      <c r="CG51" s="197" t="n"/>
      <c r="CH51" s="194" t="n"/>
      <c r="CI51" s="194" t="n"/>
      <c r="CJ51" s="249" t="n"/>
      <c r="CK51" s="195" t="n"/>
      <c r="CL51" s="198" t="n"/>
      <c r="CM51" s="198" t="n"/>
      <c r="CN51" s="198" t="n"/>
      <c r="CO51" s="198">
        <f>CM51+CN51</f>
        <v/>
      </c>
      <c r="CP51" s="198">
        <f>CO51*AK51</f>
        <v/>
      </c>
      <c r="CQ51" s="198" t="n"/>
      <c r="CR51" s="198" t="n"/>
      <c r="CS51" s="198" t="n"/>
      <c r="CT51" s="304">
        <f>CO51*AR51</f>
        <v/>
      </c>
      <c r="CU51" s="304">
        <f>CT51-(CO51*AQ51)</f>
        <v/>
      </c>
      <c r="CV51" s="304">
        <f>CO51*AY51</f>
        <v/>
      </c>
    </row>
    <row customFormat="1" customHeight="1" hidden="1" ht="15" r="52" s="16">
      <c r="A52" s="66" t="inlineStr">
        <is>
          <t>K160702001</t>
        </is>
      </c>
      <c r="B52" s="67" t="n">
        <v>2050300180</v>
      </c>
      <c r="C52" s="66" t="inlineStr">
        <is>
          <t>ANNA</t>
        </is>
      </c>
      <c r="D52" s="66" t="inlineStr">
        <is>
          <t>BADGE</t>
        </is>
      </c>
      <c r="E52" s="66" t="inlineStr">
        <is>
          <t>-</t>
        </is>
      </c>
      <c r="F52" s="66" t="n"/>
      <c r="G52" s="39" t="n"/>
      <c r="H52" s="66" t="n"/>
      <c r="I52" s="66" t="inlineStr">
        <is>
          <t>JACKET</t>
        </is>
      </c>
      <c r="J52" s="67" t="n">
        <v>62043290</v>
      </c>
      <c r="K52" s="67" t="inlineStr">
        <is>
          <t>blazers en andere jasjes, van katoen, voor dames of voor meisjes (m.u.v. die van brei- of haakwerk en m.u.v. werk- en bedrijfskleding, anoraks, blousons e.d. artikelen)</t>
        </is>
      </c>
      <c r="L52" s="40" t="inlineStr">
        <is>
          <t>WOMENS</t>
        </is>
      </c>
      <c r="M52" s="66" t="inlineStr">
        <is>
          <t>D0102</t>
        </is>
      </c>
      <c r="N52" s="41" t="n"/>
      <c r="O52" s="41" t="inlineStr">
        <is>
          <t>ANNA</t>
        </is>
      </c>
      <c r="P52" s="41" t="inlineStr">
        <is>
          <t>XS - L</t>
        </is>
      </c>
      <c r="Q52" s="41" t="n"/>
      <c r="R52" s="41" t="n"/>
      <c r="S52" s="41" t="inlineStr">
        <is>
          <t>SEASONAL MAIN</t>
        </is>
      </c>
      <c r="T52" s="42" t="n"/>
      <c r="U52" s="42" t="n"/>
      <c r="V52" s="42" t="n"/>
      <c r="W52" s="42" t="n"/>
      <c r="X52" s="66" t="n"/>
      <c r="Y52" s="41" t="n"/>
      <c r="Z52" s="41" t="n"/>
      <c r="AA52" s="41" t="n"/>
      <c r="AB52" s="41" t="n"/>
      <c r="AC52" s="41" t="n"/>
      <c r="AD52" s="41" t="n"/>
      <c r="AE52" s="292" t="n"/>
      <c r="AF52" s="41" t="n"/>
      <c r="AG52" s="41" t="n"/>
      <c r="AH52" s="44" t="n"/>
      <c r="AI52" s="44" t="n"/>
      <c r="AJ52" s="44" t="n"/>
      <c r="AK52" s="70" t="n"/>
      <c r="AL52" s="293" t="n"/>
      <c r="AM52" s="294" t="inlineStr">
        <is>
          <t>EUR</t>
        </is>
      </c>
      <c r="AN52" s="294" t="inlineStr">
        <is>
          <t>FOB</t>
        </is>
      </c>
      <c r="AO52" s="294" t="n"/>
      <c r="AP52" s="294" t="n"/>
      <c r="AQ52" s="294" t="n"/>
      <c r="AR52" s="294" t="n"/>
      <c r="AS52" s="294" t="n"/>
      <c r="AT52" s="296">
        <f>IFERROR(((IF(AS52&gt;0, AS52, IF(AR52&gt;0, AR52, IF(AQ52&gt;0, AQ52, 0)))))*INDEX(Assumptions!$B:$B,MATCH(T52,Assumptions!$A:$A,0)),0)</f>
        <v/>
      </c>
      <c r="AU52" s="296">
        <f>IFERROR(((IF(AS52&gt;0, AS52, IF(AR52&gt;0, AR52, IF(AQ52&gt;0, AQ52, 0)))))*INDEX(Assumptions!$C:$C,MATCH(T52,Assumptions!$A:$A,0)),0)</f>
        <v/>
      </c>
      <c r="AV52" s="296">
        <f>IFERROR(((IF(AS52&gt;0, AS52, IF(AR52&gt;0, AR52, IF(AQ52&gt;0, AQ52, 0)))))*INDEX(Assumptions!$D:$D,MATCH(T52,Assumptions!$A:$A,0)),0)</f>
        <v/>
      </c>
      <c r="AW52" s="296">
        <f>IFERROR(((IF(AS52&gt;0, AS52, IF(AR52&gt;0, AR52, IF(AQ52&gt;0, AQ52, 0)))))*INDEX(Assumptions!$G:$G,MATCH(U52,Assumptions!$F:$F,0)),0)</f>
        <v/>
      </c>
      <c r="AX52" s="297">
        <f>SUM(AT52:AW52)</f>
        <v/>
      </c>
      <c r="AY52" s="294">
        <f>((IF(AS52&gt;0, AS52, IF(AR52&gt;0, AR52, IF(AQ52&gt;0, AQ52, 0)))))+AX52</f>
        <v/>
      </c>
      <c r="AZ52" s="294">
        <f>BC52/BB52</f>
        <v/>
      </c>
      <c r="BA52" s="294">
        <f>BC52/2.38</f>
        <v/>
      </c>
      <c r="BB52" s="41" t="n">
        <v>2.5</v>
      </c>
      <c r="BC52" s="294" t="n">
        <v>199.95</v>
      </c>
      <c r="BD52" s="46">
        <f>(AZ52-AY52)/AZ52</f>
        <v/>
      </c>
      <c r="BE52" s="294">
        <f>AR52*BQ52</f>
        <v/>
      </c>
      <c r="BF52" s="294" t="n"/>
      <c r="BG52" s="294" t="n"/>
      <c r="BH52" s="47" t="n"/>
      <c r="BI52" s="47" t="n"/>
      <c r="BJ52" s="47" t="n"/>
      <c r="BK52" s="47" t="n"/>
      <c r="BL52" s="47" t="n"/>
      <c r="BM52" s="47" t="n"/>
      <c r="BN52" s="47" t="n"/>
      <c r="BO52" s="47" t="n"/>
      <c r="BP52" s="42" t="n"/>
      <c r="BQ52" s="48" t="n"/>
      <c r="BR52" s="48" t="n"/>
      <c r="BS52" s="49" t="n"/>
      <c r="BT52" s="50" t="n"/>
      <c r="BU52" s="50" t="n"/>
      <c r="BV52" s="50" t="n"/>
      <c r="BW52" s="50" t="n"/>
      <c r="BX52" s="50" t="n"/>
      <c r="BY52" s="51" t="n"/>
      <c r="BZ52" s="51" t="n"/>
      <c r="CA52" s="52" t="n"/>
      <c r="CB52" s="52" t="n"/>
      <c r="CC52" s="52" t="n"/>
      <c r="CD52" s="52" t="n"/>
      <c r="CE52" s="52" t="n"/>
      <c r="CF52" s="52" t="n"/>
      <c r="CG52" s="52" t="n"/>
      <c r="CH52" s="49" t="inlineStr">
        <is>
          <t>?</t>
        </is>
      </c>
      <c r="CI52" s="49" t="n"/>
      <c r="CJ52" s="248" t="n"/>
      <c r="CK52" s="50" t="n"/>
      <c r="CL52" s="53" t="n"/>
      <c r="CM52" s="53" t="n"/>
      <c r="CN52" s="53" t="n"/>
      <c r="CO52" s="53" t="n"/>
      <c r="CP52" s="53" t="n"/>
      <c r="CQ52" s="53" t="n"/>
      <c r="CR52" s="133" t="n"/>
      <c r="CS52" s="53" t="n"/>
      <c r="CT52" s="298">
        <f>CO52*AZ52</f>
        <v/>
      </c>
      <c r="CU52" s="298">
        <f>CT52-(CO52*AY52)</f>
        <v/>
      </c>
      <c r="CV52" s="298" t="n"/>
    </row>
    <row customFormat="1" customHeight="1" hidden="1" ht="15" r="53" s="16">
      <c r="A53" s="66" t="inlineStr">
        <is>
          <t>K160702010</t>
        </is>
      </c>
      <c r="B53" s="67" t="n">
        <v>2060200351</v>
      </c>
      <c r="C53" s="66" t="inlineStr">
        <is>
          <t>ALIX</t>
        </is>
      </c>
      <c r="D53" s="66" t="inlineStr">
        <is>
          <t>LIGHT GREY MELEE</t>
        </is>
      </c>
      <c r="E53" s="66" t="inlineStr">
        <is>
          <t>Drop 3</t>
        </is>
      </c>
      <c r="F53" s="66" t="n"/>
      <c r="G53" s="39" t="n"/>
      <c r="H53" s="66" t="n"/>
      <c r="I53" s="66" t="inlineStr">
        <is>
          <t>OUTERWEAR</t>
        </is>
      </c>
      <c r="J53" s="67" t="n">
        <v>62043100</v>
      </c>
      <c r="K53" s="67" t="inlineStr">
        <is>
          <t>blazers en andere jasjes, van wol of van fijn haar, voor dames of voor meisjes (m.u.v. die van brei- of haakwerk en m.u.v. anoraks, blousons e.d. ar</t>
        </is>
      </c>
      <c r="L53" s="40" t="inlineStr">
        <is>
          <t>WOMENS</t>
        </is>
      </c>
      <c r="M53" s="66" t="inlineStr">
        <is>
          <t>A0051</t>
        </is>
      </c>
      <c r="N53" s="41" t="n"/>
      <c r="O53" s="41" t="inlineStr">
        <is>
          <t>SILVYA</t>
        </is>
      </c>
      <c r="P53" s="41" t="inlineStr">
        <is>
          <t>XS - L</t>
        </is>
      </c>
      <c r="Q53" s="41" t="n"/>
      <c r="R53" s="41" t="n"/>
      <c r="S53" s="41" t="inlineStr">
        <is>
          <t>Recycled wool women’s - Morgado</t>
        </is>
      </c>
      <c r="T53" s="42" t="inlineStr">
        <is>
          <t>PORTUGAL</t>
        </is>
      </c>
      <c r="U53" s="42" t="inlineStr">
        <is>
          <t>ATLANTIQC</t>
        </is>
      </c>
      <c r="V53" s="42" t="inlineStr">
        <is>
          <t>FLOR DA MODA</t>
        </is>
      </c>
      <c r="W53" s="42" t="n"/>
      <c r="X53" s="66" t="inlineStr">
        <is>
          <t>AW16-013</t>
        </is>
      </c>
      <c r="Y53" s="41" t="inlineStr">
        <is>
          <t>MORGADO</t>
        </is>
      </c>
      <c r="Z53" s="41" t="inlineStr">
        <is>
          <t xml:space="preserve">15.07466.1.009 BUREL MEDIO </t>
        </is>
      </c>
      <c r="AA53" s="41" t="n"/>
      <c r="AB53" s="41" t="inlineStr">
        <is>
          <t>80% Sustainable</t>
        </is>
      </c>
      <c r="AC53" s="41" t="inlineStr">
        <is>
          <t>80% Recycled wool, 10% polyamide, 10% polyester</t>
        </is>
      </c>
      <c r="AD53" s="41" t="inlineStr">
        <is>
          <t>720 gr</t>
        </is>
      </c>
      <c r="AE53" s="292" t="n">
        <v>10.85</v>
      </c>
      <c r="AF53" s="41" t="inlineStr">
        <is>
          <t>120M</t>
        </is>
      </c>
      <c r="AG53" s="41" t="inlineStr">
        <is>
          <t>6W</t>
        </is>
      </c>
      <c r="AH53" s="44" t="n"/>
      <c r="AI53" s="44" t="n"/>
      <c r="AJ53" s="44" t="n">
        <v>42447</v>
      </c>
      <c r="AK53" s="70" t="n"/>
      <c r="AL53" s="293" t="n"/>
      <c r="AM53" s="294" t="inlineStr">
        <is>
          <t>EUR</t>
        </is>
      </c>
      <c r="AN53" s="294" t="inlineStr">
        <is>
          <t>FOB</t>
        </is>
      </c>
      <c r="AO53" s="294" t="n"/>
      <c r="AP53" s="294" t="n"/>
      <c r="AQ53" s="294" t="n">
        <v>64</v>
      </c>
      <c r="AR53" s="294" t="n">
        <v>55.8</v>
      </c>
      <c r="AS53" s="294" t="n">
        <v>55.8</v>
      </c>
      <c r="AT53" s="296">
        <f>IFERROR(((IF(AS53&gt;0, AS53, IF(AR53&gt;0, AR53, IF(AQ53&gt;0, AQ53, 0)))))*INDEX(Assumptions!$B:$B,MATCH(T53,Assumptions!$A:$A,0)),0)</f>
        <v/>
      </c>
      <c r="AU53" s="296">
        <f>IFERROR(((IF(AS53&gt;0, AS53, IF(AR53&gt;0, AR53, IF(AQ53&gt;0, AQ53, 0)))))*INDEX(Assumptions!$C:$C,MATCH(T53,Assumptions!$A:$A,0)),0)</f>
        <v/>
      </c>
      <c r="AV53" s="296">
        <f>IFERROR(((IF(AS53&gt;0, AS53, IF(AR53&gt;0, AR53, IF(AQ53&gt;0, AQ53, 0)))))*INDEX(Assumptions!$D:$D,MATCH(T53,Assumptions!$A:$A,0)),0)</f>
        <v/>
      </c>
      <c r="AW53" s="296">
        <f>IFERROR(((IF(AS53&gt;0, AS53, IF(AR53&gt;0, AR53, IF(AQ53&gt;0, AQ53, 0)))))*INDEX(Assumptions!$G:$G,MATCH(U53,Assumptions!$F:$F,0)),0)</f>
        <v/>
      </c>
      <c r="AX53" s="297">
        <f>SUM(AT53:AW53)</f>
        <v/>
      </c>
      <c r="AY53" s="294">
        <f>((IF(AS53&gt;0, AS53, IF(AR53&gt;0, AR53, IF(AQ53&gt;0, AQ53, 0)))))+AX53</f>
        <v/>
      </c>
      <c r="AZ53" s="294">
        <f>BC53/BB53</f>
        <v/>
      </c>
      <c r="BA53" s="294">
        <f>BC53/2.38</f>
        <v/>
      </c>
      <c r="BB53" s="41" t="n">
        <v>2.5</v>
      </c>
      <c r="BC53" s="294" t="n">
        <v>299.95</v>
      </c>
      <c r="BD53" s="46">
        <f>(AZ53-AY53)/AZ53</f>
        <v/>
      </c>
      <c r="BE53" s="294">
        <f>AR53*BQ53</f>
        <v/>
      </c>
      <c r="BF53" s="294" t="n"/>
      <c r="BG53" s="294" t="n"/>
      <c r="BH53" s="47" t="n">
        <v>42247</v>
      </c>
      <c r="BI53" s="47" t="n"/>
      <c r="BJ53" s="47" t="n">
        <v>42244</v>
      </c>
      <c r="BK53" s="47" t="n"/>
      <c r="BL53" s="47" t="n">
        <v>42296</v>
      </c>
      <c r="BM53" s="47" t="inlineStr">
        <is>
          <t>ETD 16-10-15</t>
        </is>
      </c>
      <c r="BN53" s="47" t="n">
        <v>42297</v>
      </c>
      <c r="BO53" s="47" t="n">
        <v>42328</v>
      </c>
      <c r="BP53" s="42" t="n"/>
      <c r="BQ53" s="48" t="n">
        <v>16</v>
      </c>
      <c r="BR53" s="48" t="inlineStr">
        <is>
          <t>S</t>
        </is>
      </c>
      <c r="BS53" s="49" t="n">
        <v>42366</v>
      </c>
      <c r="BT53" s="50" t="inlineStr">
        <is>
          <t>15-12-2015 P</t>
        </is>
      </c>
      <c r="BU53" s="50" t="inlineStr">
        <is>
          <t>11-12-2015 M</t>
        </is>
      </c>
      <c r="BV53" s="50" t="inlineStr">
        <is>
          <t>SLEEVES ARE TOO TIGHT - POCKETING WILL BE FIXED - SS MOVED TO THE FRONT</t>
        </is>
      </c>
      <c r="BW53" s="50" t="inlineStr">
        <is>
          <t>RECYCLED WOOL BLEND FABRIC FROM PORTUGESE MILL, COAT - SLEEVES ARE TOO TIGHT - POCKETING WILL BE FIXED</t>
        </is>
      </c>
      <c r="BX53" s="50" t="inlineStr">
        <is>
          <t xml:space="preserve">drop 3, made in portugal, 720 gr, recycled wool blend fabric from portugese mill, coat - sleeves are too tight - pocketing will be fixed </t>
        </is>
      </c>
      <c r="BY53" s="51" t="inlineStr">
        <is>
          <t>FULL SS XS-L?</t>
        </is>
      </c>
      <c r="BZ53" s="51" t="n">
        <v>42409</v>
      </c>
      <c r="CA53" s="52" t="n">
        <v>42447</v>
      </c>
      <c r="CB53" s="52" t="inlineStr">
        <is>
          <t>not approved</t>
        </is>
      </c>
      <c r="CC53" s="52" t="inlineStr">
        <is>
          <t>AWAITING W&amp;C LABEL &amp; 2nd PPS</t>
        </is>
      </c>
      <c r="CD53" s="52" t="n">
        <v>42479</v>
      </c>
      <c r="CE53" s="52" t="n">
        <v>42480</v>
      </c>
      <c r="CF53" s="52" t="n"/>
      <c r="CG53" s="52" t="n"/>
      <c r="CH53" s="49" t="n">
        <v>42585</v>
      </c>
      <c r="CI53" s="49" t="inlineStr">
        <is>
          <t>HQ</t>
        </is>
      </c>
      <c r="CJ53" s="248" t="inlineStr">
        <is>
          <t>5</t>
        </is>
      </c>
      <c r="CK53" s="50" t="inlineStr">
        <is>
          <t>chest + cross front +2, pocket string breaks</t>
        </is>
      </c>
      <c r="CL53" s="53" t="n"/>
      <c r="CM53" s="53" t="n"/>
      <c r="CN53" s="53" t="n"/>
      <c r="CO53" s="53" t="n">
        <v>150</v>
      </c>
      <c r="CP53" s="53">
        <f>CO53*AK53</f>
        <v/>
      </c>
      <c r="CQ53" s="53" t="n"/>
      <c r="CR53" s="133" t="n">
        <v>42424</v>
      </c>
      <c r="CS53" s="53" t="n"/>
      <c r="CT53" s="298">
        <f>CO53*AZ53</f>
        <v/>
      </c>
      <c r="CU53" s="298">
        <f>CT53-(CO53*AY53)</f>
        <v/>
      </c>
      <c r="CV53" s="298" t="n"/>
    </row>
    <row customFormat="1" customHeight="1" hidden="1" ht="15" r="54" s="16">
      <c r="A54" s="66" t="inlineStr">
        <is>
          <t>K160702020</t>
        </is>
      </c>
      <c r="B54" s="67" t="n">
        <v>2050300163</v>
      </c>
      <c r="C54" s="66" t="inlineStr">
        <is>
          <t>AMY</t>
        </is>
      </c>
      <c r="D54" s="66" t="inlineStr">
        <is>
          <t>DARK INDIGO</t>
        </is>
      </c>
      <c r="E54" s="66" t="inlineStr">
        <is>
          <t>Drop 1</t>
        </is>
      </c>
      <c r="F54" s="66" t="n"/>
      <c r="G54" s="39" t="n"/>
      <c r="H54" s="66" t="n"/>
      <c r="I54" s="66" t="inlineStr">
        <is>
          <t>OUTERWEAR</t>
        </is>
      </c>
      <c r="J54" s="67" t="n">
        <v>62043290</v>
      </c>
      <c r="K54" s="67" t="inlineStr">
        <is>
          <t>blazers en andere jasjes, van katoen, voor dames of voor meisjes (m.u.v. die van brei- of haakwerk en m.u.v. werk- en bedrijfskleding, anoraks, blousons e.d. artikelen)</t>
        </is>
      </c>
      <c r="L54" s="40" t="inlineStr">
        <is>
          <t>WOMENS</t>
        </is>
      </c>
      <c r="M54" s="66" t="inlineStr">
        <is>
          <t>A0048</t>
        </is>
      </c>
      <c r="N54" s="66" t="inlineStr">
        <is>
          <t>RINSE</t>
        </is>
      </c>
      <c r="O54" s="41" t="inlineStr">
        <is>
          <t>CLOUD DRESS</t>
        </is>
      </c>
      <c r="P54" s="41" t="inlineStr">
        <is>
          <t>XS - L</t>
        </is>
      </c>
      <c r="Q54" s="41" t="n"/>
      <c r="R54" s="41" t="n"/>
      <c r="S54" s="41" t="inlineStr">
        <is>
          <t>DENIM</t>
        </is>
      </c>
      <c r="T54" s="42" t="inlineStr">
        <is>
          <t>TUNISIA</t>
        </is>
      </c>
      <c r="U54" s="42" t="inlineStr">
        <is>
          <t>ARTLAB</t>
        </is>
      </c>
      <c r="V54" s="42" t="n"/>
      <c r="W54" s="42" t="n"/>
      <c r="X54" s="66" t="inlineStr">
        <is>
          <t>Denim - Calik -11oz</t>
        </is>
      </c>
      <c r="Y54" s="41" t="inlineStr">
        <is>
          <t>CALIK</t>
        </is>
      </c>
      <c r="Z54" s="41" t="inlineStr">
        <is>
          <t>D7763O101 lyra true blue</t>
        </is>
      </c>
      <c r="AA54" s="41" t="n"/>
      <c r="AB54" s="41" t="inlineStr">
        <is>
          <t>100% Sustainable</t>
        </is>
      </c>
      <c r="AC54" s="41" t="inlineStr">
        <is>
          <t>66% Organic cotton, 34% linen</t>
        </is>
      </c>
      <c r="AD54" s="41" t="inlineStr">
        <is>
          <t>11 oz</t>
        </is>
      </c>
      <c r="AE54" s="292" t="inlineStr">
        <is>
          <t>6,3 / 172</t>
        </is>
      </c>
      <c r="AF54" s="41" t="n"/>
      <c r="AG54" s="41" t="n"/>
      <c r="AH54" s="44" t="n">
        <v>42384</v>
      </c>
      <c r="AI54" s="44" t="n"/>
      <c r="AJ54" s="44" t="n"/>
      <c r="AK54" s="70" t="n">
        <v>2</v>
      </c>
      <c r="AL54" s="293" t="n"/>
      <c r="AM54" s="294" t="inlineStr">
        <is>
          <t>EUR</t>
        </is>
      </c>
      <c r="AN54" s="294" t="inlineStr">
        <is>
          <t>FOB</t>
        </is>
      </c>
      <c r="AO54" s="294" t="n"/>
      <c r="AP54" s="295" t="inlineStr">
        <is>
          <t>cfmd</t>
        </is>
      </c>
      <c r="AQ54" s="294" t="n">
        <v>27.7</v>
      </c>
      <c r="AR54" s="294" t="n"/>
      <c r="AS54" s="294" t="n">
        <v>27.7</v>
      </c>
      <c r="AT54" s="296">
        <f>IFERROR(((IF(AS54&gt;0, AS54, IF(AR54&gt;0, AR54, IF(AQ54&gt;0, AQ54, 0)))))*INDEX(Assumptions!$B:$B,MATCH(T54,Assumptions!$A:$A,0)),0)</f>
        <v/>
      </c>
      <c r="AU54" s="296">
        <f>IFERROR(((IF(AS54&gt;0, AS54, IF(AR54&gt;0, AR54, IF(AQ54&gt;0, AQ54, 0)))))*INDEX(Assumptions!$C:$C,MATCH(T54,Assumptions!$A:$A,0)),0)</f>
        <v/>
      </c>
      <c r="AV54" s="296">
        <f>IFERROR(((IF(AS54&gt;0, AS54, IF(AR54&gt;0, AR54, IF(AQ54&gt;0, AQ54, 0)))))*INDEX(Assumptions!$D:$D,MATCH(T54,Assumptions!$A:$A,0)),0)</f>
        <v/>
      </c>
      <c r="AW54" s="296">
        <f>IFERROR(((IF(AS54&gt;0, AS54, IF(AR54&gt;0, AR54, IF(AQ54&gt;0, AQ54, 0)))))*INDEX(Assumptions!$G:$G,MATCH(U54,Assumptions!$F:$F,0)),0)</f>
        <v/>
      </c>
      <c r="AX54" s="297">
        <f>SUM(AT54:AW54)</f>
        <v/>
      </c>
      <c r="AY54" s="294">
        <f>((IF(AS54&gt;0, AS54, IF(AR54&gt;0, AR54, IF(AQ54&gt;0, AQ54, 0)))))+AX54</f>
        <v/>
      </c>
      <c r="AZ54" s="294">
        <f>BC54/BB54</f>
        <v/>
      </c>
      <c r="BA54" s="294">
        <f>BC54/2.38</f>
        <v/>
      </c>
      <c r="BB54" s="41" t="n">
        <v>2.5</v>
      </c>
      <c r="BC54" s="294" t="n">
        <v>169.95</v>
      </c>
      <c r="BD54" s="46">
        <f>(AZ54-AY54)/AZ54</f>
        <v/>
      </c>
      <c r="BE54" s="294">
        <f>AR54*BQ54</f>
        <v/>
      </c>
      <c r="BF54" s="294" t="n"/>
      <c r="BG54" s="294" t="n"/>
      <c r="BH54" s="47" t="n">
        <v>42222</v>
      </c>
      <c r="BI54" s="47" t="n"/>
      <c r="BJ54" s="47" t="n">
        <v>42228</v>
      </c>
      <c r="BK54" s="47" t="n"/>
      <c r="BL54" s="47" t="inlineStr">
        <is>
          <t>ETD 02-10-2015</t>
        </is>
      </c>
      <c r="BM54" s="47" t="n"/>
      <c r="BN54" s="47" t="n">
        <v>42299</v>
      </c>
      <c r="BO54" s="47" t="n">
        <v>42328</v>
      </c>
      <c r="BP54" s="42" t="n"/>
      <c r="BQ54" s="48" t="n">
        <v>16</v>
      </c>
      <c r="BR54" s="48" t="inlineStr">
        <is>
          <t>S</t>
        </is>
      </c>
      <c r="BS54" s="49" t="n">
        <v>42366</v>
      </c>
      <c r="BT54" s="50" t="inlineStr">
        <is>
          <t>15-12-2015 P</t>
        </is>
      </c>
      <c r="BU54" s="50" t="inlineStr">
        <is>
          <t>14-12-2015 M</t>
        </is>
      </c>
      <c r="BV54" s="50" t="n"/>
      <c r="BW54" s="50" t="inlineStr">
        <is>
          <t>ORGANIC COTTON/LINEN BLEND FABRIC FROM TURKISH MILL, LONG MERCH JACKET</t>
        </is>
      </c>
      <c r="BX54" s="50" t="inlineStr">
        <is>
          <t xml:space="preserve">drop 1, made in tunisia, 11 oz, organic cotton/linen blend fabric from turkish mill, long merch jacket </t>
        </is>
      </c>
      <c r="BY54" s="51" t="inlineStr">
        <is>
          <t>FULL SS XS-S-M-L</t>
        </is>
      </c>
      <c r="BZ54" s="51" t="n">
        <v>42389</v>
      </c>
      <c r="CA54" s="52" t="n">
        <v>42432</v>
      </c>
      <c r="CB54" s="52" t="n"/>
      <c r="CC54" s="52" t="n"/>
      <c r="CD54" s="52" t="n">
        <v>42466</v>
      </c>
      <c r="CE54" s="52" t="n">
        <v>42433</v>
      </c>
      <c r="CF54" s="52" t="n"/>
      <c r="CG54" s="52" t="n"/>
      <c r="CH54" s="49" t="n">
        <v>42586</v>
      </c>
      <c r="CI54" s="49" t="inlineStr">
        <is>
          <t>Tunisia</t>
        </is>
      </c>
      <c r="CJ54" s="248" t="n"/>
      <c r="CK54" s="50" t="n"/>
      <c r="CL54" s="53" t="n"/>
      <c r="CM54" s="53" t="n"/>
      <c r="CN54" s="53" t="n"/>
      <c r="CO54" s="53" t="n">
        <v>52</v>
      </c>
      <c r="CP54" s="53">
        <f>CO54*AK54</f>
        <v/>
      </c>
      <c r="CQ54" s="53" t="n"/>
      <c r="CR54" s="53" t="n"/>
      <c r="CS54" s="53" t="n"/>
      <c r="CT54" s="298">
        <f>CO54*AZ54</f>
        <v/>
      </c>
      <c r="CU54" s="298">
        <f>CT54-(CO54*AY54)</f>
        <v/>
      </c>
      <c r="CV54" s="298" t="n"/>
    </row>
    <row customFormat="1" customHeight="1" hidden="1" ht="15" r="55" s="16">
      <c r="A55" s="217" t="inlineStr">
        <is>
          <t>K160702030</t>
        </is>
      </c>
      <c r="B55" s="67" t="n"/>
      <c r="C55" s="217" t="inlineStr">
        <is>
          <t>ADELA</t>
        </is>
      </c>
      <c r="D55" s="217" t="inlineStr">
        <is>
          <t>NAVY</t>
        </is>
      </c>
      <c r="E55" s="217" t="n"/>
      <c r="F55" s="217" t="inlineStr">
        <is>
          <t>x</t>
        </is>
      </c>
      <c r="G55" s="180" t="n">
        <v>42320</v>
      </c>
      <c r="H55" s="217" t="n"/>
      <c r="I55" s="217" t="inlineStr">
        <is>
          <t>OUTERWEAR</t>
        </is>
      </c>
      <c r="J55" s="216" t="n"/>
      <c r="K55" s="216" t="n"/>
      <c r="L55" s="181" t="inlineStr">
        <is>
          <t>WOMENS</t>
        </is>
      </c>
      <c r="M55" s="217" t="inlineStr">
        <is>
          <t>A0056</t>
        </is>
      </c>
      <c r="N55" s="182" t="n"/>
      <c r="O55" s="182" t="inlineStr">
        <is>
          <t>ALFA JKT</t>
        </is>
      </c>
      <c r="P55" s="182" t="inlineStr">
        <is>
          <t>XS - L</t>
        </is>
      </c>
      <c r="Q55" s="182" t="n"/>
      <c r="R55" s="182" t="inlineStr">
        <is>
          <t>NEW</t>
        </is>
      </c>
      <c r="S55" s="182" t="n"/>
      <c r="T55" s="183" t="inlineStr">
        <is>
          <t>PORTUGAL</t>
        </is>
      </c>
      <c r="U55" s="183" t="inlineStr">
        <is>
          <t>ATLANTIQC</t>
        </is>
      </c>
      <c r="V55" s="183" t="inlineStr">
        <is>
          <t>FLOR DA MODA</t>
        </is>
      </c>
      <c r="W55" s="183" t="n"/>
      <c r="X55" s="217" t="n"/>
      <c r="Y55" s="182" t="inlineStr">
        <is>
          <t>FOV</t>
        </is>
      </c>
      <c r="Z55" s="182" t="inlineStr">
        <is>
          <t>8209MF-EN471</t>
        </is>
      </c>
      <c r="AA55" s="182" t="n"/>
      <c r="AB55" s="182" t="inlineStr">
        <is>
          <t>75% Sustianable</t>
        </is>
      </c>
      <c r="AC55" s="182" t="inlineStr">
        <is>
          <t>75% Recycled polyester, 25% polyurethan</t>
        </is>
      </c>
      <c r="AD55" s="182" t="inlineStr">
        <is>
          <t>220GSM</t>
        </is>
      </c>
      <c r="AE55" s="299" t="n">
        <v>8.550000000000001</v>
      </c>
      <c r="AF55" s="182" t="n"/>
      <c r="AG55" s="182" t="n"/>
      <c r="AH55" s="185" t="n"/>
      <c r="AI55" s="185" t="n"/>
      <c r="AJ55" s="185" t="n"/>
      <c r="AK55" s="300" t="n"/>
      <c r="AL55" s="300" t="n"/>
      <c r="AM55" s="301" t="n"/>
      <c r="AN55" s="301" t="inlineStr">
        <is>
          <t>FOB</t>
        </is>
      </c>
      <c r="AO55" s="301" t="n"/>
      <c r="AP55" s="301" t="n"/>
      <c r="AQ55" s="301" t="n">
        <v>89.95</v>
      </c>
      <c r="AR55" s="301" t="n">
        <v>77.5</v>
      </c>
      <c r="AS55" s="301" t="n"/>
      <c r="AT55" s="302">
        <f>IFERROR(((IF(AS55&gt;0, AS55, IF(AR55&gt;0, AR55, IF(AQ55&gt;0, AQ55, 0)))))*INDEX(Assumptions!$B:$B,MATCH(T55,Assumptions!$A:$A,0)),0)</f>
        <v/>
      </c>
      <c r="AU55" s="302">
        <f>IFERROR(((IF(AS55&gt;0, AS55, IF(AR55&gt;0, AR55, IF(AQ55&gt;0, AQ55, 0)))))*INDEX(Assumptions!$C:$C,MATCH(T55,Assumptions!$A:$A,0)),0)</f>
        <v/>
      </c>
      <c r="AV55" s="302">
        <f>IFERROR(((IF(AS55&gt;0, AS55, IF(AR55&gt;0, AR55, IF(AQ55&gt;0, AQ55, 0)))))*INDEX(Assumptions!$D:$D,MATCH(T55,Assumptions!$A:$A,0)),0)</f>
        <v/>
      </c>
      <c r="AW55" s="302">
        <f>IFERROR(((IF(AS55&gt;0, AS55, IF(AR55&gt;0, AR55, IF(AQ55&gt;0, AQ55, 0)))))*INDEX(Assumptions!$G:$G,MATCH(U55,Assumptions!$F:$F,0)),0)</f>
        <v/>
      </c>
      <c r="AX55" s="303">
        <f>SUM(AT55:AW55)</f>
        <v/>
      </c>
      <c r="AY55" s="301">
        <f>((IF(AS55&gt;0, AS55, IF(AR55&gt;0, AR55, IF(AQ55&gt;0, AQ55, 0)))))+AX55</f>
        <v/>
      </c>
      <c r="AZ55" s="301">
        <f>BC55/BB55</f>
        <v/>
      </c>
      <c r="BA55" s="301">
        <f>BC55/2.38</f>
        <v/>
      </c>
      <c r="BB55" s="182" t="n">
        <v>2.5</v>
      </c>
      <c r="BC55" s="301" t="n">
        <v>219.95</v>
      </c>
      <c r="BD55" s="191">
        <f>(AZ55-AY55)/AZ55</f>
        <v/>
      </c>
      <c r="BE55" s="301">
        <f>AR55*BQ55</f>
        <v/>
      </c>
      <c r="BF55" s="301" t="n"/>
      <c r="BG55" s="301" t="n"/>
      <c r="BH55" s="192" t="n">
        <v>42247</v>
      </c>
      <c r="BI55" s="192" t="n"/>
      <c r="BJ55" s="192" t="n">
        <v>42244</v>
      </c>
      <c r="BK55" s="192" t="n"/>
      <c r="BL55" s="192" t="n"/>
      <c r="BM55" s="192" t="inlineStr">
        <is>
          <t>ETD 16-10-15</t>
        </is>
      </c>
      <c r="BN55" s="192" t="n"/>
      <c r="BO55" s="192" t="n">
        <v>42328</v>
      </c>
      <c r="BP55" s="183" t="n"/>
      <c r="BQ55" s="193" t="n">
        <v>16</v>
      </c>
      <c r="BR55" s="193" t="inlineStr">
        <is>
          <t>S</t>
        </is>
      </c>
      <c r="BS55" s="194" t="n"/>
      <c r="BT55" s="195" t="n"/>
      <c r="BU55" s="211" t="n"/>
      <c r="BV55" s="195" t="n"/>
      <c r="BW55" s="195" t="n"/>
      <c r="BX55" s="211" t="n"/>
      <c r="BY55" s="196" t="n"/>
      <c r="BZ55" s="196" t="n"/>
      <c r="CA55" s="197" t="n"/>
      <c r="CB55" s="197" t="n"/>
      <c r="CC55" s="197" t="n"/>
      <c r="CD55" s="197" t="n"/>
      <c r="CE55" s="197" t="n"/>
      <c r="CF55" s="197" t="n"/>
      <c r="CG55" s="197" t="n"/>
      <c r="CH55" s="194" t="n"/>
      <c r="CI55" s="194" t="n"/>
      <c r="CJ55" s="249" t="n"/>
      <c r="CK55" s="195" t="n"/>
      <c r="CL55" s="198" t="n"/>
      <c r="CM55" s="198" t="n"/>
      <c r="CN55" s="198" t="n"/>
      <c r="CO55" s="198">
        <f>CM55+CN55</f>
        <v/>
      </c>
      <c r="CP55" s="198">
        <f>CO55*AK55</f>
        <v/>
      </c>
      <c r="CQ55" s="198" t="n"/>
      <c r="CR55" s="198" t="n"/>
      <c r="CS55" s="198" t="n"/>
      <c r="CT55" s="304">
        <f>CO55*AR55</f>
        <v/>
      </c>
      <c r="CU55" s="304">
        <f>CT55-(CO55*AQ55)</f>
        <v/>
      </c>
      <c r="CV55" s="304">
        <f>CO55*AY55</f>
        <v/>
      </c>
    </row>
    <row customFormat="1" customHeight="1" hidden="1" ht="15" r="56" s="15">
      <c r="A56" s="217" t="inlineStr">
        <is>
          <t>K160702040</t>
        </is>
      </c>
      <c r="B56" s="67" t="n"/>
      <c r="C56" s="217" t="inlineStr">
        <is>
          <t>SHOTOKU</t>
        </is>
      </c>
      <c r="D56" s="217" t="inlineStr">
        <is>
          <t>DARK OLIVE GREEN</t>
        </is>
      </c>
      <c r="E56" s="217" t="n"/>
      <c r="F56" s="217" t="inlineStr">
        <is>
          <t>x</t>
        </is>
      </c>
      <c r="G56" s="180" t="n">
        <v>42320</v>
      </c>
      <c r="H56" s="217" t="n"/>
      <c r="I56" s="217" t="inlineStr">
        <is>
          <t>OUTERWEAR</t>
        </is>
      </c>
      <c r="J56" s="216" t="n"/>
      <c r="K56" s="216" t="n"/>
      <c r="L56" s="181" t="inlineStr">
        <is>
          <t>WOMENS</t>
        </is>
      </c>
      <c r="M56" s="217" t="inlineStr">
        <is>
          <t>A0049</t>
        </is>
      </c>
      <c r="N56" s="182" t="n"/>
      <c r="O56" s="182" t="inlineStr">
        <is>
          <t>KIMONO</t>
        </is>
      </c>
      <c r="P56" s="182" t="inlineStr">
        <is>
          <t>XS - L</t>
        </is>
      </c>
      <c r="Q56" s="182" t="n"/>
      <c r="R56" s="182" t="inlineStr">
        <is>
          <t>C/O</t>
        </is>
      </c>
      <c r="S56" s="182" t="n"/>
      <c r="T56" s="183" t="inlineStr">
        <is>
          <t>PORTUGAL</t>
        </is>
      </c>
      <c r="U56" s="183" t="inlineStr">
        <is>
          <t>ATLANTIQC</t>
        </is>
      </c>
      <c r="V56" s="183" t="inlineStr">
        <is>
          <t>FLOR DA MODA</t>
        </is>
      </c>
      <c r="W56" s="183" t="n"/>
      <c r="X56" s="217" t="n"/>
      <c r="Y56" s="182" t="inlineStr">
        <is>
          <t>FOV</t>
        </is>
      </c>
      <c r="Z56" s="182" t="inlineStr">
        <is>
          <t>3843S</t>
        </is>
      </c>
      <c r="AA56" s="182" t="n"/>
      <c r="AB56" s="182" t="inlineStr">
        <is>
          <t>100% Sustainable</t>
        </is>
      </c>
      <c r="AC56" s="182" t="inlineStr">
        <is>
          <t>100% Recycled polyester</t>
        </is>
      </c>
      <c r="AD56" s="182" t="inlineStr">
        <is>
          <t>120GSM</t>
        </is>
      </c>
      <c r="AE56" s="299" t="n">
        <v>7.55</v>
      </c>
      <c r="AF56" s="182" t="n"/>
      <c r="AG56" s="182" t="n"/>
      <c r="AH56" s="185" t="n"/>
      <c r="AI56" s="185" t="n"/>
      <c r="AJ56" s="185" t="n"/>
      <c r="AK56" s="300" t="n"/>
      <c r="AL56" s="300" t="n"/>
      <c r="AM56" s="301" t="n"/>
      <c r="AN56" s="301" t="inlineStr">
        <is>
          <t>FOB</t>
        </is>
      </c>
      <c r="AO56" s="301" t="n"/>
      <c r="AP56" s="301" t="n"/>
      <c r="AQ56" s="301" t="n">
        <v>83.5</v>
      </c>
      <c r="AR56" s="301" t="n"/>
      <c r="AS56" s="301" t="n"/>
      <c r="AT56" s="302">
        <f>IFERROR(((IF(AS56&gt;0, AS56, IF(AR56&gt;0, AR56, IF(AQ56&gt;0, AQ56, 0)))))*INDEX(Assumptions!$B:$B,MATCH(T56,Assumptions!$A:$A,0)),0)</f>
        <v/>
      </c>
      <c r="AU56" s="302">
        <f>IFERROR(((IF(AS56&gt;0, AS56, IF(AR56&gt;0, AR56, IF(AQ56&gt;0, AQ56, 0)))))*INDEX(Assumptions!$C:$C,MATCH(T56,Assumptions!$A:$A,0)),0)</f>
        <v/>
      </c>
      <c r="AV56" s="302">
        <f>IFERROR(((IF(AS56&gt;0, AS56, IF(AR56&gt;0, AR56, IF(AQ56&gt;0, AQ56, 0)))))*INDEX(Assumptions!$D:$D,MATCH(T56,Assumptions!$A:$A,0)),0)</f>
        <v/>
      </c>
      <c r="AW56" s="302">
        <f>IFERROR(((IF(AS56&gt;0, AS56, IF(AR56&gt;0, AR56, IF(AQ56&gt;0, AQ56, 0)))))*INDEX(Assumptions!$G:$G,MATCH(U56,Assumptions!$F:$F,0)),0)</f>
        <v/>
      </c>
      <c r="AX56" s="303">
        <f>SUM(AT56:AW56)</f>
        <v/>
      </c>
      <c r="AY56" s="301">
        <f>((IF(AS56&gt;0, AS56, IF(AR56&gt;0, AR56, IF(AQ56&gt;0, AQ56, 0)))))+AX56</f>
        <v/>
      </c>
      <c r="AZ56" s="301">
        <f>BC56/BB56</f>
        <v/>
      </c>
      <c r="BA56" s="301">
        <f>BC56/2.38</f>
        <v/>
      </c>
      <c r="BB56" s="182" t="n">
        <v>2.5</v>
      </c>
      <c r="BC56" s="301" t="n">
        <v>299.95</v>
      </c>
      <c r="BD56" s="191">
        <f>(AZ56-AY56)/AZ56</f>
        <v/>
      </c>
      <c r="BE56" s="301">
        <f>AR56*BQ56</f>
        <v/>
      </c>
      <c r="BF56" s="301" t="n"/>
      <c r="BG56" s="301" t="n"/>
      <c r="BH56" s="192" t="n">
        <v>42247</v>
      </c>
      <c r="BI56" s="192" t="n"/>
      <c r="BJ56" s="192" t="n">
        <v>42244</v>
      </c>
      <c r="BK56" s="192" t="n"/>
      <c r="BL56" s="192" t="n"/>
      <c r="BM56" s="192" t="inlineStr">
        <is>
          <t>ETD 16-10-15</t>
        </is>
      </c>
      <c r="BN56" s="192" t="n"/>
      <c r="BO56" s="192" t="n">
        <v>42328</v>
      </c>
      <c r="BP56" s="183" t="n"/>
      <c r="BQ56" s="193" t="n">
        <v>16</v>
      </c>
      <c r="BR56" s="193" t="inlineStr">
        <is>
          <t>S</t>
        </is>
      </c>
      <c r="BS56" s="194" t="n"/>
      <c r="BT56" s="195" t="n"/>
      <c r="BU56" s="211" t="n"/>
      <c r="BV56" s="195" t="n"/>
      <c r="BW56" s="195" t="n"/>
      <c r="BX56" s="195" t="n"/>
      <c r="BY56" s="196" t="n"/>
      <c r="BZ56" s="196" t="n"/>
      <c r="CA56" s="197" t="n"/>
      <c r="CB56" s="197" t="n"/>
      <c r="CC56" s="197" t="n"/>
      <c r="CD56" s="197" t="n"/>
      <c r="CE56" s="197" t="n"/>
      <c r="CF56" s="197" t="n"/>
      <c r="CG56" s="197" t="n"/>
      <c r="CH56" s="194" t="n"/>
      <c r="CI56" s="194" t="n"/>
      <c r="CJ56" s="249" t="n"/>
      <c r="CK56" s="195" t="n"/>
      <c r="CL56" s="198" t="n"/>
      <c r="CM56" s="198" t="n"/>
      <c r="CN56" s="198" t="n"/>
      <c r="CO56" s="198">
        <f>CM56+CN56</f>
        <v/>
      </c>
      <c r="CP56" s="198">
        <f>CO56*AK56</f>
        <v/>
      </c>
      <c r="CQ56" s="198" t="n"/>
      <c r="CR56" s="198" t="n"/>
      <c r="CS56" s="198" t="n"/>
      <c r="CT56" s="304">
        <f>CO56*AR56</f>
        <v/>
      </c>
      <c r="CU56" s="304">
        <f>CT56-(CO56*AQ56)</f>
        <v/>
      </c>
      <c r="CV56" s="304">
        <f>CO56*AY56</f>
        <v/>
      </c>
    </row>
    <row customFormat="1" customHeight="1" hidden="1" ht="15" r="57" s="16">
      <c r="A57" s="66" t="inlineStr">
        <is>
          <t>K160702050</t>
        </is>
      </c>
      <c r="B57" s="67" t="n">
        <v>2050300164</v>
      </c>
      <c r="C57" s="66" t="inlineStr">
        <is>
          <t>MARGARET</t>
        </is>
      </c>
      <c r="D57" s="66" t="inlineStr">
        <is>
          <t>DARK INDIGO</t>
        </is>
      </c>
      <c r="E57" s="66" t="inlineStr">
        <is>
          <t>Drop 2</t>
        </is>
      </c>
      <c r="F57" s="66" t="n"/>
      <c r="G57" s="39" t="n"/>
      <c r="H57" s="66" t="n"/>
      <c r="I57" s="66" t="inlineStr">
        <is>
          <t>JACKET</t>
        </is>
      </c>
      <c r="J57" s="67" t="n">
        <v>62043290</v>
      </c>
      <c r="K57" s="67" t="inlineStr">
        <is>
          <t>blazers en andere jasjes, van katoen, voor dames of voor meisjes (m.u.v. die van brei- of haakwerk en m.u.v. werk- en bedrijfskleding, anoraks, blousons e.d. artikelen)</t>
        </is>
      </c>
      <c r="L57" s="40" t="inlineStr">
        <is>
          <t>WOMENS</t>
        </is>
      </c>
      <c r="M57" s="66" t="inlineStr">
        <is>
          <t>A0048</t>
        </is>
      </c>
      <c r="N57" s="66" t="inlineStr">
        <is>
          <t>RINSE</t>
        </is>
      </c>
      <c r="O57" s="41" t="inlineStr">
        <is>
          <t>SHOTOKO UP</t>
        </is>
      </c>
      <c r="P57" s="41" t="inlineStr">
        <is>
          <t>XS - L</t>
        </is>
      </c>
      <c r="Q57" s="41" t="n"/>
      <c r="R57" s="41" t="n"/>
      <c r="S57" s="41" t="inlineStr">
        <is>
          <t>DENIM</t>
        </is>
      </c>
      <c r="T57" s="42" t="inlineStr">
        <is>
          <t>TUNISIA</t>
        </is>
      </c>
      <c r="U57" s="42" t="inlineStr">
        <is>
          <t>ARTLAB</t>
        </is>
      </c>
      <c r="V57" s="42" t="n"/>
      <c r="W57" s="42" t="n"/>
      <c r="X57" s="66" t="inlineStr">
        <is>
          <t>Denim - Calik -13oz</t>
        </is>
      </c>
      <c r="Y57" s="41" t="inlineStr">
        <is>
          <t>CALIK</t>
        </is>
      </c>
      <c r="Z57" s="66" t="inlineStr">
        <is>
          <t>NOT ORGANIC DUE TO MOQ</t>
        </is>
      </c>
      <c r="AA57" s="41" t="inlineStr">
        <is>
          <t>D7794P1107 Sidney Dark Blue</t>
        </is>
      </c>
      <c r="AB57" s="41" t="inlineStr">
        <is>
          <t>0% Sustainable</t>
        </is>
      </c>
      <c r="AC57" s="41" t="inlineStr">
        <is>
          <t>46% Polyacryl, 43% cotton, 11% polyester</t>
        </is>
      </c>
      <c r="AD57" s="41" t="inlineStr">
        <is>
          <t>13 oz</t>
        </is>
      </c>
      <c r="AE57" s="305" t="inlineStr">
        <is>
          <t>6,90 / 142</t>
        </is>
      </c>
      <c r="AF57" s="41" t="n"/>
      <c r="AG57" s="41" t="n"/>
      <c r="AH57" s="44" t="n"/>
      <c r="AI57" s="44" t="n">
        <v>42412</v>
      </c>
      <c r="AJ57" s="44" t="n"/>
      <c r="AK57" s="70" t="n"/>
      <c r="AL57" s="293" t="n"/>
      <c r="AM57" s="294" t="inlineStr">
        <is>
          <t>EUR</t>
        </is>
      </c>
      <c r="AN57" s="294" t="inlineStr">
        <is>
          <t>FOB</t>
        </is>
      </c>
      <c r="AO57" s="294" t="n"/>
      <c r="AP57" s="295" t="inlineStr">
        <is>
          <t>cfmd</t>
        </is>
      </c>
      <c r="AQ57" s="294" t="n">
        <v>29.7</v>
      </c>
      <c r="AR57" s="294" t="n"/>
      <c r="AS57" s="294" t="n">
        <v>29.7</v>
      </c>
      <c r="AT57" s="296">
        <f>IFERROR(((IF(AS57&gt;0, AS57, IF(AR57&gt;0, AR57, IF(AQ57&gt;0, AQ57, 0)))))*INDEX(Assumptions!$B:$B,MATCH(T57,Assumptions!$A:$A,0)),0)</f>
        <v/>
      </c>
      <c r="AU57" s="296">
        <f>IFERROR(((IF(AS57&gt;0, AS57, IF(AR57&gt;0, AR57, IF(AQ57&gt;0, AQ57, 0)))))*INDEX(Assumptions!$C:$C,MATCH(T57,Assumptions!$A:$A,0)),0)</f>
        <v/>
      </c>
      <c r="AV57" s="296">
        <f>IFERROR(((IF(AS57&gt;0, AS57, IF(AR57&gt;0, AR57, IF(AQ57&gt;0, AQ57, 0)))))*INDEX(Assumptions!$D:$D,MATCH(T57,Assumptions!$A:$A,0)),0)</f>
        <v/>
      </c>
      <c r="AW57" s="296">
        <f>IFERROR(((IF(AS57&gt;0, AS57, IF(AR57&gt;0, AR57, IF(AQ57&gt;0, AQ57, 0)))))*INDEX(Assumptions!$G:$G,MATCH(U57,Assumptions!$F:$F,0)),0)</f>
        <v/>
      </c>
      <c r="AX57" s="297">
        <f>SUM(AT57:AW57)</f>
        <v/>
      </c>
      <c r="AY57" s="294">
        <f>((IF(AS57&gt;0, AS57, IF(AR57&gt;0, AR57, IF(AQ57&gt;0, AQ57, 0)))))+AX57</f>
        <v/>
      </c>
      <c r="AZ57" s="294">
        <f>BC57/BB57</f>
        <v/>
      </c>
      <c r="BA57" s="294">
        <f>BC57/2.38</f>
        <v/>
      </c>
      <c r="BB57" s="41" t="n">
        <v>2.5</v>
      </c>
      <c r="BC57" s="294" t="n">
        <v>169.95</v>
      </c>
      <c r="BD57" s="46">
        <f>(AZ57-AY57)/AZ57</f>
        <v/>
      </c>
      <c r="BE57" s="294">
        <f>AR57*BQ57</f>
        <v/>
      </c>
      <c r="BF57" s="294" t="n"/>
      <c r="BG57" s="294" t="n"/>
      <c r="BH57" s="47" t="n">
        <v>42222</v>
      </c>
      <c r="BI57" s="47" t="n"/>
      <c r="BJ57" s="47" t="n">
        <v>42228</v>
      </c>
      <c r="BK57" s="47" t="n"/>
      <c r="BL57" s="47" t="n">
        <v>42286</v>
      </c>
      <c r="BM57" s="47" t="n"/>
      <c r="BN57" s="47" t="n">
        <v>42299</v>
      </c>
      <c r="BO57" s="47" t="n">
        <v>42328</v>
      </c>
      <c r="BP57" s="42" t="n"/>
      <c r="BQ57" s="48" t="n">
        <v>16</v>
      </c>
      <c r="BR57" s="48" t="inlineStr">
        <is>
          <t>S</t>
        </is>
      </c>
      <c r="BS57" s="49" t="n">
        <v>42366</v>
      </c>
      <c r="BT57" s="50" t="inlineStr">
        <is>
          <t>15-12-2015 P</t>
        </is>
      </c>
      <c r="BU57" s="50" t="inlineStr">
        <is>
          <t>14-12-2015 M</t>
        </is>
      </c>
      <c r="BV57" s="50" t="n"/>
      <c r="BW57" s="50" t="inlineStr">
        <is>
          <t>ORGANIC COTTON BLEND FABRIC FROM TURKISH MILL, KIMONO JACKET</t>
        </is>
      </c>
      <c r="BX57" s="50" t="inlineStr">
        <is>
          <t xml:space="preserve">drop 2, made in tunisia, 13 oz, organic cotton blend fabric from turkish mill, kimono jacket </t>
        </is>
      </c>
      <c r="BY57" s="51" t="inlineStr">
        <is>
          <t>FULL SS XS-S-M-L</t>
        </is>
      </c>
      <c r="BZ57" s="51" t="n">
        <v>42389</v>
      </c>
      <c r="CA57" s="52" t="n">
        <v>42432</v>
      </c>
      <c r="CB57" s="52" t="n"/>
      <c r="CC57" s="52" t="n"/>
      <c r="CD57" s="52" t="n">
        <v>42451</v>
      </c>
      <c r="CE57" s="52" t="n"/>
      <c r="CF57" s="52" t="n"/>
      <c r="CG57" s="52" t="n"/>
      <c r="CH57" s="49" t="n">
        <v>42586</v>
      </c>
      <c r="CI57" s="49" t="inlineStr">
        <is>
          <t>Tunisia</t>
        </is>
      </c>
      <c r="CJ57" s="248" t="n"/>
      <c r="CK57" s="50" t="n"/>
      <c r="CL57" s="53" t="n"/>
      <c r="CM57" s="53" t="n"/>
      <c r="CN57" s="53" t="n"/>
      <c r="CO57" s="53" t="n">
        <v>150</v>
      </c>
      <c r="CP57" s="53">
        <f>CO57*AK57</f>
        <v/>
      </c>
      <c r="CQ57" s="53" t="n"/>
      <c r="CR57" s="53" t="n"/>
      <c r="CS57" s="53" t="n"/>
      <c r="CT57" s="298">
        <f>CO57*AZ57</f>
        <v/>
      </c>
      <c r="CU57" s="298">
        <f>CT57-(CO57*AY57)</f>
        <v/>
      </c>
      <c r="CV57" s="298" t="n"/>
    </row>
    <row customFormat="1" customHeight="1" hidden="1" ht="15" r="58" s="16">
      <c r="A58" s="66" t="inlineStr">
        <is>
          <t>K160703010</t>
        </is>
      </c>
      <c r="B58" s="67" t="n">
        <v>2090400030</v>
      </c>
      <c r="C58" s="66" t="inlineStr">
        <is>
          <t>TAJA</t>
        </is>
      </c>
      <c r="D58" s="66" t="inlineStr">
        <is>
          <t>LIGHT INDIGO</t>
        </is>
      </c>
      <c r="E58" s="66" t="inlineStr">
        <is>
          <t>Drop 1</t>
        </is>
      </c>
      <c r="F58" s="66" t="n"/>
      <c r="G58" s="39" t="n"/>
      <c r="H58" s="66" t="n"/>
      <c r="I58" s="66" t="inlineStr">
        <is>
          <t>SHIRT</t>
        </is>
      </c>
      <c r="J58" s="67" t="n">
        <v>62063000</v>
      </c>
      <c r="K58" s="67" t="inlineStr">
        <is>
          <t>blouses en hemdblouses, van katoen, voor dames of voor meisjes (m.u.v. die van brei- of haakwerk en m.u.v. onderhemden</t>
        </is>
      </c>
      <c r="L58" s="40" t="inlineStr">
        <is>
          <t>WOMENS</t>
        </is>
      </c>
      <c r="M58" s="66" t="inlineStr">
        <is>
          <t>A0052</t>
        </is>
      </c>
      <c r="N58" s="41" t="n"/>
      <c r="O58" s="41" t="inlineStr">
        <is>
          <t>ISABEL</t>
        </is>
      </c>
      <c r="P58" s="41" t="inlineStr">
        <is>
          <t>XS - L</t>
        </is>
      </c>
      <c r="Q58" s="41" t="n"/>
      <c r="R58" s="41" t="n"/>
      <c r="S58" s="41" t="inlineStr">
        <is>
          <t>Tencel – UNITIN</t>
        </is>
      </c>
      <c r="T58" s="42" t="inlineStr">
        <is>
          <t>PORTUGAL</t>
        </is>
      </c>
      <c r="U58" s="42" t="inlineStr">
        <is>
          <t>ATLANTIQC</t>
        </is>
      </c>
      <c r="V58" s="42" t="inlineStr">
        <is>
          <t>FLOR DA MODA</t>
        </is>
      </c>
      <c r="W58" s="42" t="n"/>
      <c r="X58" s="66" t="inlineStr">
        <is>
          <t>AW16-008</t>
        </is>
      </c>
      <c r="Y58" s="41" t="inlineStr">
        <is>
          <t>UNITIN</t>
        </is>
      </c>
      <c r="Z58" s="41" t="inlineStr">
        <is>
          <t>SENEGAL (COLOUR 1111)</t>
        </is>
      </c>
      <c r="AA58" s="41" t="n"/>
      <c r="AB58" s="41" t="inlineStr">
        <is>
          <t>100% Sustainable</t>
        </is>
      </c>
      <c r="AC58" s="41" t="inlineStr">
        <is>
          <t>100% Tencel lyocell</t>
        </is>
      </c>
      <c r="AD58" s="41" t="inlineStr">
        <is>
          <t>145 gr</t>
        </is>
      </c>
      <c r="AE58" s="295" t="n">
        <v>6.65</v>
      </c>
      <c r="AF58" s="41" t="inlineStr">
        <is>
          <t>300M</t>
        </is>
      </c>
      <c r="AG58" s="41" t="inlineStr">
        <is>
          <t>6W</t>
        </is>
      </c>
      <c r="AH58" s="44" t="n">
        <v>42412</v>
      </c>
      <c r="AI58" s="44" t="n"/>
      <c r="AJ58" s="44" t="n"/>
      <c r="AK58" s="70" t="n"/>
      <c r="AL58" s="293" t="n"/>
      <c r="AM58" s="294" t="inlineStr">
        <is>
          <t>EUR</t>
        </is>
      </c>
      <c r="AN58" s="294" t="inlineStr">
        <is>
          <t>FOB</t>
        </is>
      </c>
      <c r="AO58" s="294" t="n"/>
      <c r="AP58" s="294" t="n"/>
      <c r="AQ58" s="294" t="n">
        <v>28.5</v>
      </c>
      <c r="AR58" s="294" t="n">
        <v>32.95</v>
      </c>
      <c r="AS58" s="294" t="n">
        <v>32.95</v>
      </c>
      <c r="AT58" s="296">
        <f>IFERROR(((IF(AS58&gt;0, AS58, IF(AR58&gt;0, AR58, IF(AQ58&gt;0, AQ58, 0)))))*INDEX(Assumptions!$B:$B,MATCH(T58,Assumptions!$A:$A,0)),0)</f>
        <v/>
      </c>
      <c r="AU58" s="296">
        <f>IFERROR(((IF(AS58&gt;0, AS58, IF(AR58&gt;0, AR58, IF(AQ58&gt;0, AQ58, 0)))))*INDEX(Assumptions!$C:$C,MATCH(T58,Assumptions!$A:$A,0)),0)</f>
        <v/>
      </c>
      <c r="AV58" s="296">
        <f>IFERROR(((IF(AS58&gt;0, AS58, IF(AR58&gt;0, AR58, IF(AQ58&gt;0, AQ58, 0)))))*INDEX(Assumptions!$D:$D,MATCH(T58,Assumptions!$A:$A,0)),0)</f>
        <v/>
      </c>
      <c r="AW58" s="296">
        <f>IFERROR(((IF(AS58&gt;0, AS58, IF(AR58&gt;0, AR58, IF(AQ58&gt;0, AQ58, 0)))))*INDEX(Assumptions!$G:$G,MATCH(U58,Assumptions!$F:$F,0)),0)</f>
        <v/>
      </c>
      <c r="AX58" s="297">
        <f>SUM(AT58:AW58)</f>
        <v/>
      </c>
      <c r="AY58" s="294">
        <f>((IF(AS58&gt;0, AS58, IF(AR58&gt;0, AR58, IF(AQ58&gt;0, AQ58, 0)))))+AX58</f>
        <v/>
      </c>
      <c r="AZ58" s="294">
        <f>BC58/BB58</f>
        <v/>
      </c>
      <c r="BA58" s="294">
        <f>BC58/2.38</f>
        <v/>
      </c>
      <c r="BB58" s="41" t="n">
        <v>2.5</v>
      </c>
      <c r="BC58" s="294" t="n">
        <v>129.95</v>
      </c>
      <c r="BD58" s="46">
        <f>(AZ58-AY58)/AZ58</f>
        <v/>
      </c>
      <c r="BE58" s="294">
        <f>AR58*BQ58</f>
        <v/>
      </c>
      <c r="BF58" s="294" t="n"/>
      <c r="BG58" s="294" t="n"/>
      <c r="BH58" s="47" t="n">
        <v>42247</v>
      </c>
      <c r="BI58" s="47" t="n"/>
      <c r="BJ58" s="47" t="n">
        <v>42244</v>
      </c>
      <c r="BK58" s="47" t="n"/>
      <c r="BL58" s="47" t="n"/>
      <c r="BM58" s="47" t="inlineStr">
        <is>
          <t>ETD 16-10-15</t>
        </is>
      </c>
      <c r="BN58" s="47" t="n">
        <v>42297</v>
      </c>
      <c r="BO58" s="47" t="n">
        <v>42328</v>
      </c>
      <c r="BP58" s="42" t="n"/>
      <c r="BQ58" s="48" t="n">
        <v>16</v>
      </c>
      <c r="BR58" s="48" t="inlineStr">
        <is>
          <t>S</t>
        </is>
      </c>
      <c r="BS58" s="49" t="n">
        <v>42366</v>
      </c>
      <c r="BT58" s="50" t="n"/>
      <c r="BU58" s="50" t="inlineStr">
        <is>
          <t>14-12-2015 P</t>
        </is>
      </c>
      <c r="BV58" s="50" t="n"/>
      <c r="BW58" s="50" t="inlineStr">
        <is>
          <t>TENCEL FABRIC FROM PORTUGESE MILL, CLASSIC BLOUSE</t>
        </is>
      </c>
      <c r="BX58" s="50" t="inlineStr">
        <is>
          <t xml:space="preserve">drop 1, made in portugal, 145 gr, tencel fabric from portugese mill, classic blouse </t>
        </is>
      </c>
      <c r="BY58" s="51" t="inlineStr">
        <is>
          <t>FULL SS XS-L?</t>
        </is>
      </c>
      <c r="BZ58" s="51" t="n">
        <v>42409</v>
      </c>
      <c r="CA58" s="52" t="n">
        <v>42471</v>
      </c>
      <c r="CB58" s="52" t="n"/>
      <c r="CC58" s="52" t="n"/>
      <c r="CD58" s="52" t="n">
        <v>42479</v>
      </c>
      <c r="CE58" s="52" t="n">
        <v>42480</v>
      </c>
      <c r="CF58" s="52" t="n"/>
      <c r="CG58" s="52" t="n"/>
      <c r="CH58" s="49" t="n">
        <v>42528</v>
      </c>
      <c r="CI58" s="49" t="inlineStr">
        <is>
          <t>HQ</t>
        </is>
      </c>
      <c r="CJ58" s="248" t="n">
        <v>4</v>
      </c>
      <c r="CK58" s="50" t="n"/>
      <c r="CL58" s="53" t="n"/>
      <c r="CM58" s="53" t="n"/>
      <c r="CN58" s="53" t="n"/>
      <c r="CO58" s="53" t="n">
        <v>300</v>
      </c>
      <c r="CP58" s="53">
        <f>CO58*AK58</f>
        <v/>
      </c>
      <c r="CQ58" s="53" t="n"/>
      <c r="CR58" s="133" t="n">
        <v>42414</v>
      </c>
      <c r="CS58" s="53" t="n"/>
      <c r="CT58" s="298">
        <f>CO58*AZ58</f>
        <v/>
      </c>
      <c r="CU58" s="298">
        <f>CT58-(CO58*AY58)</f>
        <v/>
      </c>
      <c r="CV58" s="298" t="n"/>
    </row>
    <row customFormat="1" customHeight="1" hidden="1" ht="15" r="59" s="16">
      <c r="A59" s="217" t="inlineStr">
        <is>
          <t>K160703011</t>
        </is>
      </c>
      <c r="B59" s="67" t="n">
        <v>2090101258</v>
      </c>
      <c r="C59" s="217" t="inlineStr">
        <is>
          <t>TAJA</t>
        </is>
      </c>
      <c r="D59" s="217" t="inlineStr">
        <is>
          <t>NAVY</t>
        </is>
      </c>
      <c r="E59" s="217" t="inlineStr">
        <is>
          <t>Drop 2</t>
        </is>
      </c>
      <c r="F59" s="217" t="inlineStr">
        <is>
          <t>x</t>
        </is>
      </c>
      <c r="G59" s="180" t="n">
        <v>42428</v>
      </c>
      <c r="H59" s="217" t="n"/>
      <c r="I59" s="217" t="inlineStr">
        <is>
          <t>SHIRT</t>
        </is>
      </c>
      <c r="J59" s="216" t="n">
        <v>62063000</v>
      </c>
      <c r="K59" s="216" t="inlineStr">
        <is>
          <t>blouses en hemdblouses, van katoen, voor dames of voor meisjes (m.u.v. die van brei- of haakwerk en m.u.v. onderhemden</t>
        </is>
      </c>
      <c r="L59" s="181" t="inlineStr">
        <is>
          <t>WOMENS</t>
        </is>
      </c>
      <c r="M59" s="217" t="inlineStr">
        <is>
          <t>A0056</t>
        </is>
      </c>
      <c r="N59" s="182" t="n"/>
      <c r="O59" s="182" t="inlineStr">
        <is>
          <t>ISABEL</t>
        </is>
      </c>
      <c r="P59" s="182" t="inlineStr">
        <is>
          <t>XS - L</t>
        </is>
      </c>
      <c r="Q59" s="182" t="n"/>
      <c r="R59" s="182" t="inlineStr">
        <is>
          <t>C/O</t>
        </is>
      </c>
      <c r="S59" s="182" t="inlineStr">
        <is>
          <t>Tencel - TEXTILE SANTANDERINA</t>
        </is>
      </c>
      <c r="T59" s="183" t="inlineStr">
        <is>
          <t>TURKEY</t>
        </is>
      </c>
      <c r="U59" s="183" t="inlineStr">
        <is>
          <t>CONTEX</t>
        </is>
      </c>
      <c r="V59" s="183" t="inlineStr">
        <is>
          <t>KONNEKT TEKSTIL</t>
        </is>
      </c>
      <c r="W59" s="183" t="n"/>
      <c r="X59" s="217" t="inlineStr">
        <is>
          <t>SS16-021</t>
        </is>
      </c>
      <c r="Y59" s="182" t="inlineStr">
        <is>
          <t>TEXTILE SANTANDERINA</t>
        </is>
      </c>
      <c r="Z59" s="182" t="inlineStr">
        <is>
          <t>11166/BLUE BLACK (COLOUR 901)</t>
        </is>
      </c>
      <c r="AA59" s="182" t="n"/>
      <c r="AB59" s="182" t="inlineStr">
        <is>
          <t>100% Sustainable</t>
        </is>
      </c>
      <c r="AC59" s="182" t="inlineStr">
        <is>
          <t>100% Tencel lyocell</t>
        </is>
      </c>
      <c r="AD59" s="182" t="inlineStr">
        <is>
          <t>200 gr</t>
        </is>
      </c>
      <c r="AE59" s="299" t="n">
        <v>4.1</v>
      </c>
      <c r="AF59" s="182" t="inlineStr">
        <is>
          <t>950M</t>
        </is>
      </c>
      <c r="AG59" s="182" t="n"/>
      <c r="AH59" s="185" t="n"/>
      <c r="AI59" s="185" t="n">
        <v>42412</v>
      </c>
      <c r="AJ59" s="185" t="n"/>
      <c r="AK59" s="186" t="n"/>
      <c r="AL59" s="300" t="n"/>
      <c r="AM59" s="301" t="inlineStr">
        <is>
          <t>EUR</t>
        </is>
      </c>
      <c r="AN59" s="301" t="inlineStr">
        <is>
          <t>FOB</t>
        </is>
      </c>
      <c r="AO59" s="301" t="n"/>
      <c r="AP59" s="301" t="n"/>
      <c r="AQ59" s="301" t="n"/>
      <c r="AR59" s="301" t="n">
        <v>30.5</v>
      </c>
      <c r="AS59" s="301" t="n"/>
      <c r="AT59" s="302">
        <f>IFERROR(((IF(AS59&gt;0, AS59, IF(AR59&gt;0, AR59, IF(AQ59&gt;0, AQ59, 0)))))*INDEX(Assumptions!$B:$B,MATCH(T59,Assumptions!$A:$A,0)),0)</f>
        <v/>
      </c>
      <c r="AU59" s="302">
        <f>IFERROR(((IF(AS59&gt;0, AS59, IF(AR59&gt;0, AR59, IF(AQ59&gt;0, AQ59, 0)))))*INDEX(Assumptions!$C:$C,MATCH(T59,Assumptions!$A:$A,0)),0)</f>
        <v/>
      </c>
      <c r="AV59" s="302">
        <f>IFERROR(((IF(AS59&gt;0, AS59, IF(AR59&gt;0, AR59, IF(AQ59&gt;0, AQ59, 0)))))*INDEX(Assumptions!$D:$D,MATCH(T59,Assumptions!$A:$A,0)),0)</f>
        <v/>
      </c>
      <c r="AW59" s="302">
        <f>IFERROR(((IF(AS59&gt;0, AS59, IF(AR59&gt;0, AR59, IF(AQ59&gt;0, AQ59, 0)))))*INDEX(Assumptions!$G:$G,MATCH(U59,Assumptions!$F:$F,0)),0)</f>
        <v/>
      </c>
      <c r="AX59" s="303">
        <f>SUM(AT59:AW59)</f>
        <v/>
      </c>
      <c r="AY59" s="301">
        <f>((IF(AS59&gt;0, AS59, IF(AR59&gt;0, AR59, IF(AQ59&gt;0, AQ59, 0)))))+AX59</f>
        <v/>
      </c>
      <c r="AZ59" s="301">
        <f>BC59/BB59</f>
        <v/>
      </c>
      <c r="BA59" s="301">
        <f>BC59/2.38</f>
        <v/>
      </c>
      <c r="BB59" s="182" t="n">
        <v>2.5</v>
      </c>
      <c r="BC59" s="301" t="n">
        <v>129.95</v>
      </c>
      <c r="BD59" s="191">
        <f>(AZ59-AY59)/AZ59</f>
        <v/>
      </c>
      <c r="BE59" s="301">
        <f>AR59*BQ59</f>
        <v/>
      </c>
      <c r="BF59" s="301" t="n"/>
      <c r="BG59" s="301" t="n"/>
      <c r="BH59" s="192" t="n">
        <v>42223</v>
      </c>
      <c r="BI59" s="192" t="n"/>
      <c r="BJ59" s="192" t="n"/>
      <c r="BK59" s="192" t="n"/>
      <c r="BL59" s="192" t="n">
        <v>42265</v>
      </c>
      <c r="BM59" s="192" t="n">
        <v>42311</v>
      </c>
      <c r="BN59" s="192" t="n">
        <v>42317</v>
      </c>
      <c r="BO59" s="192" t="n">
        <v>42328</v>
      </c>
      <c r="BP59" s="183" t="n"/>
      <c r="BQ59" s="193" t="n">
        <v>16</v>
      </c>
      <c r="BR59" s="193" t="inlineStr">
        <is>
          <t>S</t>
        </is>
      </c>
      <c r="BS59" s="194" t="n">
        <v>42366</v>
      </c>
      <c r="BT59" s="195" t="inlineStr">
        <is>
          <t>15-12-2015 P</t>
        </is>
      </c>
      <c r="BU59" s="195" t="inlineStr">
        <is>
          <t>14-12-2015 M</t>
        </is>
      </c>
      <c r="BV59" s="195" t="n"/>
      <c r="BW59" s="195" t="inlineStr">
        <is>
          <t>TENCEL FABRIC FROM SPANISH MILL, CLASSIC BLOUSE</t>
        </is>
      </c>
      <c r="BX59" s="195" t="inlineStr">
        <is>
          <t xml:space="preserve">drop 2, made in turkey, 200 gr, tencel fabric from spanish mill, classic blouse </t>
        </is>
      </c>
      <c r="BY59" s="196" t="inlineStr">
        <is>
          <t>S</t>
        </is>
      </c>
      <c r="BZ59" s="196" t="n">
        <v>42387</v>
      </c>
      <c r="CA59" s="197" t="inlineStr">
        <is>
          <t>ETD 12-02-2016</t>
        </is>
      </c>
      <c r="CB59" s="197" t="n">
        <v>42061</v>
      </c>
      <c r="CC59" s="197" t="n"/>
      <c r="CD59" s="197" t="n"/>
      <c r="CE59" s="197" t="n"/>
      <c r="CF59" s="197" t="n"/>
      <c r="CG59" s="197" t="n"/>
      <c r="CH59" s="194" t="n"/>
      <c r="CI59" s="194" t="n"/>
      <c r="CJ59" s="249" t="n"/>
      <c r="CK59" s="195" t="n"/>
      <c r="CL59" s="198" t="n"/>
      <c r="CM59" s="198" t="n"/>
      <c r="CN59" s="198" t="n"/>
      <c r="CO59" s="198">
        <f>CM59+CN59</f>
        <v/>
      </c>
      <c r="CP59" s="198">
        <f>CO59*AK59</f>
        <v/>
      </c>
      <c r="CQ59" s="198" t="n"/>
      <c r="CR59" s="198" t="n"/>
      <c r="CS59" s="198" t="n"/>
      <c r="CT59" s="304">
        <f>CO59*AR59</f>
        <v/>
      </c>
      <c r="CU59" s="304">
        <f>CT59-(CO59*AQ59)</f>
        <v/>
      </c>
      <c r="CV59" s="304">
        <f>CO59*AY59</f>
        <v/>
      </c>
    </row>
    <row customFormat="1" customHeight="1" hidden="1" ht="15" r="60" s="16">
      <c r="A60" s="217" t="inlineStr">
        <is>
          <t>K160703012</t>
        </is>
      </c>
      <c r="B60" s="67" t="n"/>
      <c r="C60" s="217" t="inlineStr">
        <is>
          <t>TAJA</t>
        </is>
      </c>
      <c r="D60" s="217" t="inlineStr">
        <is>
          <t>WHITE</t>
        </is>
      </c>
      <c r="E60" s="217" t="inlineStr">
        <is>
          <t>Drop 2</t>
        </is>
      </c>
      <c r="F60" s="201" t="n">
        <v>42424</v>
      </c>
      <c r="G60" s="180" t="n">
        <v>42366</v>
      </c>
      <c r="H60" s="217" t="n"/>
      <c r="I60" s="217" t="inlineStr">
        <is>
          <t>SHIRT</t>
        </is>
      </c>
      <c r="J60" s="216" t="n">
        <v>62063000</v>
      </c>
      <c r="K60" s="216" t="inlineStr">
        <is>
          <t>blouses en hemdblouses, van katoen, voor dames of voor meisjes (m.u.v. die van brei- of haakwerk en m.u.v. onderhemden</t>
        </is>
      </c>
      <c r="L60" s="181" t="inlineStr">
        <is>
          <t>WOMENS</t>
        </is>
      </c>
      <c r="M60" s="217" t="inlineStr">
        <is>
          <t>A0040</t>
        </is>
      </c>
      <c r="N60" s="217" t="inlineStr">
        <is>
          <t>ENZYME WASH</t>
        </is>
      </c>
      <c r="O60" s="182" t="inlineStr">
        <is>
          <t>ISABEL</t>
        </is>
      </c>
      <c r="P60" s="182" t="inlineStr">
        <is>
          <t>XS - L</t>
        </is>
      </c>
      <c r="Q60" s="182" t="n"/>
      <c r="R60" s="182" t="inlineStr">
        <is>
          <t>C/O</t>
        </is>
      </c>
      <c r="S60" s="182" t="inlineStr">
        <is>
          <t>Organic - HEMP FORTEX, 3.1OZ</t>
        </is>
      </c>
      <c r="T60" s="183" t="inlineStr">
        <is>
          <t>TUNISIA</t>
        </is>
      </c>
      <c r="U60" s="183" t="inlineStr">
        <is>
          <t>ARTLAB</t>
        </is>
      </c>
      <c r="V60" s="183" t="n"/>
      <c r="W60" s="183" t="n"/>
      <c r="X60" s="217" t="inlineStr">
        <is>
          <t>AW16-007</t>
        </is>
      </c>
      <c r="Y60" s="182" t="inlineStr">
        <is>
          <t>HEMP FORTEX</t>
        </is>
      </c>
      <c r="Z60" s="182" t="inlineStr">
        <is>
          <t>OG10164 GD-EW</t>
        </is>
      </c>
      <c r="AA60" s="182" t="n"/>
      <c r="AB60" s="182" t="inlineStr">
        <is>
          <t>100% Sustainable</t>
        </is>
      </c>
      <c r="AC60" s="182" t="inlineStr">
        <is>
          <t>100% Organic cotton</t>
        </is>
      </c>
      <c r="AD60" s="182" t="inlineStr">
        <is>
          <t>3,1 oz</t>
        </is>
      </c>
      <c r="AE60" s="206" t="inlineStr">
        <is>
          <t>$4,16</t>
        </is>
      </c>
      <c r="AF60" s="182" t="inlineStr">
        <is>
          <t>1000Y</t>
        </is>
      </c>
      <c r="AG60" s="182" t="inlineStr">
        <is>
          <t>8W</t>
        </is>
      </c>
      <c r="AH60" s="185" t="n"/>
      <c r="AI60" s="185" t="n">
        <v>42384</v>
      </c>
      <c r="AJ60" s="185" t="n"/>
      <c r="AK60" s="186" t="n"/>
      <c r="AL60" s="300" t="n"/>
      <c r="AM60" s="301" t="inlineStr">
        <is>
          <t>EUR</t>
        </is>
      </c>
      <c r="AN60" s="301" t="inlineStr">
        <is>
          <t>FOB</t>
        </is>
      </c>
      <c r="AO60" s="301" t="n"/>
      <c r="AP60" s="301" t="n"/>
      <c r="AQ60" s="301" t="n"/>
      <c r="AR60" s="301" t="n"/>
      <c r="AS60" s="301" t="n"/>
      <c r="AT60" s="302">
        <f>IFERROR(((IF(AS60&gt;0, AS60, IF(AR60&gt;0, AR60, IF(AQ60&gt;0, AQ60, 0)))))*INDEX(Assumptions!$B:$B,MATCH(T60,Assumptions!$A:$A,0)),0)</f>
        <v/>
      </c>
      <c r="AU60" s="302">
        <f>IFERROR(((IF(AS60&gt;0, AS60, IF(AR60&gt;0, AR60, IF(AQ60&gt;0, AQ60, 0)))))*INDEX(Assumptions!$C:$C,MATCH(T60,Assumptions!$A:$A,0)),0)</f>
        <v/>
      </c>
      <c r="AV60" s="302">
        <f>IFERROR(((IF(AS60&gt;0, AS60, IF(AR60&gt;0, AR60, IF(AQ60&gt;0, AQ60, 0)))))*INDEX(Assumptions!$D:$D,MATCH(T60,Assumptions!$A:$A,0)),0)</f>
        <v/>
      </c>
      <c r="AW60" s="302">
        <f>IFERROR(((IF(AS60&gt;0, AS60, IF(AR60&gt;0, AR60, IF(AQ60&gt;0, AQ60, 0)))))*INDEX(Assumptions!$G:$G,MATCH(U60,Assumptions!$F:$F,0)),0)</f>
        <v/>
      </c>
      <c r="AX60" s="303">
        <f>SUM(AT60:AW60)</f>
        <v/>
      </c>
      <c r="AY60" s="301">
        <f>((IF(AS60&gt;0, AS60, IF(AR60&gt;0, AR60, IF(AQ60&gt;0, AQ60, 0)))))+AX60</f>
        <v/>
      </c>
      <c r="AZ60" s="301">
        <f>BC60/BB60</f>
        <v/>
      </c>
      <c r="BA60" s="301">
        <f>BC60/2.38</f>
        <v/>
      </c>
      <c r="BB60" s="182" t="n">
        <v>2.5</v>
      </c>
      <c r="BC60" s="301" t="n">
        <v>99.95</v>
      </c>
      <c r="BD60" s="191">
        <f>(AZ60-AY60)/AZ60</f>
        <v/>
      </c>
      <c r="BE60" s="301">
        <f>AR60*BQ60</f>
        <v/>
      </c>
      <c r="BF60" s="301" t="n"/>
      <c r="BG60" s="301" t="n"/>
      <c r="BH60" s="192" t="n"/>
      <c r="BI60" s="192" t="n"/>
      <c r="BJ60" s="192" t="n"/>
      <c r="BK60" s="192" t="n"/>
      <c r="BL60" s="192" t="n"/>
      <c r="BM60" s="192" t="n"/>
      <c r="BN60" s="192" t="n"/>
      <c r="BO60" s="192" t="n"/>
      <c r="BP60" s="183" t="n"/>
      <c r="BQ60" s="193" t="n">
        <v>0</v>
      </c>
      <c r="BR60" s="193" t="inlineStr">
        <is>
          <t>S</t>
        </is>
      </c>
      <c r="BS60" s="195" t="n"/>
      <c r="BT60" s="195" t="n"/>
      <c r="BU60" s="195" t="n"/>
      <c r="BV60" s="195" t="inlineStr">
        <is>
          <t>ETD 1photo shoot sample13-01-2015</t>
        </is>
      </c>
      <c r="BW60" s="195" t="inlineStr">
        <is>
          <t>ORGANIC COTTON FABRIC FROM CHINESE MILL, CLASSIC BLOUSE</t>
        </is>
      </c>
      <c r="BX60" s="195" t="inlineStr">
        <is>
          <t xml:space="preserve">drop 2, made in tunisia, 3,1 oz, organic cotton fabric from chinese mill, classic blouse </t>
        </is>
      </c>
      <c r="BY60" s="196" t="inlineStr">
        <is>
          <t>S</t>
        </is>
      </c>
      <c r="BZ60" s="196" t="n">
        <v>42389</v>
      </c>
      <c r="CA60" s="197" t="n">
        <v>42433</v>
      </c>
      <c r="CB60" s="197" t="n">
        <v>42061</v>
      </c>
      <c r="CC60" s="197" t="n"/>
      <c r="CD60" s="197" t="n"/>
      <c r="CE60" s="197" t="n"/>
      <c r="CF60" s="197" t="n"/>
      <c r="CG60" s="197" t="n"/>
      <c r="CH60" s="194" t="n"/>
      <c r="CI60" s="194" t="n"/>
      <c r="CJ60" s="249" t="n"/>
      <c r="CK60" s="195" t="n"/>
      <c r="CL60" s="198" t="n"/>
      <c r="CM60" s="198" t="n"/>
      <c r="CN60" s="198" t="n"/>
      <c r="CO60" s="198">
        <f>CM60+CN60</f>
        <v/>
      </c>
      <c r="CP60" s="198">
        <f>CO60*AK60</f>
        <v/>
      </c>
      <c r="CQ60" s="198" t="n"/>
      <c r="CR60" s="198" t="n"/>
      <c r="CS60" s="198" t="n"/>
      <c r="CT60" s="304">
        <f>CO60*AR60</f>
        <v/>
      </c>
      <c r="CU60" s="304">
        <f>CT60-(CO60*AQ60)</f>
        <v/>
      </c>
      <c r="CV60" s="304">
        <f>CO60*AY60</f>
        <v/>
      </c>
    </row>
    <row customFormat="1" customHeight="1" hidden="1" ht="15" r="61" s="16">
      <c r="A61" s="66" t="inlineStr">
        <is>
          <t>K160703013</t>
        </is>
      </c>
      <c r="B61" s="67" t="n">
        <v>2090400035</v>
      </c>
      <c r="C61" s="66" t="inlineStr">
        <is>
          <t>TAJA</t>
        </is>
      </c>
      <c r="D61" s="66" t="inlineStr">
        <is>
          <t>BLUE BLACK</t>
        </is>
      </c>
      <c r="E61" s="66" t="inlineStr">
        <is>
          <t>Drop 1</t>
        </is>
      </c>
      <c r="F61" s="66" t="n"/>
      <c r="G61" s="39" t="n">
        <v>42460</v>
      </c>
      <c r="H61" s="66" t="n"/>
      <c r="I61" s="66" t="inlineStr">
        <is>
          <t>SHIRT</t>
        </is>
      </c>
      <c r="J61" s="67" t="n">
        <v>62063000</v>
      </c>
      <c r="K61" s="67" t="inlineStr">
        <is>
          <t>blouses en hemdblouses, van katoen, voor dames of voor meisjes (m.u.v. die van brei- of haakwerk en m.u.v. onderhemden</t>
        </is>
      </c>
      <c r="L61" s="40" t="inlineStr">
        <is>
          <t>WOMENS</t>
        </is>
      </c>
      <c r="M61" s="66" t="inlineStr">
        <is>
          <t>A0045</t>
        </is>
      </c>
      <c r="N61" s="41" t="n"/>
      <c r="O61" s="41" t="inlineStr">
        <is>
          <t>ISABEL</t>
        </is>
      </c>
      <c r="P61" s="41" t="inlineStr">
        <is>
          <t>XS - L</t>
        </is>
      </c>
      <c r="Q61" s="41" t="n"/>
      <c r="R61" s="41" t="n"/>
      <c r="S61" s="41" t="inlineStr">
        <is>
          <t>Tencel - TEXTILE SANTANDERINA</t>
        </is>
      </c>
      <c r="T61" s="42" t="inlineStr">
        <is>
          <t>TURKEY</t>
        </is>
      </c>
      <c r="U61" s="42" t="inlineStr">
        <is>
          <t>CONTEX</t>
        </is>
      </c>
      <c r="V61" s="42" t="inlineStr">
        <is>
          <t>SINEM</t>
        </is>
      </c>
      <c r="W61" s="42" t="n"/>
      <c r="X61" s="66" t="inlineStr">
        <is>
          <t>SS16-021</t>
        </is>
      </c>
      <c r="Y61" s="41" t="inlineStr">
        <is>
          <t>TEXTILE SANTANDERINA</t>
        </is>
      </c>
      <c r="Z61" s="41" t="inlineStr">
        <is>
          <t>11166/BLUE BLACK (COLOUR 901)</t>
        </is>
      </c>
      <c r="AA61" s="41" t="n"/>
      <c r="AB61" s="41" t="inlineStr">
        <is>
          <t>100% Sustainable</t>
        </is>
      </c>
      <c r="AC61" s="41" t="inlineStr">
        <is>
          <t>100% Tencel lyocell</t>
        </is>
      </c>
      <c r="AD61" s="41" t="inlineStr">
        <is>
          <t>200 gr</t>
        </is>
      </c>
      <c r="AE61" s="295" t="n">
        <v>4.1</v>
      </c>
      <c r="AF61" s="41" t="inlineStr">
        <is>
          <t>950M</t>
        </is>
      </c>
      <c r="AG61" s="41" t="inlineStr">
        <is>
          <t>6W</t>
        </is>
      </c>
      <c r="AH61" s="44" t="n">
        <v>42412</v>
      </c>
      <c r="AI61" s="44" t="n"/>
      <c r="AJ61" s="44" t="n"/>
      <c r="AK61" s="70" t="n"/>
      <c r="AL61" s="293" t="n"/>
      <c r="AM61" s="294" t="inlineStr">
        <is>
          <t>EUR</t>
        </is>
      </c>
      <c r="AN61" s="294" t="inlineStr">
        <is>
          <t>FOB</t>
        </is>
      </c>
      <c r="AO61" s="294" t="n"/>
      <c r="AP61" s="294" t="n"/>
      <c r="AQ61" s="294" t="n"/>
      <c r="AR61" s="294" t="n"/>
      <c r="AS61" s="294" t="n">
        <v>27.9</v>
      </c>
      <c r="AT61" s="296">
        <f>IFERROR(((IF(AS61&gt;0, AS61, IF(AR61&gt;0, AR61, IF(AQ61&gt;0, AQ61, 0)))))*INDEX(Assumptions!$B:$B,MATCH(T61,Assumptions!$A:$A,0)),0)</f>
        <v/>
      </c>
      <c r="AU61" s="296">
        <f>IFERROR(((IF(AS61&gt;0, AS61, IF(AR61&gt;0, AR61, IF(AQ61&gt;0, AQ61, 0)))))*INDEX(Assumptions!$C:$C,MATCH(T61,Assumptions!$A:$A,0)),0)</f>
        <v/>
      </c>
      <c r="AV61" s="296">
        <f>IFERROR(((IF(AS61&gt;0, AS61, IF(AR61&gt;0, AR61, IF(AQ61&gt;0, AQ61, 0)))))*INDEX(Assumptions!$D:$D,MATCH(T61,Assumptions!$A:$A,0)),0)</f>
        <v/>
      </c>
      <c r="AW61" s="296">
        <f>IFERROR(((IF(AS61&gt;0, AS61, IF(AR61&gt;0, AR61, IF(AQ61&gt;0, AQ61, 0)))))*INDEX(Assumptions!$G:$G,MATCH(U61,Assumptions!$F:$F,0)),0)</f>
        <v/>
      </c>
      <c r="AX61" s="297">
        <f>SUM(AT61:AW61)</f>
        <v/>
      </c>
      <c r="AY61" s="294">
        <f>((IF(AS61&gt;0, AS61, IF(AR61&gt;0, AR61, IF(AQ61&gt;0, AQ61, 0)))))+AX61</f>
        <v/>
      </c>
      <c r="AZ61" s="294">
        <f>BC61/BB61</f>
        <v/>
      </c>
      <c r="BA61" s="294">
        <f>BC61/2.38</f>
        <v/>
      </c>
      <c r="BB61" s="41" t="n">
        <v>2.5</v>
      </c>
      <c r="BC61" s="294" t="n">
        <v>129.95</v>
      </c>
      <c r="BD61" s="46">
        <f>(AZ61-AY61)/AZ61</f>
        <v/>
      </c>
      <c r="BE61" s="294">
        <f>AR61*BQ61</f>
        <v/>
      </c>
      <c r="BF61" s="294" t="n"/>
      <c r="BG61" s="294" t="n"/>
      <c r="BH61" s="47" t="n"/>
      <c r="BI61" s="47" t="n"/>
      <c r="BJ61" s="47" t="n"/>
      <c r="BK61" s="47" t="n"/>
      <c r="BL61" s="47" t="n"/>
      <c r="BM61" s="47" t="n"/>
      <c r="BN61" s="47" t="n"/>
      <c r="BO61" s="47" t="n"/>
      <c r="BP61" s="42" t="n"/>
      <c r="BQ61" s="48" t="n"/>
      <c r="BR61" s="48" t="n"/>
      <c r="BS61" s="49" t="n"/>
      <c r="BT61" s="50" t="n"/>
      <c r="BU61" s="50" t="n"/>
      <c r="BV61" s="50" t="n"/>
      <c r="BW61" s="50" t="inlineStr">
        <is>
          <t>TENCEL FABRIC FROM SPANISH MILL, CLASSIC BLOUSE</t>
        </is>
      </c>
      <c r="BX61" s="50" t="inlineStr">
        <is>
          <t xml:space="preserve">drop 1, made in turkey 200 gr, tencel fabric from turkish mill, classic blouse </t>
        </is>
      </c>
      <c r="BY61" s="51" t="n"/>
      <c r="BZ61" s="51" t="n"/>
      <c r="CA61" s="52" t="n">
        <v>42472</v>
      </c>
      <c r="CB61" s="52" t="n"/>
      <c r="CC61" s="52" t="n"/>
      <c r="CD61" s="52" t="n">
        <v>42478</v>
      </c>
      <c r="CE61" s="52" t="n">
        <v>42471</v>
      </c>
      <c r="CF61" s="52" t="n"/>
      <c r="CG61" s="52" t="n"/>
      <c r="CH61" s="49" t="n">
        <v>42565</v>
      </c>
      <c r="CI61" s="49" t="inlineStr">
        <is>
          <t>HQ</t>
        </is>
      </c>
      <c r="CJ61" s="248" t="inlineStr">
        <is>
          <t>5</t>
        </is>
      </c>
      <c r="CK61" s="50" t="n"/>
      <c r="CL61" s="53" t="n"/>
      <c r="CM61" s="53" t="n"/>
      <c r="CN61" s="53" t="n"/>
      <c r="CO61" s="53" t="n">
        <v>180</v>
      </c>
      <c r="CP61" s="53">
        <f>CO61*AK61</f>
        <v/>
      </c>
      <c r="CQ61" s="53" t="n"/>
      <c r="CR61" s="133" t="n"/>
      <c r="CS61" s="53" t="n"/>
      <c r="CT61" s="298">
        <f>CO61*AZ61</f>
        <v/>
      </c>
      <c r="CU61" s="298">
        <f>CT61-(CO61*AY61)</f>
        <v/>
      </c>
      <c r="CV61" s="298" t="n"/>
    </row>
    <row customFormat="1" customHeight="1" hidden="1" ht="15" r="62" s="16">
      <c r="A62" s="66" t="inlineStr">
        <is>
          <t>K160703020</t>
        </is>
      </c>
      <c r="B62" s="67" t="n">
        <v>2090101264</v>
      </c>
      <c r="C62" s="66" t="inlineStr">
        <is>
          <t>ECE</t>
        </is>
      </c>
      <c r="D62" s="66" t="inlineStr">
        <is>
          <t>WHITE</t>
        </is>
      </c>
      <c r="E62" s="66" t="inlineStr">
        <is>
          <t>Drop 2</t>
        </is>
      </c>
      <c r="F62" s="66" t="n"/>
      <c r="G62" s="39" t="n"/>
      <c r="H62" s="66" t="n"/>
      <c r="I62" s="66" t="inlineStr">
        <is>
          <t>SHIRT</t>
        </is>
      </c>
      <c r="J62" s="67" t="n">
        <v>62063000</v>
      </c>
      <c r="K62" s="67" t="inlineStr">
        <is>
          <t>blouses en hemdblouses, van katoen, voor dames of voor meisjes (m.u.v. die van brei- of haakwerk en m.u.v. onderhemden</t>
        </is>
      </c>
      <c r="L62" s="40" t="inlineStr">
        <is>
          <t>WOMENS</t>
        </is>
      </c>
      <c r="M62" s="66" t="inlineStr">
        <is>
          <t>A0040</t>
        </is>
      </c>
      <c r="N62" s="66" t="inlineStr">
        <is>
          <t>ENZYME WASH</t>
        </is>
      </c>
      <c r="O62" s="41" t="inlineStr">
        <is>
          <t>ACNE SHIRT</t>
        </is>
      </c>
      <c r="P62" s="41" t="inlineStr">
        <is>
          <t>XS - L</t>
        </is>
      </c>
      <c r="Q62" s="41" t="n"/>
      <c r="R62" s="41" t="n"/>
      <c r="S62" s="41" t="inlineStr">
        <is>
          <t>Organic - HEMP FORTEX, 3.1OZ</t>
        </is>
      </c>
      <c r="T62" s="42" t="inlineStr">
        <is>
          <t>TUNISIA</t>
        </is>
      </c>
      <c r="U62" s="42" t="inlineStr">
        <is>
          <t>ARTLAB</t>
        </is>
      </c>
      <c r="V62" s="42" t="n"/>
      <c r="W62" s="42" t="n"/>
      <c r="X62" s="66" t="inlineStr">
        <is>
          <t>AW16-007</t>
        </is>
      </c>
      <c r="Y62" s="41" t="inlineStr">
        <is>
          <t>HEMP FORTEX</t>
        </is>
      </c>
      <c r="Z62" s="41" t="inlineStr">
        <is>
          <t>OG10164 GD-EW</t>
        </is>
      </c>
      <c r="AA62" s="41" t="n"/>
      <c r="AB62" s="41" t="inlineStr">
        <is>
          <t>100% Sustainable</t>
        </is>
      </c>
      <c r="AC62" s="41" t="inlineStr">
        <is>
          <t>100% Organic cotton</t>
        </is>
      </c>
      <c r="AD62" s="41" t="inlineStr">
        <is>
          <t>3,1 oz</t>
        </is>
      </c>
      <c r="AE62" s="65" t="inlineStr">
        <is>
          <t>$4,16</t>
        </is>
      </c>
      <c r="AF62" s="41" t="inlineStr">
        <is>
          <t>1000Y</t>
        </is>
      </c>
      <c r="AG62" s="41" t="inlineStr">
        <is>
          <t>8W</t>
        </is>
      </c>
      <c r="AH62" s="44" t="n"/>
      <c r="AI62" s="44" t="n">
        <v>42384</v>
      </c>
      <c r="AJ62" s="44" t="n"/>
      <c r="AK62" s="70" t="n">
        <v>2</v>
      </c>
      <c r="AL62" s="293" t="n"/>
      <c r="AM62" s="294" t="inlineStr">
        <is>
          <t>EUR</t>
        </is>
      </c>
      <c r="AN62" s="294" t="inlineStr">
        <is>
          <t>FOB</t>
        </is>
      </c>
      <c r="AO62" s="294" t="n"/>
      <c r="AP62" s="295" t="inlineStr">
        <is>
          <t>cfmd</t>
        </is>
      </c>
      <c r="AQ62" s="294" t="n">
        <v>20.75</v>
      </c>
      <c r="AR62" s="294" t="n"/>
      <c r="AS62" s="294" t="n">
        <v>20</v>
      </c>
      <c r="AT62" s="296">
        <f>IFERROR(((IF(AS62&gt;0, AS62, IF(AR62&gt;0, AR62, IF(AQ62&gt;0, AQ62, 0)))))*INDEX(Assumptions!$B:$B,MATCH(T62,Assumptions!$A:$A,0)),0)</f>
        <v/>
      </c>
      <c r="AU62" s="296">
        <f>IFERROR(((IF(AS62&gt;0, AS62, IF(AR62&gt;0, AR62, IF(AQ62&gt;0, AQ62, 0)))))*INDEX(Assumptions!$C:$C,MATCH(T62,Assumptions!$A:$A,0)),0)</f>
        <v/>
      </c>
      <c r="AV62" s="296">
        <f>IFERROR(((IF(AS62&gt;0, AS62, IF(AR62&gt;0, AR62, IF(AQ62&gt;0, AQ62, 0)))))*INDEX(Assumptions!$D:$D,MATCH(T62,Assumptions!$A:$A,0)),0)</f>
        <v/>
      </c>
      <c r="AW62" s="296">
        <f>IFERROR(((IF(AS62&gt;0, AS62, IF(AR62&gt;0, AR62, IF(AQ62&gt;0, AQ62, 0)))))*INDEX(Assumptions!$G:$G,MATCH(U62,Assumptions!$F:$F,0)),0)</f>
        <v/>
      </c>
      <c r="AX62" s="297">
        <f>SUM(AT62:AW62)</f>
        <v/>
      </c>
      <c r="AY62" s="294">
        <f>((IF(AS62&gt;0, AS62, IF(AR62&gt;0, AR62, IF(AQ62&gt;0, AQ62, 0)))))+AX62</f>
        <v/>
      </c>
      <c r="AZ62" s="294">
        <f>BC62/BB62</f>
        <v/>
      </c>
      <c r="BA62" s="294">
        <f>BC62/2.38</f>
        <v/>
      </c>
      <c r="BB62" s="41" t="n">
        <v>2.5</v>
      </c>
      <c r="BC62" s="294" t="n">
        <v>109.95</v>
      </c>
      <c r="BD62" s="46">
        <f>(AZ62-AY62)/AZ62</f>
        <v/>
      </c>
      <c r="BE62" s="294">
        <f>AR62*BQ62</f>
        <v/>
      </c>
      <c r="BF62" s="294" t="n"/>
      <c r="BG62" s="294" t="n"/>
      <c r="BH62" s="47" t="n">
        <v>42222</v>
      </c>
      <c r="BI62" s="47" t="n"/>
      <c r="BJ62" s="47" t="n">
        <v>42228</v>
      </c>
      <c r="BK62" s="47" t="n"/>
      <c r="BL62" s="47" t="inlineStr">
        <is>
          <t>N/A</t>
        </is>
      </c>
      <c r="BM62" s="47" t="n"/>
      <c r="BN62" s="47" t="n">
        <v>42317</v>
      </c>
      <c r="BO62" s="47" t="n">
        <v>42328</v>
      </c>
      <c r="BP62" s="42" t="n"/>
      <c r="BQ62" s="48" t="n">
        <v>16</v>
      </c>
      <c r="BR62" s="48" t="inlineStr">
        <is>
          <t>S</t>
        </is>
      </c>
      <c r="BS62" s="49" t="n">
        <v>42366</v>
      </c>
      <c r="BT62" s="50" t="inlineStr">
        <is>
          <t>15-12-2015 P</t>
        </is>
      </c>
      <c r="BU62" s="50" t="inlineStr">
        <is>
          <t>11-12-2015 M</t>
        </is>
      </c>
      <c r="BV62" s="50" t="inlineStr">
        <is>
          <t>SLEEVE HEAD WILL BE TAKEN OUT</t>
        </is>
      </c>
      <c r="BW62" s="50" t="inlineStr">
        <is>
          <t>ORGANIC COTTON FABRIC FROM CHINESE MILL, BATWING BLOUSE - SLEEVE HEAD WILL BE TAKEN OUT</t>
        </is>
      </c>
      <c r="BX62" s="50" t="inlineStr">
        <is>
          <t xml:space="preserve">drop 2, made in tunisia, 3,1 oz, organic cotton fabric from chinese mill, batwing blouse - sleeve head will be taken out </t>
        </is>
      </c>
      <c r="BY62" s="51" t="inlineStr">
        <is>
          <t>FULL SS XS-S-M-L</t>
        </is>
      </c>
      <c r="BZ62" s="51" t="n">
        <v>42389</v>
      </c>
      <c r="CA62" s="52" t="n">
        <v>42471</v>
      </c>
      <c r="CB62" s="52" t="n"/>
      <c r="CC62" s="52" t="inlineStr">
        <is>
          <t>mock up for updated collar</t>
        </is>
      </c>
      <c r="CD62" s="52" t="n">
        <v>42479</v>
      </c>
      <c r="CE62" s="52" t="n"/>
      <c r="CF62" s="52" t="n"/>
      <c r="CG62" s="52" t="n"/>
      <c r="CH62" s="49" t="n">
        <v>42677</v>
      </c>
      <c r="CI62" s="49" t="inlineStr">
        <is>
          <t>HQ</t>
        </is>
      </c>
      <c r="CJ62" s="248" t="inlineStr">
        <is>
          <t>5 pcs</t>
        </is>
      </c>
      <c r="CK62" s="50" t="inlineStr">
        <is>
          <t>(first shipment approved )4-8-2016 Sleeves are +2 too +4 cm too long</t>
        </is>
      </c>
      <c r="CL62" s="53" t="n"/>
      <c r="CM62" s="53" t="n"/>
      <c r="CN62" s="53" t="n"/>
      <c r="CO62" s="53">
        <f>220+150</f>
        <v/>
      </c>
      <c r="CP62" s="53">
        <f>CO62*AK62</f>
        <v/>
      </c>
      <c r="CQ62" s="53" t="n">
        <v>650</v>
      </c>
      <c r="CR62" s="133" t="n">
        <v>42414</v>
      </c>
      <c r="CS62" s="133" t="n">
        <v>42449</v>
      </c>
      <c r="CT62" s="298">
        <f>CO62*AZ62</f>
        <v/>
      </c>
      <c r="CU62" s="298">
        <f>CT62-(CO62*AY62)</f>
        <v/>
      </c>
      <c r="CV62" s="298" t="n"/>
    </row>
    <row customFormat="1" customHeight="1" hidden="1" ht="15" r="63" s="16">
      <c r="A63" s="66" t="inlineStr">
        <is>
          <t>K160703021</t>
        </is>
      </c>
      <c r="B63" s="67" t="n">
        <v>2090400029</v>
      </c>
      <c r="C63" s="66" t="inlineStr">
        <is>
          <t>ECE</t>
        </is>
      </c>
      <c r="D63" s="66" t="inlineStr">
        <is>
          <t>MID INDIGO</t>
        </is>
      </c>
      <c r="E63" s="66" t="inlineStr">
        <is>
          <t>Drop 2</t>
        </is>
      </c>
      <c r="F63" s="66" t="n"/>
      <c r="G63" s="56" t="n"/>
      <c r="H63" s="66" t="n"/>
      <c r="I63" s="66" t="inlineStr">
        <is>
          <t>SHIRT</t>
        </is>
      </c>
      <c r="J63" s="67" t="n">
        <v>62063000</v>
      </c>
      <c r="K63" s="67" t="inlineStr">
        <is>
          <t>blouses en hemdblouses, van katoen, voor dames of voor meisjes (m.u.v. die van brei- of haakwerk en m.u.v. onderhemden</t>
        </is>
      </c>
      <c r="L63" s="40" t="inlineStr">
        <is>
          <t>WOMENS</t>
        </is>
      </c>
      <c r="M63" s="66" t="inlineStr">
        <is>
          <t>A0053</t>
        </is>
      </c>
      <c r="N63" s="66" t="inlineStr">
        <is>
          <t>ENZYME WASH</t>
        </is>
      </c>
      <c r="O63" s="41" t="inlineStr">
        <is>
          <t>ACNE SHIRT</t>
        </is>
      </c>
      <c r="P63" s="41" t="inlineStr">
        <is>
          <t>XS - L</t>
        </is>
      </c>
      <c r="Q63" s="41" t="n"/>
      <c r="R63" s="41" t="n"/>
      <c r="S63" s="41" t="inlineStr">
        <is>
          <t>Organic - HEMP FORTEX, 9.3OZ</t>
        </is>
      </c>
      <c r="T63" s="42" t="inlineStr">
        <is>
          <t>TUNISIA</t>
        </is>
      </c>
      <c r="U63" s="42" t="inlineStr">
        <is>
          <t>ARTLAB</t>
        </is>
      </c>
      <c r="V63" s="42" t="n"/>
      <c r="W63" s="42" t="n"/>
      <c r="X63" s="66" t="inlineStr">
        <is>
          <t>AW16-004</t>
        </is>
      </c>
      <c r="Y63" s="41" t="inlineStr">
        <is>
          <t>HEMP FORTEX</t>
        </is>
      </c>
      <c r="Z63" s="41" t="inlineStr">
        <is>
          <t>GH14550 DNM-EW</t>
        </is>
      </c>
      <c r="AA63" s="41" t="n"/>
      <c r="AB63" s="41" t="inlineStr">
        <is>
          <t>100% Sustainable</t>
        </is>
      </c>
      <c r="AC63" s="41" t="inlineStr">
        <is>
          <t>55% Hemp, 45% organic cotton</t>
        </is>
      </c>
      <c r="AD63" s="41" t="inlineStr">
        <is>
          <t>9,3 oz</t>
        </is>
      </c>
      <c r="AE63" s="156" t="inlineStr">
        <is>
          <t>$7,78</t>
        </is>
      </c>
      <c r="AF63" s="41" t="inlineStr">
        <is>
          <t>1000Y</t>
        </is>
      </c>
      <c r="AG63" s="41" t="inlineStr">
        <is>
          <t>8W</t>
        </is>
      </c>
      <c r="AH63" s="44" t="n"/>
      <c r="AI63" s="44" t="n">
        <v>42384</v>
      </c>
      <c r="AJ63" s="44" t="n"/>
      <c r="AK63" s="70" t="n">
        <v>1.55</v>
      </c>
      <c r="AL63" s="293" t="n"/>
      <c r="AM63" s="294" t="inlineStr">
        <is>
          <t>EUR</t>
        </is>
      </c>
      <c r="AN63" s="294" t="inlineStr">
        <is>
          <t>FOB</t>
        </is>
      </c>
      <c r="AO63" s="294" t="n"/>
      <c r="AP63" s="295" t="inlineStr">
        <is>
          <t>cfmd</t>
        </is>
      </c>
      <c r="AQ63" s="294" t="n">
        <v>25.6</v>
      </c>
      <c r="AR63" s="294" t="n"/>
      <c r="AS63" s="294" t="n">
        <v>24.35</v>
      </c>
      <c r="AT63" s="296">
        <f>IFERROR(((IF(AS63&gt;0, AS63, IF(AR63&gt;0, AR63, IF(AQ63&gt;0, AQ63, 0)))))*INDEX(Assumptions!$B:$B,MATCH(T63,Assumptions!$A:$A,0)),0)</f>
        <v/>
      </c>
      <c r="AU63" s="296">
        <f>IFERROR(((IF(AS63&gt;0, AS63, IF(AR63&gt;0, AR63, IF(AQ63&gt;0, AQ63, 0)))))*INDEX(Assumptions!$C:$C,MATCH(T63,Assumptions!$A:$A,0)),0)</f>
        <v/>
      </c>
      <c r="AV63" s="296">
        <f>IFERROR(((IF(AS63&gt;0, AS63, IF(AR63&gt;0, AR63, IF(AQ63&gt;0, AQ63, 0)))))*INDEX(Assumptions!$D:$D,MATCH(T63,Assumptions!$A:$A,0)),0)</f>
        <v/>
      </c>
      <c r="AW63" s="296">
        <f>IFERROR(((IF(AS63&gt;0, AS63, IF(AR63&gt;0, AR63, IF(AQ63&gt;0, AQ63, 0)))))*INDEX(Assumptions!$G:$G,MATCH(U63,Assumptions!$F:$F,0)),0)</f>
        <v/>
      </c>
      <c r="AX63" s="297">
        <f>SUM(AT63:AW63)</f>
        <v/>
      </c>
      <c r="AY63" s="294">
        <f>((IF(AS63&gt;0, AS63, IF(AR63&gt;0, AR63, IF(AQ63&gt;0, AQ63, 0)))))+AX63</f>
        <v/>
      </c>
      <c r="AZ63" s="294">
        <f>BC63/BB63</f>
        <v/>
      </c>
      <c r="BA63" s="294">
        <f>BC63/2.38</f>
        <v/>
      </c>
      <c r="BB63" s="41" t="n">
        <v>2.5</v>
      </c>
      <c r="BC63" s="294" t="n">
        <v>129.95</v>
      </c>
      <c r="BD63" s="46">
        <f>(AZ63-AY63)/AZ63</f>
        <v/>
      </c>
      <c r="BE63" s="294">
        <f>AR63*BQ63</f>
        <v/>
      </c>
      <c r="BF63" s="294" t="n"/>
      <c r="BG63" s="294" t="n"/>
      <c r="BH63" s="47" t="n">
        <v>42222</v>
      </c>
      <c r="BI63" s="47" t="n"/>
      <c r="BJ63" s="47" t="n">
        <v>42228</v>
      </c>
      <c r="BK63" s="47" t="n"/>
      <c r="BL63" s="47" t="n">
        <v>42278</v>
      </c>
      <c r="BM63" s="47" t="n">
        <v>42311</v>
      </c>
      <c r="BN63" s="47" t="n">
        <v>42317</v>
      </c>
      <c r="BO63" s="47" t="n">
        <v>42328</v>
      </c>
      <c r="BP63" s="42" t="n"/>
      <c r="BQ63" s="48" t="n">
        <v>16</v>
      </c>
      <c r="BR63" s="48" t="inlineStr">
        <is>
          <t>S</t>
        </is>
      </c>
      <c r="BS63" s="49" t="n">
        <v>42366</v>
      </c>
      <c r="BT63" s="50" t="inlineStr">
        <is>
          <t>15-12-2015 M -&gt; P</t>
        </is>
      </c>
      <c r="BU63" s="50" t="inlineStr">
        <is>
          <t>14-12-2015 M</t>
        </is>
      </c>
      <c r="BV63" s="50" t="inlineStr">
        <is>
          <t>SLEEVE HEAD WILL BE TAKEN OUT</t>
        </is>
      </c>
      <c r="BW63" s="50" t="inlineStr">
        <is>
          <t>ORGANIC COTTON/HEMP BLEND FABRIC FROM CHINESE MILL, BATWING BLOUSE - SLEEVE HEAD WILL BE TAKEN OUT</t>
        </is>
      </c>
      <c r="BX63" s="50" t="inlineStr">
        <is>
          <t xml:space="preserve">drop 2, made in tunisia, 9,3 oz, organic cotton/hemp blend fabric from chinese mill, batwing blouse - sleeve head will be taken out </t>
        </is>
      </c>
      <c r="BY63" s="51" t="inlineStr">
        <is>
          <t>S</t>
        </is>
      </c>
      <c r="BZ63" s="51" t="n">
        <v>42389</v>
      </c>
      <c r="CA63" s="52" t="n">
        <v>42433</v>
      </c>
      <c r="CB63" s="52" t="n"/>
      <c r="CC63" s="52" t="n"/>
      <c r="CD63" s="52" t="n">
        <v>42447</v>
      </c>
      <c r="CE63" s="52" t="n"/>
      <c r="CF63" s="52" t="n"/>
      <c r="CG63" s="52" t="n"/>
      <c r="CH63" s="49" t="n">
        <v>42585</v>
      </c>
      <c r="CI63" s="49" t="inlineStr">
        <is>
          <t>Tunisia</t>
        </is>
      </c>
      <c r="CJ63" s="248" t="inlineStr">
        <is>
          <t>2-5 pcs received (recheck)</t>
        </is>
      </c>
      <c r="CK63" s="50" t="inlineStr">
        <is>
          <t>Sleeves are +2 too +4 cm too long</t>
        </is>
      </c>
      <c r="CL63" s="53" t="n"/>
      <c r="CM63" s="53" t="n"/>
      <c r="CN63" s="53" t="n"/>
      <c r="CO63" s="53" t="n">
        <v>100</v>
      </c>
      <c r="CP63" s="53">
        <f>CO63*AK63</f>
        <v/>
      </c>
      <c r="CQ63" s="53" t="n"/>
      <c r="CR63" s="53" t="n"/>
      <c r="CS63" s="53" t="n"/>
      <c r="CT63" s="298">
        <f>CO63*AZ63</f>
        <v/>
      </c>
      <c r="CU63" s="298">
        <f>CT63-(CO63*AY63)</f>
        <v/>
      </c>
      <c r="CV63" s="298" t="n"/>
    </row>
    <row customFormat="1" customHeight="1" hidden="1" ht="15" r="64" s="16">
      <c r="A64" s="217" t="inlineStr">
        <is>
          <t>K160703030</t>
        </is>
      </c>
      <c r="B64" s="67" t="n">
        <v>2090101259</v>
      </c>
      <c r="C64" s="217" t="inlineStr">
        <is>
          <t>ASTRID</t>
        </is>
      </c>
      <c r="D64" s="217" t="inlineStr">
        <is>
          <t>DARK OLIVE GREEN</t>
        </is>
      </c>
      <c r="E64" s="217" t="inlineStr">
        <is>
          <t>Drop 3</t>
        </is>
      </c>
      <c r="F64" s="217" t="inlineStr">
        <is>
          <t>x</t>
        </is>
      </c>
      <c r="G64" s="180" t="n">
        <v>42428</v>
      </c>
      <c r="H64" s="217" t="n"/>
      <c r="I64" s="217" t="inlineStr">
        <is>
          <t>SHIRT</t>
        </is>
      </c>
      <c r="J64" s="216" t="n">
        <v>62063000</v>
      </c>
      <c r="K64" s="216" t="inlineStr">
        <is>
          <t>blouses en hemdblouses, van katoen, voor dames of voor meisjes (m.u.v. die van brei- of haakwerk en m.u.v. onderhemden</t>
        </is>
      </c>
      <c r="L64" s="181" t="inlineStr">
        <is>
          <t>WOMENS</t>
        </is>
      </c>
      <c r="M64" s="217" t="inlineStr">
        <is>
          <t>A0049</t>
        </is>
      </c>
      <c r="N64" s="182" t="n"/>
      <c r="O64" s="182" t="inlineStr">
        <is>
          <t>AMINA</t>
        </is>
      </c>
      <c r="P64" s="182" t="inlineStr">
        <is>
          <t>XS - L</t>
        </is>
      </c>
      <c r="Q64" s="182" t="n"/>
      <c r="R64" s="182" t="inlineStr">
        <is>
          <t>C/O UPDATE</t>
        </is>
      </c>
      <c r="S64" s="182" t="inlineStr">
        <is>
          <t>Tencel - AYYILDIZ</t>
        </is>
      </c>
      <c r="T64" s="183" t="inlineStr">
        <is>
          <t>TURKEY</t>
        </is>
      </c>
      <c r="U64" s="183" t="inlineStr">
        <is>
          <t>CONTEX</t>
        </is>
      </c>
      <c r="V64" s="183" t="inlineStr">
        <is>
          <t>KONNEKT TEKSTIL</t>
        </is>
      </c>
      <c r="W64" s="183" t="n"/>
      <c r="X64" s="217" t="inlineStr">
        <is>
          <t>AW16-006</t>
        </is>
      </c>
      <c r="Y64" s="182" t="inlineStr">
        <is>
          <t>AYYILDIZ</t>
        </is>
      </c>
      <c r="Z64" s="182" t="inlineStr">
        <is>
          <t>QUINQUI</t>
        </is>
      </c>
      <c r="AA64" s="182" t="n"/>
      <c r="AB64" s="182" t="inlineStr">
        <is>
          <t>100% Sustainable</t>
        </is>
      </c>
      <c r="AC64" s="182" t="inlineStr">
        <is>
          <t>100% Tencel lyocell</t>
        </is>
      </c>
      <c r="AD64" s="182" t="inlineStr">
        <is>
          <t>200 gr</t>
        </is>
      </c>
      <c r="AE64" s="299" t="n">
        <v>3.5</v>
      </c>
      <c r="AF64" s="182" t="inlineStr">
        <is>
          <t>stock fabric</t>
        </is>
      </c>
      <c r="AG64" s="182" t="inlineStr">
        <is>
          <t>stock fabric</t>
        </is>
      </c>
      <c r="AH64" s="185" t="n"/>
      <c r="AI64" s="185" t="n"/>
      <c r="AJ64" s="185" t="n">
        <v>42447</v>
      </c>
      <c r="AK64" s="186" t="n"/>
      <c r="AL64" s="300" t="n"/>
      <c r="AM64" s="301" t="inlineStr">
        <is>
          <t>EUR</t>
        </is>
      </c>
      <c r="AN64" s="301" t="inlineStr">
        <is>
          <t>FOB</t>
        </is>
      </c>
      <c r="AO64" s="301" t="n"/>
      <c r="AP64" s="306" t="n"/>
      <c r="AQ64" s="306" t="n"/>
      <c r="AR64" s="301" t="n">
        <v>25.9</v>
      </c>
      <c r="AS64" s="301" t="n"/>
      <c r="AT64" s="302">
        <f>IFERROR(((IF(AS64&gt;0, AS64, IF(AR64&gt;0, AR64, IF(AQ64&gt;0, AQ64, 0)))))*INDEX(Assumptions!$B:$B,MATCH(T64,Assumptions!$A:$A,0)),0)</f>
        <v/>
      </c>
      <c r="AU64" s="302">
        <f>IFERROR(((IF(AS64&gt;0, AS64, IF(AR64&gt;0, AR64, IF(AQ64&gt;0, AQ64, 0)))))*INDEX(Assumptions!$C:$C,MATCH(T64,Assumptions!$A:$A,0)),0)</f>
        <v/>
      </c>
      <c r="AV64" s="302">
        <f>IFERROR(((IF(AS64&gt;0, AS64, IF(AR64&gt;0, AR64, IF(AQ64&gt;0, AQ64, 0)))))*INDEX(Assumptions!$D:$D,MATCH(T64,Assumptions!$A:$A,0)),0)</f>
        <v/>
      </c>
      <c r="AW64" s="302">
        <f>IFERROR(((IF(AS64&gt;0, AS64, IF(AR64&gt;0, AR64, IF(AQ64&gt;0, AQ64, 0)))))*INDEX(Assumptions!$G:$G,MATCH(U64,Assumptions!$F:$F,0)),0)</f>
        <v/>
      </c>
      <c r="AX64" s="303">
        <f>SUM(AT64:AW64)</f>
        <v/>
      </c>
      <c r="AY64" s="301">
        <f>((IF(AS64&gt;0, AS64, IF(AR64&gt;0, AR64, IF(AQ64&gt;0, AQ64, 0)))))+AX64</f>
        <v/>
      </c>
      <c r="AZ64" s="301">
        <f>BC64/BB64</f>
        <v/>
      </c>
      <c r="BA64" s="301">
        <f>BC64/2.38</f>
        <v/>
      </c>
      <c r="BB64" s="182" t="n">
        <v>2.5</v>
      </c>
      <c r="BC64" s="301" t="n">
        <v>129.95</v>
      </c>
      <c r="BD64" s="191">
        <f>(AZ64-AY64)/AZ64</f>
        <v/>
      </c>
      <c r="BE64" s="301">
        <f>AR64*BQ64</f>
        <v/>
      </c>
      <c r="BF64" s="301" t="n"/>
      <c r="BG64" s="301" t="n"/>
      <c r="BH64" s="192" t="n">
        <v>42223</v>
      </c>
      <c r="BI64" s="192" t="n"/>
      <c r="BJ64" s="192" t="n"/>
      <c r="BK64" s="192" t="n"/>
      <c r="BL64" s="192" t="n">
        <v>42275</v>
      </c>
      <c r="BM64" s="192" t="n"/>
      <c r="BN64" s="192" t="n">
        <v>42297</v>
      </c>
      <c r="BO64" s="192" t="n">
        <v>42328</v>
      </c>
      <c r="BP64" s="183" t="n"/>
      <c r="BQ64" s="193" t="n">
        <v>16</v>
      </c>
      <c r="BR64" s="193" t="inlineStr">
        <is>
          <t>S</t>
        </is>
      </c>
      <c r="BS64" s="194" t="n">
        <v>42366</v>
      </c>
      <c r="BT64" s="195" t="inlineStr">
        <is>
          <t>TONY</t>
        </is>
      </c>
      <c r="BU64" s="195" t="inlineStr">
        <is>
          <t>PROTO</t>
        </is>
      </c>
      <c r="BV64" s="195" t="n"/>
      <c r="BW64" s="195" t="inlineStr">
        <is>
          <t>TENCEL FABRIC FROM TURKISH MILL, ARMY SHIRT</t>
        </is>
      </c>
      <c r="BX64" s="195" t="inlineStr">
        <is>
          <t xml:space="preserve">drop 3, made in turkey, 200 gr, tencel fabric from turkish mill, army shirt </t>
        </is>
      </c>
      <c r="BY64" s="196" t="inlineStr">
        <is>
          <t>FULL SS XS-L?</t>
        </is>
      </c>
      <c r="BZ64" s="196" t="n">
        <v>42387</v>
      </c>
      <c r="CA64" s="197" t="inlineStr">
        <is>
          <t>ETD 12-02-2016</t>
        </is>
      </c>
      <c r="CB64" s="197" t="n">
        <v>42061</v>
      </c>
      <c r="CC64" s="197" t="n"/>
      <c r="CD64" s="197" t="n"/>
      <c r="CE64" s="197" t="n"/>
      <c r="CF64" s="197" t="n"/>
      <c r="CG64" s="197" t="n"/>
      <c r="CH64" s="194" t="n"/>
      <c r="CI64" s="194" t="n"/>
      <c r="CJ64" s="249" t="n"/>
      <c r="CK64" s="195" t="n"/>
      <c r="CL64" s="198" t="n"/>
      <c r="CM64" s="198" t="n"/>
      <c r="CN64" s="198" t="n"/>
      <c r="CO64" s="198">
        <f>CM64+CN64</f>
        <v/>
      </c>
      <c r="CP64" s="198">
        <f>CO64*AK64</f>
        <v/>
      </c>
      <c r="CQ64" s="198" t="n"/>
      <c r="CR64" s="198" t="n"/>
      <c r="CS64" s="198" t="n"/>
      <c r="CT64" s="304">
        <f>CO64*AR64</f>
        <v/>
      </c>
      <c r="CU64" s="304">
        <f>CT64-(CO64*AQ64)</f>
        <v/>
      </c>
      <c r="CV64" s="304">
        <f>CO64*AY64</f>
        <v/>
      </c>
    </row>
    <row customFormat="1" customHeight="1" hidden="1" ht="15" r="65" s="16">
      <c r="A65" s="66" t="inlineStr">
        <is>
          <t>K160703040</t>
        </is>
      </c>
      <c r="B65" s="67" t="n">
        <v>2090400031</v>
      </c>
      <c r="C65" s="66" t="inlineStr">
        <is>
          <t>AMELIA</t>
        </is>
      </c>
      <c r="D65" s="66" t="inlineStr">
        <is>
          <t>MID INDIGO</t>
        </is>
      </c>
      <c r="E65" s="66" t="inlineStr">
        <is>
          <t>Drop 1</t>
        </is>
      </c>
      <c r="F65" s="66" t="n"/>
      <c r="G65" s="39" t="n"/>
      <c r="H65" s="66" t="n"/>
      <c r="I65" s="63" t="inlineStr">
        <is>
          <t>SHIRT</t>
        </is>
      </c>
      <c r="J65" s="67" t="n">
        <v>62063000</v>
      </c>
      <c r="K65" s="67" t="inlineStr">
        <is>
          <t>blouses en hemdblouses, van katoen, voor dames of voor meisjes (m.u.v. die van brei- of haakwerk en m.u.v. onderhemden</t>
        </is>
      </c>
      <c r="L65" s="40" t="inlineStr">
        <is>
          <t>WOMENS</t>
        </is>
      </c>
      <c r="M65" s="66" t="inlineStr">
        <is>
          <t>A0053</t>
        </is>
      </c>
      <c r="N65" s="41" t="n"/>
      <c r="O65" s="41" t="inlineStr">
        <is>
          <t>BOX T-SHIRT</t>
        </is>
      </c>
      <c r="P65" s="41" t="inlineStr">
        <is>
          <t>XS - L</t>
        </is>
      </c>
      <c r="Q65" s="41" t="n"/>
      <c r="R65" s="41" t="n"/>
      <c r="S65" s="41" t="inlineStr">
        <is>
          <t>Tencel – UNITIN</t>
        </is>
      </c>
      <c r="T65" s="42" t="inlineStr">
        <is>
          <t>PORTUGAL</t>
        </is>
      </c>
      <c r="U65" s="42" t="inlineStr">
        <is>
          <t>ATLANTIQC</t>
        </is>
      </c>
      <c r="V65" s="42" t="inlineStr">
        <is>
          <t>FLOR DA MODA</t>
        </is>
      </c>
      <c r="W65" s="42" t="n"/>
      <c r="X65" s="66" t="inlineStr">
        <is>
          <t>AW16-009</t>
        </is>
      </c>
      <c r="Y65" s="41" t="inlineStr">
        <is>
          <t>UNITIN</t>
        </is>
      </c>
      <c r="Z65" s="41" t="inlineStr">
        <is>
          <t>GAMBIA</t>
        </is>
      </c>
      <c r="AA65" s="41" t="n"/>
      <c r="AB65" s="41" t="inlineStr">
        <is>
          <t>100% Sustainable</t>
        </is>
      </c>
      <c r="AC65" s="41" t="inlineStr">
        <is>
          <t>100% Tencel lyocell</t>
        </is>
      </c>
      <c r="AD65" s="41" t="inlineStr">
        <is>
          <t>145 gr</t>
        </is>
      </c>
      <c r="AE65" s="295" t="n">
        <v>6.85</v>
      </c>
      <c r="AF65" s="41" t="inlineStr">
        <is>
          <t>300M</t>
        </is>
      </c>
      <c r="AG65" s="41" t="inlineStr">
        <is>
          <t>6W</t>
        </is>
      </c>
      <c r="AH65" s="44" t="n">
        <v>42412</v>
      </c>
      <c r="AI65" s="44" t="n"/>
      <c r="AJ65" s="44" t="n"/>
      <c r="AK65" s="70" t="n"/>
      <c r="AL65" s="293" t="n"/>
      <c r="AM65" s="294" t="inlineStr">
        <is>
          <t>EUR</t>
        </is>
      </c>
      <c r="AN65" s="294" t="inlineStr">
        <is>
          <t>FOB</t>
        </is>
      </c>
      <c r="AO65" s="294" t="n"/>
      <c r="AP65" s="294" t="n"/>
      <c r="AQ65" s="294" t="n">
        <v>23.5</v>
      </c>
      <c r="AR65" s="294" t="n">
        <v>20.13</v>
      </c>
      <c r="AS65" s="294" t="n">
        <v>20.13</v>
      </c>
      <c r="AT65" s="296">
        <f>IFERROR(((IF(AS65&gt;0, AS65, IF(AR65&gt;0, AR65, IF(AQ65&gt;0, AQ65, 0)))))*INDEX(Assumptions!$B:$B,MATCH(T65,Assumptions!$A:$A,0)),0)</f>
        <v/>
      </c>
      <c r="AU65" s="296">
        <f>IFERROR(((IF(AS65&gt;0, AS65, IF(AR65&gt;0, AR65, IF(AQ65&gt;0, AQ65, 0)))))*INDEX(Assumptions!$C:$C,MATCH(T65,Assumptions!$A:$A,0)),0)</f>
        <v/>
      </c>
      <c r="AV65" s="296">
        <f>IFERROR(((IF(AS65&gt;0, AS65, IF(AR65&gt;0, AR65, IF(AQ65&gt;0, AQ65, 0)))))*INDEX(Assumptions!$D:$D,MATCH(T65,Assumptions!$A:$A,0)),0)</f>
        <v/>
      </c>
      <c r="AW65" s="296">
        <f>IFERROR(((IF(AS65&gt;0, AS65, IF(AR65&gt;0, AR65, IF(AQ65&gt;0, AQ65, 0)))))*INDEX(Assumptions!$G:$G,MATCH(U65,Assumptions!$F:$F,0)),0)</f>
        <v/>
      </c>
      <c r="AX65" s="297">
        <f>SUM(AT65:AW65)</f>
        <v/>
      </c>
      <c r="AY65" s="294">
        <f>((IF(AS65&gt;0, AS65, IF(AR65&gt;0, AR65, IF(AQ65&gt;0, AQ65, 0)))))+AX65</f>
        <v/>
      </c>
      <c r="AZ65" s="294">
        <f>BC65/BB65</f>
        <v/>
      </c>
      <c r="BA65" s="294">
        <f>BC65/2.38</f>
        <v/>
      </c>
      <c r="BB65" s="41" t="n">
        <v>2.5</v>
      </c>
      <c r="BC65" s="294" t="n">
        <v>99.95</v>
      </c>
      <c r="BD65" s="46">
        <f>(AZ65-AY65)/AZ65</f>
        <v/>
      </c>
      <c r="BE65" s="294">
        <f>AR65*BQ65</f>
        <v/>
      </c>
      <c r="BF65" s="294" t="n"/>
      <c r="BG65" s="294" t="n"/>
      <c r="BH65" s="47" t="n">
        <v>42247</v>
      </c>
      <c r="BI65" s="47" t="n"/>
      <c r="BJ65" s="47" t="n">
        <v>42244</v>
      </c>
      <c r="BK65" s="47" t="n"/>
      <c r="BL65" s="47" t="n"/>
      <c r="BM65" s="47" t="n">
        <v>42314</v>
      </c>
      <c r="BN65" s="47" t="n">
        <v>42323</v>
      </c>
      <c r="BO65" s="47" t="n">
        <v>42328</v>
      </c>
      <c r="BP65" s="42" t="n"/>
      <c r="BQ65" s="48" t="n">
        <v>16</v>
      </c>
      <c r="BR65" s="48" t="inlineStr">
        <is>
          <t>SS</t>
        </is>
      </c>
      <c r="BS65" s="49" t="n">
        <v>42366</v>
      </c>
      <c r="BT65" s="50" t="inlineStr">
        <is>
          <t>15-12-2015 P</t>
        </is>
      </c>
      <c r="BU65" s="50" t="inlineStr">
        <is>
          <t>11-12-2015 M</t>
        </is>
      </c>
      <c r="BV65" s="50" t="n"/>
      <c r="BW65" s="50" t="inlineStr">
        <is>
          <t>TENCEL FABRIC FROM PORTUGESE MILL, CROPPED TOP</t>
        </is>
      </c>
      <c r="BX65" s="50" t="inlineStr">
        <is>
          <t xml:space="preserve">drop 1, made in portugal, 145 gr, tencel fabric from portugese mill, cropped top </t>
        </is>
      </c>
      <c r="BY65" s="51" t="inlineStr">
        <is>
          <t>S</t>
        </is>
      </c>
      <c r="BZ65" s="51" t="n">
        <v>42409</v>
      </c>
      <c r="CA65" s="52" t="n">
        <v>42447</v>
      </c>
      <c r="CB65" s="52" t="inlineStr">
        <is>
          <t>not approved</t>
        </is>
      </c>
      <c r="CC65" s="52" t="inlineStr">
        <is>
          <t>AWAITING WASH TEST</t>
        </is>
      </c>
      <c r="CD65" s="52" t="n">
        <v>42472</v>
      </c>
      <c r="CE65" s="52" t="n">
        <v>42480</v>
      </c>
      <c r="CF65" s="52" t="n"/>
      <c r="CG65" s="52" t="n"/>
      <c r="CH65" s="49" t="n">
        <v>42528</v>
      </c>
      <c r="CI65" s="49" t="inlineStr">
        <is>
          <t>HQ</t>
        </is>
      </c>
      <c r="CJ65" s="248" t="n">
        <v>3</v>
      </c>
      <c r="CK65" s="50" t="n"/>
      <c r="CL65" s="53" t="n"/>
      <c r="CM65" s="53" t="n"/>
      <c r="CN65" s="53" t="n"/>
      <c r="CO65" s="53" t="n">
        <v>250</v>
      </c>
      <c r="CP65" s="53">
        <f>CO65*AK65</f>
        <v/>
      </c>
      <c r="CQ65" s="53" t="n"/>
      <c r="CR65" s="133" t="n">
        <v>42414</v>
      </c>
      <c r="CS65" s="53" t="n"/>
      <c r="CT65" s="298">
        <f>CO65*AZ65</f>
        <v/>
      </c>
      <c r="CU65" s="298">
        <f>CT65-(CO65*AY65)</f>
        <v/>
      </c>
      <c r="CV65" s="298" t="n"/>
    </row>
    <row customFormat="1" customHeight="1" hidden="1" ht="15" r="66" s="16">
      <c r="A66" s="66" t="inlineStr">
        <is>
          <t>K160703041</t>
        </is>
      </c>
      <c r="B66" s="67" t="n">
        <v>2090400023</v>
      </c>
      <c r="C66" s="66" t="inlineStr">
        <is>
          <t>AMELIA</t>
        </is>
      </c>
      <c r="D66" s="66" t="inlineStr">
        <is>
          <t>BLUE BLACK</t>
        </is>
      </c>
      <c r="E66" s="66" t="inlineStr">
        <is>
          <t>Drop 2</t>
        </is>
      </c>
      <c r="F66" s="66" t="n"/>
      <c r="G66" s="39" t="n"/>
      <c r="H66" s="66" t="n"/>
      <c r="I66" s="63" t="inlineStr">
        <is>
          <t>SHIRT</t>
        </is>
      </c>
      <c r="J66" s="67" t="n">
        <v>62063000</v>
      </c>
      <c r="K66" s="67" t="inlineStr">
        <is>
          <t>blouses en hemdblouses, van katoen, voor dames of voor meisjes (m.u.v. die van brei- of haakwerk en m.u.v. onderhemden</t>
        </is>
      </c>
      <c r="L66" s="40" t="inlineStr">
        <is>
          <t>WOMENS</t>
        </is>
      </c>
      <c r="M66" s="66" t="inlineStr">
        <is>
          <t>A0045</t>
        </is>
      </c>
      <c r="N66" s="41" t="n"/>
      <c r="O66" s="41" t="inlineStr">
        <is>
          <t>BOX T-SHIRT</t>
        </is>
      </c>
      <c r="P66" s="41" t="inlineStr">
        <is>
          <t>XS - L</t>
        </is>
      </c>
      <c r="Q66" s="41" t="n"/>
      <c r="R66" s="41" t="n"/>
      <c r="S66" s="41" t="inlineStr">
        <is>
          <t>Tencel - TEXTILE SANTANDERINA</t>
        </is>
      </c>
      <c r="T66" s="42" t="inlineStr">
        <is>
          <t>TURKEY</t>
        </is>
      </c>
      <c r="U66" s="42" t="inlineStr">
        <is>
          <t>CONTEX</t>
        </is>
      </c>
      <c r="V66" s="42" t="inlineStr">
        <is>
          <t>SINEM</t>
        </is>
      </c>
      <c r="W66" s="42" t="n"/>
      <c r="X66" s="66" t="inlineStr">
        <is>
          <t>SS16-021</t>
        </is>
      </c>
      <c r="Y66" s="41" t="inlineStr">
        <is>
          <t>TEXTILE SANTANDERINA</t>
        </is>
      </c>
      <c r="Z66" s="41" t="inlineStr">
        <is>
          <t>11166/BLUE BLACK (COLOUR 901)</t>
        </is>
      </c>
      <c r="AA66" s="41" t="n"/>
      <c r="AB66" s="41" t="inlineStr">
        <is>
          <t>100% Sustainable</t>
        </is>
      </c>
      <c r="AC66" s="41" t="inlineStr">
        <is>
          <t>100% Tencel lyocell</t>
        </is>
      </c>
      <c r="AD66" s="41" t="inlineStr">
        <is>
          <t>200 gr</t>
        </is>
      </c>
      <c r="AE66" s="292" t="n">
        <v>4.1</v>
      </c>
      <c r="AF66" s="41" t="inlineStr">
        <is>
          <t>950M</t>
        </is>
      </c>
      <c r="AG66" s="41" t="n"/>
      <c r="AH66" s="44" t="n"/>
      <c r="AI66" s="44" t="n">
        <v>42412</v>
      </c>
      <c r="AJ66" s="44" t="n"/>
      <c r="AK66" s="70" t="n"/>
      <c r="AL66" s="293" t="n"/>
      <c r="AM66" s="294" t="inlineStr">
        <is>
          <t>EUR</t>
        </is>
      </c>
      <c r="AN66" s="294" t="inlineStr">
        <is>
          <t>FOB</t>
        </is>
      </c>
      <c r="AO66" s="294" t="n"/>
      <c r="AP66" s="294" t="n"/>
      <c r="AQ66" s="294" t="n"/>
      <c r="AR66" s="294" t="n">
        <v>19.6</v>
      </c>
      <c r="AS66" s="294" t="n">
        <v>19.6</v>
      </c>
      <c r="AT66" s="296">
        <f>IFERROR(((IF(AS66&gt;0, AS66, IF(AR66&gt;0, AR66, IF(AQ66&gt;0, AQ66, 0)))))*INDEX(Assumptions!$B:$B,MATCH(T66,Assumptions!$A:$A,0)),0)</f>
        <v/>
      </c>
      <c r="AU66" s="296">
        <f>IFERROR(((IF(AS66&gt;0, AS66, IF(AR66&gt;0, AR66, IF(AQ66&gt;0, AQ66, 0)))))*INDEX(Assumptions!$C:$C,MATCH(T66,Assumptions!$A:$A,0)),0)</f>
        <v/>
      </c>
      <c r="AV66" s="296">
        <f>IFERROR(((IF(AS66&gt;0, AS66, IF(AR66&gt;0, AR66, IF(AQ66&gt;0, AQ66, 0)))))*INDEX(Assumptions!$D:$D,MATCH(T66,Assumptions!$A:$A,0)),0)</f>
        <v/>
      </c>
      <c r="AW66" s="296">
        <f>IFERROR(((IF(AS66&gt;0, AS66, IF(AR66&gt;0, AR66, IF(AQ66&gt;0, AQ66, 0)))))*INDEX(Assumptions!$G:$G,MATCH(U66,Assumptions!$F:$F,0)),0)</f>
        <v/>
      </c>
      <c r="AX66" s="297">
        <f>SUM(AT66:AW66)</f>
        <v/>
      </c>
      <c r="AY66" s="294">
        <f>((IF(AS66&gt;0, AS66, IF(AR66&gt;0, AR66, IF(AQ66&gt;0, AQ66, 0)))))+AX66</f>
        <v/>
      </c>
      <c r="AZ66" s="294">
        <f>BC66/BB66</f>
        <v/>
      </c>
      <c r="BA66" s="294">
        <f>BC66/2.38</f>
        <v/>
      </c>
      <c r="BB66" s="41" t="n">
        <v>2.5</v>
      </c>
      <c r="BC66" s="294" t="n">
        <v>89.95</v>
      </c>
      <c r="BD66" s="46">
        <f>(AZ66-AY66)/AZ66</f>
        <v/>
      </c>
      <c r="BE66" s="294">
        <f>AR66*BQ66</f>
        <v/>
      </c>
      <c r="BF66" s="294" t="n"/>
      <c r="BG66" s="294" t="n"/>
      <c r="BH66" s="47" t="n">
        <v>42223</v>
      </c>
      <c r="BI66" s="47" t="n"/>
      <c r="BJ66" s="47" t="n"/>
      <c r="BK66" s="47" t="n"/>
      <c r="BL66" s="47" t="n">
        <v>42265</v>
      </c>
      <c r="BM66" s="47" t="n">
        <v>42311</v>
      </c>
      <c r="BN66" s="47" t="n">
        <v>42317</v>
      </c>
      <c r="BO66" s="47" t="n">
        <v>42328</v>
      </c>
      <c r="BP66" s="42" t="n"/>
      <c r="BQ66" s="48" t="n">
        <v>16</v>
      </c>
      <c r="BR66" s="48" t="inlineStr">
        <is>
          <t>S</t>
        </is>
      </c>
      <c r="BS66" s="49" t="n">
        <v>42366</v>
      </c>
      <c r="BT66" s="50" t="inlineStr">
        <is>
          <t>TONY</t>
        </is>
      </c>
      <c r="BU66" s="50" t="inlineStr">
        <is>
          <t>PROTO</t>
        </is>
      </c>
      <c r="BV66" s="50" t="n"/>
      <c r="BW66" s="50" t="inlineStr">
        <is>
          <t>TENCEL FABRIC FROM SPANISH MILL, CROPPED TOP</t>
        </is>
      </c>
      <c r="BX66" s="50" t="inlineStr">
        <is>
          <t xml:space="preserve">drop 2, made in turkey, 200 gr, tencel fabric from spanish mill, cropped top </t>
        </is>
      </c>
      <c r="BY66" s="51" t="inlineStr">
        <is>
          <t>FULL SS XS-L?</t>
        </is>
      </c>
      <c r="BZ66" s="51" t="n">
        <v>42387</v>
      </c>
      <c r="CA66" s="52" t="n">
        <v>42472</v>
      </c>
      <c r="CB66" s="52" t="inlineStr">
        <is>
          <t>not approved</t>
        </is>
      </c>
      <c r="CC66" s="52" t="inlineStr">
        <is>
          <t>REQUESTED A PPS DUE TO TOO MANY ISSUES</t>
        </is>
      </c>
      <c r="CD66" s="52" t="n">
        <v>42478</v>
      </c>
      <c r="CE66" s="52" t="n">
        <v>42444</v>
      </c>
      <c r="CF66" s="52" t="n"/>
      <c r="CG66" s="52" t="n"/>
      <c r="CH66" s="49" t="n">
        <v>42565</v>
      </c>
      <c r="CI66" s="49" t="inlineStr">
        <is>
          <t>HQ</t>
        </is>
      </c>
      <c r="CJ66" s="248" t="inlineStr">
        <is>
          <t>5</t>
        </is>
      </c>
      <c r="CK66" s="50" t="n"/>
      <c r="CL66" s="53" t="n"/>
      <c r="CM66" s="53" t="n"/>
      <c r="CN66" s="53" t="n"/>
      <c r="CO66" s="53" t="n">
        <v>300</v>
      </c>
      <c r="CP66" s="53">
        <f>CO66*AK66</f>
        <v/>
      </c>
      <c r="CQ66" s="53" t="n"/>
      <c r="CR66" s="133" t="n">
        <v>42413</v>
      </c>
      <c r="CS66" s="53" t="inlineStr">
        <is>
          <t>stock</t>
        </is>
      </c>
      <c r="CT66" s="298">
        <f>CO66*AZ66</f>
        <v/>
      </c>
      <c r="CU66" s="298">
        <f>CT66-(CO66*AY66)</f>
        <v/>
      </c>
      <c r="CV66" s="298" t="n"/>
    </row>
    <row customFormat="1" customHeight="1" hidden="1" ht="15" r="67" s="16">
      <c r="A67" s="217" t="inlineStr">
        <is>
          <t>K160703042</t>
        </is>
      </c>
      <c r="B67" s="67" t="n"/>
      <c r="C67" s="217" t="inlineStr">
        <is>
          <t>AMELIA</t>
        </is>
      </c>
      <c r="D67" s="217" t="inlineStr">
        <is>
          <t>DARK OLIVE GREEN</t>
        </is>
      </c>
      <c r="E67" s="217" t="inlineStr">
        <is>
          <t>Drop 3</t>
        </is>
      </c>
      <c r="F67" s="217" t="inlineStr">
        <is>
          <t>x</t>
        </is>
      </c>
      <c r="G67" s="180" t="n">
        <v>42366</v>
      </c>
      <c r="H67" s="217" t="n"/>
      <c r="I67" s="217" t="inlineStr">
        <is>
          <t>SHIRT</t>
        </is>
      </c>
      <c r="J67" s="216" t="n">
        <v>62063000</v>
      </c>
      <c r="K67" s="216" t="inlineStr">
        <is>
          <t>blouses en hemdblouses, van katoen, voor dames of voor meisjes (m.u.v. die van brei- of haakwerk en m.u.v. onderhemden</t>
        </is>
      </c>
      <c r="L67" s="181" t="inlineStr">
        <is>
          <t>WOMENS</t>
        </is>
      </c>
      <c r="M67" s="217" t="inlineStr">
        <is>
          <t>A0049</t>
        </is>
      </c>
      <c r="N67" s="182" t="n"/>
      <c r="O67" s="182" t="inlineStr">
        <is>
          <t>BOX T-SHIRT</t>
        </is>
      </c>
      <c r="P67" s="182" t="inlineStr">
        <is>
          <t>XS - L</t>
        </is>
      </c>
      <c r="Q67" s="182" t="n"/>
      <c r="R67" s="182" t="inlineStr">
        <is>
          <t>NEW</t>
        </is>
      </c>
      <c r="S67" s="182" t="inlineStr">
        <is>
          <t>Tencel - AYYILDIZ</t>
        </is>
      </c>
      <c r="T67" s="183" t="inlineStr">
        <is>
          <t>TURKEY</t>
        </is>
      </c>
      <c r="U67" s="183" t="inlineStr">
        <is>
          <t>CONTEX</t>
        </is>
      </c>
      <c r="V67" s="183" t="inlineStr">
        <is>
          <t>KONNEKT TEKSTIL</t>
        </is>
      </c>
      <c r="W67" s="183" t="n"/>
      <c r="X67" s="217" t="inlineStr">
        <is>
          <t>AW16-006</t>
        </is>
      </c>
      <c r="Y67" s="182" t="inlineStr">
        <is>
          <t>AYYILDIZ</t>
        </is>
      </c>
      <c r="Z67" s="182" t="inlineStr">
        <is>
          <t>QUINQUI</t>
        </is>
      </c>
      <c r="AA67" s="182" t="n"/>
      <c r="AB67" s="182" t="inlineStr">
        <is>
          <t>100% Sustainable</t>
        </is>
      </c>
      <c r="AC67" s="182" t="inlineStr">
        <is>
          <t>100% Tencel lyocell</t>
        </is>
      </c>
      <c r="AD67" s="182" t="inlineStr">
        <is>
          <t>200 gr</t>
        </is>
      </c>
      <c r="AE67" s="306" t="n">
        <v>3.5</v>
      </c>
      <c r="AF67" s="182" t="inlineStr">
        <is>
          <t>stock fabric</t>
        </is>
      </c>
      <c r="AG67" s="182" t="n"/>
      <c r="AH67" s="185" t="n"/>
      <c r="AI67" s="185" t="n"/>
      <c r="AJ67" s="185" t="n">
        <v>42447</v>
      </c>
      <c r="AK67" s="186" t="n"/>
      <c r="AL67" s="300" t="n"/>
      <c r="AM67" s="301" t="inlineStr">
        <is>
          <t>EUR</t>
        </is>
      </c>
      <c r="AN67" s="301" t="inlineStr">
        <is>
          <t>FOB</t>
        </is>
      </c>
      <c r="AO67" s="301" t="n"/>
      <c r="AP67" s="301" t="n"/>
      <c r="AQ67" s="301" t="n"/>
      <c r="AR67" s="301" t="n"/>
      <c r="AS67" s="301" t="n">
        <v>20.5</v>
      </c>
      <c r="AT67" s="302">
        <f>IFERROR(((IF(AS67&gt;0, AS67, IF(AR67&gt;0, AR67, IF(AQ67&gt;0, AQ67, 0)))))*INDEX(Assumptions!$B:$B,MATCH(T67,Assumptions!$A:$A,0)),0)</f>
        <v/>
      </c>
      <c r="AU67" s="302">
        <f>IFERROR(((IF(AS67&gt;0, AS67, IF(AR67&gt;0, AR67, IF(AQ67&gt;0, AQ67, 0)))))*INDEX(Assumptions!$C:$C,MATCH(T67,Assumptions!$A:$A,0)),0)</f>
        <v/>
      </c>
      <c r="AV67" s="302">
        <f>IFERROR(((IF(AS67&gt;0, AS67, IF(AR67&gt;0, AR67, IF(AQ67&gt;0, AQ67, 0)))))*INDEX(Assumptions!$D:$D,MATCH(T67,Assumptions!$A:$A,0)),0)</f>
        <v/>
      </c>
      <c r="AW67" s="302">
        <f>IFERROR(((IF(AS67&gt;0, AS67, IF(AR67&gt;0, AR67, IF(AQ67&gt;0, AQ67, 0)))))*INDEX(Assumptions!$G:$G,MATCH(U67,Assumptions!$F:$F,0)),0)</f>
        <v/>
      </c>
      <c r="AX67" s="303">
        <f>SUM(AT67:AW67)</f>
        <v/>
      </c>
      <c r="AY67" s="301">
        <f>((IF(AS67&gt;0, AS67, IF(AR67&gt;0, AR67, IF(AQ67&gt;0, AQ67, 0)))))+AX67</f>
        <v/>
      </c>
      <c r="AZ67" s="301">
        <f>BC67/BB67</f>
        <v/>
      </c>
      <c r="BA67" s="301">
        <f>BC67/2.38</f>
        <v/>
      </c>
      <c r="BB67" s="182" t="n">
        <v>2.5</v>
      </c>
      <c r="BC67" s="301" t="n">
        <v>89.95</v>
      </c>
      <c r="BD67" s="191">
        <f>(AZ67-AY67)/AZ67</f>
        <v/>
      </c>
      <c r="BE67" s="301">
        <f>AR67*BQ67</f>
        <v/>
      </c>
      <c r="BF67" s="301" t="n"/>
      <c r="BG67" s="301" t="n"/>
      <c r="BH67" s="192" t="n"/>
      <c r="BI67" s="192" t="n"/>
      <c r="BJ67" s="192" t="n"/>
      <c r="BK67" s="192" t="n"/>
      <c r="BL67" s="192" t="n"/>
      <c r="BM67" s="192" t="n"/>
      <c r="BN67" s="192" t="n"/>
      <c r="BO67" s="192" t="n"/>
      <c r="BP67" s="183" t="n"/>
      <c r="BQ67" s="193" t="n">
        <v>0</v>
      </c>
      <c r="BR67" s="193" t="inlineStr">
        <is>
          <t>S</t>
        </is>
      </c>
      <c r="BS67" s="194" t="n"/>
      <c r="BT67" s="194" t="n"/>
      <c r="BU67" s="194" t="n"/>
      <c r="BV67" s="195" t="n"/>
      <c r="BW67" s="195" t="inlineStr">
        <is>
          <t>TENCEL FABRIC FROM TURKISH MILL, CROPPED TOP</t>
        </is>
      </c>
      <c r="BX67" s="195" t="inlineStr">
        <is>
          <t xml:space="preserve">drop 3, made in turkey, 200 gr, tencel fabric from turkish mill, cropped top </t>
        </is>
      </c>
      <c r="BY67" s="196" t="inlineStr">
        <is>
          <t>S</t>
        </is>
      </c>
      <c r="BZ67" s="196" t="n">
        <v>42387</v>
      </c>
      <c r="CA67" s="197" t="inlineStr">
        <is>
          <t>ETD 12-02-2016</t>
        </is>
      </c>
      <c r="CB67" s="197" t="n">
        <v>42061</v>
      </c>
      <c r="CC67" s="197" t="n"/>
      <c r="CD67" s="197" t="n"/>
      <c r="CE67" s="197" t="n"/>
      <c r="CF67" s="197" t="n"/>
      <c r="CG67" s="197" t="n"/>
      <c r="CH67" s="194" t="n"/>
      <c r="CI67" s="194" t="n"/>
      <c r="CJ67" s="249" t="n"/>
      <c r="CK67" s="195" t="n"/>
      <c r="CL67" s="198" t="n"/>
      <c r="CM67" s="198" t="n"/>
      <c r="CN67" s="198" t="n"/>
      <c r="CO67" s="198">
        <f>CM67+CN67</f>
        <v/>
      </c>
      <c r="CP67" s="198">
        <f>CO67*AK67</f>
        <v/>
      </c>
      <c r="CQ67" s="198" t="n"/>
      <c r="CR67" s="198" t="n"/>
      <c r="CS67" s="198" t="n"/>
      <c r="CT67" s="304">
        <f>CO67*AR67</f>
        <v/>
      </c>
      <c r="CU67" s="304">
        <f>CT67-(CO67*AQ67)</f>
        <v/>
      </c>
      <c r="CV67" s="304">
        <f>CO67*AY67</f>
        <v/>
      </c>
    </row>
    <row customFormat="1" customHeight="1" hidden="1" ht="15" r="68" s="16">
      <c r="A68" s="217" t="inlineStr">
        <is>
          <t>K160703043</t>
        </is>
      </c>
      <c r="B68" s="67" t="n">
        <v>2090101260</v>
      </c>
      <c r="C68" s="217" t="inlineStr">
        <is>
          <t>AMELIA</t>
        </is>
      </c>
      <c r="D68" s="212" t="inlineStr">
        <is>
          <t>WHITE</t>
        </is>
      </c>
      <c r="E68" s="217" t="inlineStr">
        <is>
          <t>Drop 2</t>
        </is>
      </c>
      <c r="F68" s="201" t="n">
        <v>42424</v>
      </c>
      <c r="G68" s="180" t="n">
        <v>42366</v>
      </c>
      <c r="H68" s="217" t="n"/>
      <c r="I68" s="217" t="inlineStr">
        <is>
          <t>SHIRT</t>
        </is>
      </c>
      <c r="J68" s="216" t="n">
        <v>62063000</v>
      </c>
      <c r="K68" s="216" t="inlineStr">
        <is>
          <t>blouses en hemdblouses, van katoen, voor dames of voor meisjes (m.u.v. die van brei- of haakwerk en m.u.v. onderhemden</t>
        </is>
      </c>
      <c r="L68" s="181" t="inlineStr">
        <is>
          <t>WOMENS</t>
        </is>
      </c>
      <c r="M68" s="217" t="inlineStr">
        <is>
          <t>A0040</t>
        </is>
      </c>
      <c r="N68" s="182" t="n"/>
      <c r="O68" s="182" t="inlineStr">
        <is>
          <t>BOX T-SHIRT</t>
        </is>
      </c>
      <c r="P68" s="182" t="inlineStr">
        <is>
          <t>XS - L</t>
        </is>
      </c>
      <c r="Q68" s="182" t="n"/>
      <c r="R68" s="182" t="inlineStr">
        <is>
          <t>NEW</t>
        </is>
      </c>
      <c r="S68" s="182" t="inlineStr">
        <is>
          <t>Organic - HEMP FORTEX, 3.1OZ</t>
        </is>
      </c>
      <c r="T68" s="183" t="inlineStr">
        <is>
          <t>TUNISIA</t>
        </is>
      </c>
      <c r="U68" s="183" t="inlineStr">
        <is>
          <t>ARTLAB</t>
        </is>
      </c>
      <c r="V68" s="183" t="n"/>
      <c r="W68" s="183" t="n"/>
      <c r="X68" s="217" t="inlineStr">
        <is>
          <t>AW16-007</t>
        </is>
      </c>
      <c r="Y68" s="182" t="inlineStr">
        <is>
          <t>HEMP FORTEX</t>
        </is>
      </c>
      <c r="Z68" s="182" t="inlineStr">
        <is>
          <t>OG10164 GD-EW</t>
        </is>
      </c>
      <c r="AA68" s="182" t="n"/>
      <c r="AB68" s="182" t="inlineStr">
        <is>
          <t>100% Sustainable</t>
        </is>
      </c>
      <c r="AC68" s="182" t="inlineStr">
        <is>
          <t>100% Organic cotton</t>
        </is>
      </c>
      <c r="AD68" s="182" t="inlineStr">
        <is>
          <t>3,1 oz</t>
        </is>
      </c>
      <c r="AE68" s="219" t="inlineStr">
        <is>
          <t>$4,16</t>
        </is>
      </c>
      <c r="AF68" s="182" t="inlineStr">
        <is>
          <t>1000Y</t>
        </is>
      </c>
      <c r="AG68" s="182" t="inlineStr">
        <is>
          <t>8W</t>
        </is>
      </c>
      <c r="AH68" s="185" t="n"/>
      <c r="AI68" s="185" t="n">
        <v>42384</v>
      </c>
      <c r="AJ68" s="185" t="n"/>
      <c r="AK68" s="186" t="n"/>
      <c r="AL68" s="300" t="n"/>
      <c r="AM68" s="301" t="inlineStr">
        <is>
          <t>EUR</t>
        </is>
      </c>
      <c r="AN68" s="301" t="inlineStr">
        <is>
          <t>FOB</t>
        </is>
      </c>
      <c r="AO68" s="301" t="n"/>
      <c r="AP68" s="301" t="n"/>
      <c r="AQ68" s="301" t="n"/>
      <c r="AR68" s="301" t="n"/>
      <c r="AS68" s="301" t="n">
        <v>20.5</v>
      </c>
      <c r="AT68" s="302">
        <f>IFERROR(((IF(AS68&gt;0, AS68, IF(AR68&gt;0, AR68, IF(AQ68&gt;0, AQ68, 0)))))*INDEX(Assumptions!$B:$B,MATCH(T68,Assumptions!$A:$A,0)),0)</f>
        <v/>
      </c>
      <c r="AU68" s="302">
        <f>IFERROR(((IF(AS68&gt;0, AS68, IF(AR68&gt;0, AR68, IF(AQ68&gt;0, AQ68, 0)))))*INDEX(Assumptions!$C:$C,MATCH(T68,Assumptions!$A:$A,0)),0)</f>
        <v/>
      </c>
      <c r="AV68" s="302">
        <f>IFERROR(((IF(AS68&gt;0, AS68, IF(AR68&gt;0, AR68, IF(AQ68&gt;0, AQ68, 0)))))*INDEX(Assumptions!$D:$D,MATCH(T68,Assumptions!$A:$A,0)),0)</f>
        <v/>
      </c>
      <c r="AW68" s="302">
        <f>IFERROR(((IF(AS68&gt;0, AS68, IF(AR68&gt;0, AR68, IF(AQ68&gt;0, AQ68, 0)))))*INDEX(Assumptions!$G:$G,MATCH(U68,Assumptions!$F:$F,0)),0)</f>
        <v/>
      </c>
      <c r="AX68" s="303">
        <f>SUM(AT68:AW68)</f>
        <v/>
      </c>
      <c r="AY68" s="301">
        <f>((IF(AS68&gt;0, AS68, IF(AR68&gt;0, AR68, IF(AQ68&gt;0, AQ68, 0)))))+AX68</f>
        <v/>
      </c>
      <c r="AZ68" s="301">
        <f>BC68/BB68</f>
        <v/>
      </c>
      <c r="BA68" s="301">
        <f>BC68/2.38</f>
        <v/>
      </c>
      <c r="BB68" s="182" t="n">
        <v>2.5</v>
      </c>
      <c r="BC68" s="301" t="n">
        <v>89.95</v>
      </c>
      <c r="BD68" s="191">
        <f>(AZ68-AY68)/AZ68</f>
        <v/>
      </c>
      <c r="BE68" s="301">
        <f>AR68*BQ68</f>
        <v/>
      </c>
      <c r="BF68" s="301" t="n"/>
      <c r="BG68" s="301" t="n"/>
      <c r="BH68" s="192" t="n"/>
      <c r="BI68" s="192" t="n"/>
      <c r="BJ68" s="192" t="n"/>
      <c r="BK68" s="192" t="n"/>
      <c r="BL68" s="192" t="n"/>
      <c r="BM68" s="192" t="n"/>
      <c r="BN68" s="192" t="n"/>
      <c r="BO68" s="192" t="n"/>
      <c r="BP68" s="183" t="n"/>
      <c r="BQ68" s="193" t="n">
        <v>0</v>
      </c>
      <c r="BR68" s="193" t="inlineStr">
        <is>
          <t>S</t>
        </is>
      </c>
      <c r="BS68" s="194" t="n"/>
      <c r="BT68" s="194" t="n"/>
      <c r="BU68" s="194" t="n"/>
      <c r="BV68" s="195" t="n"/>
      <c r="BW68" s="195" t="inlineStr">
        <is>
          <t>ORGANIC COTTON FABRIC FROM CHINESE MILL, CROPPED TOP</t>
        </is>
      </c>
      <c r="BX68" s="195" t="inlineStr">
        <is>
          <t xml:space="preserve">drop 2, made in tunisia, 3,1 oz, organic cotton fabric from chinese mill, cropped top </t>
        </is>
      </c>
      <c r="BY68" s="196" t="inlineStr">
        <is>
          <t>S</t>
        </is>
      </c>
      <c r="BZ68" s="196" t="n">
        <v>42389</v>
      </c>
      <c r="CA68" s="197" t="n">
        <v>42433</v>
      </c>
      <c r="CB68" s="197" t="n">
        <v>42061</v>
      </c>
      <c r="CC68" s="197" t="n"/>
      <c r="CD68" s="197" t="n"/>
      <c r="CE68" s="197" t="n"/>
      <c r="CF68" s="197" t="n"/>
      <c r="CG68" s="197" t="n"/>
      <c r="CH68" s="194" t="n"/>
      <c r="CI68" s="194" t="n"/>
      <c r="CJ68" s="249" t="n"/>
      <c r="CK68" s="195" t="n"/>
      <c r="CL68" s="198" t="n"/>
      <c r="CM68" s="198" t="n"/>
      <c r="CN68" s="198" t="n"/>
      <c r="CO68" s="198">
        <f>CM68+CN68</f>
        <v/>
      </c>
      <c r="CP68" s="198">
        <f>CO68*AK68</f>
        <v/>
      </c>
      <c r="CQ68" s="198" t="n"/>
      <c r="CR68" s="198" t="n"/>
      <c r="CS68" s="198" t="n"/>
      <c r="CT68" s="304">
        <f>CO68*AR68</f>
        <v/>
      </c>
      <c r="CU68" s="304">
        <f>CT68-(CO68*AQ68)</f>
        <v/>
      </c>
      <c r="CV68" s="304">
        <f>CO68*AY68</f>
        <v/>
      </c>
    </row>
    <row customFormat="1" customHeight="1" hidden="1" ht="15" r="69" s="15">
      <c r="A69" s="217" t="inlineStr">
        <is>
          <t>K160704010</t>
        </is>
      </c>
      <c r="B69" s="67" t="n">
        <v>2070502700</v>
      </c>
      <c r="C69" s="217" t="inlineStr">
        <is>
          <t>MELISENDE</t>
        </is>
      </c>
      <c r="D69" s="217" t="inlineStr">
        <is>
          <t>WHITE</t>
        </is>
      </c>
      <c r="E69" s="217" t="inlineStr">
        <is>
          <t>Drop 1</t>
        </is>
      </c>
      <c r="F69" s="201" t="n">
        <v>42450</v>
      </c>
      <c r="G69" s="180" t="n">
        <v>42366</v>
      </c>
      <c r="H69" s="217" t="n"/>
      <c r="I69" s="217" t="inlineStr">
        <is>
          <t>T-SHIRT</t>
        </is>
      </c>
      <c r="J69" s="216" t="n">
        <v>61091000</v>
      </c>
      <c r="K69" s="216" t="inlineStr">
        <is>
          <t>T-shirts, borstrokken en onderhemden, van brei- of haakwerk, van katoen</t>
        </is>
      </c>
      <c r="L69" s="181" t="inlineStr">
        <is>
          <t>WOMENS</t>
        </is>
      </c>
      <c r="M69" s="217" t="inlineStr">
        <is>
          <t>A0040</t>
        </is>
      </c>
      <c r="N69" s="182" t="n"/>
      <c r="O69" s="182" t="inlineStr">
        <is>
          <t>C/O SS16</t>
        </is>
      </c>
      <c r="P69" s="182" t="inlineStr">
        <is>
          <t>XS - L</t>
        </is>
      </c>
      <c r="Q69" s="182" t="n"/>
      <c r="R69" s="182" t="inlineStr">
        <is>
          <t>NEW</t>
        </is>
      </c>
      <c r="S69" s="182" t="inlineStr">
        <is>
          <t>Organic - HELLAS COTTON, 230GSM</t>
        </is>
      </c>
      <c r="T69" s="183" t="inlineStr">
        <is>
          <t xml:space="preserve">GREECE </t>
        </is>
      </c>
      <c r="U69" s="183" t="inlineStr">
        <is>
          <t>UNI TEXTILES</t>
        </is>
      </c>
      <c r="V69" s="183" t="inlineStr">
        <is>
          <t>NEW POWER</t>
        </is>
      </c>
      <c r="W69" s="183" t="n"/>
      <c r="X69" s="217" t="inlineStr">
        <is>
          <t>SS16-019</t>
        </is>
      </c>
      <c r="Y69" s="182" t="inlineStr">
        <is>
          <t>HELLAS COTTON</t>
        </is>
      </c>
      <c r="Z69" s="182" t="n"/>
      <c r="AA69" s="182" t="n"/>
      <c r="AB69" s="182" t="inlineStr">
        <is>
          <t>100% Sustainable</t>
        </is>
      </c>
      <c r="AC69" s="182" t="inlineStr">
        <is>
          <t>100% Organic cotton</t>
        </is>
      </c>
      <c r="AD69" s="182" t="inlineStr">
        <is>
          <t>230 gr</t>
        </is>
      </c>
      <c r="AE69" s="299" t="n"/>
      <c r="AF69" s="182" t="n"/>
      <c r="AG69" s="182" t="n"/>
      <c r="AH69" s="185" t="n">
        <v>42461</v>
      </c>
      <c r="AI69" s="185" t="n"/>
      <c r="AJ69" s="185" t="n"/>
      <c r="AK69" s="186" t="n"/>
      <c r="AL69" s="300" t="n"/>
      <c r="AM69" s="301" t="inlineStr">
        <is>
          <t>EUR</t>
        </is>
      </c>
      <c r="AN69" s="301" t="inlineStr">
        <is>
          <t>CIF</t>
        </is>
      </c>
      <c r="AO69" s="301" t="n"/>
      <c r="AP69" s="301" t="n"/>
      <c r="AQ69" s="301" t="n"/>
      <c r="AR69" s="301" t="n">
        <v>10.9</v>
      </c>
      <c r="AS69" s="301" t="n"/>
      <c r="AT69" s="302">
        <f>IFERROR(((IF(AS69&gt;0, AS69, IF(AR69&gt;0, AR69, IF(AQ69&gt;0, AQ69, 0)))))*INDEX(Assumptions!$B:$B,MATCH(T69,Assumptions!$A:$A,0)),0)</f>
        <v/>
      </c>
      <c r="AU69" s="302">
        <f>IFERROR(((IF(AS69&gt;0, AS69, IF(AR69&gt;0, AR69, IF(AQ69&gt;0, AQ69, 0)))))*INDEX(Assumptions!$C:$C,MATCH(T69,Assumptions!$A:$A,0)),0)</f>
        <v/>
      </c>
      <c r="AV69" s="302">
        <f>IFERROR(((IF(AS69&gt;0, AS69, IF(AR69&gt;0, AR69, IF(AQ69&gt;0, AQ69, 0)))))*INDEX(Assumptions!$D:$D,MATCH(T69,Assumptions!$A:$A,0)),0)</f>
        <v/>
      </c>
      <c r="AW69" s="302">
        <f>IFERROR(((IF(AS69&gt;0, AS69, IF(AR69&gt;0, AR69, IF(AQ69&gt;0, AQ69, 0)))))*INDEX(Assumptions!$G:$G,MATCH(U69,Assumptions!$F:$F,0)),0)</f>
        <v/>
      </c>
      <c r="AX69" s="303">
        <f>SUM(AT69:AW69)</f>
        <v/>
      </c>
      <c r="AY69" s="301">
        <f>((IF(AS69&gt;0, AS69, IF(AR69&gt;0, AR69, IF(AQ69&gt;0, AQ69, 0)))))+AX69</f>
        <v/>
      </c>
      <c r="AZ69" s="301">
        <f>BC69/BB69</f>
        <v/>
      </c>
      <c r="BA69" s="301">
        <f>BC69/2.38</f>
        <v/>
      </c>
      <c r="BB69" s="182" t="n">
        <v>2.5</v>
      </c>
      <c r="BC69" s="301" t="n">
        <v>59.95</v>
      </c>
      <c r="BD69" s="191">
        <f>(AZ69-AY69)/AZ69</f>
        <v/>
      </c>
      <c r="BE69" s="301">
        <f>AR69*BQ69</f>
        <v/>
      </c>
      <c r="BF69" s="301" t="n"/>
      <c r="BG69" s="301" t="n"/>
      <c r="BH69" s="192" t="n"/>
      <c r="BI69" s="192" t="n"/>
      <c r="BJ69" s="192" t="n"/>
      <c r="BK69" s="192" t="n"/>
      <c r="BL69" s="192" t="n"/>
      <c r="BM69" s="192" t="n"/>
      <c r="BN69" s="192" t="n"/>
      <c r="BO69" s="192" t="n"/>
      <c r="BP69" s="183" t="n"/>
      <c r="BQ69" s="193" t="n">
        <v>0</v>
      </c>
      <c r="BR69" s="193" t="inlineStr">
        <is>
          <t>S</t>
        </is>
      </c>
      <c r="BS69" s="194" t="n"/>
      <c r="BT69" s="194" t="n"/>
      <c r="BU69" s="194" t="n"/>
      <c r="BV69" s="195" t="n"/>
      <c r="BW69" s="195" t="inlineStr">
        <is>
          <t>LOOSE T-SHIRT, ORGANIC COTTON JERSEY FABRIC FROM GREEK MILL</t>
        </is>
      </c>
      <c r="BX69" s="195" t="inlineStr">
        <is>
          <t xml:space="preserve">drop 1, made in greece , 230 gr, loose t-shirt, organic cotton jersey fabric from greek mill </t>
        </is>
      </c>
      <c r="BY69" s="196" t="inlineStr">
        <is>
          <t>S</t>
        </is>
      </c>
      <c r="BZ69" s="196" t="n">
        <v>42409</v>
      </c>
      <c r="CA69" s="197" t="inlineStr">
        <is>
          <t>ETD 25-02-2016</t>
        </is>
      </c>
      <c r="CB69" s="197" t="n">
        <v>42432</v>
      </c>
      <c r="CC69" s="197" t="n"/>
      <c r="CD69" s="197" t="n">
        <v>42432</v>
      </c>
      <c r="CE69" s="197" t="n"/>
      <c r="CF69" s="197" t="n"/>
      <c r="CG69" s="197" t="n"/>
      <c r="CH69" s="194" t="n"/>
      <c r="CI69" s="194" t="n"/>
      <c r="CJ69" s="249" t="n"/>
      <c r="CK69" s="195" t="n"/>
      <c r="CL69" s="198" t="n"/>
      <c r="CM69" s="198" t="n"/>
      <c r="CN69" s="198" t="n"/>
      <c r="CO69" s="198">
        <f>CM69+CN69</f>
        <v/>
      </c>
      <c r="CP69" s="198">
        <f>CO69*AK69</f>
        <v/>
      </c>
      <c r="CQ69" s="198" t="n"/>
      <c r="CR69" s="198" t="n"/>
      <c r="CS69" s="198" t="n"/>
      <c r="CT69" s="304">
        <f>CO69*AR69</f>
        <v/>
      </c>
      <c r="CU69" s="304">
        <f>CT69-(CO69*AQ69)</f>
        <v/>
      </c>
      <c r="CV69" s="304">
        <f>CO69*AY69</f>
        <v/>
      </c>
    </row>
    <row customFormat="1" customHeight="1" hidden="1" ht="15" r="70" s="16">
      <c r="A70" s="66" t="inlineStr">
        <is>
          <t>K160705020</t>
        </is>
      </c>
      <c r="B70" s="67" t="n">
        <v>2040100661</v>
      </c>
      <c r="C70" s="66" t="inlineStr">
        <is>
          <t>HEMMA</t>
        </is>
      </c>
      <c r="D70" s="66" t="inlineStr">
        <is>
          <t>GREY MELEE</t>
        </is>
      </c>
      <c r="E70" s="66" t="inlineStr">
        <is>
          <t>Drop 1</t>
        </is>
      </c>
      <c r="F70" s="66" t="n"/>
      <c r="G70" s="39" t="n"/>
      <c r="H70" s="66" t="n"/>
      <c r="I70" s="66" t="inlineStr">
        <is>
          <t>SWEAT</t>
        </is>
      </c>
      <c r="J70" s="67" t="n">
        <v>61102099</v>
      </c>
      <c r="K70" s="67" t="inlineStr">
        <is>
          <t>truien, jumpers, pull-overs, slip-overs, vesten e.d. artikelen, van brei- of haakwerk, van katoen, voor dames of voor meisjes (m.u.v. hemdtruien sous-pull en gewatteerde vesten)</t>
        </is>
      </c>
      <c r="L70" s="40" t="inlineStr">
        <is>
          <t>WOMENS</t>
        </is>
      </c>
      <c r="M70" s="66" t="inlineStr">
        <is>
          <t>A0050</t>
        </is>
      </c>
      <c r="N70" s="41" t="n"/>
      <c r="O70" s="41" t="inlineStr">
        <is>
          <t>GREY HOOD</t>
        </is>
      </c>
      <c r="P70" s="41" t="inlineStr">
        <is>
          <t>XS - L</t>
        </is>
      </c>
      <c r="Q70" s="41" t="n"/>
      <c r="R70" s="41" t="n"/>
      <c r="S70" s="41" t="inlineStr">
        <is>
          <t>Organic - HELLAS COTTON, 300GSM</t>
        </is>
      </c>
      <c r="T70" s="42" t="inlineStr">
        <is>
          <t xml:space="preserve">GREECE </t>
        </is>
      </c>
      <c r="U70" s="42" t="inlineStr">
        <is>
          <t>UNI TEXTILES</t>
        </is>
      </c>
      <c r="V70" s="42" t="inlineStr">
        <is>
          <t>NEW POWER</t>
        </is>
      </c>
      <c r="W70" s="42" t="n"/>
      <c r="X70" s="66" t="inlineStr">
        <is>
          <t>AW15-035</t>
        </is>
      </c>
      <c r="Y70" s="41" t="inlineStr">
        <is>
          <t>HELLAS COTTON</t>
        </is>
      </c>
      <c r="Z70" s="41" t="inlineStr">
        <is>
          <t>COLOR CODE APCP-G8018</t>
        </is>
      </c>
      <c r="AA70" s="41" t="n"/>
      <c r="AB70" s="41" t="inlineStr">
        <is>
          <t>100% Sustainable</t>
        </is>
      </c>
      <c r="AC70" s="41" t="inlineStr">
        <is>
          <t>100% Organic cotton</t>
        </is>
      </c>
      <c r="AD70" s="41" t="inlineStr">
        <is>
          <t>300 gr</t>
        </is>
      </c>
      <c r="AE70" s="292" t="n"/>
      <c r="AF70" s="41" t="inlineStr">
        <is>
          <t>300 KG</t>
        </is>
      </c>
      <c r="AG70" s="41" t="inlineStr">
        <is>
          <t>6 WEEKS</t>
        </is>
      </c>
      <c r="AH70" s="44" t="n">
        <v>42461</v>
      </c>
      <c r="AI70" s="44" t="n"/>
      <c r="AJ70" s="44" t="n"/>
      <c r="AK70" s="70" t="n"/>
      <c r="AL70" s="293" t="n"/>
      <c r="AM70" s="294" t="inlineStr">
        <is>
          <t>EUR</t>
        </is>
      </c>
      <c r="AN70" s="294" t="inlineStr">
        <is>
          <t>CIF</t>
        </is>
      </c>
      <c r="AO70" s="294" t="n"/>
      <c r="AP70" s="295" t="n"/>
      <c r="AQ70" s="308" t="n">
        <v>13.5</v>
      </c>
      <c r="AR70" s="294" t="n">
        <v>14.9</v>
      </c>
      <c r="AS70" s="294" t="n">
        <v>14.9</v>
      </c>
      <c r="AT70" s="296">
        <f>IFERROR(((IF(AS70&gt;0, AS70, IF(AR70&gt;0, AR70, IF(AQ70&gt;0, AQ70, 0)))))*INDEX(Assumptions!$B:$B,MATCH(T70,Assumptions!$A:$A,0)),0)</f>
        <v/>
      </c>
      <c r="AU70" s="296">
        <f>IFERROR(((IF(AS70&gt;0, AS70, IF(AR70&gt;0, AR70, IF(AQ70&gt;0, AQ70, 0)))))*INDEX(Assumptions!$C:$C,MATCH(T70,Assumptions!$A:$A,0)),0)</f>
        <v/>
      </c>
      <c r="AV70" s="296">
        <f>IFERROR(((IF(AS70&gt;0, AS70, IF(AR70&gt;0, AR70, IF(AQ70&gt;0, AQ70, 0)))))*INDEX(Assumptions!$D:$D,MATCH(T70,Assumptions!$A:$A,0)),0)</f>
        <v/>
      </c>
      <c r="AW70" s="296">
        <f>IFERROR(((IF(AS70&gt;0, AS70, IF(AR70&gt;0, AR70, IF(AQ70&gt;0, AQ70, 0)))))*INDEX(Assumptions!$G:$G,MATCH(U70,Assumptions!$F:$F,0)),0)</f>
        <v/>
      </c>
      <c r="AX70" s="297">
        <f>SUM(AT70:AW70)</f>
        <v/>
      </c>
      <c r="AY70" s="294">
        <f>((IF(AS70&gt;0, AS70, IF(AR70&gt;0, AR70, IF(AQ70&gt;0, AQ70, 0)))))+AX70</f>
        <v/>
      </c>
      <c r="AZ70" s="294">
        <f>BC70/BB70</f>
        <v/>
      </c>
      <c r="BA70" s="294">
        <f>BC70/2.38</f>
        <v/>
      </c>
      <c r="BB70" s="41" t="n">
        <v>2.5</v>
      </c>
      <c r="BC70" s="294" t="n">
        <v>89.95</v>
      </c>
      <c r="BD70" s="46">
        <f>(AZ70-AY70)/AZ70</f>
        <v/>
      </c>
      <c r="BE70" s="294">
        <f>AR70*BQ70</f>
        <v/>
      </c>
      <c r="BF70" s="294" t="n"/>
      <c r="BG70" s="294" t="n"/>
      <c r="BH70" s="47" t="n">
        <v>42223</v>
      </c>
      <c r="BI70" s="47" t="n"/>
      <c r="BJ70" s="47" t="n"/>
      <c r="BK70" s="47" t="n"/>
      <c r="BL70" s="47" t="inlineStr">
        <is>
          <t>ETD 05-10-15</t>
        </is>
      </c>
      <c r="BM70" s="47" t="n"/>
      <c r="BN70" s="47" t="n">
        <v>42323</v>
      </c>
      <c r="BO70" s="47" t="n">
        <v>42328</v>
      </c>
      <c r="BP70" s="42" t="n"/>
      <c r="BQ70" s="48" t="n">
        <v>16</v>
      </c>
      <c r="BR70" s="48" t="inlineStr">
        <is>
          <t>S</t>
        </is>
      </c>
      <c r="BS70" s="49" t="n">
        <v>42366</v>
      </c>
      <c r="BT70" s="50" t="inlineStr">
        <is>
          <t>15-12-2015 P</t>
        </is>
      </c>
      <c r="BU70" s="50" t="inlineStr">
        <is>
          <t>11-12-2015 M</t>
        </is>
      </c>
      <c r="BV70" s="50" t="n"/>
      <c r="BW70" s="50" t="inlineStr">
        <is>
          <t>ORGANIC COTTON JERSEY FABRIC FROM GREEK MILL, SWEATSHIRT</t>
        </is>
      </c>
      <c r="BX70" s="50" t="inlineStr">
        <is>
          <t xml:space="preserve">drop 1, made in greece , 300 gr, organic cotton jersey fabric from greek mill, sweatshirt </t>
        </is>
      </c>
      <c r="BY70" s="51" t="inlineStr">
        <is>
          <t>FULL SS XS-L?</t>
        </is>
      </c>
      <c r="BZ70" s="51" t="n">
        <v>42409</v>
      </c>
      <c r="CA70" s="52" t="n">
        <v>42425</v>
      </c>
      <c r="CB70" s="52" t="n"/>
      <c r="CC70" s="52" t="n"/>
      <c r="CD70" s="52" t="n">
        <v>42432</v>
      </c>
      <c r="CE70" s="52" t="n">
        <v>42468</v>
      </c>
      <c r="CF70" s="52" t="n"/>
      <c r="CG70" s="52" t="n"/>
      <c r="CH70" s="49" t="n">
        <v>42531</v>
      </c>
      <c r="CI70" s="49" t="inlineStr">
        <is>
          <t>HQ</t>
        </is>
      </c>
      <c r="CJ70" s="248" t="n">
        <v>4</v>
      </c>
      <c r="CK70" s="50" t="n"/>
      <c r="CL70" s="53" t="n"/>
      <c r="CM70" s="53" t="n"/>
      <c r="CN70" s="53" t="n"/>
      <c r="CO70" s="53" t="n">
        <v>180</v>
      </c>
      <c r="CP70" s="53">
        <f>CO70*AK70</f>
        <v/>
      </c>
      <c r="CQ70" s="53" t="n"/>
      <c r="CR70" s="53" t="n"/>
      <c r="CS70" s="53" t="n"/>
      <c r="CT70" s="298">
        <f>CO70*AZ70</f>
        <v/>
      </c>
      <c r="CU70" s="298">
        <f>CT70-(CO70*AY70)</f>
        <v/>
      </c>
      <c r="CV70" s="298" t="n"/>
    </row>
    <row customFormat="1" customHeight="1" hidden="1" ht="15" r="71" s="16">
      <c r="A71" s="66" t="inlineStr">
        <is>
          <t>K160705021</t>
        </is>
      </c>
      <c r="B71" s="67" t="n">
        <v>2040100662</v>
      </c>
      <c r="C71" s="66" t="inlineStr">
        <is>
          <t>HEMMA KANSAS TO KYOTO</t>
        </is>
      </c>
      <c r="D71" s="66" t="inlineStr">
        <is>
          <t>GREY MELEE</t>
        </is>
      </c>
      <c r="E71" s="66" t="inlineStr">
        <is>
          <t>Drop 1</t>
        </is>
      </c>
      <c r="F71" s="66" t="n"/>
      <c r="G71" s="39" t="n"/>
      <c r="H71" s="66" t="n"/>
      <c r="I71" s="66" t="inlineStr">
        <is>
          <t>SWEAT</t>
        </is>
      </c>
      <c r="J71" s="67" t="n">
        <v>61102099</v>
      </c>
      <c r="K71" s="67" t="inlineStr">
        <is>
          <t>truien, jumpers, pull-overs, slip-overs, vesten e.d. artikelen, van brei- of haakwerk, van katoen, voor dames of voor meisjes (m.u.v. hemdtruien sous-pull en gewatteerde vesten)</t>
        </is>
      </c>
      <c r="L71" s="40" t="inlineStr">
        <is>
          <t>WOMENS</t>
        </is>
      </c>
      <c r="M71" s="66" t="inlineStr">
        <is>
          <t>A0050</t>
        </is>
      </c>
      <c r="N71" s="41" t="n"/>
      <c r="O71" s="41" t="inlineStr">
        <is>
          <t>GREY HOOD</t>
        </is>
      </c>
      <c r="P71" s="41" t="inlineStr">
        <is>
          <t>XS - L</t>
        </is>
      </c>
      <c r="Q71" s="41" t="n"/>
      <c r="R71" s="41" t="n"/>
      <c r="S71" s="41" t="inlineStr">
        <is>
          <t>Organic - HELLAS COTTON, 300GSM</t>
        </is>
      </c>
      <c r="T71" s="42" t="inlineStr">
        <is>
          <t xml:space="preserve">GREECE </t>
        </is>
      </c>
      <c r="U71" s="42" t="inlineStr">
        <is>
          <t>UNI TEXTILES</t>
        </is>
      </c>
      <c r="V71" s="42" t="inlineStr">
        <is>
          <t>NEW POWER</t>
        </is>
      </c>
      <c r="W71" s="42" t="n"/>
      <c r="X71" s="66" t="inlineStr">
        <is>
          <t>AW15-035</t>
        </is>
      </c>
      <c r="Y71" s="41" t="inlineStr">
        <is>
          <t>HELLAS COTTON</t>
        </is>
      </c>
      <c r="Z71" s="41" t="inlineStr">
        <is>
          <t>COLOR CODE APCP-G8018</t>
        </is>
      </c>
      <c r="AA71" s="41" t="n"/>
      <c r="AB71" s="41" t="inlineStr">
        <is>
          <t>100% Sustainable</t>
        </is>
      </c>
      <c r="AC71" s="41" t="inlineStr">
        <is>
          <t>100% Organic cotton</t>
        </is>
      </c>
      <c r="AD71" s="41" t="inlineStr">
        <is>
          <t>300 gr</t>
        </is>
      </c>
      <c r="AE71" s="292" t="n"/>
      <c r="AF71" s="41" t="inlineStr">
        <is>
          <t>300 KG</t>
        </is>
      </c>
      <c r="AG71" s="41" t="inlineStr">
        <is>
          <t>6 WEEKS</t>
        </is>
      </c>
      <c r="AH71" s="44" t="n">
        <v>42461</v>
      </c>
      <c r="AI71" s="44" t="n"/>
      <c r="AJ71" s="44" t="n"/>
      <c r="AK71" s="70" t="n"/>
      <c r="AL71" s="293" t="n"/>
      <c r="AM71" s="294" t="inlineStr">
        <is>
          <t>EUR</t>
        </is>
      </c>
      <c r="AN71" s="294" t="inlineStr">
        <is>
          <t>CIF</t>
        </is>
      </c>
      <c r="AO71" s="294" t="n"/>
      <c r="AP71" s="294" t="n"/>
      <c r="AQ71" s="309" t="n">
        <v>14.5</v>
      </c>
      <c r="AR71" s="294" t="n">
        <v>15.9</v>
      </c>
      <c r="AS71" s="294" t="n">
        <v>15.9</v>
      </c>
      <c r="AT71" s="296">
        <f>IFERROR(((IF(AS71&gt;0, AS71, IF(AR71&gt;0, AR71, IF(AQ71&gt;0, AQ71, 0)))))*INDEX(Assumptions!$B:$B,MATCH(T71,Assumptions!$A:$A,0)),0)</f>
        <v/>
      </c>
      <c r="AU71" s="296">
        <f>IFERROR(((IF(AS71&gt;0, AS71, IF(AR71&gt;0, AR71, IF(AQ71&gt;0, AQ71, 0)))))*INDEX(Assumptions!$C:$C,MATCH(T71,Assumptions!$A:$A,0)),0)</f>
        <v/>
      </c>
      <c r="AV71" s="296">
        <f>IFERROR(((IF(AS71&gt;0, AS71, IF(AR71&gt;0, AR71, IF(AQ71&gt;0, AQ71, 0)))))*INDEX(Assumptions!$D:$D,MATCH(T71,Assumptions!$A:$A,0)),0)</f>
        <v/>
      </c>
      <c r="AW71" s="296">
        <f>IFERROR(((IF(AS71&gt;0, AS71, IF(AR71&gt;0, AR71, IF(AQ71&gt;0, AQ71, 0)))))*INDEX(Assumptions!$G:$G,MATCH(U71,Assumptions!$F:$F,0)),0)</f>
        <v/>
      </c>
      <c r="AX71" s="297">
        <f>SUM(AT71:AW71)</f>
        <v/>
      </c>
      <c r="AY71" s="294">
        <f>((IF(AS71&gt;0, AS71, IF(AR71&gt;0, AR71, IF(AQ71&gt;0, AQ71, 0)))))+AX71</f>
        <v/>
      </c>
      <c r="AZ71" s="294">
        <f>BC71/BB71</f>
        <v/>
      </c>
      <c r="BA71" s="294">
        <f>BC71/2.38</f>
        <v/>
      </c>
      <c r="BB71" s="41" t="n">
        <v>2.5</v>
      </c>
      <c r="BC71" s="294" t="n">
        <v>99.95</v>
      </c>
      <c r="BD71" s="46">
        <f>(AZ71-AY71)/AZ71</f>
        <v/>
      </c>
      <c r="BE71" s="294">
        <f>AR71*BQ71</f>
        <v/>
      </c>
      <c r="BF71" s="294" t="n"/>
      <c r="BG71" s="294" t="n"/>
      <c r="BH71" s="47" t="n">
        <v>42223</v>
      </c>
      <c r="BI71" s="47" t="n"/>
      <c r="BJ71" s="47" t="n"/>
      <c r="BK71" s="47" t="n"/>
      <c r="BL71" s="47" t="inlineStr">
        <is>
          <t>ETD 05-10-15</t>
        </is>
      </c>
      <c r="BM71" s="47" t="n"/>
      <c r="BN71" s="47" t="n">
        <v>42323</v>
      </c>
      <c r="BO71" s="47" t="n">
        <v>42328</v>
      </c>
      <c r="BP71" s="42" t="n"/>
      <c r="BQ71" s="48" t="n">
        <v>16</v>
      </c>
      <c r="BR71" s="48" t="inlineStr">
        <is>
          <t>S</t>
        </is>
      </c>
      <c r="BS71" s="49" t="n">
        <v>42366</v>
      </c>
      <c r="BT71" s="50" t="inlineStr">
        <is>
          <t>15-12-2015 P</t>
        </is>
      </c>
      <c r="BU71" s="50" t="inlineStr">
        <is>
          <t>11-12-2015 M</t>
        </is>
      </c>
      <c r="BV71" s="50" t="n"/>
      <c r="BW71" s="50" t="inlineStr">
        <is>
          <t>ORGANIC COTTON JERSEY FABRIC FROM GREEK MILL, SWEATSHIRT</t>
        </is>
      </c>
      <c r="BX71" s="50" t="inlineStr">
        <is>
          <t xml:space="preserve">drop 1, made in greece , 300 gr, organic cotton jersey fabric from greek mill, sweatshirt </t>
        </is>
      </c>
      <c r="BY71" s="51" t="inlineStr">
        <is>
          <t>N/A</t>
        </is>
      </c>
      <c r="BZ71" s="51" t="inlineStr">
        <is>
          <t>N/A</t>
        </is>
      </c>
      <c r="CA71" s="51" t="inlineStr">
        <is>
          <t>N/A</t>
        </is>
      </c>
      <c r="CB71" s="51" t="n"/>
      <c r="CC71" s="52" t="n"/>
      <c r="CD71" s="51" t="inlineStr">
        <is>
          <t>N/A</t>
        </is>
      </c>
      <c r="CE71" s="52" t="n">
        <v>42468</v>
      </c>
      <c r="CF71" s="52" t="n"/>
      <c r="CG71" s="52" t="n"/>
      <c r="CH71" s="49" t="inlineStr">
        <is>
          <t xml:space="preserve"> (not approved) 3-6-2016</t>
        </is>
      </c>
      <c r="CI71" s="49" t="inlineStr">
        <is>
          <t>HQ</t>
        </is>
      </c>
      <c r="CJ71" s="248" t="n">
        <v>4</v>
      </c>
      <c r="CK71" s="50" t="inlineStr">
        <is>
          <t>remake (logo)</t>
        </is>
      </c>
      <c r="CL71" s="53" t="n"/>
      <c r="CM71" s="53" t="n"/>
      <c r="CN71" s="53" t="n"/>
      <c r="CO71" s="53" t="n">
        <v>200</v>
      </c>
      <c r="CP71" s="53">
        <f>CO71*AK71</f>
        <v/>
      </c>
      <c r="CQ71" s="53" t="n"/>
      <c r="CR71" s="53" t="n"/>
      <c r="CS71" s="53" t="n"/>
      <c r="CT71" s="298">
        <f>CO71*AZ71</f>
        <v/>
      </c>
      <c r="CU71" s="298">
        <f>CT71-(CO71*AY71)</f>
        <v/>
      </c>
      <c r="CV71" s="298" t="n"/>
    </row>
    <row customFormat="1" customHeight="1" hidden="1" ht="15" r="72" s="16">
      <c r="A72" s="66" t="inlineStr">
        <is>
          <t>K160706010</t>
        </is>
      </c>
      <c r="B72" s="258" t="n">
        <v>2040100666</v>
      </c>
      <c r="C72" s="66" t="inlineStr">
        <is>
          <t>ORIANA</t>
        </is>
      </c>
      <c r="D72" s="66" t="inlineStr">
        <is>
          <t>LIGHT GREY MELEE</t>
        </is>
      </c>
      <c r="E72" s="66" t="inlineStr">
        <is>
          <t>Drop 2</t>
        </is>
      </c>
      <c r="F72" s="66" t="n"/>
      <c r="G72" s="39" t="n"/>
      <c r="H72" s="66" t="n"/>
      <c r="I72" s="67" t="inlineStr">
        <is>
          <t>LS KNIT</t>
        </is>
      </c>
      <c r="J72" s="67" t="inlineStr">
        <is>
          <t>61102099</t>
        </is>
      </c>
      <c r="K72" s="67" t="inlineStr">
        <is>
          <t>Women's or girls' jerseys, pullovers, cardigans, waistcoats and similar articles, of cotton, knitted or crocheted (excl. lightweight fine knit roll, polo or turtleneck jumpers and pullovers and wadded waistcoats)</t>
        </is>
      </c>
      <c r="L72" s="40" t="inlineStr">
        <is>
          <t>WOMENS</t>
        </is>
      </c>
      <c r="M72" s="66" t="inlineStr">
        <is>
          <t>A0051</t>
        </is>
      </c>
      <c r="N72" s="41" t="n"/>
      <c r="O72" s="41" t="inlineStr">
        <is>
          <t>BERNECIE</t>
        </is>
      </c>
      <c r="P72" s="41" t="inlineStr">
        <is>
          <t>XS - L</t>
        </is>
      </c>
      <c r="Q72" s="41" t="n"/>
      <c r="R72" s="41" t="inlineStr">
        <is>
          <t xml:space="preserve">   </t>
        </is>
      </c>
      <c r="S72" s="41" t="inlineStr">
        <is>
          <t>Recycled cotton women’s - Fillatures du parc</t>
        </is>
      </c>
      <c r="T72" s="42" t="inlineStr">
        <is>
          <t>ITALY</t>
        </is>
      </c>
      <c r="U72" s="42" t="inlineStr">
        <is>
          <t>FRANCO FRATTI</t>
        </is>
      </c>
      <c r="V72" s="42" t="inlineStr">
        <is>
          <t>TRISCOTTON</t>
        </is>
      </c>
      <c r="W72" s="42" t="n"/>
      <c r="X72" s="66" t="n"/>
      <c r="Y72" s="41" t="inlineStr">
        <is>
          <t>FILLATURES DU PARC</t>
        </is>
      </c>
      <c r="Z72" s="41" t="inlineStr">
        <is>
          <t>ECOCHIC - ACIER</t>
        </is>
      </c>
      <c r="AA72" s="41" t="n"/>
      <c r="AB72" s="41" t="inlineStr">
        <is>
          <t>100% Sustainable</t>
        </is>
      </c>
      <c r="AC72" s="41" t="inlineStr">
        <is>
          <t>28% Cotton, 28% polyamide, 20% polyacryl, 10% silk, 9% linen, 5% other fibers - all recycled</t>
        </is>
      </c>
      <c r="AD72" s="41" t="inlineStr">
        <is>
          <t>xxx</t>
        </is>
      </c>
      <c r="AE72" s="292" t="n"/>
      <c r="AF72" s="41" t="n"/>
      <c r="AG72" s="41" t="n"/>
      <c r="AH72" s="44" t="n"/>
      <c r="AI72" s="44" t="n">
        <v>42475</v>
      </c>
      <c r="AJ72" s="44" t="n"/>
      <c r="AK72" s="70" t="n"/>
      <c r="AL72" s="293" t="n"/>
      <c r="AM72" s="294" t="inlineStr">
        <is>
          <t>EUR</t>
        </is>
      </c>
      <c r="AN72" s="294" t="inlineStr">
        <is>
          <t>FOB</t>
        </is>
      </c>
      <c r="AO72" s="294" t="n"/>
      <c r="AP72" s="294" t="n"/>
      <c r="AQ72" s="294" t="n">
        <v>18.5</v>
      </c>
      <c r="AR72" s="294" t="n"/>
      <c r="AS72" s="294" t="n">
        <v>18.8</v>
      </c>
      <c r="AT72" s="296">
        <f>IFERROR(((IF(AS72&gt;0, AS72, IF(AR72&gt;0, AR72, IF(AQ72&gt;0, AQ72, 0)))))*INDEX(Assumptions!$B:$B,MATCH(T72,Assumptions!$A:$A,0)),0)</f>
        <v/>
      </c>
      <c r="AU72" s="296">
        <f>IFERROR(((IF(AS72&gt;0, AS72, IF(AR72&gt;0, AR72, IF(AQ72&gt;0, AQ72, 0)))))*INDEX(Assumptions!$C:$C,MATCH(T72,Assumptions!$A:$A,0)),0)</f>
        <v/>
      </c>
      <c r="AV72" s="296">
        <f>IFERROR(((IF(AS72&gt;0, AS72, IF(AR72&gt;0, AR72, IF(AQ72&gt;0, AQ72, 0)))))*INDEX(Assumptions!$D:$D,MATCH(T72,Assumptions!$A:$A,0)),0)</f>
        <v/>
      </c>
      <c r="AW72" s="296">
        <f>IFERROR(((IF(AS72&gt;0, AS72, IF(AR72&gt;0, AR72, IF(AQ72&gt;0, AQ72, 0)))))*INDEX(Assumptions!$G:$G,MATCH(U72,Assumptions!$F:$F,0)),0)</f>
        <v/>
      </c>
      <c r="AX72" s="297">
        <f>SUM(AT72:AW72)</f>
        <v/>
      </c>
      <c r="AY72" s="294">
        <f>((IF(AS72&gt;0, AS72, IF(AR72&gt;0, AR72, IF(AQ72&gt;0, AQ72, 0)))))+AX72</f>
        <v/>
      </c>
      <c r="AZ72" s="294">
        <f>BC72/BB72</f>
        <v/>
      </c>
      <c r="BA72" s="294">
        <f>BC72/2.38</f>
        <v/>
      </c>
      <c r="BB72" s="41" t="n">
        <v>2.5</v>
      </c>
      <c r="BC72" s="294" t="n">
        <v>129.95</v>
      </c>
      <c r="BD72" s="46">
        <f>(AZ72-AY72)/AZ72</f>
        <v/>
      </c>
      <c r="BE72" s="294">
        <f>AR72*BQ72</f>
        <v/>
      </c>
      <c r="BF72" s="294" t="n"/>
      <c r="BG72" s="294" t="n"/>
      <c r="BH72" s="47" t="n">
        <v>42247</v>
      </c>
      <c r="BI72" s="47" t="n"/>
      <c r="BJ72" s="47" t="n">
        <v>42244</v>
      </c>
      <c r="BK72" s="47" t="n"/>
      <c r="BL72" s="47" t="inlineStr">
        <is>
          <t>ETD 20-10-15</t>
        </is>
      </c>
      <c r="BM72" s="47" t="n"/>
      <c r="BN72" s="47" t="n"/>
      <c r="BO72" s="47" t="n">
        <v>42328</v>
      </c>
      <c r="BP72" s="42" t="inlineStr">
        <is>
          <t>2nd sample</t>
        </is>
      </c>
      <c r="BQ72" s="48" t="n">
        <v>16</v>
      </c>
      <c r="BR72" s="48" t="inlineStr">
        <is>
          <t>SS</t>
        </is>
      </c>
      <c r="BS72" s="49" t="n">
        <v>42366</v>
      </c>
      <c r="BT72" s="50" t="inlineStr">
        <is>
          <t>15-12-2015 P</t>
        </is>
      </c>
      <c r="BU72" s="50" t="inlineStr">
        <is>
          <t>14-12-2015 M</t>
        </is>
      </c>
      <c r="BV72" s="50" t="n"/>
      <c r="BW72" s="50" t="inlineStr">
        <is>
          <t>BLEND OF DIFFERENT RECYCLED FABRICS FROM FRENCH MILL, LONG KNITTED CARDIGAN</t>
        </is>
      </c>
      <c r="BX72" s="50" t="inlineStr">
        <is>
          <t xml:space="preserve">drop 2, made in italy, blend of different recycled fabrics from french mill, long knitted cardigan </t>
        </is>
      </c>
      <c r="BY72" s="51" t="inlineStr">
        <is>
          <t>FULL SS XS-S-M-L</t>
        </is>
      </c>
      <c r="BZ72" s="51" t="n">
        <v>42398</v>
      </c>
      <c r="CA72" s="52" t="inlineStr">
        <is>
          <t>?</t>
        </is>
      </c>
      <c r="CB72" s="52" t="n"/>
      <c r="CC72" s="52" t="n"/>
      <c r="CD72" s="52" t="n">
        <v>42517</v>
      </c>
      <c r="CE72" s="52" t="n">
        <v>42521</v>
      </c>
      <c r="CF72" s="52" t="n"/>
      <c r="CG72" s="52" t="n"/>
      <c r="CH72" s="49" t="n">
        <v>42530</v>
      </c>
      <c r="CI72" s="49" t="n"/>
      <c r="CJ72" s="248" t="n"/>
      <c r="CK72" s="50" t="n"/>
      <c r="CL72" s="53" t="n"/>
      <c r="CM72" s="53" t="n"/>
      <c r="CN72" s="53" t="n"/>
      <c r="CO72" s="53" t="n">
        <v>50</v>
      </c>
      <c r="CP72" s="53">
        <f>CO72*AK72</f>
        <v/>
      </c>
      <c r="CQ72" s="53" t="n"/>
      <c r="CR72" s="53" t="n"/>
      <c r="CS72" s="53" t="n"/>
      <c r="CT72" s="298">
        <f>CO72*AZ72</f>
        <v/>
      </c>
      <c r="CU72" s="298">
        <f>CT72-(CO72*AY72)</f>
        <v/>
      </c>
      <c r="CV72" s="298" t="n"/>
    </row>
    <row customFormat="1" customHeight="1" hidden="1" ht="15" r="73" s="15">
      <c r="A73" s="66" t="inlineStr">
        <is>
          <t>K160706011</t>
        </is>
      </c>
      <c r="B73" s="258" t="n">
        <v>2040100667</v>
      </c>
      <c r="C73" s="66" t="inlineStr">
        <is>
          <t>ORIANA</t>
        </is>
      </c>
      <c r="D73" s="66" t="inlineStr">
        <is>
          <t>GREY MELEE</t>
        </is>
      </c>
      <c r="E73" s="66" t="inlineStr">
        <is>
          <t>Drop 2</t>
        </is>
      </c>
      <c r="F73" s="66" t="n"/>
      <c r="G73" s="39" t="n">
        <v>42366</v>
      </c>
      <c r="H73" s="66" t="n"/>
      <c r="I73" s="67" t="inlineStr">
        <is>
          <t>LS KNIT</t>
        </is>
      </c>
      <c r="J73" s="67" t="inlineStr">
        <is>
          <t>61102099</t>
        </is>
      </c>
      <c r="K73" s="67" t="inlineStr">
        <is>
          <t>Women's or girls' jerseys, pullovers, cardigans, waistcoats and similar articles, of cotton, knitted or crocheted (excl. lightweight fine knit roll, polo or turtleneck jumpers and pullovers and wadded waistcoats)</t>
        </is>
      </c>
      <c r="L73" s="40" t="inlineStr">
        <is>
          <t>WOMENS</t>
        </is>
      </c>
      <c r="M73" s="66" t="inlineStr">
        <is>
          <t>A0050</t>
        </is>
      </c>
      <c r="N73" s="41" t="n"/>
      <c r="O73" s="41" t="inlineStr">
        <is>
          <t>BERNECIE</t>
        </is>
      </c>
      <c r="P73" s="41" t="inlineStr">
        <is>
          <t>XS - L</t>
        </is>
      </c>
      <c r="Q73" s="41" t="n"/>
      <c r="R73" s="41" t="inlineStr">
        <is>
          <t xml:space="preserve">   </t>
        </is>
      </c>
      <c r="S73" s="41" t="inlineStr">
        <is>
          <t>Recycled cotton women’s - Fillatures du parc</t>
        </is>
      </c>
      <c r="T73" s="42" t="inlineStr">
        <is>
          <t>ITALY</t>
        </is>
      </c>
      <c r="U73" s="42" t="inlineStr">
        <is>
          <t>FRANCO FRATTI</t>
        </is>
      </c>
      <c r="V73" s="42" t="inlineStr">
        <is>
          <t>TRISCOTTON</t>
        </is>
      </c>
      <c r="W73" s="42" t="n"/>
      <c r="X73" s="66" t="n"/>
      <c r="Y73" s="41" t="inlineStr">
        <is>
          <t>FILLATURES DU PARC</t>
        </is>
      </c>
      <c r="Z73" s="41" t="inlineStr">
        <is>
          <t>ECOCHIC - ACIER</t>
        </is>
      </c>
      <c r="AA73" s="41" t="n"/>
      <c r="AB73" s="41" t="inlineStr">
        <is>
          <t>100% Sustainable</t>
        </is>
      </c>
      <c r="AC73" s="41" t="inlineStr">
        <is>
          <t>28% Cotton, 28% polyamide, 20% polyacryl, 10% silk, 9% linen, 5% other fibers - all recycled</t>
        </is>
      </c>
      <c r="AD73" s="41" t="inlineStr">
        <is>
          <t>xxx</t>
        </is>
      </c>
      <c r="AE73" s="292" t="n"/>
      <c r="AF73" s="41" t="n"/>
      <c r="AG73" s="41" t="n"/>
      <c r="AH73" s="44" t="n"/>
      <c r="AI73" s="44" t="n">
        <v>42475</v>
      </c>
      <c r="AJ73" s="44" t="n"/>
      <c r="AK73" s="70" t="n"/>
      <c r="AL73" s="293" t="n"/>
      <c r="AM73" s="294" t="inlineStr">
        <is>
          <t>EUR</t>
        </is>
      </c>
      <c r="AN73" s="294" t="inlineStr">
        <is>
          <t>FOB</t>
        </is>
      </c>
      <c r="AO73" s="294" t="n"/>
      <c r="AP73" s="294" t="n"/>
      <c r="AQ73" s="294" t="n">
        <v>18.5</v>
      </c>
      <c r="AR73" s="294" t="n"/>
      <c r="AS73" s="294" t="n">
        <v>18.8</v>
      </c>
      <c r="AT73" s="296">
        <f>IFERROR(((IF(AS73&gt;0, AS73, IF(AR73&gt;0, AR73, IF(AQ73&gt;0, AQ73, 0)))))*INDEX(Assumptions!$B:$B,MATCH(T73,Assumptions!$A:$A,0)),0)</f>
        <v/>
      </c>
      <c r="AU73" s="296">
        <f>IFERROR(((IF(AS73&gt;0, AS73, IF(AR73&gt;0, AR73, IF(AQ73&gt;0, AQ73, 0)))))*INDEX(Assumptions!$C:$C,MATCH(T73,Assumptions!$A:$A,0)),0)</f>
        <v/>
      </c>
      <c r="AV73" s="296">
        <f>IFERROR(((IF(AS73&gt;0, AS73, IF(AR73&gt;0, AR73, IF(AQ73&gt;0, AQ73, 0)))))*INDEX(Assumptions!$D:$D,MATCH(T73,Assumptions!$A:$A,0)),0)</f>
        <v/>
      </c>
      <c r="AW73" s="296">
        <f>IFERROR(((IF(AS73&gt;0, AS73, IF(AR73&gt;0, AR73, IF(AQ73&gt;0, AQ73, 0)))))*INDEX(Assumptions!$G:$G,MATCH(U73,Assumptions!$F:$F,0)),0)</f>
        <v/>
      </c>
      <c r="AX73" s="297">
        <f>SUM(AT73:AW73)</f>
        <v/>
      </c>
      <c r="AY73" s="294">
        <f>((IF(AS73&gt;0, AS73, IF(AR73&gt;0, AR73, IF(AQ73&gt;0, AQ73, 0)))))+AX73</f>
        <v/>
      </c>
      <c r="AZ73" s="294">
        <f>BC73/BB73</f>
        <v/>
      </c>
      <c r="BA73" s="294">
        <f>BC73/2.38</f>
        <v/>
      </c>
      <c r="BB73" s="41" t="n">
        <v>2.5</v>
      </c>
      <c r="BC73" s="294" t="n">
        <v>129.95</v>
      </c>
      <c r="BD73" s="46">
        <f>(AZ73-AY73)/AZ73</f>
        <v/>
      </c>
      <c r="BE73" s="294">
        <f>AR73*BQ73</f>
        <v/>
      </c>
      <c r="BF73" s="294" t="n"/>
      <c r="BG73" s="294" t="n"/>
      <c r="BH73" s="47" t="n"/>
      <c r="BI73" s="47" t="n"/>
      <c r="BJ73" s="47" t="n"/>
      <c r="BK73" s="47" t="n"/>
      <c r="BL73" s="47" t="n"/>
      <c r="BM73" s="47" t="n"/>
      <c r="BN73" s="47" t="n"/>
      <c r="BO73" s="47" t="n"/>
      <c r="BP73" s="42" t="n"/>
      <c r="BQ73" s="80" t="n">
        <v>0</v>
      </c>
      <c r="BR73" s="48" t="inlineStr">
        <is>
          <t>SS</t>
        </is>
      </c>
      <c r="BS73" s="49" t="n"/>
      <c r="BT73" s="49" t="n"/>
      <c r="BU73" s="49" t="n"/>
      <c r="BV73" s="50" t="n"/>
      <c r="BW73" s="50" t="inlineStr">
        <is>
          <t>BLEND OF DIFFERENT RECYCLED FABRICS FROM FRENCH MILL, LONG KNITTED CARDIGAN</t>
        </is>
      </c>
      <c r="BX73" s="50" t="inlineStr">
        <is>
          <t xml:space="preserve">drop 2, made in italy, blend of different recycled fabrics from french mill, long knitted cardigan </t>
        </is>
      </c>
      <c r="BY73" s="51" t="inlineStr">
        <is>
          <t>N/A</t>
        </is>
      </c>
      <c r="BZ73" s="51" t="n">
        <v>42398</v>
      </c>
      <c r="CA73" s="52" t="n">
        <v>42503</v>
      </c>
      <c r="CB73" s="52" t="n"/>
      <c r="CC73" s="52" t="n"/>
      <c r="CD73" s="51" t="inlineStr">
        <is>
          <t>N/A</t>
        </is>
      </c>
      <c r="CE73" s="52" t="n">
        <v>42521</v>
      </c>
      <c r="CF73" s="52" t="n"/>
      <c r="CG73" s="52" t="n"/>
      <c r="CH73" s="49" t="n">
        <v>42530</v>
      </c>
      <c r="CI73" s="49" t="n"/>
      <c r="CJ73" s="248" t="n"/>
      <c r="CK73" s="50" t="n"/>
      <c r="CL73" s="53" t="n"/>
      <c r="CM73" s="53" t="n"/>
      <c r="CN73" s="53" t="n"/>
      <c r="CO73" s="53" t="n">
        <v>150</v>
      </c>
      <c r="CP73" s="53">
        <f>CO73*AK73</f>
        <v/>
      </c>
      <c r="CQ73" s="53" t="n"/>
      <c r="CR73" s="53" t="n"/>
      <c r="CS73" s="53" t="n"/>
      <c r="CT73" s="298">
        <f>CO73*AZ73</f>
        <v/>
      </c>
      <c r="CU73" s="298">
        <f>CT73-(CO73*AY73)</f>
        <v/>
      </c>
      <c r="CV73" s="298" t="n"/>
    </row>
    <row customFormat="1" customHeight="1" hidden="1" ht="15" r="74" s="16">
      <c r="A74" s="66" t="inlineStr">
        <is>
          <t>K160706020</t>
        </is>
      </c>
      <c r="B74" s="258" t="n">
        <v>2040100668</v>
      </c>
      <c r="C74" s="66" t="inlineStr">
        <is>
          <t>MAY</t>
        </is>
      </c>
      <c r="D74" s="66" t="inlineStr">
        <is>
          <t>NAVY/ OFF WHITE</t>
        </is>
      </c>
      <c r="E74" s="66" t="inlineStr">
        <is>
          <t>Drop 2</t>
        </is>
      </c>
      <c r="F74" s="66" t="n"/>
      <c r="G74" s="39" t="n"/>
      <c r="H74" s="66" t="n"/>
      <c r="I74" s="67" t="inlineStr">
        <is>
          <t>LS KNIT</t>
        </is>
      </c>
      <c r="J74" s="67" t="inlineStr">
        <is>
          <t>61102099</t>
        </is>
      </c>
      <c r="K74" s="67" t="inlineStr">
        <is>
          <t>Women's or girls' jerseys, pullovers, cardigans, waistcoats and similar articles, of cotton, knitted or crocheted (excl. lightweight fine knit roll, polo or turtleneck jumpers and pullovers and wadded waistcoats)</t>
        </is>
      </c>
      <c r="L74" s="40" t="inlineStr">
        <is>
          <t>WOMENS</t>
        </is>
      </c>
      <c r="M74" s="66" t="inlineStr">
        <is>
          <t>A0058</t>
        </is>
      </c>
      <c r="N74" s="41" t="n"/>
      <c r="O74" s="41" t="inlineStr">
        <is>
          <t>SS16 ARSINOE</t>
        </is>
      </c>
      <c r="P74" s="41" t="inlineStr">
        <is>
          <t>XS - L</t>
        </is>
      </c>
      <c r="Q74" s="41" t="n"/>
      <c r="R74" s="41" t="n"/>
      <c r="S74" s="41" t="inlineStr">
        <is>
          <t>Recycled cotton women’s - Fillatures du parc</t>
        </is>
      </c>
      <c r="T74" s="42" t="inlineStr">
        <is>
          <t>ITALY</t>
        </is>
      </c>
      <c r="U74" s="42" t="inlineStr">
        <is>
          <t>FRANCO FRATTI</t>
        </is>
      </c>
      <c r="V74" s="42" t="inlineStr">
        <is>
          <t>TRISCOTTON</t>
        </is>
      </c>
      <c r="W74" s="42" t="n"/>
      <c r="X74" s="66" t="n"/>
      <c r="Y74" s="41" t="inlineStr">
        <is>
          <t>FILLATURES DU PARC</t>
        </is>
      </c>
      <c r="Z74" s="41" t="inlineStr">
        <is>
          <t>ECOCHIC - CRÈME &amp; MARINE</t>
        </is>
      </c>
      <c r="AA74" s="41" t="n"/>
      <c r="AB74" s="41" t="inlineStr">
        <is>
          <t>100% Sustainable</t>
        </is>
      </c>
      <c r="AC74" s="41" t="inlineStr">
        <is>
          <t>28% Cotton, 28% polyamide, 20% polyacryl, 10% silk, 9% linen, 5% other fibers - all recycled</t>
        </is>
      </c>
      <c r="AD74" s="41" t="inlineStr">
        <is>
          <t>xxx</t>
        </is>
      </c>
      <c r="AE74" s="292" t="n"/>
      <c r="AF74" s="41" t="n"/>
      <c r="AG74" s="41" t="n"/>
      <c r="AH74" s="44" t="n"/>
      <c r="AI74" s="44" t="n">
        <v>42475</v>
      </c>
      <c r="AJ74" s="44" t="n"/>
      <c r="AK74" s="70" t="n"/>
      <c r="AL74" s="293" t="n"/>
      <c r="AM74" s="294" t="inlineStr">
        <is>
          <t>EUR</t>
        </is>
      </c>
      <c r="AN74" s="294" t="inlineStr">
        <is>
          <t>FOB</t>
        </is>
      </c>
      <c r="AO74" s="294" t="n"/>
      <c r="AP74" s="294" t="n"/>
      <c r="AQ74" s="294" t="n">
        <v>14.95</v>
      </c>
      <c r="AR74" s="294" t="n"/>
      <c r="AS74" s="294" t="n">
        <v>15.25</v>
      </c>
      <c r="AT74" s="296">
        <f>IFERROR(((IF(AS74&gt;0, AS74, IF(AR74&gt;0, AR74, IF(AQ74&gt;0, AQ74, 0)))))*INDEX(Assumptions!$B:$B,MATCH(T74,Assumptions!$A:$A,0)),0)</f>
        <v/>
      </c>
      <c r="AU74" s="296">
        <f>IFERROR(((IF(AS74&gt;0, AS74, IF(AR74&gt;0, AR74, IF(AQ74&gt;0, AQ74, 0)))))*INDEX(Assumptions!$C:$C,MATCH(T74,Assumptions!$A:$A,0)),0)</f>
        <v/>
      </c>
      <c r="AV74" s="296">
        <f>IFERROR(((IF(AS74&gt;0, AS74, IF(AR74&gt;0, AR74, IF(AQ74&gt;0, AQ74, 0)))))*INDEX(Assumptions!$D:$D,MATCH(T74,Assumptions!$A:$A,0)),0)</f>
        <v/>
      </c>
      <c r="AW74" s="296">
        <f>IFERROR(((IF(AS74&gt;0, AS74, IF(AR74&gt;0, AR74, IF(AQ74&gt;0, AQ74, 0)))))*INDEX(Assumptions!$G:$G,MATCH(U74,Assumptions!$F:$F,0)),0)</f>
        <v/>
      </c>
      <c r="AX74" s="297">
        <f>SUM(AT74:AW74)</f>
        <v/>
      </c>
      <c r="AY74" s="294">
        <f>((IF(AS74&gt;0, AS74, IF(AR74&gt;0, AR74, IF(AQ74&gt;0, AQ74, 0)))))+AX74</f>
        <v/>
      </c>
      <c r="AZ74" s="294">
        <f>BC74/BB74</f>
        <v/>
      </c>
      <c r="BA74" s="294">
        <f>BC74/2.38</f>
        <v/>
      </c>
      <c r="BB74" s="41" t="n">
        <v>2.5</v>
      </c>
      <c r="BC74" s="294" t="n">
        <v>99.95</v>
      </c>
      <c r="BD74" s="46">
        <f>(AZ74-AY74)/AZ74</f>
        <v/>
      </c>
      <c r="BE74" s="294">
        <f>AR74*BQ74</f>
        <v/>
      </c>
      <c r="BF74" s="294" t="n"/>
      <c r="BG74" s="294" t="n"/>
      <c r="BH74" s="47" t="n">
        <v>42247</v>
      </c>
      <c r="BI74" s="47" t="n"/>
      <c r="BJ74" s="47" t="n">
        <v>42244</v>
      </c>
      <c r="BK74" s="47" t="n"/>
      <c r="BL74" s="47" t="n">
        <v>42307</v>
      </c>
      <c r="BM74" s="47" t="n"/>
      <c r="BN74" s="47" t="n">
        <v>42314</v>
      </c>
      <c r="BO74" s="47" t="n">
        <v>42328</v>
      </c>
      <c r="BP74" s="42" t="n"/>
      <c r="BQ74" s="48" t="n">
        <v>16</v>
      </c>
      <c r="BR74" s="48" t="inlineStr">
        <is>
          <t>S</t>
        </is>
      </c>
      <c r="BS74" s="49" t="n">
        <v>42366</v>
      </c>
      <c r="BT74" s="50" t="inlineStr">
        <is>
          <t>15-12-2015 P</t>
        </is>
      </c>
      <c r="BU74" s="50" t="inlineStr">
        <is>
          <t>11-12-2015 M</t>
        </is>
      </c>
      <c r="BV74" s="50" t="n"/>
      <c r="BW74" s="50" t="inlineStr">
        <is>
          <t>BLEND OF DIFFERENT RECYCLED FABRICS FROM FRENCH MILL, KNITTED SWEATER</t>
        </is>
      </c>
      <c r="BX74" s="50" t="inlineStr">
        <is>
          <t xml:space="preserve">drop 2, made in italy, blend of different recycled fabrics from french mill, knitted sweater </t>
        </is>
      </c>
      <c r="BY74" s="51" t="inlineStr">
        <is>
          <t>FULL SS XS-S-M-L</t>
        </is>
      </c>
      <c r="BZ74" s="51" t="n">
        <v>42398</v>
      </c>
      <c r="CA74" s="52" t="inlineStr">
        <is>
          <t>?</t>
        </is>
      </c>
      <c r="CB74" s="52" t="n"/>
      <c r="CC74" s="52" t="n"/>
      <c r="CD74" s="52" t="n">
        <v>42517</v>
      </c>
      <c r="CE74" s="52" t="n">
        <v>42521</v>
      </c>
      <c r="CF74" s="52" t="n"/>
      <c r="CG74" s="52" t="n"/>
      <c r="CH74" s="49" t="n">
        <v>42530</v>
      </c>
      <c r="CI74" s="49" t="n"/>
      <c r="CJ74" s="248" t="n"/>
      <c r="CK74" s="50" t="n"/>
      <c r="CL74" s="53" t="n"/>
      <c r="CM74" s="53" t="n"/>
      <c r="CN74" s="53" t="n"/>
      <c r="CO74" s="53" t="n">
        <v>150</v>
      </c>
      <c r="CP74" s="53">
        <f>CO74*AK74</f>
        <v/>
      </c>
      <c r="CQ74" s="53" t="n"/>
      <c r="CR74" s="53" t="n"/>
      <c r="CS74" s="53" t="n"/>
      <c r="CT74" s="298">
        <f>CO74*AZ74</f>
        <v/>
      </c>
      <c r="CU74" s="298">
        <f>CT74-(CO74*AY74)</f>
        <v/>
      </c>
      <c r="CV74" s="298" t="n"/>
    </row>
    <row customFormat="1" customHeight="1" hidden="1" ht="15" r="75" s="16">
      <c r="A75" s="233" t="inlineStr">
        <is>
          <t>K160707010</t>
        </is>
      </c>
      <c r="B75" s="67" t="n">
        <v>2020501568</v>
      </c>
      <c r="C75" s="233" t="inlineStr">
        <is>
          <t>FARICA</t>
        </is>
      </c>
      <c r="D75" s="233" t="inlineStr">
        <is>
          <t>BLUE BLACK</t>
        </is>
      </c>
      <c r="E75" s="233" t="inlineStr">
        <is>
          <t>Drop 2</t>
        </is>
      </c>
      <c r="F75" s="233" t="n"/>
      <c r="G75" s="159" t="n"/>
      <c r="H75" s="233" t="n"/>
      <c r="I75" s="233" t="inlineStr">
        <is>
          <t>WOVEN DRESS</t>
        </is>
      </c>
      <c r="J75" s="252" t="n">
        <v>62044200</v>
      </c>
      <c r="K75" s="252" t="inlineStr">
        <is>
          <t>japonnen, van katoen, voor dames of voor meisjes (m.u.v. die van brei- of haakwerk en m.u.v. onderjurken)</t>
        </is>
      </c>
      <c r="L75" s="160" t="inlineStr">
        <is>
          <t>WOMENS</t>
        </is>
      </c>
      <c r="M75" s="233" t="inlineStr">
        <is>
          <t>A0045</t>
        </is>
      </c>
      <c r="N75" s="62" t="n"/>
      <c r="O75" s="62" t="inlineStr">
        <is>
          <t>CLOUD DRESS</t>
        </is>
      </c>
      <c r="P75" s="62" t="inlineStr">
        <is>
          <t>XS - L</t>
        </is>
      </c>
      <c r="Q75" s="62" t="n"/>
      <c r="R75" s="62" t="n"/>
      <c r="S75" s="62" t="inlineStr">
        <is>
          <t>Tencel - TEXTILE SANTANDERINA</t>
        </is>
      </c>
      <c r="T75" s="161" t="inlineStr">
        <is>
          <t>TURKEY</t>
        </is>
      </c>
      <c r="U75" s="161" t="inlineStr">
        <is>
          <t>CONTEX</t>
        </is>
      </c>
      <c r="V75" s="42" t="inlineStr">
        <is>
          <t>SINEM</t>
        </is>
      </c>
      <c r="W75" s="161" t="n"/>
      <c r="X75" s="233" t="inlineStr">
        <is>
          <t>SS16-021</t>
        </is>
      </c>
      <c r="Y75" s="62" t="inlineStr">
        <is>
          <t>TEXTILE SANTANDERINA</t>
        </is>
      </c>
      <c r="Z75" s="62" t="inlineStr">
        <is>
          <t>11166/BLUE BLACK (COLOUR 901)</t>
        </is>
      </c>
      <c r="AA75" s="62" t="n"/>
      <c r="AB75" s="41" t="inlineStr">
        <is>
          <t>100% Sustainable</t>
        </is>
      </c>
      <c r="AC75" s="62" t="inlineStr">
        <is>
          <t>100% Tencel lyocell</t>
        </is>
      </c>
      <c r="AD75" s="62" t="inlineStr">
        <is>
          <t>200 gr</t>
        </is>
      </c>
      <c r="AE75" s="310" t="n">
        <v>4.1</v>
      </c>
      <c r="AF75" s="62" t="inlineStr">
        <is>
          <t>950M</t>
        </is>
      </c>
      <c r="AG75" s="62" t="n"/>
      <c r="AH75" s="163" t="n"/>
      <c r="AI75" s="163" t="n">
        <v>42412</v>
      </c>
      <c r="AJ75" s="163" t="n"/>
      <c r="AK75" s="164" t="n"/>
      <c r="AL75" s="311" t="n"/>
      <c r="AM75" s="312" t="inlineStr">
        <is>
          <t>EUR</t>
        </is>
      </c>
      <c r="AN75" s="312" t="inlineStr">
        <is>
          <t>FOB</t>
        </is>
      </c>
      <c r="AO75" s="312" t="n"/>
      <c r="AP75" s="312" t="n"/>
      <c r="AQ75" s="312" t="n"/>
      <c r="AR75" s="312" t="n">
        <v>34.5</v>
      </c>
      <c r="AS75" s="312" t="n">
        <v>34.5</v>
      </c>
      <c r="AT75" s="313">
        <f>IFERROR(((IF(AS75&gt;0, AS75, IF(AR75&gt;0, AR75, IF(AQ75&gt;0, AQ75, 0)))))*INDEX(Assumptions!$B:$B,MATCH(T75,Assumptions!$A:$A,0)),0)</f>
        <v/>
      </c>
      <c r="AU75" s="313">
        <f>IFERROR(((IF(AS75&gt;0, AS75, IF(AR75&gt;0, AR75, IF(AQ75&gt;0, AQ75, 0)))))*INDEX(Assumptions!$C:$C,MATCH(T75,Assumptions!$A:$A,0)),0)</f>
        <v/>
      </c>
      <c r="AV75" s="313">
        <f>IFERROR(((IF(AS75&gt;0, AS75, IF(AR75&gt;0, AR75, IF(AQ75&gt;0, AQ75, 0)))))*INDEX(Assumptions!$D:$D,MATCH(T75,Assumptions!$A:$A,0)),0)</f>
        <v/>
      </c>
      <c r="AW75" s="313">
        <f>IFERROR(((IF(AS75&gt;0, AS75, IF(AR75&gt;0, AR75, IF(AQ75&gt;0, AQ75, 0)))))*INDEX(Assumptions!$G:$G,MATCH(U75,Assumptions!$F:$F,0)),0)</f>
        <v/>
      </c>
      <c r="AX75" s="314">
        <f>SUM(AT75:AW75)</f>
        <v/>
      </c>
      <c r="AY75" s="312">
        <f>((IF(AS75&gt;0, AS75, IF(AR75&gt;0, AR75, IF(AQ75&gt;0, AQ75, 0)))))+AX75</f>
        <v/>
      </c>
      <c r="AZ75" s="312">
        <f>BC75/BB75</f>
        <v/>
      </c>
      <c r="BA75" s="312">
        <f>BC75/2.38</f>
        <v/>
      </c>
      <c r="BB75" s="62" t="n">
        <v>2.5</v>
      </c>
      <c r="BC75" s="312" t="n">
        <v>159.95</v>
      </c>
      <c r="BD75" s="169">
        <f>(AZ75-AY75)/AZ75</f>
        <v/>
      </c>
      <c r="BE75" s="312">
        <f>AR75*BQ75</f>
        <v/>
      </c>
      <c r="BF75" s="312" t="n"/>
      <c r="BG75" s="312" t="n"/>
      <c r="BH75" s="170" t="n">
        <v>42223</v>
      </c>
      <c r="BI75" s="170" t="n"/>
      <c r="BJ75" s="170" t="n"/>
      <c r="BK75" s="170" t="n"/>
      <c r="BL75" s="170" t="n">
        <v>42265</v>
      </c>
      <c r="BM75" s="170" t="n"/>
      <c r="BN75" s="170" t="n">
        <v>42297</v>
      </c>
      <c r="BO75" s="170" t="n">
        <v>42328</v>
      </c>
      <c r="BP75" s="161" t="n"/>
      <c r="BQ75" s="171" t="n">
        <v>16</v>
      </c>
      <c r="BR75" s="171" t="inlineStr">
        <is>
          <t>S</t>
        </is>
      </c>
      <c r="BS75" s="172" t="n">
        <v>42366</v>
      </c>
      <c r="BT75" s="173" t="inlineStr">
        <is>
          <t>15-12-2015 P</t>
        </is>
      </c>
      <c r="BU75" s="173" t="inlineStr">
        <is>
          <t>14-12-2015 M</t>
        </is>
      </c>
      <c r="BV75" s="173" t="inlineStr">
        <is>
          <t>1 SIZE TOO BIG - BACK LENGTH WILL BE -8CM SHORTER - SLEEVES WILL BE FULL LENGTH</t>
        </is>
      </c>
      <c r="BW75" s="173" t="inlineStr">
        <is>
          <t>TENCEL FABRIC FROM SPANISH MILL, LONG BATWING DRESS - 1 SIZE TO BIG - BACK LENGTH WILL BE -8CM SHORTER - SLEEVES WILL BE FULL LENGTH</t>
        </is>
      </c>
      <c r="BX75" s="173" t="inlineStr">
        <is>
          <t xml:space="preserve">drop 2, made in turkey, 200 gr, tencel fabric from spanish mill, long batwing dress - 1 size too big - back length will be -8cm shorter - sleeves will be full length </t>
        </is>
      </c>
      <c r="BY75" s="174" t="inlineStr">
        <is>
          <t>FULL SS XS-L?</t>
        </is>
      </c>
      <c r="BZ75" s="174" t="n">
        <v>42387</v>
      </c>
      <c r="CA75" s="52" t="n">
        <v>42451</v>
      </c>
      <c r="CB75" s="175" t="n">
        <v>42453</v>
      </c>
      <c r="CC75" s="175" t="n"/>
      <c r="CD75" s="175" t="n">
        <v>42460</v>
      </c>
      <c r="CE75" s="175" t="n">
        <v>42444</v>
      </c>
      <c r="CF75" s="175" t="n"/>
      <c r="CG75" s="175" t="n"/>
      <c r="CH75" s="49" t="n">
        <v>42565</v>
      </c>
      <c r="CI75" s="49" t="inlineStr">
        <is>
          <t>HQ</t>
        </is>
      </c>
      <c r="CJ75" s="248" t="inlineStr">
        <is>
          <t>5</t>
        </is>
      </c>
      <c r="CK75" s="173" t="n"/>
      <c r="CL75" s="176" t="n"/>
      <c r="CM75" s="176" t="n"/>
      <c r="CN75" s="176" t="n"/>
      <c r="CO75" s="176" t="n">
        <v>100</v>
      </c>
      <c r="CP75" s="176">
        <f>CO75*AK75</f>
        <v/>
      </c>
      <c r="CQ75" s="176" t="n"/>
      <c r="CR75" s="176" t="n"/>
      <c r="CS75" s="176" t="n"/>
      <c r="CT75" s="298">
        <f>CO75*AZ75</f>
        <v/>
      </c>
      <c r="CU75" s="298">
        <f>CT75-(CO75*AY75)</f>
        <v/>
      </c>
      <c r="CV75" s="315" t="n"/>
    </row>
    <row customFormat="1" customHeight="1" hidden="1" ht="15" r="76" s="15">
      <c r="A76" s="217" t="inlineStr">
        <is>
          <t>K160707011</t>
        </is>
      </c>
      <c r="B76" s="67" t="n"/>
      <c r="C76" s="217" t="inlineStr">
        <is>
          <t>FARICA</t>
        </is>
      </c>
      <c r="D76" s="217" t="inlineStr">
        <is>
          <t>DARK OLIVE GREEN</t>
        </is>
      </c>
      <c r="E76" s="217" t="inlineStr">
        <is>
          <t>Drop 3</t>
        </is>
      </c>
      <c r="F76" s="217" t="inlineStr">
        <is>
          <t>x</t>
        </is>
      </c>
      <c r="G76" s="180" t="n">
        <v>42428</v>
      </c>
      <c r="H76" s="217" t="n"/>
      <c r="I76" s="217" t="inlineStr">
        <is>
          <t>WOVEN DRESS</t>
        </is>
      </c>
      <c r="J76" s="216" t="n">
        <v>62044200</v>
      </c>
      <c r="K76" s="216" t="inlineStr">
        <is>
          <t>japonnen, van katoen, voor dames of voor meisjes (m.u.v. die van brei- of haakwerk en m.u.v. onderjurken)</t>
        </is>
      </c>
      <c r="L76" s="181" t="inlineStr">
        <is>
          <t>WOMENS</t>
        </is>
      </c>
      <c r="M76" s="217" t="inlineStr">
        <is>
          <t>A0049</t>
        </is>
      </c>
      <c r="N76" s="182" t="n"/>
      <c r="O76" s="182" t="inlineStr">
        <is>
          <t>CLOUD DRESS</t>
        </is>
      </c>
      <c r="P76" s="182" t="inlineStr">
        <is>
          <t>XS - L</t>
        </is>
      </c>
      <c r="Q76" s="182" t="n"/>
      <c r="R76" s="182" t="inlineStr">
        <is>
          <t>NEW</t>
        </is>
      </c>
      <c r="S76" s="182" t="inlineStr">
        <is>
          <t>Tencel - AYYILDIZ</t>
        </is>
      </c>
      <c r="T76" s="183" t="inlineStr">
        <is>
          <t>TURKEY</t>
        </is>
      </c>
      <c r="U76" s="183" t="inlineStr">
        <is>
          <t>CONTEX</t>
        </is>
      </c>
      <c r="V76" s="183" t="inlineStr">
        <is>
          <t>KONNEKT TEKSTIL</t>
        </is>
      </c>
      <c r="W76" s="183" t="n"/>
      <c r="X76" s="217" t="inlineStr">
        <is>
          <t>AW16-006</t>
        </is>
      </c>
      <c r="Y76" s="182" t="inlineStr">
        <is>
          <t>AYYILDIZ</t>
        </is>
      </c>
      <c r="Z76" s="182" t="inlineStr">
        <is>
          <t>QUINQUI</t>
        </is>
      </c>
      <c r="AA76" s="182" t="n"/>
      <c r="AB76" s="182" t="inlineStr">
        <is>
          <t>100% Sustainable</t>
        </is>
      </c>
      <c r="AC76" s="182" t="inlineStr">
        <is>
          <t>100% Tencel lyocell</t>
        </is>
      </c>
      <c r="AD76" s="182" t="inlineStr">
        <is>
          <t>200 gr</t>
        </is>
      </c>
      <c r="AE76" s="299" t="n">
        <v>3.5</v>
      </c>
      <c r="AF76" s="182" t="inlineStr">
        <is>
          <t>stock fabric</t>
        </is>
      </c>
      <c r="AG76" s="182" t="inlineStr">
        <is>
          <t>stock fabric</t>
        </is>
      </c>
      <c r="AH76" s="185" t="n"/>
      <c r="AI76" s="185" t="n"/>
      <c r="AJ76" s="185" t="n">
        <v>42447</v>
      </c>
      <c r="AK76" s="186" t="n"/>
      <c r="AL76" s="300" t="n"/>
      <c r="AM76" s="301" t="inlineStr">
        <is>
          <t>EUR</t>
        </is>
      </c>
      <c r="AN76" s="301" t="inlineStr">
        <is>
          <t>FOB</t>
        </is>
      </c>
      <c r="AO76" s="301" t="n"/>
      <c r="AP76" s="301" t="n"/>
      <c r="AQ76" s="301" t="n"/>
      <c r="AR76" s="301" t="n"/>
      <c r="AS76" s="301" t="n">
        <v>35.9</v>
      </c>
      <c r="AT76" s="302">
        <f>IFERROR(((IF(AS76&gt;0, AS76, IF(AR76&gt;0, AR76, IF(AQ76&gt;0, AQ76, 0)))))*INDEX(Assumptions!$B:$B,MATCH(T76,Assumptions!$A:$A,0)),0)</f>
        <v/>
      </c>
      <c r="AU76" s="302">
        <f>IFERROR(((IF(AS76&gt;0, AS76, IF(AR76&gt;0, AR76, IF(AQ76&gt;0, AQ76, 0)))))*INDEX(Assumptions!$C:$C,MATCH(T76,Assumptions!$A:$A,0)),0)</f>
        <v/>
      </c>
      <c r="AV76" s="302">
        <f>IFERROR(((IF(AS76&gt;0, AS76, IF(AR76&gt;0, AR76, IF(AQ76&gt;0, AQ76, 0)))))*INDEX(Assumptions!$D:$D,MATCH(T76,Assumptions!$A:$A,0)),0)</f>
        <v/>
      </c>
      <c r="AW76" s="302">
        <f>IFERROR(((IF(AS76&gt;0, AS76, IF(AR76&gt;0, AR76, IF(AQ76&gt;0, AQ76, 0)))))*INDEX(Assumptions!$G:$G,MATCH(U76,Assumptions!$F:$F,0)),0)</f>
        <v/>
      </c>
      <c r="AX76" s="303">
        <f>SUM(AT76:AW76)</f>
        <v/>
      </c>
      <c r="AY76" s="301">
        <f>((IF(AS76&gt;0, AS76, IF(AR76&gt;0, AR76, IF(AQ76&gt;0, AQ76, 0)))))+AX76</f>
        <v/>
      </c>
      <c r="AZ76" s="301">
        <f>BC76/BB76</f>
        <v/>
      </c>
      <c r="BA76" s="301">
        <f>BC76/2.38</f>
        <v/>
      </c>
      <c r="BB76" s="182" t="n">
        <v>2.5</v>
      </c>
      <c r="BC76" s="301" t="n">
        <v>159.95</v>
      </c>
      <c r="BD76" s="191">
        <f>(AZ76-AY76)/AZ76</f>
        <v/>
      </c>
      <c r="BE76" s="301">
        <f>AR76*BQ76</f>
        <v/>
      </c>
      <c r="BF76" s="301" t="n"/>
      <c r="BG76" s="301" t="n"/>
      <c r="BH76" s="192" t="n"/>
      <c r="BI76" s="192" t="n"/>
      <c r="BJ76" s="192" t="n"/>
      <c r="BK76" s="192" t="n"/>
      <c r="BL76" s="192" t="n"/>
      <c r="BM76" s="192" t="n"/>
      <c r="BN76" s="192" t="n"/>
      <c r="BO76" s="192" t="n"/>
      <c r="BP76" s="183" t="n"/>
      <c r="BQ76" s="193" t="n">
        <v>0</v>
      </c>
      <c r="BR76" s="193" t="inlineStr">
        <is>
          <t>S</t>
        </is>
      </c>
      <c r="BS76" s="194" t="n"/>
      <c r="BT76" s="194" t="n"/>
      <c r="BU76" s="194" t="n"/>
      <c r="BV76" s="195" t="inlineStr">
        <is>
          <t>1 SIZE TOO BIG - BACK LENGTH WILL BE -8CM SHORTER - SLEEVES WILL BE FULL LENGTH</t>
        </is>
      </c>
      <c r="BW76" s="195" t="inlineStr">
        <is>
          <t>TENCEL FABRIC FROM TURKISH MILL, LONG BATWING DRESS - 1 SIZE TO BIG - BACK LENGTH WILL BE -8CM SHORTER - SLEEVES WILL BE FULL LENGTH</t>
        </is>
      </c>
      <c r="BX76" s="195" t="inlineStr">
        <is>
          <t xml:space="preserve">drop 3, made in turkey, 200 gr, tencel fabric from turkish mill, long batwing dress - 1 size too big - back length will be -8cm shorter - sleeves will be full length </t>
        </is>
      </c>
      <c r="BY76" s="196" t="inlineStr">
        <is>
          <t>S</t>
        </is>
      </c>
      <c r="BZ76" s="196" t="n">
        <v>42387</v>
      </c>
      <c r="CA76" s="197" t="n">
        <v>42451</v>
      </c>
      <c r="CB76" s="197" t="n">
        <v>42061</v>
      </c>
      <c r="CC76" s="197" t="n"/>
      <c r="CD76" s="197" t="n"/>
      <c r="CE76" s="197" t="n"/>
      <c r="CF76" s="197" t="n"/>
      <c r="CG76" s="197" t="n"/>
      <c r="CH76" s="194" t="n"/>
      <c r="CI76" s="194" t="n"/>
      <c r="CJ76" s="249" t="n"/>
      <c r="CK76" s="195" t="n"/>
      <c r="CL76" s="198" t="n"/>
      <c r="CM76" s="198" t="n"/>
      <c r="CN76" s="198" t="n"/>
      <c r="CO76" s="198" t="n">
        <v>100</v>
      </c>
      <c r="CP76" s="198">
        <f>CO76*AK76</f>
        <v/>
      </c>
      <c r="CQ76" s="198" t="n"/>
      <c r="CR76" s="198" t="n"/>
      <c r="CS76" s="198" t="n"/>
      <c r="CT76" s="304">
        <f>CO76*AR76</f>
        <v/>
      </c>
      <c r="CU76" s="304">
        <f>CT76-(CO76*AQ76)</f>
        <v/>
      </c>
      <c r="CV76" s="304">
        <f>CO76*AY76</f>
        <v/>
      </c>
    </row>
    <row customFormat="1" customHeight="1" hidden="1" ht="15" r="77" s="16">
      <c r="A77" s="66" t="inlineStr">
        <is>
          <t>K160707020</t>
        </is>
      </c>
      <c r="B77" s="67" t="n">
        <v>2020200035</v>
      </c>
      <c r="C77" s="66" t="inlineStr">
        <is>
          <t>HARALDA</t>
        </is>
      </c>
      <c r="D77" s="66" t="inlineStr">
        <is>
          <t>MID INDIGO</t>
        </is>
      </c>
      <c r="E77" s="66" t="inlineStr">
        <is>
          <t>Drop 2</t>
        </is>
      </c>
      <c r="F77" s="66" t="n"/>
      <c r="G77" s="39" t="n"/>
      <c r="H77" s="66" t="n"/>
      <c r="I77" s="66" t="inlineStr">
        <is>
          <t>WOVEN DRESS</t>
        </is>
      </c>
      <c r="J77" s="67" t="n">
        <v>62044200</v>
      </c>
      <c r="K77" s="67" t="inlineStr">
        <is>
          <t>japonnen, van katoen, voor dames of voor meisjes (m.u.v. die van brei- of haakwerk en m.u.v. onderjurken)</t>
        </is>
      </c>
      <c r="L77" s="40" t="inlineStr">
        <is>
          <t>WOMENS</t>
        </is>
      </c>
      <c r="M77" s="66" t="inlineStr">
        <is>
          <t>A0053</t>
        </is>
      </c>
      <c r="N77" s="66" t="inlineStr">
        <is>
          <t>ENZYME WASH</t>
        </is>
      </c>
      <c r="O77" s="41" t="inlineStr">
        <is>
          <t>BOX T-SHIRT</t>
        </is>
      </c>
      <c r="P77" s="41" t="inlineStr">
        <is>
          <t>XS - L</t>
        </is>
      </c>
      <c r="Q77" s="41" t="n"/>
      <c r="R77" s="41" t="n"/>
      <c r="S77" s="41" t="inlineStr">
        <is>
          <t>Organic - HEMP FORTEX, 9.3OZ</t>
        </is>
      </c>
      <c r="T77" s="42" t="inlineStr">
        <is>
          <t>TUNISIA</t>
        </is>
      </c>
      <c r="U77" s="42" t="inlineStr">
        <is>
          <t>ARTLAB</t>
        </is>
      </c>
      <c r="V77" s="42" t="n"/>
      <c r="W77" s="42" t="n"/>
      <c r="X77" s="66" t="inlineStr">
        <is>
          <t>AW16-004</t>
        </is>
      </c>
      <c r="Y77" s="41" t="inlineStr">
        <is>
          <t>HEMP FORTEX</t>
        </is>
      </c>
      <c r="Z77" s="41" t="inlineStr">
        <is>
          <t>GH14550 DNM-EW</t>
        </is>
      </c>
      <c r="AA77" s="41" t="n"/>
      <c r="AB77" s="41" t="inlineStr">
        <is>
          <t>100% Sustainable</t>
        </is>
      </c>
      <c r="AC77" s="41" t="inlineStr">
        <is>
          <t>55% Hemp, 45% organic cotton</t>
        </is>
      </c>
      <c r="AD77" s="41" t="inlineStr">
        <is>
          <t>9,3 oz</t>
        </is>
      </c>
      <c r="AE77" s="156" t="inlineStr">
        <is>
          <t>$7,78</t>
        </is>
      </c>
      <c r="AF77" s="41" t="inlineStr">
        <is>
          <t>1000Y</t>
        </is>
      </c>
      <c r="AG77" s="41" t="inlineStr">
        <is>
          <t>8W</t>
        </is>
      </c>
      <c r="AH77" s="44" t="n"/>
      <c r="AI77" s="44" t="n">
        <v>42384</v>
      </c>
      <c r="AJ77" s="44" t="n"/>
      <c r="AK77" s="70" t="n">
        <v>1.56</v>
      </c>
      <c r="AL77" s="293" t="n"/>
      <c r="AM77" s="294" t="inlineStr">
        <is>
          <t>EUR</t>
        </is>
      </c>
      <c r="AN77" s="294" t="inlineStr">
        <is>
          <t>FOB</t>
        </is>
      </c>
      <c r="AO77" s="294" t="n"/>
      <c r="AP77" s="295" t="inlineStr">
        <is>
          <t>cfmd</t>
        </is>
      </c>
      <c r="AQ77" s="294" t="n">
        <v>24.8</v>
      </c>
      <c r="AR77" s="294" t="n"/>
      <c r="AS77" s="294" t="n">
        <v>24.8</v>
      </c>
      <c r="AT77" s="296">
        <f>IFERROR(((IF(AS77&gt;0, AS77, IF(AR77&gt;0, AR77, IF(AQ77&gt;0, AQ77, 0)))))*INDEX(Assumptions!$B:$B,MATCH(T77,Assumptions!$A:$A,0)),0)</f>
        <v/>
      </c>
      <c r="AU77" s="296">
        <f>IFERROR(((IF(AS77&gt;0, AS77, IF(AR77&gt;0, AR77, IF(AQ77&gt;0, AQ77, 0)))))*INDEX(Assumptions!$C:$C,MATCH(T77,Assumptions!$A:$A,0)),0)</f>
        <v/>
      </c>
      <c r="AV77" s="296">
        <f>IFERROR(((IF(AS77&gt;0, AS77, IF(AR77&gt;0, AR77, IF(AQ77&gt;0, AQ77, 0)))))*INDEX(Assumptions!$D:$D,MATCH(T77,Assumptions!$A:$A,0)),0)</f>
        <v/>
      </c>
      <c r="AW77" s="296">
        <f>IFERROR(((IF(AS77&gt;0, AS77, IF(AR77&gt;0, AR77, IF(AQ77&gt;0, AQ77, 0)))))*INDEX(Assumptions!$G:$G,MATCH(U77,Assumptions!$F:$F,0)),0)</f>
        <v/>
      </c>
      <c r="AX77" s="297">
        <f>SUM(AT77:AW77)</f>
        <v/>
      </c>
      <c r="AY77" s="294">
        <f>((IF(AS77&gt;0, AS77, IF(AR77&gt;0, AR77, IF(AQ77&gt;0, AQ77, 0)))))+AX77</f>
        <v/>
      </c>
      <c r="AZ77" s="294">
        <f>BC77/BB77</f>
        <v/>
      </c>
      <c r="BA77" s="294">
        <f>BC77/2.38</f>
        <v/>
      </c>
      <c r="BB77" s="41" t="n">
        <v>2.5</v>
      </c>
      <c r="BC77" s="294" t="n">
        <v>139.95</v>
      </c>
      <c r="BD77" s="46">
        <f>(AZ77-AY77)/AZ77</f>
        <v/>
      </c>
      <c r="BE77" s="294">
        <f>AR77*BQ77</f>
        <v/>
      </c>
      <c r="BF77" s="294" t="n"/>
      <c r="BG77" s="294" t="n"/>
      <c r="BH77" s="47" t="n">
        <v>42222</v>
      </c>
      <c r="BI77" s="47" t="n"/>
      <c r="BJ77" s="47" t="n">
        <v>42228</v>
      </c>
      <c r="BK77" s="47" t="n"/>
      <c r="BL77" s="47" t="n">
        <v>42278</v>
      </c>
      <c r="BM77" s="47" t="n">
        <v>42311</v>
      </c>
      <c r="BN77" s="47" t="n">
        <v>42317</v>
      </c>
      <c r="BO77" s="47" t="n">
        <v>42328</v>
      </c>
      <c r="BP77" s="42" t="n"/>
      <c r="BQ77" s="48" t="n">
        <v>16</v>
      </c>
      <c r="BR77" s="48" t="inlineStr">
        <is>
          <t>S</t>
        </is>
      </c>
      <c r="BS77" s="49" t="n">
        <v>42366</v>
      </c>
      <c r="BT77" s="50" t="inlineStr">
        <is>
          <t>15-12-2015 M -&gt; P</t>
        </is>
      </c>
      <c r="BU77" s="50" t="inlineStr">
        <is>
          <t>14-12-2015 M</t>
        </is>
      </c>
      <c r="BV77" s="50" t="inlineStr">
        <is>
          <t>POCKETING WILL BE IN A LIGHTER FABRIC</t>
        </is>
      </c>
      <c r="BW77" s="50" t="inlineStr">
        <is>
          <t>ORGANIC COTTON/HEMP BLEND FABRIC FROM CHINESE MILL, DRESS - POCKETING WILL BE IN A LIGHTER FABRIC</t>
        </is>
      </c>
      <c r="BX77" s="50" t="inlineStr">
        <is>
          <t>drop 2, made in tunisia, 9,3 oz, organic cotton/hemp blend fabric from chinese mill, dress - pocketing will be in a lighter fabric - leather strap at zipper is regular leather.</t>
        </is>
      </c>
      <c r="BY77" s="51" t="inlineStr">
        <is>
          <t>FULL SS XS-S-M-L</t>
        </is>
      </c>
      <c r="BZ77" s="51" t="n">
        <v>42389</v>
      </c>
      <c r="CA77" s="52" t="n">
        <v>42432</v>
      </c>
      <c r="CB77" s="52" t="n"/>
      <c r="CC77" s="52" t="n"/>
      <c r="CD77" s="52" t="n">
        <v>42447</v>
      </c>
      <c r="CE77" s="52" t="n"/>
      <c r="CF77" s="52" t="n"/>
      <c r="CG77" s="52" t="n"/>
      <c r="CH77" s="49" t="n">
        <v>42585</v>
      </c>
      <c r="CI77" s="49" t="inlineStr">
        <is>
          <t>Tunisia</t>
        </is>
      </c>
      <c r="CJ77" s="248" t="n"/>
      <c r="CK77" s="50" t="n"/>
      <c r="CL77" s="53" t="n"/>
      <c r="CM77" s="53" t="n"/>
      <c r="CN77" s="53" t="n"/>
      <c r="CO77" s="53" t="n">
        <v>150</v>
      </c>
      <c r="CP77" s="53">
        <f>CO77*AK77</f>
        <v/>
      </c>
      <c r="CQ77" s="53" t="n"/>
      <c r="CR77" s="53" t="n"/>
      <c r="CS77" s="53" t="n"/>
      <c r="CT77" s="298">
        <f>CO77*AZ77</f>
        <v/>
      </c>
      <c r="CU77" s="298">
        <f>CT77-(CO77*AY77)</f>
        <v/>
      </c>
      <c r="CV77" s="298" t="n"/>
    </row>
    <row customFormat="1" customHeight="1" hidden="1" ht="15" r="78" s="16">
      <c r="A78" s="66" t="inlineStr">
        <is>
          <t>K160707030</t>
        </is>
      </c>
      <c r="B78" s="67" t="n">
        <v>2020200036</v>
      </c>
      <c r="C78" s="66" t="inlineStr">
        <is>
          <t>JULIANA</t>
        </is>
      </c>
      <c r="D78" s="66" t="inlineStr">
        <is>
          <t>CHAMBRAY</t>
        </is>
      </c>
      <c r="E78" s="66" t="inlineStr">
        <is>
          <t>Drop 1</t>
        </is>
      </c>
      <c r="F78" s="66" t="n"/>
      <c r="G78" s="39" t="n"/>
      <c r="H78" s="66" t="n"/>
      <c r="I78" s="66" t="inlineStr">
        <is>
          <t>WOVEN DRESS</t>
        </is>
      </c>
      <c r="J78" s="67" t="n">
        <v>62044200</v>
      </c>
      <c r="K78" s="67" t="inlineStr">
        <is>
          <t>japonnen, van katoen, voor dames of voor meisjes (m.u.v. die van brei- of haakwerk en m.u.v. onderjurken)</t>
        </is>
      </c>
      <c r="L78" s="40" t="inlineStr">
        <is>
          <t>WOMENS</t>
        </is>
      </c>
      <c r="M78" s="66" t="inlineStr">
        <is>
          <t>A0046</t>
        </is>
      </c>
      <c r="N78" s="66" t="inlineStr">
        <is>
          <t>RINSE</t>
        </is>
      </c>
      <c r="O78" s="41" t="inlineStr">
        <is>
          <t>SIBYLLA UP</t>
        </is>
      </c>
      <c r="P78" s="41" t="inlineStr">
        <is>
          <t>XS - L</t>
        </is>
      </c>
      <c r="Q78" s="41" t="n"/>
      <c r="R78" s="41" t="n"/>
      <c r="S78" s="41" t="inlineStr">
        <is>
          <t>Organic - HEMP FORTEX, 6.9OZ</t>
        </is>
      </c>
      <c r="T78" s="42" t="inlineStr">
        <is>
          <t>TUNISIA</t>
        </is>
      </c>
      <c r="U78" s="42" t="inlineStr">
        <is>
          <t>ARTLAB</t>
        </is>
      </c>
      <c r="V78" s="42" t="n"/>
      <c r="W78" s="42" t="n"/>
      <c r="X78" s="66" t="inlineStr">
        <is>
          <t>AW16-003</t>
        </is>
      </c>
      <c r="Y78" s="41" t="inlineStr">
        <is>
          <t>HEMP FORTEX</t>
        </is>
      </c>
      <c r="Z78" s="41" t="inlineStr">
        <is>
          <t>RE14473 YD-GW</t>
        </is>
      </c>
      <c r="AA78" s="41" t="n"/>
      <c r="AB78" s="41" t="inlineStr">
        <is>
          <t>100% Sustainable</t>
        </is>
      </c>
      <c r="AC78" s="41" t="inlineStr">
        <is>
          <t>48% Recycled hemp &amp; organic cotton, 28% hemp, 24% organic cotton</t>
        </is>
      </c>
      <c r="AD78" s="41" t="inlineStr">
        <is>
          <t>6,9 oz</t>
        </is>
      </c>
      <c r="AE78" s="292" t="inlineStr">
        <is>
          <t>$4,38</t>
        </is>
      </c>
      <c r="AF78" s="41" t="inlineStr">
        <is>
          <t>1000Y</t>
        </is>
      </c>
      <c r="AG78" s="41" t="inlineStr">
        <is>
          <t>8W</t>
        </is>
      </c>
      <c r="AH78" s="44" t="n">
        <v>42384</v>
      </c>
      <c r="AI78" s="44" t="n"/>
      <c r="AJ78" s="44" t="n"/>
      <c r="AK78" s="70" t="n">
        <v>1.98</v>
      </c>
      <c r="AL78" s="293" t="n"/>
      <c r="AM78" s="294" t="inlineStr">
        <is>
          <t>EUR</t>
        </is>
      </c>
      <c r="AN78" s="294" t="inlineStr">
        <is>
          <t>FOB</t>
        </is>
      </c>
      <c r="AO78" s="294" t="n"/>
      <c r="AP78" s="295" t="inlineStr">
        <is>
          <t>cfmd</t>
        </is>
      </c>
      <c r="AQ78" s="294" t="n"/>
      <c r="AR78" s="294" t="n"/>
      <c r="AS78" s="294" t="n">
        <v>22.5</v>
      </c>
      <c r="AT78" s="296">
        <f>IFERROR(((IF(AS78&gt;0, AS78, IF(AR78&gt;0, AR78, IF(AQ78&gt;0, AQ78, 0)))))*INDEX(Assumptions!$B:$B,MATCH(T78,Assumptions!$A:$A,0)),0)</f>
        <v/>
      </c>
      <c r="AU78" s="296">
        <f>IFERROR(((IF(AS78&gt;0, AS78, IF(AR78&gt;0, AR78, IF(AQ78&gt;0, AQ78, 0)))))*INDEX(Assumptions!$C:$C,MATCH(T78,Assumptions!$A:$A,0)),0)</f>
        <v/>
      </c>
      <c r="AV78" s="296">
        <f>IFERROR(((IF(AS78&gt;0, AS78, IF(AR78&gt;0, AR78, IF(AQ78&gt;0, AQ78, 0)))))*INDEX(Assumptions!$D:$D,MATCH(T78,Assumptions!$A:$A,0)),0)</f>
        <v/>
      </c>
      <c r="AW78" s="296">
        <f>IFERROR(((IF(AS78&gt;0, AS78, IF(AR78&gt;0, AR78, IF(AQ78&gt;0, AQ78, 0)))))*INDEX(Assumptions!$G:$G,MATCH(U78,Assumptions!$F:$F,0)),0)</f>
        <v/>
      </c>
      <c r="AX78" s="297">
        <f>SUM(AT78:AW78)</f>
        <v/>
      </c>
      <c r="AY78" s="294">
        <f>((IF(AS78&gt;0, AS78, IF(AR78&gt;0, AR78, IF(AQ78&gt;0, AQ78, 0)))))+AX78</f>
        <v/>
      </c>
      <c r="AZ78" s="294">
        <f>BC78/BB78</f>
        <v/>
      </c>
      <c r="BA78" s="294">
        <f>BC78/2.38</f>
        <v/>
      </c>
      <c r="BB78" s="41" t="n">
        <v>2.5</v>
      </c>
      <c r="BC78" s="294" t="n">
        <v>139.95</v>
      </c>
      <c r="BD78" s="46">
        <f>(AZ78-AY78)/AZ78</f>
        <v/>
      </c>
      <c r="BE78" s="294">
        <f>AR78*BQ78</f>
        <v/>
      </c>
      <c r="BF78" s="294" t="n"/>
      <c r="BG78" s="294" t="n"/>
      <c r="BH78" s="47" t="n">
        <v>42222</v>
      </c>
      <c r="BI78" s="47" t="n"/>
      <c r="BJ78" s="47" t="n">
        <v>42228</v>
      </c>
      <c r="BK78" s="47" t="n"/>
      <c r="BL78" s="47" t="n">
        <v>42289</v>
      </c>
      <c r="BM78" s="47" t="n"/>
      <c r="BN78" s="47" t="n">
        <v>42299</v>
      </c>
      <c r="BO78" s="47" t="n">
        <v>42328</v>
      </c>
      <c r="BP78" s="42" t="n"/>
      <c r="BQ78" s="48" t="n">
        <v>16</v>
      </c>
      <c r="BR78" s="48" t="inlineStr">
        <is>
          <t>S</t>
        </is>
      </c>
      <c r="BS78" s="49" t="n">
        <v>42366</v>
      </c>
      <c r="BT78" s="50" t="inlineStr">
        <is>
          <t>15-12-2015 M -&gt; P</t>
        </is>
      </c>
      <c r="BU78" s="50" t="inlineStr">
        <is>
          <t>14-12-2015 M</t>
        </is>
      </c>
      <c r="BV78" s="50" t="inlineStr">
        <is>
          <t>CF CLOUSURE ARE NOT CORRECT, WILL BE HIDDEN CLOSURE - WILL HAVE EXTRA SOFTNER</t>
        </is>
      </c>
      <c r="BW78" s="50" t="inlineStr">
        <is>
          <t>RECYLED HEMP/ORGANIC COTTON BLEND FABRIC FROM CHINESE MILL,BATWING DRESS - WILL BE HIDDEN CLOSURE + EXTRA SOFTNER</t>
        </is>
      </c>
      <c r="BX78" s="50" t="inlineStr">
        <is>
          <t xml:space="preserve">drop 1, made in tunisia, 6,9 oz, recyled hemp/organic cotton blend fabric from chinese mill,batwing dress - will be hidden closure + extra softner </t>
        </is>
      </c>
      <c r="BY78" s="51" t="inlineStr">
        <is>
          <t>FULL SS XS-S-M-L</t>
        </is>
      </c>
      <c r="BZ78" s="51" t="n">
        <v>42389</v>
      </c>
      <c r="CA78" s="52" t="n">
        <v>42433</v>
      </c>
      <c r="CB78" s="52" t="n"/>
      <c r="CC78" s="52" t="n"/>
      <c r="CD78" s="52" t="n">
        <v>42447</v>
      </c>
      <c r="CE78" s="52" t="n">
        <v>42468</v>
      </c>
      <c r="CF78" s="52" t="n"/>
      <c r="CG78" s="52" t="n"/>
      <c r="CH78" s="49" t="n">
        <v>42586</v>
      </c>
      <c r="CI78" s="49" t="inlineStr">
        <is>
          <t>Tunisia</t>
        </is>
      </c>
      <c r="CJ78" s="248" t="inlineStr">
        <is>
          <t>2-5 pcs received (recheck)</t>
        </is>
      </c>
      <c r="CK78" s="50" t="n"/>
      <c r="CL78" s="53" t="n"/>
      <c r="CM78" s="53" t="n"/>
      <c r="CN78" s="53" t="n"/>
      <c r="CO78" s="53" t="n">
        <v>150</v>
      </c>
      <c r="CP78" s="53">
        <f>CO78*AK78</f>
        <v/>
      </c>
      <c r="CQ78" s="53" t="n"/>
      <c r="CR78" s="53" t="n"/>
      <c r="CS78" s="53" t="n"/>
      <c r="CT78" s="298">
        <f>CO78*AZ78</f>
        <v/>
      </c>
      <c r="CU78" s="298">
        <f>CT78-(CO78*AY78)</f>
        <v/>
      </c>
      <c r="CV78" s="298" t="n"/>
    </row>
    <row customFormat="1" customHeight="1" hidden="1" ht="15" r="79" s="16">
      <c r="A79" s="66" t="inlineStr">
        <is>
          <t>K160707032</t>
        </is>
      </c>
      <c r="B79" s="67" t="n">
        <v>2020501569</v>
      </c>
      <c r="C79" s="66" t="inlineStr">
        <is>
          <t>JULIANA</t>
        </is>
      </c>
      <c r="D79" s="66" t="inlineStr">
        <is>
          <t>BLUE BLACK</t>
        </is>
      </c>
      <c r="E79" s="66" t="inlineStr">
        <is>
          <t>Drop 2</t>
        </is>
      </c>
      <c r="F79" s="66" t="n"/>
      <c r="G79" s="39" t="n"/>
      <c r="H79" s="66" t="n"/>
      <c r="I79" s="66" t="inlineStr">
        <is>
          <t>WOVEN DRESS</t>
        </is>
      </c>
      <c r="J79" s="67" t="n">
        <v>62044200</v>
      </c>
      <c r="K79" s="67" t="inlineStr">
        <is>
          <t>japonnen, van katoen, voor dames of voor meisjes (m.u.v. die van brei- of haakwerk en m.u.v. onderjurken)</t>
        </is>
      </c>
      <c r="L79" s="40" t="inlineStr">
        <is>
          <t>WOMENS</t>
        </is>
      </c>
      <c r="M79" s="66" t="inlineStr">
        <is>
          <t>A0045</t>
        </is>
      </c>
      <c r="N79" s="41" t="n"/>
      <c r="O79" s="41" t="inlineStr">
        <is>
          <t>SIBYLLA UP</t>
        </is>
      </c>
      <c r="P79" s="41" t="inlineStr">
        <is>
          <t>XS - L</t>
        </is>
      </c>
      <c r="Q79" s="41" t="n"/>
      <c r="R79" s="41" t="n"/>
      <c r="S79" s="41" t="inlineStr">
        <is>
          <t>Tencel - TEXTILE SANTANDERINA</t>
        </is>
      </c>
      <c r="T79" s="42" t="inlineStr">
        <is>
          <t>TURKEY</t>
        </is>
      </c>
      <c r="U79" s="42" t="inlineStr">
        <is>
          <t>CONTEX</t>
        </is>
      </c>
      <c r="V79" s="42" t="inlineStr">
        <is>
          <t>SINEM</t>
        </is>
      </c>
      <c r="W79" s="42" t="n"/>
      <c r="X79" s="66" t="inlineStr">
        <is>
          <t>SS16-021</t>
        </is>
      </c>
      <c r="Y79" s="41" t="inlineStr">
        <is>
          <t>TEXTILE SANTANDERINA</t>
        </is>
      </c>
      <c r="Z79" s="41" t="inlineStr">
        <is>
          <t>11166/BLUE BLACK (COLOUR 901)</t>
        </is>
      </c>
      <c r="AA79" s="41" t="n"/>
      <c r="AB79" s="41" t="inlineStr">
        <is>
          <t>100% Sustainable</t>
        </is>
      </c>
      <c r="AC79" s="41" t="inlineStr">
        <is>
          <t>100% Tencel lyocell</t>
        </is>
      </c>
      <c r="AD79" s="41" t="inlineStr">
        <is>
          <t>200 gr</t>
        </is>
      </c>
      <c r="AE79" s="295" t="n">
        <v>4.1</v>
      </c>
      <c r="AF79" s="41" t="inlineStr">
        <is>
          <t>950M</t>
        </is>
      </c>
      <c r="AG79" s="41" t="n"/>
      <c r="AH79" s="44" t="n"/>
      <c r="AI79" s="44" t="n">
        <v>42412</v>
      </c>
      <c r="AJ79" s="44" t="n"/>
      <c r="AK79" s="70" t="n"/>
      <c r="AL79" s="293" t="n"/>
      <c r="AM79" s="294" t="inlineStr">
        <is>
          <t>EUR</t>
        </is>
      </c>
      <c r="AN79" s="294" t="inlineStr">
        <is>
          <t>FOB</t>
        </is>
      </c>
      <c r="AO79" s="294" t="n"/>
      <c r="AP79" s="294" t="n"/>
      <c r="AQ79" s="294" t="n"/>
      <c r="AR79" s="294" t="n">
        <v>32.6</v>
      </c>
      <c r="AS79" s="294" t="n">
        <v>32.6</v>
      </c>
      <c r="AT79" s="296">
        <f>IFERROR(((IF(AS79&gt;0, AS79, IF(AR79&gt;0, AR79, IF(AQ79&gt;0, AQ79, 0)))))*INDEX(Assumptions!$B:$B,MATCH(T79,Assumptions!$A:$A,0)),0)</f>
        <v/>
      </c>
      <c r="AU79" s="296">
        <f>IFERROR(((IF(AS79&gt;0, AS79, IF(AR79&gt;0, AR79, IF(AQ79&gt;0, AQ79, 0)))))*INDEX(Assumptions!$C:$C,MATCH(T79,Assumptions!$A:$A,0)),0)</f>
        <v/>
      </c>
      <c r="AV79" s="296">
        <f>IFERROR(((IF(AS79&gt;0, AS79, IF(AR79&gt;0, AR79, IF(AQ79&gt;0, AQ79, 0)))))*INDEX(Assumptions!$D:$D,MATCH(T79,Assumptions!$A:$A,0)),0)</f>
        <v/>
      </c>
      <c r="AW79" s="296">
        <f>IFERROR(((IF(AS79&gt;0, AS79, IF(AR79&gt;0, AR79, IF(AQ79&gt;0, AQ79, 0)))))*INDEX(Assumptions!$G:$G,MATCH(U79,Assumptions!$F:$F,0)),0)</f>
        <v/>
      </c>
      <c r="AX79" s="297">
        <f>SUM(AT79:AW79)</f>
        <v/>
      </c>
      <c r="AY79" s="294">
        <f>((IF(AS79&gt;0, AS79, IF(AR79&gt;0, AR79, IF(AQ79&gt;0, AQ79, 0)))))+AX79</f>
        <v/>
      </c>
      <c r="AZ79" s="294">
        <f>BC79/BB79</f>
        <v/>
      </c>
      <c r="BA79" s="294">
        <f>BC79/2.38</f>
        <v/>
      </c>
      <c r="BB79" s="41" t="n">
        <v>2.5</v>
      </c>
      <c r="BC79" s="294" t="n">
        <v>139.95</v>
      </c>
      <c r="BD79" s="46">
        <f>(AZ79-AY79)/AZ79</f>
        <v/>
      </c>
      <c r="BE79" s="294">
        <f>AR79*BQ79</f>
        <v/>
      </c>
      <c r="BF79" s="294" t="n"/>
      <c r="BG79" s="294" t="n"/>
      <c r="BH79" s="47" t="n"/>
      <c r="BI79" s="47" t="n"/>
      <c r="BJ79" s="47" t="n"/>
      <c r="BK79" s="47" t="n"/>
      <c r="BL79" s="47" t="n"/>
      <c r="BM79" s="47" t="n"/>
      <c r="BN79" s="47" t="n">
        <v>42323</v>
      </c>
      <c r="BO79" s="47" t="n"/>
      <c r="BP79" s="42" t="inlineStr">
        <is>
          <t xml:space="preserve">Pattern from Artlab </t>
        </is>
      </c>
      <c r="BQ79" s="48" t="n">
        <v>16</v>
      </c>
      <c r="BR79" s="48" t="inlineStr">
        <is>
          <t>S</t>
        </is>
      </c>
      <c r="BS79" s="49" t="n">
        <v>42366</v>
      </c>
      <c r="BT79" s="50" t="inlineStr">
        <is>
          <t>TONY</t>
        </is>
      </c>
      <c r="BU79" s="50" t="n"/>
      <c r="BV79" s="50" t="inlineStr">
        <is>
          <t>CF CLOUSURE ARE NOT CORRECT, WILL BE HIDDEN CLOSURE - WILL HAVE EXTRA SOFTNER</t>
        </is>
      </c>
      <c r="BW79" s="50" t="inlineStr">
        <is>
          <t>TENCEL FABRIC FROM SPANISH MILL, BATWING DRESS - WILL BE HIDDEN CLOSURE + EXTRA SOFTNER</t>
        </is>
      </c>
      <c r="BX79" s="50" t="inlineStr">
        <is>
          <t xml:space="preserve">drop 2, made in turkey, 200 gr, tencel fabric from spanish mill, batwing dress - will be hidden closure + extra softner </t>
        </is>
      </c>
      <c r="BY79" s="51" t="inlineStr">
        <is>
          <t>S</t>
        </is>
      </c>
      <c r="BZ79" s="51" t="n">
        <v>42387</v>
      </c>
      <c r="CA79" s="52" t="n">
        <v>42451</v>
      </c>
      <c r="CB79" s="52" t="n">
        <v>42453</v>
      </c>
      <c r="CC79" s="52" t="n"/>
      <c r="CD79" s="175" t="n">
        <v>42460</v>
      </c>
      <c r="CE79" s="52" t="n">
        <v>42444</v>
      </c>
      <c r="CF79" s="52" t="n"/>
      <c r="CG79" s="52" t="n"/>
      <c r="CH79" s="49" t="n">
        <v>42565</v>
      </c>
      <c r="CI79" s="49" t="inlineStr">
        <is>
          <t>HQ</t>
        </is>
      </c>
      <c r="CJ79" s="248" t="inlineStr">
        <is>
          <t>5</t>
        </is>
      </c>
      <c r="CK79" s="50" t="n"/>
      <c r="CL79" s="53" t="n"/>
      <c r="CM79" s="53" t="n"/>
      <c r="CN79" s="53" t="n"/>
      <c r="CO79" s="53" t="n">
        <v>600</v>
      </c>
      <c r="CP79" s="53">
        <f>CO79*AK79</f>
        <v/>
      </c>
      <c r="CQ79" s="53" t="n"/>
      <c r="CR79" s="133" t="n">
        <v>42413</v>
      </c>
      <c r="CS79" s="53" t="inlineStr">
        <is>
          <t>stock</t>
        </is>
      </c>
      <c r="CT79" s="298">
        <f>CO79*AZ79</f>
        <v/>
      </c>
      <c r="CU79" s="298">
        <f>CT79-(CO79*AY79)</f>
        <v/>
      </c>
      <c r="CV79" s="298" t="n"/>
    </row>
    <row customFormat="1" customHeight="1" hidden="1" ht="15" r="80" s="16">
      <c r="A80" s="66" t="inlineStr">
        <is>
          <t>K160707040</t>
        </is>
      </c>
      <c r="B80" s="258" t="n">
        <v>2040100669</v>
      </c>
      <c r="C80" s="66" t="inlineStr">
        <is>
          <t>LORRAINE</t>
        </is>
      </c>
      <c r="D80" s="66" t="inlineStr">
        <is>
          <t>LIGHT GREY MELEE</t>
        </is>
      </c>
      <c r="E80" s="66" t="inlineStr">
        <is>
          <t>Drop 2</t>
        </is>
      </c>
      <c r="F80" s="66" t="n"/>
      <c r="G80" s="39" t="n"/>
      <c r="H80" s="66" t="n"/>
      <c r="I80" s="67" t="inlineStr">
        <is>
          <t>LS KNIT</t>
        </is>
      </c>
      <c r="J80" s="67" t="inlineStr">
        <is>
          <t>61102099</t>
        </is>
      </c>
      <c r="K80" s="67" t="inlineStr">
        <is>
          <t>Women's or girls' jerseys, pullovers, cardigans, waistcoats and similar articles, of cotton, knitted or crocheted (excl. lightweight fine knit roll, polo or turtleneck jumpers and pullovers and wadded waistcoats)</t>
        </is>
      </c>
      <c r="L80" s="40" t="inlineStr">
        <is>
          <t>WOMENS</t>
        </is>
      </c>
      <c r="M80" s="66" t="inlineStr">
        <is>
          <t>A0051</t>
        </is>
      </c>
      <c r="N80" s="41" t="n"/>
      <c r="O80" s="41" t="inlineStr">
        <is>
          <t>WW DRESS</t>
        </is>
      </c>
      <c r="P80" s="41" t="inlineStr">
        <is>
          <t>XS - L</t>
        </is>
      </c>
      <c r="Q80" s="41" t="n"/>
      <c r="R80" s="41" t="n"/>
      <c r="S80" s="41" t="inlineStr">
        <is>
          <t>Recycled cotton women’s - Fillatures du parc</t>
        </is>
      </c>
      <c r="T80" s="42" t="inlineStr">
        <is>
          <t>ITALY</t>
        </is>
      </c>
      <c r="U80" s="42" t="inlineStr">
        <is>
          <t>FRANCO FRATTI</t>
        </is>
      </c>
      <c r="V80" s="42" t="inlineStr">
        <is>
          <t>TRISCOTTON</t>
        </is>
      </c>
      <c r="W80" s="42" t="n"/>
      <c r="X80" s="66" t="n"/>
      <c r="Y80" s="41" t="inlineStr">
        <is>
          <t>FILLATURES DU PARC</t>
        </is>
      </c>
      <c r="Z80" s="41" t="inlineStr">
        <is>
          <t>ECOCHIC - FER</t>
        </is>
      </c>
      <c r="AA80" s="41" t="n"/>
      <c r="AB80" s="41" t="inlineStr">
        <is>
          <t>100% Sustainable</t>
        </is>
      </c>
      <c r="AC80" s="41" t="inlineStr">
        <is>
          <t>28% Cotton, 28% polyamide, 20% polyacryl, 10% silk, 9% linen, 5% other fibers - all recycled</t>
        </is>
      </c>
      <c r="AD80" s="41" t="inlineStr">
        <is>
          <t>xxx</t>
        </is>
      </c>
      <c r="AE80" s="292" t="n"/>
      <c r="AF80" s="41" t="n"/>
      <c r="AG80" s="41" t="n"/>
      <c r="AH80" s="44" t="n"/>
      <c r="AI80" s="44" t="n">
        <v>42475</v>
      </c>
      <c r="AJ80" s="44" t="n"/>
      <c r="AK80" s="70" t="n"/>
      <c r="AL80" s="293" t="n"/>
      <c r="AM80" s="294" t="inlineStr">
        <is>
          <t>EUR</t>
        </is>
      </c>
      <c r="AN80" s="294" t="inlineStr">
        <is>
          <t>FOB</t>
        </is>
      </c>
      <c r="AO80" s="294" t="n"/>
      <c r="AP80" s="294" t="n"/>
      <c r="AQ80" s="294" t="n">
        <v>16.95</v>
      </c>
      <c r="AR80" s="294" t="n"/>
      <c r="AS80" s="294" t="n">
        <v>17.25</v>
      </c>
      <c r="AT80" s="296">
        <f>IFERROR(((IF(AS80&gt;0, AS80, IF(AR80&gt;0, AR80, IF(AQ80&gt;0, AQ80, 0)))))*INDEX(Assumptions!$B:$B,MATCH(T80,Assumptions!$A:$A,0)),0)</f>
        <v/>
      </c>
      <c r="AU80" s="296">
        <f>IFERROR(((IF(AS80&gt;0, AS80, IF(AR80&gt;0, AR80, IF(AQ80&gt;0, AQ80, 0)))))*INDEX(Assumptions!$C:$C,MATCH(T80,Assumptions!$A:$A,0)),0)</f>
        <v/>
      </c>
      <c r="AV80" s="296">
        <f>IFERROR(((IF(AS80&gt;0, AS80, IF(AR80&gt;0, AR80, IF(AQ80&gt;0, AQ80, 0)))))*INDEX(Assumptions!$D:$D,MATCH(T80,Assumptions!$A:$A,0)),0)</f>
        <v/>
      </c>
      <c r="AW80" s="296">
        <f>IFERROR(((IF(AS80&gt;0, AS80, IF(AR80&gt;0, AR80, IF(AQ80&gt;0, AQ80, 0)))))*INDEX(Assumptions!$G:$G,MATCH(U80,Assumptions!$F:$F,0)),0)</f>
        <v/>
      </c>
      <c r="AX80" s="297">
        <f>SUM(AT80:AW80)</f>
        <v/>
      </c>
      <c r="AY80" s="294">
        <f>((IF(AS80&gt;0, AS80, IF(AR80&gt;0, AR80, IF(AQ80&gt;0, AQ80, 0)))))+AX80</f>
        <v/>
      </c>
      <c r="AZ80" s="294">
        <f>BC80/BB80</f>
        <v/>
      </c>
      <c r="BA80" s="294">
        <f>BC80/2.38</f>
        <v/>
      </c>
      <c r="BB80" s="41" t="n">
        <v>2.5</v>
      </c>
      <c r="BC80" s="294" t="n">
        <v>119.95</v>
      </c>
      <c r="BD80" s="46">
        <f>(AZ80-AY80)/AZ80</f>
        <v/>
      </c>
      <c r="BE80" s="294">
        <f>AR80*BQ80</f>
        <v/>
      </c>
      <c r="BF80" s="294" t="n"/>
      <c r="BG80" s="294" t="n"/>
      <c r="BH80" s="47" t="n"/>
      <c r="BI80" s="47" t="n"/>
      <c r="BJ80" s="47" t="n"/>
      <c r="BK80" s="47" t="n"/>
      <c r="BL80" s="47" t="n">
        <v>42307</v>
      </c>
      <c r="BM80" s="47" t="n"/>
      <c r="BN80" s="47" t="n">
        <v>42314</v>
      </c>
      <c r="BO80" s="47" t="n">
        <v>42328</v>
      </c>
      <c r="BP80" s="42" t="n"/>
      <c r="BQ80" s="48" t="n">
        <v>16</v>
      </c>
      <c r="BR80" s="48" t="inlineStr">
        <is>
          <t>S</t>
        </is>
      </c>
      <c r="BS80" s="49" t="n">
        <v>42366</v>
      </c>
      <c r="BT80" s="50" t="inlineStr">
        <is>
          <t>15-12-2015 P</t>
        </is>
      </c>
      <c r="BU80" s="50" t="inlineStr">
        <is>
          <t>11-12-2015 M</t>
        </is>
      </c>
      <c r="BV80" s="50" t="n"/>
      <c r="BW80" s="50" t="inlineStr">
        <is>
          <t>BLEND OF DIFFERENT RECYCLED FABRICS FROM FRENCH MILL, KNITTED DRESS</t>
        </is>
      </c>
      <c r="BX80" s="50" t="inlineStr">
        <is>
          <t xml:space="preserve">drop 2, made in italy, blend of different recycled fabrics from french mill, knitted dress </t>
        </is>
      </c>
      <c r="BY80" s="51" t="inlineStr">
        <is>
          <t>N/A</t>
        </is>
      </c>
      <c r="BZ80" s="51" t="n">
        <v>42398</v>
      </c>
      <c r="CA80" s="52" t="n">
        <v>42492</v>
      </c>
      <c r="CB80" s="52" t="n"/>
      <c r="CC80" s="52" t="n"/>
      <c r="CD80" s="51" t="n">
        <v>42517</v>
      </c>
      <c r="CE80" s="52" t="n">
        <v>42521</v>
      </c>
      <c r="CF80" s="52" t="n"/>
      <c r="CG80" s="52" t="n"/>
      <c r="CH80" s="49" t="n">
        <v>42530</v>
      </c>
      <c r="CI80" s="49" t="n"/>
      <c r="CJ80" s="248" t="n"/>
      <c r="CK80" s="50" t="n"/>
      <c r="CL80" s="53" t="n"/>
      <c r="CM80" s="53" t="n"/>
      <c r="CN80" s="53" t="n"/>
      <c r="CO80" s="53" t="n">
        <v>350</v>
      </c>
      <c r="CP80" s="53">
        <f>CO80*AK80</f>
        <v/>
      </c>
      <c r="CQ80" s="53" t="n"/>
      <c r="CR80" s="53" t="n"/>
      <c r="CS80" s="53" t="n"/>
      <c r="CT80" s="298">
        <f>CO80*AZ80</f>
        <v/>
      </c>
      <c r="CU80" s="298">
        <f>CT80-(CO80*AY80)</f>
        <v/>
      </c>
      <c r="CV80" s="298" t="n"/>
    </row>
    <row customFormat="1" customHeight="1" hidden="1" ht="15" r="81" s="16">
      <c r="A81" s="217" t="inlineStr">
        <is>
          <t>K160707041</t>
        </is>
      </c>
      <c r="B81" s="258" t="n"/>
      <c r="C81" s="217" t="inlineStr">
        <is>
          <t>LORRAINE</t>
        </is>
      </c>
      <c r="D81" s="217" t="inlineStr">
        <is>
          <t>GREY MELEE</t>
        </is>
      </c>
      <c r="E81" s="217" t="inlineStr">
        <is>
          <t>Drop 2</t>
        </is>
      </c>
      <c r="F81" s="201" t="n">
        <v>42428</v>
      </c>
      <c r="G81" s="180" t="n">
        <v>42366</v>
      </c>
      <c r="H81" s="217" t="n"/>
      <c r="I81" s="217" t="inlineStr">
        <is>
          <t>LS KNIT</t>
        </is>
      </c>
      <c r="J81" s="216" t="n"/>
      <c r="K81" s="216" t="n"/>
      <c r="L81" s="181" t="inlineStr">
        <is>
          <t>WOMENS</t>
        </is>
      </c>
      <c r="M81" s="217" t="inlineStr">
        <is>
          <t>A0050</t>
        </is>
      </c>
      <c r="N81" s="182" t="n"/>
      <c r="O81" s="182" t="inlineStr">
        <is>
          <t>WW DRESS</t>
        </is>
      </c>
      <c r="P81" s="182" t="inlineStr">
        <is>
          <t>XS - L</t>
        </is>
      </c>
      <c r="Q81" s="182" t="n"/>
      <c r="R81" s="182" t="inlineStr">
        <is>
          <t>NEW</t>
        </is>
      </c>
      <c r="S81" s="182" t="inlineStr">
        <is>
          <t>Recycled cotton women’s - Fillatures du parc</t>
        </is>
      </c>
      <c r="T81" s="183" t="inlineStr">
        <is>
          <t>ITALY</t>
        </is>
      </c>
      <c r="U81" s="183" t="inlineStr">
        <is>
          <t>FRANCO FRATTI</t>
        </is>
      </c>
      <c r="V81" s="183" t="inlineStr">
        <is>
          <t>TRISCOTTON</t>
        </is>
      </c>
      <c r="W81" s="183" t="n"/>
      <c r="X81" s="217" t="n"/>
      <c r="Y81" s="182" t="inlineStr">
        <is>
          <t>FILLATURES DU PARC</t>
        </is>
      </c>
      <c r="Z81" s="182" t="inlineStr">
        <is>
          <t>ECOCHIC - FER</t>
        </is>
      </c>
      <c r="AA81" s="182" t="n"/>
      <c r="AB81" s="182" t="n"/>
      <c r="AC81" s="182" t="inlineStr">
        <is>
          <t>28% Cotton, 28% polyamide, 20% polyacryl, 10% silk, 9% linen, 5% other fibers - all recycled</t>
        </is>
      </c>
      <c r="AD81" s="182" t="inlineStr">
        <is>
          <t>xxx</t>
        </is>
      </c>
      <c r="AE81" s="299" t="n"/>
      <c r="AF81" s="182" t="n"/>
      <c r="AG81" s="182" t="n"/>
      <c r="AH81" s="185" t="n"/>
      <c r="AI81" s="185" t="n">
        <v>42475</v>
      </c>
      <c r="AJ81" s="185" t="n"/>
      <c r="AK81" s="186" t="n"/>
      <c r="AL81" s="300" t="n"/>
      <c r="AM81" s="301" t="inlineStr">
        <is>
          <t>EUR</t>
        </is>
      </c>
      <c r="AN81" s="301" t="inlineStr">
        <is>
          <t>FOB</t>
        </is>
      </c>
      <c r="AO81" s="301" t="n"/>
      <c r="AP81" s="301" t="n"/>
      <c r="AQ81" s="301" t="n">
        <v>16.95</v>
      </c>
      <c r="AR81" s="301" t="n"/>
      <c r="AS81" s="301" t="n"/>
      <c r="AT81" s="302">
        <f>IFERROR(((IF(AS81&gt;0, AS81, IF(AR81&gt;0, AR81, IF(AQ81&gt;0, AQ81, 0)))))*INDEX(Assumptions!$B:$B,MATCH(T81,Assumptions!$A:$A,0)),0)</f>
        <v/>
      </c>
      <c r="AU81" s="302">
        <f>IFERROR(((IF(AS81&gt;0, AS81, IF(AR81&gt;0, AR81, IF(AQ81&gt;0, AQ81, 0)))))*INDEX(Assumptions!$C:$C,MATCH(T81,Assumptions!$A:$A,0)),0)</f>
        <v/>
      </c>
      <c r="AV81" s="302">
        <f>IFERROR(((IF(AS81&gt;0, AS81, IF(AR81&gt;0, AR81, IF(AQ81&gt;0, AQ81, 0)))))*INDEX(Assumptions!$D:$D,MATCH(T81,Assumptions!$A:$A,0)),0)</f>
        <v/>
      </c>
      <c r="AW81" s="302">
        <f>IFERROR(((IF(AS81&gt;0, AS81, IF(AR81&gt;0, AR81, IF(AQ81&gt;0, AQ81, 0)))))*INDEX(Assumptions!$G:$G,MATCH(U81,Assumptions!$F:$F,0)),0)</f>
        <v/>
      </c>
      <c r="AX81" s="303">
        <f>SUM(AT81:AW81)</f>
        <v/>
      </c>
      <c r="AY81" s="301">
        <f>((IF(AS81&gt;0, AS81, IF(AR81&gt;0, AR81, IF(AQ81&gt;0, AQ81, 0)))))+AX81</f>
        <v/>
      </c>
      <c r="AZ81" s="301">
        <f>BC81/BB81</f>
        <v/>
      </c>
      <c r="BA81" s="301">
        <f>BC81/2.38</f>
        <v/>
      </c>
      <c r="BB81" s="182" t="n">
        <v>2.5</v>
      </c>
      <c r="BC81" s="301" t="n">
        <v>119.95</v>
      </c>
      <c r="BD81" s="191">
        <f>(AZ81-AY81)/AZ81</f>
        <v/>
      </c>
      <c r="BE81" s="301">
        <f>AR81*BQ81</f>
        <v/>
      </c>
      <c r="BF81" s="301" t="n"/>
      <c r="BG81" s="301" t="n"/>
      <c r="BH81" s="192" t="n"/>
      <c r="BI81" s="192" t="n"/>
      <c r="BJ81" s="192" t="n"/>
      <c r="BK81" s="192" t="n"/>
      <c r="BL81" s="192" t="n"/>
      <c r="BM81" s="192" t="n"/>
      <c r="BN81" s="192" t="n"/>
      <c r="BO81" s="192" t="n"/>
      <c r="BP81" s="183" t="n"/>
      <c r="BQ81" s="193" t="n">
        <v>0</v>
      </c>
      <c r="BR81" s="193" t="inlineStr">
        <is>
          <t>S</t>
        </is>
      </c>
      <c r="BS81" s="194" t="n"/>
      <c r="BT81" s="194" t="n"/>
      <c r="BU81" s="194" t="n"/>
      <c r="BV81" s="195" t="n"/>
      <c r="BW81" s="195" t="inlineStr">
        <is>
          <t>BLEND OF DIFFERENT RECYCLED FABRICS FROM FRENCH MILL, KNITTED DRESS</t>
        </is>
      </c>
      <c r="BX81" s="195" t="inlineStr">
        <is>
          <t xml:space="preserve">drop 2, made in italy, blend of different recycled fabrics from french mill, knitted dress </t>
        </is>
      </c>
      <c r="BY81" s="196" t="inlineStr">
        <is>
          <t>FULL SS XS-S-M-L</t>
        </is>
      </c>
      <c r="BZ81" s="196" t="n">
        <v>42398</v>
      </c>
      <c r="CA81" s="197" t="n"/>
      <c r="CB81" s="197" t="n">
        <v>42061</v>
      </c>
      <c r="CC81" s="197" t="n"/>
      <c r="CD81" s="197" t="n"/>
      <c r="CE81" s="197" t="n"/>
      <c r="CF81" s="197" t="n"/>
      <c r="CG81" s="197" t="n"/>
      <c r="CH81" s="194" t="n"/>
      <c r="CI81" s="194" t="n"/>
      <c r="CJ81" s="249" t="n"/>
      <c r="CK81" s="195" t="n"/>
      <c r="CL81" s="198" t="n"/>
      <c r="CM81" s="198" t="n"/>
      <c r="CN81" s="198" t="n"/>
      <c r="CO81" s="198">
        <f>CM81+CN81</f>
        <v/>
      </c>
      <c r="CP81" s="198">
        <f>CO81*AK81</f>
        <v/>
      </c>
      <c r="CQ81" s="198" t="n"/>
      <c r="CR81" s="198" t="n"/>
      <c r="CS81" s="198" t="n"/>
      <c r="CT81" s="304">
        <f>CO81*AR81</f>
        <v/>
      </c>
      <c r="CU81" s="304">
        <f>CT81-(CO81*AQ81)</f>
        <v/>
      </c>
      <c r="CV81" s="304">
        <f>CO81*AY81</f>
        <v/>
      </c>
    </row>
    <row customFormat="1" customHeight="1" hidden="1" ht="15" r="82" s="16">
      <c r="A82" s="66" t="inlineStr">
        <is>
          <t>K160708010</t>
        </is>
      </c>
      <c r="B82" s="67" t="n">
        <v>2030200069</v>
      </c>
      <c r="C82" s="66" t="inlineStr">
        <is>
          <t>CALLA</t>
        </is>
      </c>
      <c r="D82" s="66" t="inlineStr">
        <is>
          <t>DARK INDIGO</t>
        </is>
      </c>
      <c r="E82" s="66" t="inlineStr">
        <is>
          <t>Drop 1</t>
        </is>
      </c>
      <c r="F82" s="66" t="n"/>
      <c r="G82" s="39" t="n"/>
      <c r="H82" s="66" t="n"/>
      <c r="I82" s="66" t="inlineStr">
        <is>
          <t>SKIRT</t>
        </is>
      </c>
      <c r="J82" s="67" t="inlineStr">
        <is>
          <t>62045200</t>
        </is>
      </c>
      <c r="K82" s="67" t="inlineStr">
        <is>
          <t>Women's or girls' skirts and divided skirts of cotton (excl. knitted or crocheted and petticoats)</t>
        </is>
      </c>
      <c r="L82" s="40" t="inlineStr">
        <is>
          <t>WOMENS</t>
        </is>
      </c>
      <c r="M82" s="66" t="inlineStr">
        <is>
          <t>A0048</t>
        </is>
      </c>
      <c r="N82" s="66" t="inlineStr">
        <is>
          <t>RINSE</t>
        </is>
      </c>
      <c r="O82" s="41" t="n"/>
      <c r="P82" s="41" t="inlineStr">
        <is>
          <t>XS - L</t>
        </is>
      </c>
      <c r="Q82" s="41" t="n"/>
      <c r="R82" s="41" t="n"/>
      <c r="S82" s="41" t="inlineStr">
        <is>
          <t>DENIM</t>
        </is>
      </c>
      <c r="T82" s="42" t="inlineStr">
        <is>
          <t>TUNISIA</t>
        </is>
      </c>
      <c r="U82" s="42" t="inlineStr">
        <is>
          <t>ARTLAB</t>
        </is>
      </c>
      <c r="V82" s="42" t="n"/>
      <c r="W82" s="42" t="n"/>
      <c r="X82" s="66" t="inlineStr">
        <is>
          <t>Denim - Calik -11oz</t>
        </is>
      </c>
      <c r="Y82" s="41" t="inlineStr">
        <is>
          <t>CALIK</t>
        </is>
      </c>
      <c r="Z82" s="41" t="inlineStr">
        <is>
          <t>D7763O101 lyra true blue</t>
        </is>
      </c>
      <c r="AA82" s="41" t="n"/>
      <c r="AB82" s="41" t="inlineStr">
        <is>
          <t>100% Sustainable</t>
        </is>
      </c>
      <c r="AC82" s="41" t="inlineStr">
        <is>
          <t>66% Organic cotton, 34% linen</t>
        </is>
      </c>
      <c r="AD82" s="41" t="inlineStr">
        <is>
          <t>11 oz</t>
        </is>
      </c>
      <c r="AE82" s="292" t="inlineStr">
        <is>
          <t>6,3 / 172</t>
        </is>
      </c>
      <c r="AF82" s="41" t="n"/>
      <c r="AG82" s="41" t="n"/>
      <c r="AH82" s="44" t="n">
        <v>42384</v>
      </c>
      <c r="AI82" s="44" t="n"/>
      <c r="AJ82" s="44" t="n"/>
      <c r="AK82" s="70" t="n">
        <v>2</v>
      </c>
      <c r="AL82" s="293" t="n"/>
      <c r="AM82" s="294" t="inlineStr">
        <is>
          <t>EUR</t>
        </is>
      </c>
      <c r="AN82" s="294" t="inlineStr">
        <is>
          <t>FOB</t>
        </is>
      </c>
      <c r="AO82" s="294" t="n"/>
      <c r="AP82" s="295" t="inlineStr">
        <is>
          <t>cfmd</t>
        </is>
      </c>
      <c r="AQ82" s="294" t="n"/>
      <c r="AR82" s="294" t="n"/>
      <c r="AS82" s="294" t="n">
        <v>15.5</v>
      </c>
      <c r="AT82" s="296">
        <f>IFERROR(((IF(AS82&gt;0, AS82, IF(AR82&gt;0, AR82, IF(AQ82&gt;0, AQ82, 0)))))*INDEX(Assumptions!$B:$B,MATCH(T82,Assumptions!$A:$A,0)),0)</f>
        <v/>
      </c>
      <c r="AU82" s="296">
        <f>IFERROR(((IF(AS82&gt;0, AS82, IF(AR82&gt;0, AR82, IF(AQ82&gt;0, AQ82, 0)))))*INDEX(Assumptions!$C:$C,MATCH(T82,Assumptions!$A:$A,0)),0)</f>
        <v/>
      </c>
      <c r="AV82" s="296">
        <f>IFERROR(((IF(AS82&gt;0, AS82, IF(AR82&gt;0, AR82, IF(AQ82&gt;0, AQ82, 0)))))*INDEX(Assumptions!$D:$D,MATCH(T82,Assumptions!$A:$A,0)),0)</f>
        <v/>
      </c>
      <c r="AW82" s="296">
        <f>IFERROR(((IF(AS82&gt;0, AS82, IF(AR82&gt;0, AR82, IF(AQ82&gt;0, AQ82, 0)))))*INDEX(Assumptions!$G:$G,MATCH(U82,Assumptions!$F:$F,0)),0)</f>
        <v/>
      </c>
      <c r="AX82" s="297">
        <f>SUM(AT82:AW82)</f>
        <v/>
      </c>
      <c r="AY82" s="294">
        <f>((IF(AS82&gt;0, AS82, IF(AR82&gt;0, AR82, IF(AQ82&gt;0, AQ82, 0)))))+AX82</f>
        <v/>
      </c>
      <c r="AZ82" s="294">
        <f>BC82/BB82</f>
        <v/>
      </c>
      <c r="BA82" s="294">
        <f>BC82/2.38</f>
        <v/>
      </c>
      <c r="BB82" s="41" t="n">
        <v>2.5</v>
      </c>
      <c r="BC82" s="294" t="n">
        <v>119.95</v>
      </c>
      <c r="BD82" s="46">
        <f>(AZ82-AY82)/AZ82</f>
        <v/>
      </c>
      <c r="BE82" s="294">
        <f>AR82*BQ82</f>
        <v/>
      </c>
      <c r="BF82" s="294" t="n"/>
      <c r="BG82" s="294" t="n"/>
      <c r="BH82" s="47" t="n"/>
      <c r="BI82" s="47" t="n"/>
      <c r="BJ82" s="47" t="n"/>
      <c r="BK82" s="47" t="n"/>
      <c r="BL82" s="47" t="n">
        <v>42286</v>
      </c>
      <c r="BM82" s="47" t="n">
        <v>42311</v>
      </c>
      <c r="BN82" s="47" t="n">
        <v>42317</v>
      </c>
      <c r="BO82" s="47" t="n">
        <v>42328</v>
      </c>
      <c r="BP82" s="42" t="n"/>
      <c r="BQ82" s="48" t="n">
        <v>16</v>
      </c>
      <c r="BR82" s="48" t="inlineStr">
        <is>
          <t>27x32</t>
        </is>
      </c>
      <c r="BS82" s="49" t="n">
        <v>42366</v>
      </c>
      <c r="BT82" s="50" t="inlineStr">
        <is>
          <t>15-12-2015 P</t>
        </is>
      </c>
      <c r="BU82" s="50" t="inlineStr">
        <is>
          <t>14-12-2015 M</t>
        </is>
      </c>
      <c r="BV82" s="50" t="inlineStr">
        <is>
          <t>CB ZIPPER WILL GET A AUTO STOP</t>
        </is>
      </c>
      <c r="BW82" s="50" t="inlineStr">
        <is>
          <t>ORGANIC COTTON/LINEN BLEND FABRIC FROM TURKISH MILL, SKIRT</t>
        </is>
      </c>
      <c r="BX82" s="50" t="inlineStr">
        <is>
          <t>drop 1, made in tunisia, 11 oz, organic cotton/linen blend fabric from turkish mill, skirt - leather strap at zipper is regular leather.</t>
        </is>
      </c>
      <c r="BY82" s="51" t="inlineStr">
        <is>
          <t>FULL SS XS-S-M-L</t>
        </is>
      </c>
      <c r="BZ82" s="51" t="n">
        <v>42402</v>
      </c>
      <c r="CA82" s="52" t="n">
        <v>42447</v>
      </c>
      <c r="CB82" s="52" t="inlineStr">
        <is>
          <t>not approved</t>
        </is>
      </c>
      <c r="CC82" s="52" t="n"/>
      <c r="CD82" s="52" t="n">
        <v>42464</v>
      </c>
      <c r="CE82" s="52" t="n">
        <v>42464</v>
      </c>
      <c r="CF82" s="52" t="n"/>
      <c r="CG82" s="52" t="n"/>
      <c r="CH82" s="49" t="n">
        <v>42564</v>
      </c>
      <c r="CI82" s="49" t="inlineStr">
        <is>
          <t>Tunisia</t>
        </is>
      </c>
      <c r="CJ82" s="248" t="n"/>
      <c r="CK82" s="50" t="n"/>
      <c r="CL82" s="53" t="n"/>
      <c r="CM82" s="53" t="n"/>
      <c r="CN82" s="53" t="n"/>
      <c r="CO82" s="53" t="n">
        <v>200</v>
      </c>
      <c r="CP82" s="53">
        <f>CO82*AK82</f>
        <v/>
      </c>
      <c r="CQ82" s="53" t="n">
        <v>3000</v>
      </c>
      <c r="CR82" s="133" t="n">
        <v>42414</v>
      </c>
      <c r="CS82" s="133" t="n">
        <v>42457</v>
      </c>
      <c r="CT82" s="298">
        <f>CO82*AZ82</f>
        <v/>
      </c>
      <c r="CU82" s="298">
        <f>CT82-(CO82*AY82)</f>
        <v/>
      </c>
      <c r="CV82" s="298" t="n"/>
    </row>
    <row customFormat="1" customHeight="1" hidden="1" ht="15" r="83" s="16">
      <c r="A83" s="66" t="inlineStr">
        <is>
          <t>K160750001</t>
        </is>
      </c>
      <c r="B83" s="67" t="n">
        <v>5010100019</v>
      </c>
      <c r="C83" s="66" t="inlineStr">
        <is>
          <t>BABY KOI</t>
        </is>
      </c>
      <c r="D83" s="66" t="inlineStr">
        <is>
          <t>BADGE</t>
        </is>
      </c>
      <c r="E83" s="66" t="inlineStr">
        <is>
          <t>Drop 1</t>
        </is>
      </c>
      <c r="F83" s="66" t="n"/>
      <c r="G83" s="39" t="n"/>
      <c r="H83" s="66" t="n"/>
      <c r="I83" s="66" t="inlineStr">
        <is>
          <t>JEANS</t>
        </is>
      </c>
      <c r="J83" s="252" t="inlineStr">
        <is>
          <t>62034231</t>
        </is>
      </c>
      <c r="K83" s="252" t="inlineStr">
        <is>
          <t>Men's or boys' trousers and breeches of cotton denim (excl. knitted or crocheted, industrial and occupational, bib and brace overalls and underpants)</t>
        </is>
      </c>
      <c r="L83" s="40" t="inlineStr">
        <is>
          <t>UNISEX</t>
        </is>
      </c>
      <c r="M83" s="66" t="inlineStr">
        <is>
          <t>D0102</t>
        </is>
      </c>
      <c r="N83" s="66" t="inlineStr">
        <is>
          <t>-</t>
        </is>
      </c>
      <c r="O83" s="41" t="inlineStr">
        <is>
          <t>BABY KOI</t>
        </is>
      </c>
      <c r="P83" s="41" t="inlineStr">
        <is>
          <t>74-104</t>
        </is>
      </c>
      <c r="Q83" s="41" t="n"/>
      <c r="R83" s="41" t="n"/>
      <c r="S83" s="41" t="inlineStr">
        <is>
          <t>DENIM</t>
        </is>
      </c>
      <c r="T83" s="42" t="inlineStr">
        <is>
          <t>TUNISIA</t>
        </is>
      </c>
      <c r="U83" s="42" t="inlineStr">
        <is>
          <t>ARTLAB</t>
        </is>
      </c>
      <c r="V83" s="42" t="inlineStr">
        <is>
          <t>ARTLAB</t>
        </is>
      </c>
      <c r="W83" s="42" t="inlineStr">
        <is>
          <t>INTERWASHING</t>
        </is>
      </c>
      <c r="X83" s="66" t="n"/>
      <c r="Y83" s="41" t="inlineStr">
        <is>
          <t>CANDIANI</t>
        </is>
      </c>
      <c r="Z83" s="58" t="inlineStr">
        <is>
          <t>RR7716 Elast sioux crispy ORGANIC</t>
        </is>
      </c>
      <c r="AA83" s="66" t="inlineStr">
        <is>
          <t xml:space="preserve">RR7716 Elast sioux crispy </t>
        </is>
      </c>
      <c r="AB83" s="156" t="inlineStr">
        <is>
          <t>98% Sustainable</t>
        </is>
      </c>
      <c r="AC83" s="41" t="inlineStr">
        <is>
          <t>98% Organic cotton, 2% elastane</t>
        </is>
      </c>
      <c r="AD83" s="41" t="inlineStr">
        <is>
          <t>12 oz</t>
        </is>
      </c>
      <c r="AE83" s="305" t="inlineStr">
        <is>
          <t>5 Q4 / 162</t>
        </is>
      </c>
      <c r="AF83" s="41" t="inlineStr">
        <is>
          <t>5900 Stock / 4500</t>
        </is>
      </c>
      <c r="AG83" s="58" t="inlineStr">
        <is>
          <t>5-6</t>
        </is>
      </c>
      <c r="AH83" s="44" t="n"/>
      <c r="AI83" s="44" t="n"/>
      <c r="AJ83" s="44" t="n"/>
      <c r="AK83" s="70" t="n"/>
      <c r="AL83" s="293" t="inlineStr">
        <is>
          <t>HILTJE</t>
        </is>
      </c>
      <c r="AM83" s="294" t="inlineStr">
        <is>
          <t>EUR</t>
        </is>
      </c>
      <c r="AN83" s="294" t="inlineStr">
        <is>
          <t>FOB</t>
        </is>
      </c>
      <c r="AO83" s="294" t="inlineStr">
        <is>
          <t>60 DAYS NETT</t>
        </is>
      </c>
      <c r="AP83" s="295" t="inlineStr">
        <is>
          <t>cfmd</t>
        </is>
      </c>
      <c r="AQ83" s="294" t="n"/>
      <c r="AR83" s="294" t="n"/>
      <c r="AS83" s="294" t="n">
        <v>22.5</v>
      </c>
      <c r="AT83" s="296">
        <f>IFERROR(((IF(AS83&gt;0, AS83, IF(AR83&gt;0, AR83, IF(AQ83&gt;0, AQ83, 0)))))*INDEX(Assumptions!$B:$B,MATCH(T83,Assumptions!$A:$A,0)),0)</f>
        <v/>
      </c>
      <c r="AU83" s="296">
        <f>IFERROR(((IF(AS83&gt;0, AS83, IF(AR83&gt;0, AR83, IF(AQ83&gt;0, AQ83, 0)))))*INDEX(Assumptions!$C:$C,MATCH(T83,Assumptions!$A:$A,0)),0)</f>
        <v/>
      </c>
      <c r="AV83" s="296">
        <f>IFERROR(((IF(AS83&gt;0, AS83, IF(AR83&gt;0, AR83, IF(AQ83&gt;0, AQ83, 0)))))*INDEX(Assumptions!$D:$D,MATCH(T83,Assumptions!$A:$A,0)),0)</f>
        <v/>
      </c>
      <c r="AW83" s="296">
        <f>IFERROR(((IF(AS83&gt;0, AS83, IF(AR83&gt;0, AR83, IF(AQ83&gt;0, AQ83, 0)))))*INDEX(Assumptions!$G:$G,MATCH(U83,Assumptions!$F:$F,0)),0)</f>
        <v/>
      </c>
      <c r="AX83" s="297">
        <f>SUM(AT83:AW83)</f>
        <v/>
      </c>
      <c r="AY83" s="294">
        <f>((IF(AS83&gt;0, AS83, IF(AR83&gt;0, AR83, IF(AQ83&gt;0, AQ83, 0)))))+AX83</f>
        <v/>
      </c>
      <c r="AZ83" s="294">
        <f>BC83/BB83</f>
        <v/>
      </c>
      <c r="BA83" s="294">
        <f>BC83/2.38</f>
        <v/>
      </c>
      <c r="BB83" s="41" t="n">
        <v>2.5</v>
      </c>
      <c r="BC83" s="294" t="n">
        <v>99.95</v>
      </c>
      <c r="BD83" s="46">
        <f>(AZ83-AY83)/AZ83</f>
        <v/>
      </c>
      <c r="BE83" s="294">
        <f>AR83*BQ83</f>
        <v/>
      </c>
      <c r="BF83" s="294" t="n"/>
      <c r="BG83" s="294" t="n"/>
      <c r="BH83" s="47" t="n"/>
      <c r="BI83" s="47" t="n"/>
      <c r="BJ83" s="47" t="n"/>
      <c r="BK83" s="47" t="n"/>
      <c r="BL83" s="47" t="n"/>
      <c r="BM83" s="47" t="n"/>
      <c r="BN83" s="47" t="n"/>
      <c r="BO83" s="47" t="n"/>
      <c r="BP83" s="42" t="n"/>
      <c r="BQ83" s="48" t="n">
        <v>16</v>
      </c>
      <c r="BR83" s="48" t="inlineStr">
        <is>
          <t>various</t>
        </is>
      </c>
      <c r="BS83" s="49" t="n">
        <v>42362</v>
      </c>
      <c r="BT83" s="50" t="n"/>
      <c r="BU83" s="72" t="n"/>
      <c r="BV83" s="50" t="n"/>
      <c r="BW83" s="50" t="inlineStr">
        <is>
          <t>DENIM FABRIC FROM ITALIAN MILL</t>
        </is>
      </c>
      <c r="BX83" s="50" t="inlineStr">
        <is>
          <t>made in tunisia, washed by interwashing, 12 oz, denim fabric from italian mill candiani, denim</t>
        </is>
      </c>
      <c r="BY83" s="51" t="n"/>
      <c r="BZ83" s="51" t="n">
        <v>42382</v>
      </c>
      <c r="CA83" s="52" t="n">
        <v>42447</v>
      </c>
      <c r="CB83" s="52" t="n"/>
      <c r="CC83" s="52" t="n"/>
      <c r="CD83" s="52" t="n">
        <v>42464</v>
      </c>
      <c r="CE83" s="52" t="n">
        <v>42464</v>
      </c>
      <c r="CF83" s="52" t="n"/>
      <c r="CG83" s="52" t="n"/>
      <c r="CH83" s="49" t="n">
        <v>42564</v>
      </c>
      <c r="CI83" s="49" t="inlineStr">
        <is>
          <t>Tunisia</t>
        </is>
      </c>
      <c r="CJ83" s="248" t="n"/>
      <c r="CK83" s="50" t="n"/>
      <c r="CL83" s="53" t="n"/>
      <c r="CM83" s="53" t="n"/>
      <c r="CN83" s="53" t="n"/>
      <c r="CO83" s="53" t="n">
        <v>100</v>
      </c>
      <c r="CP83" s="53">
        <f>CO83*AK83</f>
        <v/>
      </c>
      <c r="CQ83" s="53" t="n"/>
      <c r="CR83" s="53" t="n"/>
      <c r="CS83" s="53" t="n"/>
      <c r="CT83" s="298">
        <f>CO83*AZ83</f>
        <v/>
      </c>
      <c r="CU83" s="298">
        <f>CT83-(CO83*AY83)</f>
        <v/>
      </c>
      <c r="CV83" s="298" t="n"/>
    </row>
    <row customFormat="1" customHeight="1" hidden="1" ht="15" r="84" s="16">
      <c r="A84" s="66" t="inlineStr">
        <is>
          <t>K160750002</t>
        </is>
      </c>
      <c r="B84" s="67" t="n">
        <v>5010100020</v>
      </c>
      <c r="C84" s="66" t="inlineStr">
        <is>
          <t>BABY KOI</t>
        </is>
      </c>
      <c r="D84" s="66" t="inlineStr">
        <is>
          <t>DRY SELVAGE</t>
        </is>
      </c>
      <c r="E84" s="66" t="inlineStr">
        <is>
          <t>Drop 1</t>
        </is>
      </c>
      <c r="F84" s="66" t="n"/>
      <c r="G84" s="39" t="n">
        <v>42394</v>
      </c>
      <c r="H84" s="66" t="n"/>
      <c r="I84" s="66" t="inlineStr">
        <is>
          <t>JEANS</t>
        </is>
      </c>
      <c r="J84" s="252" t="inlineStr">
        <is>
          <t>62034231</t>
        </is>
      </c>
      <c r="K84" s="252" t="inlineStr">
        <is>
          <t>Men's or boys' trousers and breeches of cotton denim (excl. knitted or crocheted, industrial and occupational, bib and brace overalls and underpants)</t>
        </is>
      </c>
      <c r="L84" s="40" t="inlineStr">
        <is>
          <t>UNISEX</t>
        </is>
      </c>
      <c r="M84" s="66" t="inlineStr">
        <is>
          <t>D0079</t>
        </is>
      </c>
      <c r="N84" s="66" t="inlineStr">
        <is>
          <t>-</t>
        </is>
      </c>
      <c r="O84" s="41" t="inlineStr">
        <is>
          <t>BABY KOI</t>
        </is>
      </c>
      <c r="P84" s="41" t="inlineStr">
        <is>
          <t>74-104</t>
        </is>
      </c>
      <c r="Q84" s="41" t="inlineStr">
        <is>
          <t>-</t>
        </is>
      </c>
      <c r="R84" s="41" t="n"/>
      <c r="S84" s="41" t="inlineStr">
        <is>
          <t>KINGS OF SHUTTLE LOOM</t>
        </is>
      </c>
      <c r="T84" s="42" t="inlineStr">
        <is>
          <t>TUNISIA</t>
        </is>
      </c>
      <c r="U84" s="42" t="inlineStr">
        <is>
          <t>ARTLAB</t>
        </is>
      </c>
      <c r="V84" s="42" t="inlineStr">
        <is>
          <t>ARTLAB</t>
        </is>
      </c>
      <c r="W84" s="42" t="inlineStr">
        <is>
          <t>UNWASHED</t>
        </is>
      </c>
      <c r="X84" s="66" t="n"/>
      <c r="Y84" s="41" t="inlineStr">
        <is>
          <t>CANDIANI</t>
        </is>
      </c>
      <c r="Z84" s="41" t="inlineStr">
        <is>
          <t>SL2773 Old Preshrunk organic</t>
        </is>
      </c>
      <c r="AA84" s="41" t="inlineStr">
        <is>
          <t>SL2773 Old Preshrunk</t>
        </is>
      </c>
      <c r="AB84" s="41" t="inlineStr">
        <is>
          <t>100% Sustainable</t>
        </is>
      </c>
      <c r="AC84" s="41" t="inlineStr">
        <is>
          <t>100% Organic cotton</t>
        </is>
      </c>
      <c r="AD84" s="227" t="inlineStr">
        <is>
          <t>13 oz</t>
        </is>
      </c>
      <c r="AE84" s="292" t="inlineStr">
        <is>
          <t>4,95 / 80</t>
        </is>
      </c>
      <c r="AF84" s="41" t="n">
        <v>1500</v>
      </c>
      <c r="AG84" s="58" t="inlineStr">
        <is>
          <t>6-7</t>
        </is>
      </c>
      <c r="AH84" s="44" t="n"/>
      <c r="AI84" s="44" t="n"/>
      <c r="AJ84" s="44" t="n"/>
      <c r="AK84" s="70" t="n"/>
      <c r="AL84" s="293" t="n"/>
      <c r="AM84" s="294" t="inlineStr">
        <is>
          <t>EUR</t>
        </is>
      </c>
      <c r="AN84" s="294" t="inlineStr">
        <is>
          <t>FOB</t>
        </is>
      </c>
      <c r="AO84" s="294" t="inlineStr">
        <is>
          <t>60 DAYS NETT</t>
        </is>
      </c>
      <c r="AP84" s="295" t="inlineStr">
        <is>
          <t>cfmd</t>
        </is>
      </c>
      <c r="AQ84" s="294" t="n"/>
      <c r="AR84" s="294" t="n"/>
      <c r="AS84" s="294" t="n">
        <v>16.9</v>
      </c>
      <c r="AT84" s="296">
        <f>IFERROR(((IF(AS84&gt;0, AS84, IF(AR84&gt;0, AR84, IF(AQ84&gt;0, AQ84, 0)))))*INDEX(Assumptions!$B:$B,MATCH(T84,Assumptions!$A:$A,0)),0)</f>
        <v/>
      </c>
      <c r="AU84" s="296">
        <f>IFERROR(((IF(AS84&gt;0, AS84, IF(AR84&gt;0, AR84, IF(AQ84&gt;0, AQ84, 0)))))*INDEX(Assumptions!$C:$C,MATCH(T84,Assumptions!$A:$A,0)),0)</f>
        <v/>
      </c>
      <c r="AV84" s="296">
        <f>IFERROR(((IF(AS84&gt;0, AS84, IF(AR84&gt;0, AR84, IF(AQ84&gt;0, AQ84, 0)))))*INDEX(Assumptions!$D:$D,MATCH(T84,Assumptions!$A:$A,0)),0)</f>
        <v/>
      </c>
      <c r="AW84" s="296">
        <f>IFERROR(((IF(AS84&gt;0, AS84, IF(AR84&gt;0, AR84, IF(AQ84&gt;0, AQ84, 0)))))*INDEX(Assumptions!$G:$G,MATCH(U84,Assumptions!$F:$F,0)),0)</f>
        <v/>
      </c>
      <c r="AX84" s="297">
        <f>SUM(AT84:AW84)</f>
        <v/>
      </c>
      <c r="AY84" s="294">
        <f>((IF(AS84&gt;0, AS84, IF(AR84&gt;0, AR84, IF(AQ84&gt;0, AQ84, 0)))))+AX84</f>
        <v/>
      </c>
      <c r="AZ84" s="294">
        <f>BC84/BB84</f>
        <v/>
      </c>
      <c r="BA84" s="294">
        <f>BC84/2.38</f>
        <v/>
      </c>
      <c r="BB84" s="41" t="n">
        <v>2.5</v>
      </c>
      <c r="BC84" s="294" t="n">
        <v>79.95</v>
      </c>
      <c r="BD84" s="46">
        <f>(AZ84-AY84)/AZ84</f>
        <v/>
      </c>
      <c r="BE84" s="294">
        <f>AR84*BQ84</f>
        <v/>
      </c>
      <c r="BF84" s="294" t="n"/>
      <c r="BG84" s="294" t="n"/>
      <c r="BH84" s="47" t="n"/>
      <c r="BI84" s="47" t="n"/>
      <c r="BJ84" s="47" t="n"/>
      <c r="BK84" s="47" t="n"/>
      <c r="BL84" s="47" t="n"/>
      <c r="BM84" s="47" t="n"/>
      <c r="BN84" s="47" t="n"/>
      <c r="BO84" s="47" t="n"/>
      <c r="BP84" s="42" t="n"/>
      <c r="BQ84" s="48" t="n"/>
      <c r="BR84" s="48" t="inlineStr">
        <is>
          <t>various</t>
        </is>
      </c>
      <c r="BS84" s="49" t="n"/>
      <c r="BT84" s="50" t="n"/>
      <c r="BU84" s="72" t="n"/>
      <c r="BV84" s="50" t="n"/>
      <c r="BW84" s="50" t="inlineStr">
        <is>
          <t>DENIM FABRIC FROM ITALIAN MILL</t>
        </is>
      </c>
      <c r="BX84" s="50" t="inlineStr">
        <is>
          <t>made in tunisia, unwashed, 13 oz, selvage denim from italian mill candiani, kings of shuttle loom  - c/o style, no SMS made</t>
        </is>
      </c>
      <c r="BY84" s="51" t="n"/>
      <c r="BZ84" s="51" t="n">
        <v>42382</v>
      </c>
      <c r="CA84" s="52" t="n">
        <v>42447</v>
      </c>
      <c r="CB84" s="52" t="n"/>
      <c r="CC84" s="52" t="n"/>
      <c r="CD84" s="52" t="n">
        <v>42464</v>
      </c>
      <c r="CE84" s="52" t="n">
        <v>42464</v>
      </c>
      <c r="CF84" s="52" t="n"/>
      <c r="CG84" s="52" t="n"/>
      <c r="CH84" s="49" t="n">
        <v>42537</v>
      </c>
      <c r="CI84" s="49" t="inlineStr">
        <is>
          <t>Tunisia</t>
        </is>
      </c>
      <c r="CJ84" s="248" t="n"/>
      <c r="CK84" s="50" t="n"/>
      <c r="CL84" s="53" t="n"/>
      <c r="CM84" s="53" t="n"/>
      <c r="CN84" s="53" t="n"/>
      <c r="CO84" s="53" t="n">
        <v>100</v>
      </c>
      <c r="CP84" s="53">
        <f>CO84*AK84</f>
        <v/>
      </c>
      <c r="CQ84" s="53" t="n"/>
      <c r="CR84" s="53" t="n"/>
      <c r="CS84" s="53" t="n"/>
      <c r="CT84" s="298">
        <f>CO84*AZ84</f>
        <v/>
      </c>
      <c r="CU84" s="298">
        <f>CT84-(CO84*AY84)</f>
        <v/>
      </c>
      <c r="CV84" s="298" t="n"/>
    </row>
    <row customFormat="1" customHeight="1" hidden="1" ht="15" r="85" s="16">
      <c r="A85" s="66" t="inlineStr">
        <is>
          <t>K160750010</t>
        </is>
      </c>
      <c r="B85" s="67" t="n">
        <v>1010401330</v>
      </c>
      <c r="C85" s="66" t="inlineStr">
        <is>
          <t>JARRELL</t>
        </is>
      </c>
      <c r="D85" s="66" t="inlineStr">
        <is>
          <t>DARK INDIGO</t>
        </is>
      </c>
      <c r="E85" s="66" t="inlineStr">
        <is>
          <t>Drop 2</t>
        </is>
      </c>
      <c r="F85" s="66" t="n"/>
      <c r="G85" s="39" t="n"/>
      <c r="H85" s="66" t="n"/>
      <c r="I85" s="66" t="inlineStr">
        <is>
          <t>PANT</t>
        </is>
      </c>
      <c r="J85" s="67" t="n">
        <v>62034231</v>
      </c>
      <c r="K85" s="67" t="inlineStr">
        <is>
          <t>lange broeken, incl. kniebroeken e.d. broeken, van denim, voor heren of voor jongens (m.u.v. werk- en bedrijfskle</t>
        </is>
      </c>
      <c r="L85" s="40" t="inlineStr">
        <is>
          <t>MENS</t>
        </is>
      </c>
      <c r="M85" s="66" t="inlineStr">
        <is>
          <t>A0048</t>
        </is>
      </c>
      <c r="N85" s="66" t="inlineStr">
        <is>
          <t>RINSE</t>
        </is>
      </c>
      <c r="O85" s="41" t="inlineStr">
        <is>
          <t>GREEN ARMY P</t>
        </is>
      </c>
      <c r="P85" s="41" t="inlineStr">
        <is>
          <t>28-36x32-34</t>
        </is>
      </c>
      <c r="Q85" s="41" t="n"/>
      <c r="R85" s="41" t="n"/>
      <c r="S85" s="41" t="inlineStr">
        <is>
          <t>DENIM</t>
        </is>
      </c>
      <c r="T85" s="42" t="inlineStr">
        <is>
          <t>TUNISIA</t>
        </is>
      </c>
      <c r="U85" s="42" t="inlineStr">
        <is>
          <t>ARTLAB</t>
        </is>
      </c>
      <c r="V85" s="42" t="n"/>
      <c r="W85" s="42" t="n"/>
      <c r="X85" s="66" t="inlineStr">
        <is>
          <t>Denim - Calik -13oz</t>
        </is>
      </c>
      <c r="Y85" s="41" t="inlineStr">
        <is>
          <t>CALIK</t>
        </is>
      </c>
      <c r="Z85" s="66" t="inlineStr">
        <is>
          <t>NOT ORGANIC DUE TO MOQ</t>
        </is>
      </c>
      <c r="AA85" s="41" t="inlineStr">
        <is>
          <t>D7794P1107 Sidney Dark Blue</t>
        </is>
      </c>
      <c r="AB85" s="41" t="inlineStr">
        <is>
          <t>0% Sustainable</t>
        </is>
      </c>
      <c r="AC85" s="41" t="inlineStr">
        <is>
          <t>46% Polyacryl, 43% cotton, 11% polyester</t>
        </is>
      </c>
      <c r="AD85" s="41" t="inlineStr">
        <is>
          <t>13 oz</t>
        </is>
      </c>
      <c r="AE85" s="305" t="inlineStr">
        <is>
          <t>6,90 / 142</t>
        </is>
      </c>
      <c r="AF85" s="41" t="n"/>
      <c r="AG85" s="41" t="n"/>
      <c r="AH85" s="44" t="n"/>
      <c r="AI85" s="44" t="n">
        <v>42412</v>
      </c>
      <c r="AJ85" s="44" t="n"/>
      <c r="AK85" s="70" t="n"/>
      <c r="AL85" s="293" t="inlineStr">
        <is>
          <t>HILTJE</t>
        </is>
      </c>
      <c r="AM85" s="294" t="inlineStr">
        <is>
          <t>EUR</t>
        </is>
      </c>
      <c r="AN85" s="294" t="inlineStr">
        <is>
          <t>FOB</t>
        </is>
      </c>
      <c r="AO85" s="294" t="n"/>
      <c r="AP85" s="295" t="inlineStr">
        <is>
          <t>cfmd</t>
        </is>
      </c>
      <c r="AQ85" s="294" t="n">
        <v>21.9</v>
      </c>
      <c r="AR85" s="294" t="n"/>
      <c r="AS85" s="294" t="n">
        <v>21.9</v>
      </c>
      <c r="AT85" s="296">
        <f>IFERROR(((IF(AS85&gt;0, AS85, IF(AR85&gt;0, AR85, IF(AQ85&gt;0, AQ85, 0)))))*INDEX(Assumptions!$B:$B,MATCH(T85,Assumptions!$A:$A,0)),0)</f>
        <v/>
      </c>
      <c r="AU85" s="296">
        <f>IFERROR(((IF(AS85&gt;0, AS85, IF(AR85&gt;0, AR85, IF(AQ85&gt;0, AQ85, 0)))))*INDEX(Assumptions!$C:$C,MATCH(T85,Assumptions!$A:$A,0)),0)</f>
        <v/>
      </c>
      <c r="AV85" s="296">
        <f>IFERROR(((IF(AS85&gt;0, AS85, IF(AR85&gt;0, AR85, IF(AQ85&gt;0, AQ85, 0)))))*INDEX(Assumptions!$D:$D,MATCH(T85,Assumptions!$A:$A,0)),0)</f>
        <v/>
      </c>
      <c r="AW85" s="296">
        <f>IFERROR(((IF(AS85&gt;0, AS85, IF(AR85&gt;0, AR85, IF(AQ85&gt;0, AQ85, 0)))))*INDEX(Assumptions!$G:$G,MATCH(U85,Assumptions!$F:$F,0)),0)</f>
        <v/>
      </c>
      <c r="AX85" s="297">
        <f>SUM(AT85:AW85)</f>
        <v/>
      </c>
      <c r="AY85" s="294">
        <f>((IF(AS85&gt;0, AS85, IF(AR85&gt;0, AR85, IF(AQ85&gt;0, AQ85, 0)))))+AX85</f>
        <v/>
      </c>
      <c r="AZ85" s="294">
        <f>BC85/BB85</f>
        <v/>
      </c>
      <c r="BA85" s="294">
        <f>BC85/2.38</f>
        <v/>
      </c>
      <c r="BB85" s="41" t="n">
        <v>2.5</v>
      </c>
      <c r="BC85" s="294" t="n">
        <v>129.95</v>
      </c>
      <c r="BD85" s="46">
        <f>(AZ85-AY85)/AZ85</f>
        <v/>
      </c>
      <c r="BE85" s="294">
        <f>AR85*BQ85</f>
        <v/>
      </c>
      <c r="BF85" s="294" t="n"/>
      <c r="BG85" s="294" t="n"/>
      <c r="BH85" s="47" t="n">
        <v>42242</v>
      </c>
      <c r="BI85" s="47" t="n"/>
      <c r="BJ85" s="47" t="n">
        <v>42244</v>
      </c>
      <c r="BK85" s="47" t="n"/>
      <c r="BL85" s="47" t="n">
        <v>42289</v>
      </c>
      <c r="BM85" s="47" t="n"/>
      <c r="BN85" s="47" t="n">
        <v>42299</v>
      </c>
      <c r="BO85" s="47" t="n">
        <v>42328</v>
      </c>
      <c r="BP85" s="42" t="n"/>
      <c r="BQ85" s="48" t="n">
        <v>16</v>
      </c>
      <c r="BR85" s="48" t="inlineStr">
        <is>
          <t>32x32</t>
        </is>
      </c>
      <c r="BS85" s="49" t="n">
        <v>42366</v>
      </c>
      <c r="BT85" s="73" t="inlineStr">
        <is>
          <t>15-12-2015 P</t>
        </is>
      </c>
      <c r="BU85" s="73" t="inlineStr">
        <is>
          <t>14-12-2015 M</t>
        </is>
      </c>
      <c r="BV85" s="50" t="inlineStr">
        <is>
          <t>1/2 SIZE TOO BIG, INSIDE FLY CONSTRUCTION WILL BE EXTENDED (SAME AS DARIA)</t>
        </is>
      </c>
      <c r="BW85" s="50" t="inlineStr">
        <is>
          <t>ORGANIC COTTON BLEND FABRIC FROM TURKISH MILL, PANT - 1/2 SIZE TOO BIG, INSIDE FLY CONSTRUCTION WILL BE EXTENDED (SAME AS DARIA)</t>
        </is>
      </c>
      <c r="BX85" s="50" t="inlineStr">
        <is>
          <t>drop 2, made in tunisia, 13 oz, organic cotton blend fabric from turkish mill, pant - 1/2 size too big, inside fly construction will be extended (same as daria)</t>
        </is>
      </c>
      <c r="BY85" s="51" t="inlineStr">
        <is>
          <t>32x32</t>
        </is>
      </c>
      <c r="BZ85" s="51" t="n">
        <v>42402</v>
      </c>
      <c r="CA85" s="52" t="n">
        <v>42447</v>
      </c>
      <c r="CB85" s="52" t="n"/>
      <c r="CC85" s="52" t="n"/>
      <c r="CD85" s="52" t="n">
        <v>42466</v>
      </c>
      <c r="CE85" s="52" t="n"/>
      <c r="CF85" s="52" t="n"/>
      <c r="CG85" s="52" t="n"/>
      <c r="CH85" s="49" t="n">
        <v>42586</v>
      </c>
      <c r="CI85" s="49" t="inlineStr">
        <is>
          <t>Tunisia</t>
        </is>
      </c>
      <c r="CJ85" s="248" t="inlineStr">
        <is>
          <t>2-5 pcs received (recheck)</t>
        </is>
      </c>
      <c r="CK85" s="50" t="n"/>
      <c r="CL85" s="53" t="n"/>
      <c r="CM85" s="53" t="n"/>
      <c r="CN85" s="53" t="n"/>
      <c r="CO85" s="53" t="n">
        <v>220</v>
      </c>
      <c r="CP85" s="53">
        <f>CO85*AK85</f>
        <v/>
      </c>
      <c r="CQ85" s="53" t="n"/>
      <c r="CR85" s="53" t="n"/>
      <c r="CS85" s="53" t="n"/>
      <c r="CT85" s="298">
        <f>CO85*AZ85</f>
        <v/>
      </c>
      <c r="CU85" s="298">
        <f>CT85-(CO85*AY85)</f>
        <v/>
      </c>
      <c r="CV85" s="298" t="n"/>
    </row>
    <row customFormat="1" customHeight="1" hidden="1" ht="15" r="86" s="16">
      <c r="A86" s="66" t="inlineStr">
        <is>
          <t>K160750011</t>
        </is>
      </c>
      <c r="B86" s="67" t="n">
        <v>1010401331</v>
      </c>
      <c r="C86" s="66" t="inlineStr">
        <is>
          <t>JARRELL</t>
        </is>
      </c>
      <c r="D86" s="66" t="inlineStr">
        <is>
          <t>TOBACCO</t>
        </is>
      </c>
      <c r="E86" s="66" t="inlineStr">
        <is>
          <t>Drop 2</t>
        </is>
      </c>
      <c r="F86" s="66" t="n"/>
      <c r="G86" s="39" t="n"/>
      <c r="H86" s="66" t="n"/>
      <c r="I86" s="66" t="inlineStr">
        <is>
          <t>PANT</t>
        </is>
      </c>
      <c r="J86" s="67" t="inlineStr">
        <is>
          <t>62034235</t>
        </is>
      </c>
      <c r="K86" s="67" t="inlineStr">
        <is>
          <t>Men's or boys' trousers and breeches of cotton (excl. denim, cut corduroy, knitted or crocheted, industrial and occupational, bib and brace overalls and underpants)</t>
        </is>
      </c>
      <c r="L86" s="40" t="inlineStr">
        <is>
          <t>MENS</t>
        </is>
      </c>
      <c r="M86" s="66" t="inlineStr">
        <is>
          <t>A0059</t>
        </is>
      </c>
      <c r="N86" s="66" t="inlineStr">
        <is>
          <t xml:space="preserve">GARMENT DYE </t>
        </is>
      </c>
      <c r="O86" s="41" t="inlineStr">
        <is>
          <t>GREEN ARMY P</t>
        </is>
      </c>
      <c r="P86" s="41" t="inlineStr">
        <is>
          <t>28-36x32-34</t>
        </is>
      </c>
      <c r="Q86" s="41" t="n"/>
      <c r="R86" s="41" t="n"/>
      <c r="S86" s="41" t="inlineStr">
        <is>
          <t>Organic ROTATEKS, 400GSM</t>
        </is>
      </c>
      <c r="T86" s="42" t="inlineStr">
        <is>
          <t>TUNISIA</t>
        </is>
      </c>
      <c r="U86" s="42" t="inlineStr">
        <is>
          <t>ARTLAB</t>
        </is>
      </c>
      <c r="V86" s="42" t="n"/>
      <c r="W86" s="42" t="n"/>
      <c r="X86" s="66" t="inlineStr">
        <is>
          <t>AW16-001</t>
        </is>
      </c>
      <c r="Y86" s="41" t="inlineStr">
        <is>
          <t>ROTATEKS</t>
        </is>
      </c>
      <c r="Z86" s="58" t="inlineStr">
        <is>
          <t>01023 ASVAN PFD</t>
        </is>
      </c>
      <c r="AA86" s="41" t="n"/>
      <c r="AB86" s="41" t="inlineStr">
        <is>
          <t>100% Sustainable</t>
        </is>
      </c>
      <c r="AC86" s="41" t="inlineStr">
        <is>
          <t>100% Organic cotton</t>
        </is>
      </c>
      <c r="AD86" s="41" t="inlineStr">
        <is>
          <t>400 gr</t>
        </is>
      </c>
      <c r="AE86" s="292" t="n">
        <v>4.25</v>
      </c>
      <c r="AF86" s="41" t="inlineStr">
        <is>
          <t>500M</t>
        </is>
      </c>
      <c r="AG86" s="41" t="inlineStr">
        <is>
          <t>6W</t>
        </is>
      </c>
      <c r="AH86" s="44" t="n"/>
      <c r="AI86" s="44" t="n">
        <v>42412</v>
      </c>
      <c r="AJ86" s="44" t="n"/>
      <c r="AK86" s="70" t="n">
        <v>1.28</v>
      </c>
      <c r="AL86" s="293" t="inlineStr">
        <is>
          <t>HILTJE</t>
        </is>
      </c>
      <c r="AM86" s="294" t="inlineStr">
        <is>
          <t>EUR</t>
        </is>
      </c>
      <c r="AN86" s="294" t="inlineStr">
        <is>
          <t>FOB</t>
        </is>
      </c>
      <c r="AO86" s="294" t="n"/>
      <c r="AP86" s="295" t="inlineStr">
        <is>
          <t>cfmd</t>
        </is>
      </c>
      <c r="AQ86" s="294" t="n"/>
      <c r="AR86" s="294" t="n"/>
      <c r="AS86" s="294" t="n">
        <v>20.6</v>
      </c>
      <c r="AT86" s="296">
        <f>IFERROR(((IF(AS86&gt;0, AS86, IF(AR86&gt;0, AR86, IF(AQ86&gt;0, AQ86, 0)))))*INDEX(Assumptions!$B:$B,MATCH(T86,Assumptions!$A:$A,0)),0)</f>
        <v/>
      </c>
      <c r="AU86" s="296">
        <f>IFERROR(((IF(AS86&gt;0, AS86, IF(AR86&gt;0, AR86, IF(AQ86&gt;0, AQ86, 0)))))*INDEX(Assumptions!$C:$C,MATCH(T86,Assumptions!$A:$A,0)),0)</f>
        <v/>
      </c>
      <c r="AV86" s="296">
        <f>IFERROR(((IF(AS86&gt;0, AS86, IF(AR86&gt;0, AR86, IF(AQ86&gt;0, AQ86, 0)))))*INDEX(Assumptions!$D:$D,MATCH(T86,Assumptions!$A:$A,0)),0)</f>
        <v/>
      </c>
      <c r="AW86" s="296">
        <f>IFERROR(((IF(AS86&gt;0, AS86, IF(AR86&gt;0, AR86, IF(AQ86&gt;0, AQ86, 0)))))*INDEX(Assumptions!$G:$G,MATCH(U86,Assumptions!$F:$F,0)),0)</f>
        <v/>
      </c>
      <c r="AX86" s="297">
        <f>SUM(AT86:AW86)</f>
        <v/>
      </c>
      <c r="AY86" s="294">
        <f>((IF(AS86&gt;0, AS86, IF(AR86&gt;0, AR86, IF(AQ86&gt;0, AQ86, 0)))))+AX86</f>
        <v/>
      </c>
      <c r="AZ86" s="294">
        <f>BC86/BB86</f>
        <v/>
      </c>
      <c r="BA86" s="294">
        <f>BC86/2.38</f>
        <v/>
      </c>
      <c r="BB86" s="41" t="n">
        <v>2.5</v>
      </c>
      <c r="BC86" s="294" t="n">
        <v>119.95</v>
      </c>
      <c r="BD86" s="46">
        <f>(AZ86-AY86)/AZ86</f>
        <v/>
      </c>
      <c r="BE86" s="294">
        <f>AR86*BQ86</f>
        <v/>
      </c>
      <c r="BF86" s="294" t="n"/>
      <c r="BG86" s="294" t="n"/>
      <c r="BH86" s="47" t="n">
        <v>42242</v>
      </c>
      <c r="BI86" s="47" t="n"/>
      <c r="BJ86" s="47" t="n">
        <v>42244</v>
      </c>
      <c r="BK86" s="47" t="n"/>
      <c r="BL86" s="47" t="n">
        <v>42289</v>
      </c>
      <c r="BM86" s="47" t="n"/>
      <c r="BN86" s="47" t="n">
        <v>42299</v>
      </c>
      <c r="BO86" s="47" t="n">
        <v>42328</v>
      </c>
      <c r="BP86" s="42" t="n"/>
      <c r="BQ86" s="48" t="n">
        <v>16</v>
      </c>
      <c r="BR86" s="48" t="inlineStr">
        <is>
          <t>32x32</t>
        </is>
      </c>
      <c r="BS86" s="49" t="n">
        <v>42366</v>
      </c>
      <c r="BT86" s="73" t="inlineStr">
        <is>
          <t>15-12-2015 P</t>
        </is>
      </c>
      <c r="BU86" s="73" t="inlineStr">
        <is>
          <t>11-12-2015 M</t>
        </is>
      </c>
      <c r="BV86" s="50" t="inlineStr">
        <is>
          <t xml:space="preserve"> INSIDE FLY CONSTRUCTION WILL BE EXTENDED (SAME AS DARIA)</t>
        </is>
      </c>
      <c r="BW86" s="50" t="inlineStr">
        <is>
          <t>ORGANIC COTTON FABRIC FROM TURKISH MILL, CLASSIC CHINO -  INSIDE FLY CONSTRUCTION WILL BE EXTENDED (SAME AS DARIA)</t>
        </is>
      </c>
      <c r="BX86" s="50" t="inlineStr">
        <is>
          <t>drop 2, made in tunisia, 400 gr, organic cotton fabric from turkish mill, classic chino -  inside fly construction will be extended (same as daria)</t>
        </is>
      </c>
      <c r="BY86" s="51" t="inlineStr">
        <is>
          <t>FULL SS30-32-34-36</t>
        </is>
      </c>
      <c r="BZ86" s="51" t="n">
        <v>42402</v>
      </c>
      <c r="CA86" s="52" t="inlineStr">
        <is>
          <t>ETD end 1st wk May</t>
        </is>
      </c>
      <c r="CB86" s="52" t="n"/>
      <c r="CC86" s="52" t="inlineStr">
        <is>
          <t>new pattern  - WT -tunisia  Make full ss in avalible fabric - wash legs for production(April 15th (300m for SS17 sampling is confirmed for April 8th)</t>
        </is>
      </c>
      <c r="CD86" s="52" t="n">
        <v>42528</v>
      </c>
      <c r="CE86" s="52" t="n"/>
      <c r="CF86" s="52" t="n"/>
      <c r="CG86" s="52" t="n"/>
      <c r="CH86" s="49" t="n">
        <v>42586</v>
      </c>
      <c r="CI86" s="49" t="inlineStr">
        <is>
          <t>Tunisia</t>
        </is>
      </c>
      <c r="CJ86" s="248" t="inlineStr">
        <is>
          <t>2-5 pcs received (recheck)</t>
        </is>
      </c>
      <c r="CK86" s="50" t="inlineStr">
        <is>
          <t>Knee and thigh is 1/2 size too small, but OK</t>
        </is>
      </c>
      <c r="CL86" s="53" t="n"/>
      <c r="CM86" s="53" t="n"/>
      <c r="CN86" s="53" t="n"/>
      <c r="CO86" s="53" t="n">
        <v>150</v>
      </c>
      <c r="CP86" s="53">
        <f>CO86*AK86</f>
        <v/>
      </c>
      <c r="CQ86" s="53" t="n"/>
      <c r="CR86" s="53" t="n"/>
      <c r="CS86" s="53" t="n"/>
      <c r="CT86" s="298">
        <f>CO86*AZ86</f>
        <v/>
      </c>
      <c r="CU86" s="298">
        <f>CT86-(CO86*AY86)</f>
        <v/>
      </c>
      <c r="CV86" s="298" t="n"/>
    </row>
    <row customFormat="1" customHeight="1" hidden="1" ht="15" r="87" s="16">
      <c r="A87" s="217" t="inlineStr">
        <is>
          <t>K160750020</t>
        </is>
      </c>
      <c r="B87" s="67" t="n">
        <v>1010401332</v>
      </c>
      <c r="C87" s="217" t="inlineStr">
        <is>
          <t>HERRICK</t>
        </is>
      </c>
      <c r="D87" s="217" t="inlineStr">
        <is>
          <t>DARK OLIVE GREEN</t>
        </is>
      </c>
      <c r="E87" s="217" t="inlineStr">
        <is>
          <t>Drop 2</t>
        </is>
      </c>
      <c r="F87" s="217" t="inlineStr">
        <is>
          <t>x</t>
        </is>
      </c>
      <c r="G87" s="180" t="n">
        <v>42424</v>
      </c>
      <c r="H87" s="217" t="n"/>
      <c r="I87" s="217" t="inlineStr">
        <is>
          <t>PANT</t>
        </is>
      </c>
      <c r="J87" s="216" t="n"/>
      <c r="K87" s="216" t="n"/>
      <c r="L87" s="181" t="inlineStr">
        <is>
          <t>MENS</t>
        </is>
      </c>
      <c r="M87" s="217" t="inlineStr">
        <is>
          <t>A0049</t>
        </is>
      </c>
      <c r="N87" s="217" t="inlineStr">
        <is>
          <t xml:space="preserve">GARMENT DYE </t>
        </is>
      </c>
      <c r="O87" s="182" t="inlineStr">
        <is>
          <t>GREEN ARMY P</t>
        </is>
      </c>
      <c r="P87" s="182" t="inlineStr">
        <is>
          <t>28-36x32-34</t>
        </is>
      </c>
      <c r="Q87" s="182" t="n"/>
      <c r="R87" s="182" t="inlineStr">
        <is>
          <t>NEW</t>
        </is>
      </c>
      <c r="S87" s="182" t="inlineStr">
        <is>
          <t>Organic ROTATEKS, 400GSM</t>
        </is>
      </c>
      <c r="T87" s="183" t="inlineStr">
        <is>
          <t>TUNISIA</t>
        </is>
      </c>
      <c r="U87" s="183" t="inlineStr">
        <is>
          <t>ARTLAB</t>
        </is>
      </c>
      <c r="V87" s="183" t="n"/>
      <c r="W87" s="183" t="n"/>
      <c r="X87" s="217" t="inlineStr">
        <is>
          <t>AW16-001</t>
        </is>
      </c>
      <c r="Y87" s="182" t="inlineStr">
        <is>
          <t>ROTATEKS</t>
        </is>
      </c>
      <c r="Z87" s="209" t="inlineStr">
        <is>
          <t>01023 ASVAN PFD</t>
        </is>
      </c>
      <c r="AA87" s="182" t="n"/>
      <c r="AB87" s="182" t="inlineStr">
        <is>
          <t>100% Sustainable</t>
        </is>
      </c>
      <c r="AC87" s="182" t="inlineStr">
        <is>
          <t>100% Organic cotton</t>
        </is>
      </c>
      <c r="AD87" s="182" t="inlineStr">
        <is>
          <t>400 gr</t>
        </is>
      </c>
      <c r="AE87" s="299" t="n">
        <v>4.25</v>
      </c>
      <c r="AF87" s="182" t="inlineStr">
        <is>
          <t>500M</t>
        </is>
      </c>
      <c r="AG87" s="182" t="inlineStr">
        <is>
          <t>6W</t>
        </is>
      </c>
      <c r="AH87" s="185" t="n"/>
      <c r="AI87" s="185" t="n">
        <v>42412</v>
      </c>
      <c r="AJ87" s="185" t="n"/>
      <c r="AK87" s="186" t="n">
        <v>1.55</v>
      </c>
      <c r="AL87" s="300" t="inlineStr">
        <is>
          <t>HILTJE</t>
        </is>
      </c>
      <c r="AM87" s="301" t="inlineStr">
        <is>
          <t>EUR</t>
        </is>
      </c>
      <c r="AN87" s="301" t="inlineStr">
        <is>
          <t>FOB</t>
        </is>
      </c>
      <c r="AO87" s="301" t="n"/>
      <c r="AP87" s="306" t="inlineStr">
        <is>
          <t>cfmd</t>
        </is>
      </c>
      <c r="AQ87" s="301" t="n">
        <v>21.9</v>
      </c>
      <c r="AR87" s="301" t="n"/>
      <c r="AS87" s="301" t="n">
        <v>21.5</v>
      </c>
      <c r="AT87" s="302">
        <f>IFERROR(((IF(AS87&gt;0, AS87, IF(AR87&gt;0, AR87, IF(AQ87&gt;0, AQ87, 0)))))*INDEX(Assumptions!$B:$B,MATCH(T87,Assumptions!$A:$A,0)),0)</f>
        <v/>
      </c>
      <c r="AU87" s="302">
        <f>IFERROR(((IF(AS87&gt;0, AS87, IF(AR87&gt;0, AR87, IF(AQ87&gt;0, AQ87, 0)))))*INDEX(Assumptions!$C:$C,MATCH(T87,Assumptions!$A:$A,0)),0)</f>
        <v/>
      </c>
      <c r="AV87" s="302">
        <f>IFERROR(((IF(AS87&gt;0, AS87, IF(AR87&gt;0, AR87, IF(AQ87&gt;0, AQ87, 0)))))*INDEX(Assumptions!$D:$D,MATCH(T87,Assumptions!$A:$A,0)),0)</f>
        <v/>
      </c>
      <c r="AW87" s="302">
        <f>IFERROR(((IF(AS87&gt;0, AS87, IF(AR87&gt;0, AR87, IF(AQ87&gt;0, AQ87, 0)))))*INDEX(Assumptions!$G:$G,MATCH(U87,Assumptions!$F:$F,0)),0)</f>
        <v/>
      </c>
      <c r="AX87" s="303">
        <f>SUM(AT87:AW87)</f>
        <v/>
      </c>
      <c r="AY87" s="301">
        <f>((IF(AS87&gt;0, AS87, IF(AR87&gt;0, AR87, IF(AQ87&gt;0, AQ87, 0)))))+AX87</f>
        <v/>
      </c>
      <c r="AZ87" s="301">
        <f>BC87/BB87</f>
        <v/>
      </c>
      <c r="BA87" s="301">
        <f>BC87/2.38</f>
        <v/>
      </c>
      <c r="BB87" s="182" t="n">
        <v>2.5</v>
      </c>
      <c r="BC87" s="301" t="n">
        <v>119.95</v>
      </c>
      <c r="BD87" s="191">
        <f>(AZ87-AY87)/AZ87</f>
        <v/>
      </c>
      <c r="BE87" s="301">
        <f>AR87*BQ87</f>
        <v/>
      </c>
      <c r="BF87" s="301" t="n"/>
      <c r="BG87" s="301" t="n"/>
      <c r="BH87" s="192" t="n">
        <v>42242</v>
      </c>
      <c r="BI87" s="192" t="n"/>
      <c r="BJ87" s="192" t="n">
        <v>42244</v>
      </c>
      <c r="BK87" s="192" t="n"/>
      <c r="BL87" s="192" t="n">
        <v>42289</v>
      </c>
      <c r="BM87" s="192" t="n"/>
      <c r="BN87" s="192" t="n">
        <v>42299</v>
      </c>
      <c r="BO87" s="192" t="n">
        <v>42328</v>
      </c>
      <c r="BP87" s="183" t="n"/>
      <c r="BQ87" s="193" t="n">
        <v>16</v>
      </c>
      <c r="BR87" s="193" t="inlineStr">
        <is>
          <t>32x32</t>
        </is>
      </c>
      <c r="BS87" s="194" t="n">
        <v>42366</v>
      </c>
      <c r="BT87" s="214" t="inlineStr">
        <is>
          <t>15-12-2015 P</t>
        </is>
      </c>
      <c r="BU87" s="214" t="inlineStr">
        <is>
          <t>11-12-2015 M</t>
        </is>
      </c>
      <c r="BV87" s="195" t="n"/>
      <c r="BW87" s="195" t="inlineStr">
        <is>
          <t>ORGANIC COTTON FABRIC FROM TURKISH MILL, WORKER CHINO</t>
        </is>
      </c>
      <c r="BX87" s="195" t="inlineStr">
        <is>
          <t>drop 2, made in tunisia, 400 gr, organic cotton fabric from turkish mill, worker chino</t>
        </is>
      </c>
      <c r="BY87" s="196" t="inlineStr">
        <is>
          <t>FULL SS30-32-34-36</t>
        </is>
      </c>
      <c r="BZ87" s="196" t="n">
        <v>42402</v>
      </c>
      <c r="CA87" s="197" t="inlineStr">
        <is>
          <t>2) ETD 1st wk Mar</t>
        </is>
      </c>
      <c r="CB87" s="197" t="n">
        <v>42061</v>
      </c>
      <c r="CC87" s="197" t="inlineStr">
        <is>
          <t>new pattern -  WT -tunisia</t>
        </is>
      </c>
      <c r="CD87" s="197" t="n"/>
      <c r="CE87" s="197" t="n"/>
      <c r="CF87" s="197" t="n"/>
      <c r="CG87" s="197" t="n"/>
      <c r="CH87" s="194" t="n"/>
      <c r="CI87" s="194" t="n"/>
      <c r="CJ87" s="249" t="n"/>
      <c r="CK87" s="195" t="n"/>
      <c r="CL87" s="198" t="n"/>
      <c r="CM87" s="198" t="n"/>
      <c r="CN87" s="198" t="n"/>
      <c r="CO87" s="198">
        <f>CM87+CN87</f>
        <v/>
      </c>
      <c r="CP87" s="198">
        <f>CO87*AK87</f>
        <v/>
      </c>
      <c r="CQ87" s="198" t="n"/>
      <c r="CR87" s="198" t="n"/>
      <c r="CS87" s="198" t="n"/>
      <c r="CT87" s="304">
        <f>CO87*AR87</f>
        <v/>
      </c>
      <c r="CU87" s="304">
        <f>CT87-(CO87*AQ87)</f>
        <v/>
      </c>
      <c r="CV87" s="304">
        <f>CO87*AY87</f>
        <v/>
      </c>
    </row>
    <row customFormat="1" customHeight="1" hidden="1" ht="15" r="88" s="16">
      <c r="A88" s="217" t="inlineStr">
        <is>
          <t>K160750021</t>
        </is>
      </c>
      <c r="B88" s="67" t="n">
        <v>1010401333</v>
      </c>
      <c r="C88" s="217" t="inlineStr">
        <is>
          <t>HERRICK</t>
        </is>
      </c>
      <c r="D88" s="217" t="inlineStr">
        <is>
          <t>BLACK</t>
        </is>
      </c>
      <c r="E88" s="217" t="inlineStr">
        <is>
          <t>Drop 2</t>
        </is>
      </c>
      <c r="F88" s="217" t="inlineStr">
        <is>
          <t>x</t>
        </is>
      </c>
      <c r="G88" s="180" t="n">
        <v>42424</v>
      </c>
      <c r="H88" s="217" t="n"/>
      <c r="I88" s="217" t="inlineStr">
        <is>
          <t>PANT</t>
        </is>
      </c>
      <c r="J88" s="216" t="n"/>
      <c r="K88" s="216" t="n"/>
      <c r="L88" s="181" t="inlineStr">
        <is>
          <t>MENS</t>
        </is>
      </c>
      <c r="M88" s="217" t="inlineStr">
        <is>
          <t>A0005</t>
        </is>
      </c>
      <c r="N88" s="217" t="inlineStr">
        <is>
          <t xml:space="preserve">GARMENT DYE </t>
        </is>
      </c>
      <c r="O88" s="182" t="inlineStr">
        <is>
          <t>GREEN ARMY P</t>
        </is>
      </c>
      <c r="P88" s="182" t="inlineStr">
        <is>
          <t>28-36x32-34</t>
        </is>
      </c>
      <c r="Q88" s="182" t="n"/>
      <c r="R88" s="182" t="inlineStr">
        <is>
          <t>NEW</t>
        </is>
      </c>
      <c r="S88" s="182" t="inlineStr">
        <is>
          <t>Organic ROTATEKS, 400GSM</t>
        </is>
      </c>
      <c r="T88" s="183" t="inlineStr">
        <is>
          <t>TUNISIA</t>
        </is>
      </c>
      <c r="U88" s="183" t="inlineStr">
        <is>
          <t>ARTLAB</t>
        </is>
      </c>
      <c r="V88" s="183" t="n"/>
      <c r="W88" s="183" t="n"/>
      <c r="X88" s="217" t="inlineStr">
        <is>
          <t>AW16-001</t>
        </is>
      </c>
      <c r="Y88" s="182" t="inlineStr">
        <is>
          <t>ROTATEKS</t>
        </is>
      </c>
      <c r="Z88" s="209" t="inlineStr">
        <is>
          <t>01023 ASVAN PFD</t>
        </is>
      </c>
      <c r="AA88" s="182" t="n"/>
      <c r="AB88" s="182" t="inlineStr">
        <is>
          <t>100% Sustainable</t>
        </is>
      </c>
      <c r="AC88" s="182" t="inlineStr">
        <is>
          <t>100% Organic cotton</t>
        </is>
      </c>
      <c r="AD88" s="182" t="inlineStr">
        <is>
          <t>400 gr</t>
        </is>
      </c>
      <c r="AE88" s="299" t="n">
        <v>4.25</v>
      </c>
      <c r="AF88" s="182" t="inlineStr">
        <is>
          <t>500M</t>
        </is>
      </c>
      <c r="AG88" s="182" t="inlineStr">
        <is>
          <t>6W</t>
        </is>
      </c>
      <c r="AH88" s="185" t="n"/>
      <c r="AI88" s="185" t="n">
        <v>42412</v>
      </c>
      <c r="AJ88" s="185" t="n"/>
      <c r="AK88" s="186" t="n">
        <v>1.55</v>
      </c>
      <c r="AL88" s="300" t="inlineStr">
        <is>
          <t>HILTJE</t>
        </is>
      </c>
      <c r="AM88" s="301" t="inlineStr">
        <is>
          <t>EUR</t>
        </is>
      </c>
      <c r="AN88" s="301" t="inlineStr">
        <is>
          <t>FOB</t>
        </is>
      </c>
      <c r="AO88" s="301" t="n"/>
      <c r="AP88" s="306" t="inlineStr">
        <is>
          <t>cfmd</t>
        </is>
      </c>
      <c r="AQ88" s="301" t="n">
        <v>21.9</v>
      </c>
      <c r="AR88" s="301" t="n"/>
      <c r="AS88" s="301" t="n">
        <v>21.5</v>
      </c>
      <c r="AT88" s="302">
        <f>IFERROR(((IF(AS88&gt;0, AS88, IF(AR88&gt;0, AR88, IF(AQ88&gt;0, AQ88, 0)))))*INDEX(Assumptions!$B:$B,MATCH(T88,Assumptions!$A:$A,0)),0)</f>
        <v/>
      </c>
      <c r="AU88" s="302">
        <f>IFERROR(((IF(AS88&gt;0, AS88, IF(AR88&gt;0, AR88, IF(AQ88&gt;0, AQ88, 0)))))*INDEX(Assumptions!$C:$C,MATCH(T88,Assumptions!$A:$A,0)),0)</f>
        <v/>
      </c>
      <c r="AV88" s="302">
        <f>IFERROR(((IF(AS88&gt;0, AS88, IF(AR88&gt;0, AR88, IF(AQ88&gt;0, AQ88, 0)))))*INDEX(Assumptions!$D:$D,MATCH(T88,Assumptions!$A:$A,0)),0)</f>
        <v/>
      </c>
      <c r="AW88" s="302">
        <f>IFERROR(((IF(AS88&gt;0, AS88, IF(AR88&gt;0, AR88, IF(AQ88&gt;0, AQ88, 0)))))*INDEX(Assumptions!$G:$G,MATCH(U88,Assumptions!$F:$F,0)),0)</f>
        <v/>
      </c>
      <c r="AX88" s="303">
        <f>SUM(AT88:AW88)</f>
        <v/>
      </c>
      <c r="AY88" s="301">
        <f>((IF(AS88&gt;0, AS88, IF(AR88&gt;0, AR88, IF(AQ88&gt;0, AQ88, 0)))))+AX88</f>
        <v/>
      </c>
      <c r="AZ88" s="301">
        <f>BC88/BB88</f>
        <v/>
      </c>
      <c r="BA88" s="301">
        <f>BC88/2.38</f>
        <v/>
      </c>
      <c r="BB88" s="182" t="n">
        <v>2.5</v>
      </c>
      <c r="BC88" s="301" t="n">
        <v>119.95</v>
      </c>
      <c r="BD88" s="191">
        <f>(AZ88-AY88)/AZ88</f>
        <v/>
      </c>
      <c r="BE88" s="301">
        <f>AR88*BQ88</f>
        <v/>
      </c>
      <c r="BF88" s="301" t="n"/>
      <c r="BG88" s="301" t="n"/>
      <c r="BH88" s="192" t="n">
        <v>42242</v>
      </c>
      <c r="BI88" s="192" t="n"/>
      <c r="BJ88" s="192" t="n">
        <v>42244</v>
      </c>
      <c r="BK88" s="192" t="n"/>
      <c r="BL88" s="192" t="n">
        <v>42289</v>
      </c>
      <c r="BM88" s="192" t="n"/>
      <c r="BN88" s="192" t="n">
        <v>42299</v>
      </c>
      <c r="BO88" s="192" t="n">
        <v>42328</v>
      </c>
      <c r="BP88" s="183" t="n"/>
      <c r="BQ88" s="193" t="n">
        <v>16</v>
      </c>
      <c r="BR88" s="193" t="inlineStr">
        <is>
          <t>32x32</t>
        </is>
      </c>
      <c r="BS88" s="194" t="n">
        <v>42366</v>
      </c>
      <c r="BT88" s="214" t="inlineStr">
        <is>
          <t>15-12-2015 P</t>
        </is>
      </c>
      <c r="BU88" s="214" t="inlineStr">
        <is>
          <t>11-12-2015 M</t>
        </is>
      </c>
      <c r="BV88" s="195" t="n"/>
      <c r="BW88" s="195" t="inlineStr">
        <is>
          <t>ORGANIC COTTON FABRIC FROM TURKISH MILL, WORKER CHINO</t>
        </is>
      </c>
      <c r="BX88" s="195" t="inlineStr">
        <is>
          <t>drop 2, made in tunisia, 400 gr, organic cotton fabric from turkish mill, worker chino</t>
        </is>
      </c>
      <c r="BY88" s="196" t="inlineStr">
        <is>
          <t>N/A</t>
        </is>
      </c>
      <c r="BZ88" s="196" t="n">
        <v>42402</v>
      </c>
      <c r="CA88" s="197" t="inlineStr">
        <is>
          <t>2) ETD 1st wk Mar</t>
        </is>
      </c>
      <c r="CB88" s="197" t="n">
        <v>42061</v>
      </c>
      <c r="CC88" s="197" t="inlineStr">
        <is>
          <t>new pattern - AT HH  Make full ss in avalible fabric - wash legs for production</t>
        </is>
      </c>
      <c r="CD88" s="197" t="n"/>
      <c r="CE88" s="197" t="n"/>
      <c r="CF88" s="197" t="n"/>
      <c r="CG88" s="197" t="n"/>
      <c r="CH88" s="194" t="n"/>
      <c r="CI88" s="194" t="n"/>
      <c r="CJ88" s="249" t="n"/>
      <c r="CK88" s="195" t="n"/>
      <c r="CL88" s="198" t="n"/>
      <c r="CM88" s="198" t="n"/>
      <c r="CN88" s="198" t="n"/>
      <c r="CO88" s="198">
        <f>CM88+CN88</f>
        <v/>
      </c>
      <c r="CP88" s="198">
        <f>CO88*AK88</f>
        <v/>
      </c>
      <c r="CQ88" s="198" t="n"/>
      <c r="CR88" s="198" t="n"/>
      <c r="CS88" s="198" t="n"/>
      <c r="CT88" s="304">
        <f>CO88*AR88</f>
        <v/>
      </c>
      <c r="CU88" s="304">
        <f>CT88-(CO88*AQ88)</f>
        <v/>
      </c>
      <c r="CV88" s="304">
        <f>CO88*AY88</f>
        <v/>
      </c>
    </row>
    <row customFormat="1" customHeight="1" hidden="1" ht="15" r="89" s="16">
      <c r="A89" s="217" t="inlineStr">
        <is>
          <t>K160751101</t>
        </is>
      </c>
      <c r="B89" s="67" t="n">
        <v>1010103295</v>
      </c>
      <c r="C89" s="217" t="inlineStr">
        <is>
          <t>JAMES</t>
        </is>
      </c>
      <c r="D89" s="217" t="inlineStr">
        <is>
          <t>GREY MARBLE WORN</t>
        </is>
      </c>
      <c r="E89" s="217" t="inlineStr">
        <is>
          <t>Drop 1</t>
        </is>
      </c>
      <c r="F89" s="217" t="inlineStr">
        <is>
          <t>x</t>
        </is>
      </c>
      <c r="G89" s="180" t="n">
        <v>42428</v>
      </c>
      <c r="H89" s="217" t="n"/>
      <c r="I89" s="217" t="inlineStr">
        <is>
          <t>JEANS</t>
        </is>
      </c>
      <c r="J89" s="67" t="n">
        <v>62034231</v>
      </c>
      <c r="K89" s="67" t="inlineStr">
        <is>
          <t>lange broeken, incl. kniebroeken e.d. broeken, van denim, voor heren of voor jongens (m.u.v. werk- en bedrijfskleding, zgn. Amerikaanse overalls)</t>
        </is>
      </c>
      <c r="L89" s="181" t="inlineStr">
        <is>
          <t>MENS</t>
        </is>
      </c>
      <c r="M89" s="217" t="inlineStr">
        <is>
          <t>D0087</t>
        </is>
      </c>
      <c r="N89" s="182" t="inlineStr">
        <is>
          <t>-</t>
        </is>
      </c>
      <c r="O89" s="182" t="inlineStr">
        <is>
          <t>MID RISE SKINNY</t>
        </is>
      </c>
      <c r="P89" s="182" t="inlineStr">
        <is>
          <t>27-36</t>
        </is>
      </c>
      <c r="Q89" s="182" t="inlineStr">
        <is>
          <t>32-34</t>
        </is>
      </c>
      <c r="R89" s="182" t="n"/>
      <c r="S89" s="182" t="inlineStr">
        <is>
          <t>SEASONAL BLACK</t>
        </is>
      </c>
      <c r="T89" s="183" t="inlineStr">
        <is>
          <t>TUNISIA</t>
        </is>
      </c>
      <c r="U89" s="183" t="inlineStr">
        <is>
          <t>ARTLAB</t>
        </is>
      </c>
      <c r="V89" s="183" t="inlineStr">
        <is>
          <t>ARTLAB</t>
        </is>
      </c>
      <c r="W89" s="183" t="inlineStr">
        <is>
          <t>INTERWASHING</t>
        </is>
      </c>
      <c r="X89" s="217" t="n"/>
      <c r="Y89" s="182" t="inlineStr">
        <is>
          <t>CANDIANI</t>
        </is>
      </c>
      <c r="Z89" s="217" t="inlineStr">
        <is>
          <t>NOT ORGANIC DUE TO MOQ</t>
        </is>
      </c>
      <c r="AA89" s="206" t="inlineStr">
        <is>
          <t>RR5533 Elast raven sling</t>
        </is>
      </c>
      <c r="AB89" s="206" t="inlineStr">
        <is>
          <t>92% Sustainable</t>
        </is>
      </c>
      <c r="AC89" s="182" t="inlineStr">
        <is>
          <t>92% Cotton, 6% elastomultiester, 2% elastane</t>
        </is>
      </c>
      <c r="AD89" s="182" t="inlineStr">
        <is>
          <t>12 oz</t>
        </is>
      </c>
      <c r="AE89" s="307" t="inlineStr">
        <is>
          <t>5,3 / 150</t>
        </is>
      </c>
      <c r="AF89" s="182" t="inlineStr">
        <is>
          <t>1300 Stock / 4000</t>
        </is>
      </c>
      <c r="AG89" s="207" t="inlineStr">
        <is>
          <t>5-6</t>
        </is>
      </c>
      <c r="AH89" s="185" t="n"/>
      <c r="AI89" s="185" t="n"/>
      <c r="AJ89" s="185" t="n"/>
      <c r="AK89" s="186" t="n"/>
      <c r="AL89" s="300" t="n"/>
      <c r="AM89" s="301" t="inlineStr">
        <is>
          <t>EUR</t>
        </is>
      </c>
      <c r="AN89" s="301" t="inlineStr">
        <is>
          <t>FOB</t>
        </is>
      </c>
      <c r="AO89" s="294" t="inlineStr">
        <is>
          <t>60 DAYS NETT</t>
        </is>
      </c>
      <c r="AP89" s="306" t="inlineStr">
        <is>
          <t>cfmd</t>
        </is>
      </c>
      <c r="AQ89" s="306" t="n"/>
      <c r="AR89" s="301" t="n">
        <v>45</v>
      </c>
      <c r="AS89" s="301" t="n">
        <v>25</v>
      </c>
      <c r="AT89" s="302">
        <f>IFERROR(((IF(AS89&gt;0, AS89, IF(AR89&gt;0, AR89, IF(AQ89&gt;0, AQ89, 0)))))*INDEX(Assumptions!$B:$B,MATCH(T89,Assumptions!$A:$A,0)),0)</f>
        <v/>
      </c>
      <c r="AU89" s="302">
        <f>IFERROR(((IF(AS89&gt;0, AS89, IF(AR89&gt;0, AR89, IF(AQ89&gt;0, AQ89, 0)))))*INDEX(Assumptions!$C:$C,MATCH(T89,Assumptions!$A:$A,0)),0)</f>
        <v/>
      </c>
      <c r="AV89" s="302">
        <f>IFERROR(((IF(AS89&gt;0, AS89, IF(AR89&gt;0, AR89, IF(AQ89&gt;0, AQ89, 0)))))*INDEX(Assumptions!$D:$D,MATCH(T89,Assumptions!$A:$A,0)),0)</f>
        <v/>
      </c>
      <c r="AW89" s="302">
        <f>IFERROR(((IF(AS89&gt;0, AS89, IF(AR89&gt;0, AR89, IF(AQ89&gt;0, AQ89, 0)))))*INDEX(Assumptions!$G:$G,MATCH(U89,Assumptions!$F:$F,0)),0)</f>
        <v/>
      </c>
      <c r="AX89" s="303">
        <f>SUM(AT89:AW89)</f>
        <v/>
      </c>
      <c r="AY89" s="301">
        <f>((IF(AS89&gt;0, AS89, IF(AR89&gt;0, AR89, IF(AQ89&gt;0, AQ89, 0)))))+AX89</f>
        <v/>
      </c>
      <c r="AZ89" s="301">
        <f>BC89/BB89</f>
        <v/>
      </c>
      <c r="BA89" s="301">
        <f>BC89/2.38</f>
        <v/>
      </c>
      <c r="BB89" s="182" t="n">
        <v>2.5</v>
      </c>
      <c r="BC89" s="301" t="n">
        <v>139.95</v>
      </c>
      <c r="BD89" s="191">
        <f>(AZ89-AY89)/AZ89</f>
        <v/>
      </c>
      <c r="BE89" s="301">
        <f>AR89*BQ89</f>
        <v/>
      </c>
      <c r="BF89" s="301" t="n"/>
      <c r="BG89" s="301" t="n"/>
      <c r="BH89" s="192" t="inlineStr">
        <is>
          <t>3.13</t>
        </is>
      </c>
      <c r="BI89" s="192" t="n"/>
      <c r="BJ89" s="192" t="inlineStr">
        <is>
          <t>7.2</t>
        </is>
      </c>
      <c r="BK89" s="192" t="n"/>
      <c r="BL89" s="192" t="n"/>
      <c r="BM89" s="192" t="n"/>
      <c r="BN89" s="192" t="n"/>
      <c r="BO89" s="192" t="n"/>
      <c r="BP89" s="183" t="n"/>
      <c r="BQ89" s="193" t="n">
        <v>17</v>
      </c>
      <c r="BR89" s="193" t="inlineStr">
        <is>
          <t>32x32</t>
        </is>
      </c>
      <c r="BS89" s="194" t="n">
        <v>42362</v>
      </c>
      <c r="BT89" s="214" t="inlineStr">
        <is>
          <t>15-12-2015 P</t>
        </is>
      </c>
      <c r="BU89" s="214" t="inlineStr">
        <is>
          <t>14-12-2015 P</t>
        </is>
      </c>
      <c r="BV89" s="195" t="inlineStr">
        <is>
          <t>1 1/2 size too small</t>
        </is>
      </c>
      <c r="BW89" s="195" t="inlineStr">
        <is>
          <t>STRETCH DENIM FROM ITALIAN MILL</t>
        </is>
      </c>
      <c r="BX89" s="195" t="inlineStr">
        <is>
          <t>made in tunisia, washed by interwashing, 12 oz, stretch denim from italian mill candiani, seasonal black - 1 1/2 size too small</t>
        </is>
      </c>
      <c r="BY89" s="196" t="inlineStr">
        <is>
          <t>32x32</t>
        </is>
      </c>
      <c r="BZ89" s="196" t="n">
        <v>42382</v>
      </c>
      <c r="CA89" s="197" t="n">
        <v>42417</v>
      </c>
      <c r="CB89" s="197" t="n"/>
      <c r="CC89" s="197" t="n"/>
      <c r="CD89" s="197" t="inlineStr">
        <is>
          <t>-</t>
        </is>
      </c>
      <c r="CE89" s="197" t="n"/>
      <c r="CF89" s="197" t="n"/>
      <c r="CG89" s="197" t="n"/>
      <c r="CH89" s="194" t="n"/>
      <c r="CI89" s="194" t="n"/>
      <c r="CJ89" s="249" t="n"/>
      <c r="CK89" s="195" t="n"/>
      <c r="CL89" s="198" t="n"/>
      <c r="CM89" s="198" t="n"/>
      <c r="CN89" s="198" t="n"/>
      <c r="CO89" s="198">
        <f>CM89+CN89</f>
        <v/>
      </c>
      <c r="CP89" s="198">
        <f>CO89*AK89</f>
        <v/>
      </c>
      <c r="CQ89" s="198" t="n"/>
      <c r="CR89" s="198" t="n"/>
      <c r="CS89" s="198" t="n"/>
      <c r="CT89" s="304">
        <f>CO89*AR89</f>
        <v/>
      </c>
      <c r="CU89" s="304">
        <f>CT89-(CO89*AQ89)</f>
        <v/>
      </c>
      <c r="CV89" s="304">
        <f>CO89*AY89</f>
        <v/>
      </c>
    </row>
    <row customFormat="1" customHeight="1" hidden="1" ht="15" r="90" s="16">
      <c r="A90" s="66" t="inlineStr">
        <is>
          <t>K160751102</t>
        </is>
      </c>
      <c r="B90" s="67" t="n">
        <v>1010103296</v>
      </c>
      <c r="C90" s="66" t="inlineStr">
        <is>
          <t>JAMES</t>
        </is>
      </c>
      <c r="D90" s="66" t="inlineStr">
        <is>
          <t>GARAGE VEGGIE</t>
        </is>
      </c>
      <c r="E90" s="66" t="inlineStr">
        <is>
          <t>Drop 2</t>
        </is>
      </c>
      <c r="F90" s="66" t="n"/>
      <c r="G90" s="39" t="n"/>
      <c r="H90" s="66" t="n"/>
      <c r="I90" s="66" t="inlineStr">
        <is>
          <t>JEANS</t>
        </is>
      </c>
      <c r="J90" s="67" t="n">
        <v>62034231</v>
      </c>
      <c r="K90" s="67" t="inlineStr">
        <is>
          <t>lange broeken, incl. kniebroeken e.d. broeken, van denim, voor heren of voor jongens (m.u.v. werk- en bedrijfskleding, zgn. Amerikaanse overalls)</t>
        </is>
      </c>
      <c r="L90" s="40" t="inlineStr">
        <is>
          <t>MENS</t>
        </is>
      </c>
      <c r="M90" s="66" t="inlineStr">
        <is>
          <t>D0081</t>
        </is>
      </c>
      <c r="N90" s="41" t="inlineStr">
        <is>
          <t>-</t>
        </is>
      </c>
      <c r="O90" s="41" t="inlineStr">
        <is>
          <t>MID RISE SKINNY</t>
        </is>
      </c>
      <c r="P90" s="41" t="inlineStr">
        <is>
          <t>27-36</t>
        </is>
      </c>
      <c r="Q90" s="41" t="inlineStr">
        <is>
          <t>32-34</t>
        </is>
      </c>
      <c r="R90" s="41" t="n"/>
      <c r="S90" s="41" t="inlineStr">
        <is>
          <t>VEGGIE DENIM</t>
        </is>
      </c>
      <c r="T90" s="42" t="inlineStr">
        <is>
          <t>TUNISIA</t>
        </is>
      </c>
      <c r="U90" s="42" t="inlineStr">
        <is>
          <t>ARTLAB</t>
        </is>
      </c>
      <c r="V90" s="42" t="inlineStr">
        <is>
          <t>ARTLAB</t>
        </is>
      </c>
      <c r="W90" s="42" t="inlineStr">
        <is>
          <t>INTERWASHING</t>
        </is>
      </c>
      <c r="X90" s="66" t="n"/>
      <c r="Y90" s="41" t="inlineStr">
        <is>
          <t>ORTA</t>
        </is>
      </c>
      <c r="Z90" s="67" t="inlineStr">
        <is>
          <t>9573A-37</t>
        </is>
      </c>
      <c r="AA90" s="156" t="n">
        <v>8354</v>
      </c>
      <c r="AB90" s="156" t="inlineStr">
        <is>
          <t>94% Sustainable</t>
        </is>
      </c>
      <c r="AC90" s="41" t="inlineStr">
        <is>
          <t>94% Organic cotton, 5% elastomultiester, 1% elastane</t>
        </is>
      </c>
      <c r="AD90" s="41" t="inlineStr">
        <is>
          <t>10 oz</t>
        </is>
      </c>
      <c r="AE90" s="292" t="inlineStr">
        <is>
          <t>6,53 / 134</t>
        </is>
      </c>
      <c r="AF90" s="41" t="n"/>
      <c r="AG90" s="41" t="n"/>
      <c r="AH90" s="44" t="n"/>
      <c r="AI90" s="44" t="n"/>
      <c r="AJ90" s="44" t="n"/>
      <c r="AK90" s="70" t="n"/>
      <c r="AL90" s="293" t="n"/>
      <c r="AM90" s="294" t="inlineStr">
        <is>
          <t>EUR</t>
        </is>
      </c>
      <c r="AN90" s="294" t="inlineStr">
        <is>
          <t>FOB</t>
        </is>
      </c>
      <c r="AO90" s="294" t="inlineStr">
        <is>
          <t>60 DAYS NETT</t>
        </is>
      </c>
      <c r="AP90" s="295" t="inlineStr">
        <is>
          <t>cfmd</t>
        </is>
      </c>
      <c r="AQ90" s="295" t="n"/>
      <c r="AR90" s="294" t="n">
        <v>45</v>
      </c>
      <c r="AS90" s="294" t="n">
        <v>26.8</v>
      </c>
      <c r="AT90" s="296">
        <f>IFERROR(((IF(AS90&gt;0, AS90, IF(AR90&gt;0, AR90, IF(AQ90&gt;0, AQ90, 0)))))*INDEX(Assumptions!$B:$B,MATCH(T90,Assumptions!$A:$A,0)),0)</f>
        <v/>
      </c>
      <c r="AU90" s="296">
        <f>IFERROR(((IF(AS90&gt;0, AS90, IF(AR90&gt;0, AR90, IF(AQ90&gt;0, AQ90, 0)))))*INDEX(Assumptions!$C:$C,MATCH(T90,Assumptions!$A:$A,0)),0)</f>
        <v/>
      </c>
      <c r="AV90" s="296">
        <f>IFERROR(((IF(AS90&gt;0, AS90, IF(AR90&gt;0, AR90, IF(AQ90&gt;0, AQ90, 0)))))*INDEX(Assumptions!$D:$D,MATCH(T90,Assumptions!$A:$A,0)),0)</f>
        <v/>
      </c>
      <c r="AW90" s="296">
        <f>IFERROR(((IF(AS90&gt;0, AS90, IF(AR90&gt;0, AR90, IF(AQ90&gt;0, AQ90, 0)))))*INDEX(Assumptions!$G:$G,MATCH(U90,Assumptions!$F:$F,0)),0)</f>
        <v/>
      </c>
      <c r="AX90" s="297">
        <f>SUM(AT90:AW90)</f>
        <v/>
      </c>
      <c r="AY90" s="294">
        <f>((IF(AS90&gt;0, AS90, IF(AR90&gt;0, AR90, IF(AQ90&gt;0, AQ90, 0)))))+AX90</f>
        <v/>
      </c>
      <c r="AZ90" s="294">
        <f>BC90/BB90</f>
        <v/>
      </c>
      <c r="BA90" s="294">
        <f>BC90/2.38</f>
        <v/>
      </c>
      <c r="BB90" s="41" t="n">
        <v>2.5</v>
      </c>
      <c r="BC90" s="294" t="n">
        <v>149.95</v>
      </c>
      <c r="BD90" s="46">
        <f>(AZ90-AY90)/AZ90</f>
        <v/>
      </c>
      <c r="BE90" s="294">
        <f>AR90*BQ90</f>
        <v/>
      </c>
      <c r="BF90" s="294" t="n">
        <v>8</v>
      </c>
      <c r="BG90" s="294" t="n">
        <v>2.34</v>
      </c>
      <c r="BH90" s="47" t="n"/>
      <c r="BI90" s="47" t="inlineStr">
        <is>
          <t>FOB WP whole garage program not matching…</t>
        </is>
      </c>
      <c r="BJ90" s="71" t="n"/>
      <c r="BK90" s="47" t="n"/>
      <c r="BL90" s="47" t="n"/>
      <c r="BM90" s="47" t="n"/>
      <c r="BN90" s="47" t="n"/>
      <c r="BO90" s="47" t="n"/>
      <c r="BP90" s="42" t="n"/>
      <c r="BQ90" s="48" t="n">
        <v>17</v>
      </c>
      <c r="BR90" s="48" t="inlineStr">
        <is>
          <t>32x32</t>
        </is>
      </c>
      <c r="BS90" s="49" t="n">
        <v>42362</v>
      </c>
      <c r="BT90" s="73" t="inlineStr">
        <is>
          <t>15-12-2015 P</t>
        </is>
      </c>
      <c r="BU90" s="73" t="inlineStr">
        <is>
          <t>14-12-2015 P</t>
        </is>
      </c>
      <c r="BV90" s="50" t="inlineStr">
        <is>
          <t>best fit (but a bit too small)</t>
        </is>
      </c>
      <c r="BW90" s="50" t="inlineStr">
        <is>
          <t>VEGETABLE DYED DENIM FROM TURKISH MILL</t>
        </is>
      </c>
      <c r="BX90" s="50" t="inlineStr">
        <is>
          <t>made in tunisia, washed by interwashing, 10 oz, vegetable dyed denim from turkish mill orta, veggie denim - best fit, but 1/2 size too small, some pieces have light blue stains --&gt; will not be on production</t>
        </is>
      </c>
      <c r="BY90" s="51" t="inlineStr">
        <is>
          <t>32x32</t>
        </is>
      </c>
      <c r="BZ90" s="51" t="n">
        <v>42382</v>
      </c>
      <c r="CA90" s="52" t="n">
        <v>42432</v>
      </c>
      <c r="CB90" s="52" t="n"/>
      <c r="CC90" s="52" t="n"/>
      <c r="CD90" s="52" t="n">
        <v>42439</v>
      </c>
      <c r="CE90" s="52" t="n">
        <v>42458</v>
      </c>
      <c r="CF90" s="52" t="n"/>
      <c r="CG90" s="52" t="n"/>
      <c r="CH90" s="49" t="n">
        <v>42537</v>
      </c>
      <c r="CI90" s="49" t="inlineStr">
        <is>
          <t>Tunisia</t>
        </is>
      </c>
      <c r="CJ90" s="248" t="n"/>
      <c r="CK90" s="50" t="n"/>
      <c r="CL90" s="53" t="n"/>
      <c r="CM90" s="53" t="n"/>
      <c r="CN90" s="53" t="n"/>
      <c r="CO90" s="53" t="n">
        <v>302</v>
      </c>
      <c r="CP90" s="53">
        <f>CO90*AK90</f>
        <v/>
      </c>
      <c r="CQ90" s="53" t="n"/>
      <c r="CR90" s="53" t="n"/>
      <c r="CS90" s="53" t="n"/>
      <c r="CT90" s="298">
        <f>CO90*AZ90</f>
        <v/>
      </c>
      <c r="CU90" s="298">
        <f>CT90-(CO90*AY90)</f>
        <v/>
      </c>
      <c r="CV90" s="298" t="n"/>
    </row>
    <row customFormat="1" customHeight="1" hidden="1" ht="15" r="91" s="15">
      <c r="A91" s="217" t="inlineStr">
        <is>
          <t>K160751103</t>
        </is>
      </c>
      <c r="B91" s="67" t="n">
        <v>1010103297</v>
      </c>
      <c r="C91" s="217" t="inlineStr">
        <is>
          <t>JAMES</t>
        </is>
      </c>
      <c r="D91" s="217" t="inlineStr">
        <is>
          <t>LASER BRIGHT BLUE</t>
        </is>
      </c>
      <c r="E91" s="217" t="inlineStr">
        <is>
          <t>Drop 1</t>
        </is>
      </c>
      <c r="F91" s="217" t="inlineStr">
        <is>
          <t>x</t>
        </is>
      </c>
      <c r="G91" s="180" t="n">
        <v>42428</v>
      </c>
      <c r="H91" s="217" t="n"/>
      <c r="I91" s="217" t="inlineStr">
        <is>
          <t>JEANS</t>
        </is>
      </c>
      <c r="J91" s="67" t="n">
        <v>62034231</v>
      </c>
      <c r="K91" s="67" t="inlineStr">
        <is>
          <t>lange broeken, incl. kniebroeken e.d. broeken, van denim, voor heren of voor jongens (m.u.v. werk- en bedrijfskleding, zgn. Amerikaanse overalls)</t>
        </is>
      </c>
      <c r="L91" s="181" t="inlineStr">
        <is>
          <t>MENS</t>
        </is>
      </c>
      <c r="M91" s="217" t="inlineStr">
        <is>
          <t>D0088</t>
        </is>
      </c>
      <c r="N91" s="182" t="inlineStr">
        <is>
          <t>-</t>
        </is>
      </c>
      <c r="O91" s="182" t="inlineStr">
        <is>
          <t>MID RISE SKINNY</t>
        </is>
      </c>
      <c r="P91" s="182" t="inlineStr">
        <is>
          <t>27-36</t>
        </is>
      </c>
      <c r="Q91" s="182" t="inlineStr">
        <is>
          <t>32-34</t>
        </is>
      </c>
      <c r="R91" s="182" t="n"/>
      <c r="S91" s="182" t="inlineStr">
        <is>
          <t>KINGS OF LAUNDRY</t>
        </is>
      </c>
      <c r="T91" s="183" t="inlineStr">
        <is>
          <t>TUNISIA</t>
        </is>
      </c>
      <c r="U91" s="183" t="inlineStr">
        <is>
          <t>ARTLAB</t>
        </is>
      </c>
      <c r="V91" s="183" t="inlineStr">
        <is>
          <t>ARTLAB</t>
        </is>
      </c>
      <c r="W91" s="183" t="inlineStr">
        <is>
          <t>INTERWASHING</t>
        </is>
      </c>
      <c r="X91" s="217" t="n"/>
      <c r="Y91" s="217" t="inlineStr">
        <is>
          <t>ORTA</t>
        </is>
      </c>
      <c r="Z91" s="216" t="n">
        <v>9554</v>
      </c>
      <c r="AA91" s="182" t="inlineStr">
        <is>
          <t>1200 Stock @ Orta</t>
        </is>
      </c>
      <c r="AB91" s="206" t="inlineStr">
        <is>
          <t>98% Sustainable</t>
        </is>
      </c>
      <c r="AC91" s="182" t="inlineStr">
        <is>
          <t>98% Organic cotton, 2% elastane</t>
        </is>
      </c>
      <c r="AD91" s="182" t="inlineStr">
        <is>
          <t>13 oz</t>
        </is>
      </c>
      <c r="AE91" s="307" t="inlineStr">
        <is>
          <t>5,45 / 151</t>
        </is>
      </c>
      <c r="AF91" s="182" t="n"/>
      <c r="AG91" s="182" t="n"/>
      <c r="AH91" s="185" t="n"/>
      <c r="AI91" s="185" t="n"/>
      <c r="AJ91" s="185" t="n"/>
      <c r="AK91" s="186" t="n">
        <v>1.2</v>
      </c>
      <c r="AL91" s="300" t="n"/>
      <c r="AM91" s="301" t="inlineStr">
        <is>
          <t>EUR</t>
        </is>
      </c>
      <c r="AN91" s="301" t="inlineStr">
        <is>
          <t>FOB</t>
        </is>
      </c>
      <c r="AO91" s="294" t="inlineStr">
        <is>
          <t>60 DAYS NETT</t>
        </is>
      </c>
      <c r="AP91" s="306" t="inlineStr">
        <is>
          <t>cfmd</t>
        </is>
      </c>
      <c r="AQ91" s="306" t="n"/>
      <c r="AR91" s="301" t="n">
        <v>45</v>
      </c>
      <c r="AS91" s="301" t="n">
        <v>25.7</v>
      </c>
      <c r="AT91" s="302">
        <f>IFERROR(((IF(AS91&gt;0, AS91, IF(AR91&gt;0, AR91, IF(AQ91&gt;0, AQ91, 0)))))*INDEX(Assumptions!$B:$B,MATCH(T91,Assumptions!$A:$A,0)),0)</f>
        <v/>
      </c>
      <c r="AU91" s="302">
        <f>IFERROR(((IF(AS91&gt;0, AS91, IF(AR91&gt;0, AR91, IF(AQ91&gt;0, AQ91, 0)))))*INDEX(Assumptions!$C:$C,MATCH(T91,Assumptions!$A:$A,0)),0)</f>
        <v/>
      </c>
      <c r="AV91" s="302">
        <f>IFERROR(((IF(AS91&gt;0, AS91, IF(AR91&gt;0, AR91, IF(AQ91&gt;0, AQ91, 0)))))*INDEX(Assumptions!$D:$D,MATCH(T91,Assumptions!$A:$A,0)),0)</f>
        <v/>
      </c>
      <c r="AW91" s="302">
        <f>IFERROR(((IF(AS91&gt;0, AS91, IF(AR91&gt;0, AR91, IF(AQ91&gt;0, AQ91, 0)))))*INDEX(Assumptions!$G:$G,MATCH(U91,Assumptions!$F:$F,0)),0)</f>
        <v/>
      </c>
      <c r="AX91" s="303">
        <f>SUM(AT91:AW91)</f>
        <v/>
      </c>
      <c r="AY91" s="301">
        <f>((IF(AS91&gt;0, AS91, IF(AR91&gt;0, AR91, IF(AQ91&gt;0, AQ91, 0)))))+AX91</f>
        <v/>
      </c>
      <c r="AZ91" s="301">
        <f>BC91/BB91</f>
        <v/>
      </c>
      <c r="BA91" s="301">
        <f>BC91/2.38</f>
        <v/>
      </c>
      <c r="BB91" s="182" t="n">
        <v>2.5</v>
      </c>
      <c r="BC91" s="301" t="n">
        <v>139.95</v>
      </c>
      <c r="BD91" s="191">
        <f>(AZ91-AY91)/AZ91</f>
        <v/>
      </c>
      <c r="BE91" s="301">
        <f>AR91*BQ91</f>
        <v/>
      </c>
      <c r="BF91" s="301" t="n"/>
      <c r="BG91" s="301" t="n"/>
      <c r="BH91" s="192" t="inlineStr">
        <is>
          <t>2.99</t>
        </is>
      </c>
      <c r="BI91" s="192" t="n"/>
      <c r="BJ91" s="192" t="inlineStr">
        <is>
          <t>6.5</t>
        </is>
      </c>
      <c r="BK91" s="192" t="n"/>
      <c r="BL91" s="192" t="n"/>
      <c r="BM91" s="192" t="n"/>
      <c r="BN91" s="192" t="n"/>
      <c r="BO91" s="192" t="n"/>
      <c r="BP91" s="183" t="inlineStr">
        <is>
          <t>new test ITW</t>
        </is>
      </c>
      <c r="BQ91" s="193" t="n">
        <v>17</v>
      </c>
      <c r="BR91" s="193" t="inlineStr">
        <is>
          <t>32x32</t>
        </is>
      </c>
      <c r="BS91" s="194" t="n">
        <v>42362</v>
      </c>
      <c r="BT91" s="214" t="inlineStr">
        <is>
          <t>15-12-2015 M -&gt; P</t>
        </is>
      </c>
      <c r="BU91" s="214" t="inlineStr">
        <is>
          <t>11-12-2015 M</t>
        </is>
      </c>
      <c r="BV91" s="195" t="inlineStr">
        <is>
          <t>1/2 size too small, inseam 3cm too short</t>
        </is>
      </c>
      <c r="BW91" s="195" t="inlineStr">
        <is>
          <t>STRETCH DENIM FROM TURKISH MILL</t>
        </is>
      </c>
      <c r="BX91" s="195" t="inlineStr">
        <is>
          <t>made in tunisia, washed by interwashing, 13 oz, stretch denim from turkish mill orta, kings of laundry - 1/2 size too small, inseam 3cm too short, available patch  (s/b KOL patch)</t>
        </is>
      </c>
      <c r="BY91" s="196" t="inlineStr">
        <is>
          <t>32x32</t>
        </is>
      </c>
      <c r="BZ91" s="196" t="n">
        <v>42382</v>
      </c>
      <c r="CA91" s="197" t="n">
        <v>42417</v>
      </c>
      <c r="CB91" s="197" t="n"/>
      <c r="CC91" s="197" t="n"/>
      <c r="CD91" s="197" t="inlineStr">
        <is>
          <t>-</t>
        </is>
      </c>
      <c r="CE91" s="197" t="n"/>
      <c r="CF91" s="197" t="n"/>
      <c r="CG91" s="197" t="n"/>
      <c r="CH91" s="194" t="n"/>
      <c r="CI91" s="194" t="n"/>
      <c r="CJ91" s="249" t="n"/>
      <c r="CK91" s="195" t="n"/>
      <c r="CL91" s="198" t="n"/>
      <c r="CM91" s="198" t="n"/>
      <c r="CN91" s="198" t="n"/>
      <c r="CO91" s="198">
        <f>CM91+CN91</f>
        <v/>
      </c>
      <c r="CP91" s="198">
        <f>CO91*AK91</f>
        <v/>
      </c>
      <c r="CQ91" s="198" t="n"/>
      <c r="CR91" s="198" t="n"/>
      <c r="CS91" s="198" t="n"/>
      <c r="CT91" s="304">
        <f>CO91*AR91</f>
        <v/>
      </c>
      <c r="CU91" s="304">
        <f>CT91-(CO91*AQ91)</f>
        <v/>
      </c>
      <c r="CV91" s="304">
        <f>CO91*AY91</f>
        <v/>
      </c>
    </row>
    <row customFormat="1" customHeight="1" hidden="1" ht="15" r="92" s="16">
      <c r="A92" s="66" t="inlineStr">
        <is>
          <t>K160751104</t>
        </is>
      </c>
      <c r="B92" s="67" t="n">
        <v>1010103298</v>
      </c>
      <c r="C92" s="66" t="inlineStr">
        <is>
          <t>JAMES</t>
        </is>
      </c>
      <c r="D92" s="66" t="inlineStr">
        <is>
          <t>MIDNIGHT USED OVERDYE</t>
        </is>
      </c>
      <c r="E92" s="66" t="inlineStr">
        <is>
          <t>Drop 1</t>
        </is>
      </c>
      <c r="F92" s="66" t="n"/>
      <c r="G92" s="39" t="n"/>
      <c r="H92" s="66" t="n"/>
      <c r="I92" s="66" t="inlineStr">
        <is>
          <t>JEANS</t>
        </is>
      </c>
      <c r="J92" s="67" t="n">
        <v>62034231</v>
      </c>
      <c r="K92" s="67" t="inlineStr">
        <is>
          <t>lange broeken, incl. kniebroeken e.d. broeken, van denim, voor heren of voor jongens (m.u.v. werk- en bedrijfskleding, zgn. Amerikaanse overalls)</t>
        </is>
      </c>
      <c r="L92" s="40" t="inlineStr">
        <is>
          <t>MENS</t>
        </is>
      </c>
      <c r="M92" s="66" t="inlineStr">
        <is>
          <t>D0092</t>
        </is>
      </c>
      <c r="N92" s="41" t="inlineStr">
        <is>
          <t>-</t>
        </is>
      </c>
      <c r="O92" s="41" t="inlineStr">
        <is>
          <t>MID RISE SKINNY</t>
        </is>
      </c>
      <c r="P92" s="41" t="inlineStr">
        <is>
          <t>27-36</t>
        </is>
      </c>
      <c r="Q92" s="41" t="inlineStr">
        <is>
          <t>32-34</t>
        </is>
      </c>
      <c r="R92" s="41" t="n"/>
      <c r="S92" s="41" t="inlineStr">
        <is>
          <t>KINGS OF LAUNDRY SEASONAL MAIN</t>
        </is>
      </c>
      <c r="T92" s="42" t="inlineStr">
        <is>
          <t>TUNISIA</t>
        </is>
      </c>
      <c r="U92" s="42" t="inlineStr">
        <is>
          <t>ARTLAB</t>
        </is>
      </c>
      <c r="V92" s="42" t="inlineStr">
        <is>
          <t>ARTLAB</t>
        </is>
      </c>
      <c r="W92" s="42" t="inlineStr">
        <is>
          <t>INTERWASHING</t>
        </is>
      </c>
      <c r="X92" s="66" t="n"/>
      <c r="Y92" s="66" t="inlineStr">
        <is>
          <t>ORTA</t>
        </is>
      </c>
      <c r="Z92" s="66" t="inlineStr">
        <is>
          <t>9585A-33</t>
        </is>
      </c>
      <c r="AA92" s="41" t="inlineStr">
        <is>
          <t>8251 Carbon black OD</t>
        </is>
      </c>
      <c r="AB92" s="41" t="inlineStr">
        <is>
          <t>93% Sustainable</t>
        </is>
      </c>
      <c r="AC92" s="41" t="inlineStr">
        <is>
          <t>78% Organic cotton, 15% Tencel lyocell, 5% polyester, 2% elastane</t>
        </is>
      </c>
      <c r="AD92" s="41" t="inlineStr">
        <is>
          <t>12 oz</t>
        </is>
      </c>
      <c r="AE92" s="292" t="inlineStr">
        <is>
          <t>4,76 / 127</t>
        </is>
      </c>
      <c r="AF92" s="41" t="n"/>
      <c r="AG92" s="41" t="n"/>
      <c r="AH92" s="44" t="n"/>
      <c r="AI92" s="44" t="n"/>
      <c r="AJ92" s="44" t="n"/>
      <c r="AK92" s="70" t="n">
        <v>1.53</v>
      </c>
      <c r="AL92" s="293" t="n"/>
      <c r="AM92" s="294" t="inlineStr">
        <is>
          <t>EUR</t>
        </is>
      </c>
      <c r="AN92" s="294" t="inlineStr">
        <is>
          <t>FOB</t>
        </is>
      </c>
      <c r="AO92" s="294" t="inlineStr">
        <is>
          <t>60 DAYS NETT</t>
        </is>
      </c>
      <c r="AP92" s="295" t="inlineStr">
        <is>
          <t>cfmd</t>
        </is>
      </c>
      <c r="AQ92" s="295" t="n"/>
      <c r="AR92" s="294" t="n">
        <v>45</v>
      </c>
      <c r="AS92" s="294" t="n">
        <v>26.5</v>
      </c>
      <c r="AT92" s="296">
        <f>IFERROR(((IF(AS92&gt;0, AS92, IF(AR92&gt;0, AR92, IF(AQ92&gt;0, AQ92, 0)))))*INDEX(Assumptions!$B:$B,MATCH(T92,Assumptions!$A:$A,0)),0)</f>
        <v/>
      </c>
      <c r="AU92" s="296">
        <f>IFERROR(((IF(AS92&gt;0, AS92, IF(AR92&gt;0, AR92, IF(AQ92&gt;0, AQ92, 0)))))*INDEX(Assumptions!$C:$C,MATCH(T92,Assumptions!$A:$A,0)),0)</f>
        <v/>
      </c>
      <c r="AV92" s="296">
        <f>IFERROR(((IF(AS92&gt;0, AS92, IF(AR92&gt;0, AR92, IF(AQ92&gt;0, AQ92, 0)))))*INDEX(Assumptions!$D:$D,MATCH(T92,Assumptions!$A:$A,0)),0)</f>
        <v/>
      </c>
      <c r="AW92" s="296">
        <f>IFERROR(((IF(AS92&gt;0, AS92, IF(AR92&gt;0, AR92, IF(AQ92&gt;0, AQ92, 0)))))*INDEX(Assumptions!$G:$G,MATCH(U92,Assumptions!$F:$F,0)),0)</f>
        <v/>
      </c>
      <c r="AX92" s="297">
        <f>SUM(AT92:AW92)</f>
        <v/>
      </c>
      <c r="AY92" s="294">
        <f>((IF(AS92&gt;0, AS92, IF(AR92&gt;0, AR92, IF(AQ92&gt;0, AQ92, 0)))))+AX92</f>
        <v/>
      </c>
      <c r="AZ92" s="294">
        <f>BC92/BB92</f>
        <v/>
      </c>
      <c r="BA92" s="294">
        <f>BC92/2.38</f>
        <v/>
      </c>
      <c r="BB92" s="41" t="n">
        <v>2.5</v>
      </c>
      <c r="BC92" s="294" t="n">
        <v>139.95</v>
      </c>
      <c r="BD92" s="46">
        <f>(AZ92-AY92)/AZ92</f>
        <v/>
      </c>
      <c r="BE92" s="294">
        <f>AR92*BQ92</f>
        <v/>
      </c>
      <c r="BF92" s="294" t="n">
        <v>6.9</v>
      </c>
      <c r="BG92" s="294" t="n">
        <v>3.39</v>
      </c>
      <c r="BH92" s="47" t="n"/>
      <c r="BI92" s="47" t="inlineStr">
        <is>
          <t>WP, fabric and trims not matching FOB…in general OD program</t>
        </is>
      </c>
      <c r="BJ92" s="47" t="n"/>
      <c r="BK92" s="47" t="n"/>
      <c r="BL92" s="47" t="n"/>
      <c r="BM92" s="47" t="n"/>
      <c r="BN92" s="47" t="n"/>
      <c r="BO92" s="47" t="n"/>
      <c r="BP92" s="42" t="n"/>
      <c r="BQ92" s="48" t="n">
        <v>17</v>
      </c>
      <c r="BR92" s="48" t="inlineStr">
        <is>
          <t>32x32</t>
        </is>
      </c>
      <c r="BS92" s="49" t="n">
        <v>42362</v>
      </c>
      <c r="BT92" s="73" t="inlineStr">
        <is>
          <t>15-12-2015 P</t>
        </is>
      </c>
      <c r="BU92" s="73" t="inlineStr">
        <is>
          <t>11-12-2015 M</t>
        </is>
      </c>
      <c r="BV92" s="50" t="inlineStr">
        <is>
          <t>1 size too small</t>
        </is>
      </c>
      <c r="BW92" s="50" t="inlineStr">
        <is>
          <t>STRETCH DENIM FROM TURKISH MILL</t>
        </is>
      </c>
      <c r="BX92" s="50" t="inlineStr">
        <is>
          <t>made in tunisia, washed by interwashing, 12 oz, stretch denim from turkish mill orta, kings of laundry - 1 size too small, available patch  (s/b KOL patch)</t>
        </is>
      </c>
      <c r="BY92" s="51" t="inlineStr">
        <is>
          <t>32x32</t>
        </is>
      </c>
      <c r="BZ92" s="51" t="n">
        <v>42382</v>
      </c>
      <c r="CA92" s="52" t="n">
        <v>42417</v>
      </c>
      <c r="CB92" s="52" t="n"/>
      <c r="CC92" s="52" t="inlineStr">
        <is>
          <t>add laser?</t>
        </is>
      </c>
      <c r="CD92" s="52" t="n">
        <v>42439</v>
      </c>
      <c r="CE92" s="52" t="n">
        <v>42468</v>
      </c>
      <c r="CF92" s="52" t="n"/>
      <c r="CG92" s="52" t="n"/>
      <c r="CH92" s="49" t="n">
        <v>42579</v>
      </c>
      <c r="CI92" s="49" t="inlineStr">
        <is>
          <t>HQ</t>
        </is>
      </c>
      <c r="CJ92" s="248" t="inlineStr">
        <is>
          <t>5</t>
        </is>
      </c>
      <c r="CK92" s="50" t="inlineStr">
        <is>
          <t xml:space="preserve">Seat,Thigh, knee is too small -1,5 to -2cm. OK due to the stretch </t>
        </is>
      </c>
      <c r="CL92" s="53" t="n"/>
      <c r="CM92" s="53" t="n"/>
      <c r="CN92" s="53" t="n"/>
      <c r="CO92" s="53" t="n">
        <v>500</v>
      </c>
      <c r="CP92" s="53">
        <f>CO92*AK92</f>
        <v/>
      </c>
      <c r="CQ92" s="53" t="n"/>
      <c r="CR92" s="53" t="n"/>
      <c r="CS92" s="53" t="n"/>
      <c r="CT92" s="298">
        <f>CO92*AZ92</f>
        <v/>
      </c>
      <c r="CU92" s="298">
        <f>CT92-(CO92*AY92)</f>
        <v/>
      </c>
      <c r="CV92" s="298" t="n"/>
    </row>
    <row customFormat="1" customHeight="1" hidden="1" ht="15" r="93" s="16">
      <c r="A93" s="217" t="inlineStr">
        <is>
          <t>K160751105</t>
        </is>
      </c>
      <c r="B93" s="67" t="n"/>
      <c r="C93" s="217" t="inlineStr">
        <is>
          <t>JAMES</t>
        </is>
      </c>
      <c r="D93" s="217" t="inlineStr">
        <is>
          <t>TWO-WAY STRETCH GREY LASER</t>
        </is>
      </c>
      <c r="E93" s="217" t="n"/>
      <c r="F93" s="217" t="inlineStr">
        <is>
          <t>x</t>
        </is>
      </c>
      <c r="G93" s="180" t="n">
        <v>42360</v>
      </c>
      <c r="H93" s="217" t="n"/>
      <c r="I93" s="217" t="inlineStr">
        <is>
          <t>JEANS</t>
        </is>
      </c>
      <c r="J93" s="67" t="n">
        <v>62034231</v>
      </c>
      <c r="K93" s="67" t="inlineStr">
        <is>
          <t>lange broeken, incl. kniebroeken e.d. broeken, van denim, voor heren of voor jongens (m.u.v. werk- en bedrijfskleding, zgn. Amerikaanse overalls)</t>
        </is>
      </c>
      <c r="L93" s="181" t="inlineStr">
        <is>
          <t>MENS</t>
        </is>
      </c>
      <c r="M93" s="182" t="inlineStr">
        <is>
          <t>D0066</t>
        </is>
      </c>
      <c r="N93" s="182" t="inlineStr">
        <is>
          <t>-</t>
        </is>
      </c>
      <c r="O93" s="182" t="inlineStr">
        <is>
          <t>MID RISE SKINNY</t>
        </is>
      </c>
      <c r="P93" s="182" t="inlineStr">
        <is>
          <t>27-36</t>
        </is>
      </c>
      <c r="Q93" s="182" t="inlineStr">
        <is>
          <t>32-34</t>
        </is>
      </c>
      <c r="R93" s="182" t="n"/>
      <c r="S93" s="182" t="inlineStr">
        <is>
          <t>KINGS OF LAUNDRY BLACK</t>
        </is>
      </c>
      <c r="T93" s="183" t="inlineStr">
        <is>
          <t>TUNISIA</t>
        </is>
      </c>
      <c r="U93" s="183" t="inlineStr">
        <is>
          <t>ARTLAB</t>
        </is>
      </c>
      <c r="V93" s="183" t="inlineStr">
        <is>
          <t>ARTLAB</t>
        </is>
      </c>
      <c r="W93" s="183" t="inlineStr">
        <is>
          <t>ITW</t>
        </is>
      </c>
      <c r="X93" s="217" t="n"/>
      <c r="Y93" s="217" t="inlineStr">
        <is>
          <t>CALIK</t>
        </is>
      </c>
      <c r="Z93" s="217" t="inlineStr">
        <is>
          <t>D7486O1164 N-Mica Black OD Black</t>
        </is>
      </c>
      <c r="AA93" s="206" t="inlineStr">
        <is>
          <t>D7486R1164 N-Mica Black OD Black</t>
        </is>
      </c>
      <c r="AB93" s="206" t="inlineStr">
        <is>
          <t>90% Sustainable</t>
        </is>
      </c>
      <c r="AC93" s="182" t="inlineStr">
        <is>
          <t>90% Organic cotton, 7% polyester, 3% elastane</t>
        </is>
      </c>
      <c r="AD93" s="182" t="inlineStr">
        <is>
          <t>13 oz</t>
        </is>
      </c>
      <c r="AE93" s="299" t="inlineStr">
        <is>
          <t>7 / 113</t>
        </is>
      </c>
      <c r="AF93" s="182" t="n">
        <v>3000</v>
      </c>
      <c r="AG93" s="209" t="inlineStr">
        <is>
          <t>10-14</t>
        </is>
      </c>
      <c r="AH93" s="185" t="n"/>
      <c r="AI93" s="185" t="n"/>
      <c r="AJ93" s="185" t="n"/>
      <c r="AK93" s="300" t="inlineStr">
        <is>
          <t>1.75</t>
        </is>
      </c>
      <c r="AL93" s="300" t="n"/>
      <c r="AM93" s="301" t="inlineStr">
        <is>
          <t>EUR</t>
        </is>
      </c>
      <c r="AN93" s="301" t="inlineStr">
        <is>
          <t>FOB</t>
        </is>
      </c>
      <c r="AO93" s="294" t="inlineStr">
        <is>
          <t>60 DAYS NETT</t>
        </is>
      </c>
      <c r="AP93" s="306" t="n">
        <v>28</v>
      </c>
      <c r="AQ93" s="306" t="n"/>
      <c r="AR93" s="301" t="n">
        <v>45</v>
      </c>
      <c r="AS93" s="301" t="n">
        <v>34.9</v>
      </c>
      <c r="AT93" s="302">
        <f>IFERROR(((IF(AS93&gt;0, AS93, IF(AR93&gt;0, AR93, IF(AQ93&gt;0, AQ93, 0)))))*INDEX(Assumptions!$B:$B,MATCH(T93,Assumptions!$A:$A,0)),0)</f>
        <v/>
      </c>
      <c r="AU93" s="302">
        <f>IFERROR(((IF(AS93&gt;0, AS93, IF(AR93&gt;0, AR93, IF(AQ93&gt;0, AQ93, 0)))))*INDEX(Assumptions!$C:$C,MATCH(T93,Assumptions!$A:$A,0)),0)</f>
        <v/>
      </c>
      <c r="AV93" s="302">
        <f>IFERROR(((IF(AS93&gt;0, AS93, IF(AR93&gt;0, AR93, IF(AQ93&gt;0, AQ93, 0)))))*INDEX(Assumptions!$D:$D,MATCH(T93,Assumptions!$A:$A,0)),0)</f>
        <v/>
      </c>
      <c r="AW93" s="302">
        <f>IFERROR(((IF(AS93&gt;0, AS93, IF(AR93&gt;0, AR93, IF(AQ93&gt;0, AQ93, 0)))))*INDEX(Assumptions!$G:$G,MATCH(U93,Assumptions!$F:$F,0)),0)</f>
        <v/>
      </c>
      <c r="AX93" s="303">
        <f>SUM(AT93:AW93)</f>
        <v/>
      </c>
      <c r="AY93" s="301">
        <f>((IF(AS93&gt;0, AS93, IF(AR93&gt;0, AR93, IF(AQ93&gt;0, AQ93, 0)))))+AX93</f>
        <v/>
      </c>
      <c r="AZ93" s="301">
        <f>BC93/BB93</f>
        <v/>
      </c>
      <c r="BA93" s="301">
        <f>BC93/2.38</f>
        <v/>
      </c>
      <c r="BB93" s="182" t="n">
        <v>2.5</v>
      </c>
      <c r="BC93" s="301" t="n">
        <v>159.95</v>
      </c>
      <c r="BD93" s="191">
        <f>(AZ93-AY93)/AZ93</f>
        <v/>
      </c>
      <c r="BE93" s="301">
        <f>AR93*BQ93</f>
        <v/>
      </c>
      <c r="BF93" s="301" t="n"/>
      <c r="BG93" s="301" t="n"/>
      <c r="BH93" s="192" t="inlineStr">
        <is>
          <t>3.13</t>
        </is>
      </c>
      <c r="BI93" s="192" t="inlineStr">
        <is>
          <t>Light grey worn in add to replace…Samples??</t>
        </is>
      </c>
      <c r="BJ93" s="192" t="inlineStr">
        <is>
          <t>6.7</t>
        </is>
      </c>
      <c r="BK93" s="192" t="n"/>
      <c r="BL93" s="192" t="n"/>
      <c r="BM93" s="192" t="n"/>
      <c r="BN93" s="192" t="n"/>
      <c r="BO93" s="192" t="n"/>
      <c r="BP93" s="183" t="n"/>
      <c r="BQ93" s="193" t="n">
        <v>17</v>
      </c>
      <c r="BR93" s="193" t="inlineStr">
        <is>
          <t>32x32</t>
        </is>
      </c>
      <c r="BS93" s="194" t="inlineStr">
        <is>
          <t>1pcs fitting</t>
        </is>
      </c>
      <c r="BT93" s="214" t="inlineStr">
        <is>
          <t>15-12-2015 P</t>
        </is>
      </c>
      <c r="BU93" s="214" t="inlineStr">
        <is>
          <t>14-12-2015 P</t>
        </is>
      </c>
      <c r="BV93" s="195" t="inlineStr">
        <is>
          <t>too small</t>
        </is>
      </c>
      <c r="BW93" s="195" t="n"/>
      <c r="BX93" s="195" t="n"/>
      <c r="BY93" s="196" t="inlineStr">
        <is>
          <t>CANCEL</t>
        </is>
      </c>
      <c r="BZ93" s="196" t="n"/>
      <c r="CA93" s="197" t="inlineStr">
        <is>
          <t>-</t>
        </is>
      </c>
      <c r="CB93" s="197" t="n"/>
      <c r="CC93" s="52" t="n"/>
      <c r="CD93" s="197" t="inlineStr">
        <is>
          <t>-</t>
        </is>
      </c>
      <c r="CE93" s="197" t="n"/>
      <c r="CF93" s="197" t="n"/>
      <c r="CG93" s="197" t="n"/>
      <c r="CH93" s="194" t="n"/>
      <c r="CI93" s="194" t="n"/>
      <c r="CJ93" s="249" t="n"/>
      <c r="CK93" s="195" t="n"/>
      <c r="CL93" s="198" t="n"/>
      <c r="CM93" s="198" t="n"/>
      <c r="CN93" s="198" t="n"/>
      <c r="CO93" s="198">
        <f>CM93+CN93</f>
        <v/>
      </c>
      <c r="CP93" s="198">
        <f>CO93*AK93</f>
        <v/>
      </c>
      <c r="CQ93" s="198" t="n"/>
      <c r="CR93" s="198" t="n"/>
      <c r="CS93" s="198" t="n"/>
      <c r="CT93" s="304">
        <f>CO93*AR93</f>
        <v/>
      </c>
      <c r="CU93" s="304">
        <f>CT93-(CO93*AQ93)</f>
        <v/>
      </c>
      <c r="CV93" s="304">
        <f>CO93*AY93</f>
        <v/>
      </c>
    </row>
    <row customFormat="1" customHeight="1" hidden="1" ht="15" r="94" s="16">
      <c r="A94" s="217" t="inlineStr">
        <is>
          <t>K160751106</t>
        </is>
      </c>
      <c r="B94" s="67" t="n">
        <v>1010103299</v>
      </c>
      <c r="C94" s="217" t="inlineStr">
        <is>
          <t>JAMES</t>
        </is>
      </c>
      <c r="D94" s="217" t="inlineStr">
        <is>
          <t>RINSE</t>
        </is>
      </c>
      <c r="E94" s="217" t="inlineStr">
        <is>
          <t>Drop 1</t>
        </is>
      </c>
      <c r="F94" s="217" t="inlineStr">
        <is>
          <t>x</t>
        </is>
      </c>
      <c r="G94" s="180" t="n">
        <v>42499</v>
      </c>
      <c r="H94" s="217" t="n"/>
      <c r="I94" s="217" t="inlineStr">
        <is>
          <t>JEANS</t>
        </is>
      </c>
      <c r="J94" s="67" t="n">
        <v>62034231</v>
      </c>
      <c r="K94" s="67" t="inlineStr">
        <is>
          <t>lange broeken, incl. kniebroeken e.d. broeken, van denim, voor heren of voor jongens (m.u.v. werk- en bedrijfskleding, zgn. Amerikaanse overalls)</t>
        </is>
      </c>
      <c r="L94" s="181" t="inlineStr">
        <is>
          <t>MENS</t>
        </is>
      </c>
      <c r="M94" s="217" t="inlineStr">
        <is>
          <t>D0042</t>
        </is>
      </c>
      <c r="N94" s="182" t="inlineStr">
        <is>
          <t>-</t>
        </is>
      </c>
      <c r="O94" s="182" t="inlineStr">
        <is>
          <t>MID RISE SKINNY</t>
        </is>
      </c>
      <c r="P94" s="182" t="inlineStr">
        <is>
          <t>27-36</t>
        </is>
      </c>
      <c r="Q94" s="182" t="inlineStr">
        <is>
          <t>32-34</t>
        </is>
      </c>
      <c r="R94" s="182" t="inlineStr">
        <is>
          <t>C/O</t>
        </is>
      </c>
      <c r="S94" s="182" t="inlineStr">
        <is>
          <t>SEASONAL MAIN</t>
        </is>
      </c>
      <c r="T94" s="183" t="inlineStr">
        <is>
          <t>TUNISIA</t>
        </is>
      </c>
      <c r="U94" s="183" t="inlineStr">
        <is>
          <t>ARTLAB</t>
        </is>
      </c>
      <c r="V94" s="183" t="inlineStr">
        <is>
          <t>ARTLAB</t>
        </is>
      </c>
      <c r="W94" s="183" t="inlineStr">
        <is>
          <t>INTERWASHING</t>
        </is>
      </c>
      <c r="X94" s="217" t="n"/>
      <c r="Y94" s="217" t="inlineStr">
        <is>
          <t>CANDIANI</t>
        </is>
      </c>
      <c r="Z94" s="217" t="inlineStr">
        <is>
          <t>RR7716 Elast sioux crispy ORGANIC</t>
        </is>
      </c>
      <c r="AA94" s="217" t="inlineStr">
        <is>
          <t xml:space="preserve">RR7716 Elast sioux crispy </t>
        </is>
      </c>
      <c r="AB94" s="206" t="inlineStr">
        <is>
          <t>98% Sustainable</t>
        </is>
      </c>
      <c r="AC94" s="182" t="inlineStr">
        <is>
          <t>98% Organic cotton, 2% elastane</t>
        </is>
      </c>
      <c r="AD94" s="182" t="inlineStr">
        <is>
          <t>12 oz</t>
        </is>
      </c>
      <c r="AE94" s="307" t="inlineStr">
        <is>
          <t>5 Q4 / 162</t>
        </is>
      </c>
      <c r="AF94" s="182" t="inlineStr">
        <is>
          <t>5900 Stock / 4500</t>
        </is>
      </c>
      <c r="AG94" s="209" t="inlineStr">
        <is>
          <t>5-6</t>
        </is>
      </c>
      <c r="AH94" s="185" t="n"/>
      <c r="AI94" s="185" t="n"/>
      <c r="AJ94" s="185" t="n"/>
      <c r="AK94" s="186" t="n"/>
      <c r="AL94" s="300" t="n"/>
      <c r="AM94" s="301" t="inlineStr">
        <is>
          <t>EUR</t>
        </is>
      </c>
      <c r="AN94" s="301" t="inlineStr">
        <is>
          <t>FOB</t>
        </is>
      </c>
      <c r="AO94" s="294" t="inlineStr">
        <is>
          <t>60 DAYS NETT</t>
        </is>
      </c>
      <c r="AP94" s="306" t="inlineStr">
        <is>
          <t>cfmd</t>
        </is>
      </c>
      <c r="AQ94" s="306" t="n"/>
      <c r="AR94" s="301" t="n">
        <v>45</v>
      </c>
      <c r="AS94" s="301" t="n">
        <v>17.9</v>
      </c>
      <c r="AT94" s="302">
        <f>IFERROR(((IF(AS94&gt;0, AS94, IF(AR94&gt;0, AR94, IF(AQ94&gt;0, AQ94, 0)))))*INDEX(Assumptions!$B:$B,MATCH(T94,Assumptions!$A:$A,0)),0)</f>
        <v/>
      </c>
      <c r="AU94" s="302">
        <f>IFERROR(((IF(AS94&gt;0, AS94, IF(AR94&gt;0, AR94, IF(AQ94&gt;0, AQ94, 0)))))*INDEX(Assumptions!$C:$C,MATCH(T94,Assumptions!$A:$A,0)),0)</f>
        <v/>
      </c>
      <c r="AV94" s="302">
        <f>IFERROR(((IF(AS94&gt;0, AS94, IF(AR94&gt;0, AR94, IF(AQ94&gt;0, AQ94, 0)))))*INDEX(Assumptions!$D:$D,MATCH(T94,Assumptions!$A:$A,0)),0)</f>
        <v/>
      </c>
      <c r="AW94" s="302">
        <f>IFERROR(((IF(AS94&gt;0, AS94, IF(AR94&gt;0, AR94, IF(AQ94&gt;0, AQ94, 0)))))*INDEX(Assumptions!$G:$G,MATCH(U94,Assumptions!$F:$F,0)),0)</f>
        <v/>
      </c>
      <c r="AX94" s="303">
        <f>SUM(AT94:AW94)</f>
        <v/>
      </c>
      <c r="AY94" s="301">
        <f>((IF(AS94&gt;0, AS94, IF(AR94&gt;0, AR94, IF(AQ94&gt;0, AQ94, 0)))))+AX94</f>
        <v/>
      </c>
      <c r="AZ94" s="301">
        <f>BC94/BB94</f>
        <v/>
      </c>
      <c r="BA94" s="301">
        <f>BC94/2.38</f>
        <v/>
      </c>
      <c r="BB94" s="182" t="n">
        <v>2.5</v>
      </c>
      <c r="BC94" s="301" t="n">
        <v>99.95</v>
      </c>
      <c r="BD94" s="191">
        <f>(AZ94-AY94)/AZ94</f>
        <v/>
      </c>
      <c r="BE94" s="301">
        <f>AR94*BQ94</f>
        <v/>
      </c>
      <c r="BF94" s="301" t="n"/>
      <c r="BG94" s="301" t="n"/>
      <c r="BH94" s="192" t="n"/>
      <c r="BI94" s="192" t="n"/>
      <c r="BJ94" s="192" t="n"/>
      <c r="BK94" s="192" t="n"/>
      <c r="BL94" s="192" t="n"/>
      <c r="BM94" s="192" t="n"/>
      <c r="BN94" s="192" t="n"/>
      <c r="BO94" s="192" t="n"/>
      <c r="BP94" s="183" t="n"/>
      <c r="BQ94" s="193" t="n">
        <v>0</v>
      </c>
      <c r="BR94" s="193" t="inlineStr">
        <is>
          <t>-</t>
        </is>
      </c>
      <c r="BS94" s="194" t="n"/>
      <c r="BT94" s="195" t="inlineStr">
        <is>
          <t>JOSHUA'S DOOS</t>
        </is>
      </c>
      <c r="BU94" s="211" t="inlineStr">
        <is>
          <t>no SMS asked ?</t>
        </is>
      </c>
      <c r="BV94" s="195" t="inlineStr">
        <is>
          <t>carry over style</t>
        </is>
      </c>
      <c r="BW94" s="195" t="inlineStr">
        <is>
          <t>STRETCH DENIM FROM ITALIAN MILL</t>
        </is>
      </c>
      <c r="BX94" s="195" t="inlineStr">
        <is>
          <t>made in tunisia, washed by interwashing, 12 oz, stretch denim from italian mill candiani, seasonal main - carry over style</t>
        </is>
      </c>
      <c r="BY94" s="196" t="inlineStr">
        <is>
          <t>N/A</t>
        </is>
      </c>
      <c r="BZ94" s="196" t="n"/>
      <c r="CA94" s="197" t="inlineStr">
        <is>
          <t>N/A</t>
        </is>
      </c>
      <c r="CB94" s="197" t="n"/>
      <c r="CC94" s="197" t="n"/>
      <c r="CD94" s="197" t="inlineStr">
        <is>
          <t>N/A</t>
        </is>
      </c>
      <c r="CE94" s="197" t="n">
        <v>42464</v>
      </c>
      <c r="CF94" s="197" t="n"/>
      <c r="CG94" s="197" t="n"/>
      <c r="CH94" s="194" t="n"/>
      <c r="CI94" s="194" t="n"/>
      <c r="CJ94" s="249" t="n"/>
      <c r="CK94" s="195" t="n"/>
      <c r="CL94" s="198" t="n"/>
      <c r="CM94" s="198" t="n"/>
      <c r="CN94" s="198" t="n"/>
      <c r="CO94" s="198">
        <f>CM94+CN94</f>
        <v/>
      </c>
      <c r="CP94" s="198">
        <f>CO94*AK94</f>
        <v/>
      </c>
      <c r="CQ94" s="198" t="n"/>
      <c r="CR94" s="198" t="n"/>
      <c r="CS94" s="198" t="n"/>
      <c r="CT94" s="304">
        <f>CO94*AR94</f>
        <v/>
      </c>
      <c r="CU94" s="304">
        <f>CT94-(CO94*AQ94)</f>
        <v/>
      </c>
      <c r="CV94" s="304">
        <f>CO94*AY94</f>
        <v/>
      </c>
    </row>
    <row customFormat="1" customHeight="1" hidden="1" ht="15" r="95" s="16">
      <c r="A95" s="217" t="inlineStr">
        <is>
          <t>K160751107</t>
        </is>
      </c>
      <c r="B95" s="67" t="n">
        <v>1010103300</v>
      </c>
      <c r="C95" s="217" t="inlineStr">
        <is>
          <t>JAMES</t>
        </is>
      </c>
      <c r="D95" s="217" t="inlineStr">
        <is>
          <t>BLUE MARBLE WORN</t>
        </is>
      </c>
      <c r="E95" s="217" t="inlineStr">
        <is>
          <t>Drop 1</t>
        </is>
      </c>
      <c r="F95" s="217" t="inlineStr">
        <is>
          <t>x</t>
        </is>
      </c>
      <c r="G95" s="180" t="n">
        <v>42428</v>
      </c>
      <c r="H95" s="217" t="n"/>
      <c r="I95" s="217" t="inlineStr">
        <is>
          <t>JEANS</t>
        </is>
      </c>
      <c r="J95" s="216" t="n">
        <v>62034231</v>
      </c>
      <c r="K95" s="67" t="inlineStr">
        <is>
          <t>lange broeken, incl. kniebroeken e.d. broeken, van denim, voor heren of voor jongens (m.u.v. werk- en bedrijfskleding, zgn. Amerikaanse overalls)</t>
        </is>
      </c>
      <c r="L95" s="181" t="inlineStr">
        <is>
          <t>MENS</t>
        </is>
      </c>
      <c r="M95" s="217" t="inlineStr">
        <is>
          <t>D0070</t>
        </is>
      </c>
      <c r="N95" s="182" t="inlineStr">
        <is>
          <t>-</t>
        </is>
      </c>
      <c r="O95" s="182" t="inlineStr">
        <is>
          <t>MID RISE SKINNY</t>
        </is>
      </c>
      <c r="P95" s="182" t="inlineStr">
        <is>
          <t>27-36</t>
        </is>
      </c>
      <c r="Q95" s="182" t="inlineStr">
        <is>
          <t>32-34</t>
        </is>
      </c>
      <c r="R95" s="182" t="n"/>
      <c r="S95" s="182" t="inlineStr">
        <is>
          <t>SEASONAL MAIN</t>
        </is>
      </c>
      <c r="T95" s="183" t="inlineStr">
        <is>
          <t>TUNISIA</t>
        </is>
      </c>
      <c r="U95" s="183" t="inlineStr">
        <is>
          <t>ARTLAB</t>
        </is>
      </c>
      <c r="V95" s="183" t="inlineStr">
        <is>
          <t>ARTLAB</t>
        </is>
      </c>
      <c r="W95" s="183" t="inlineStr">
        <is>
          <t>INTERWASHING</t>
        </is>
      </c>
      <c r="X95" s="217" t="n"/>
      <c r="Y95" s="182" t="inlineStr">
        <is>
          <t>CANDIANI</t>
        </is>
      </c>
      <c r="Z95" s="182" t="inlineStr">
        <is>
          <t>NOT ORGANIC DUE TO TENCEL</t>
        </is>
      </c>
      <c r="AA95" s="182" t="inlineStr">
        <is>
          <t>RR7336 Creek crispy</t>
        </is>
      </c>
      <c r="AB95" s="182" t="inlineStr">
        <is>
          <t>43% Sustainable</t>
        </is>
      </c>
      <c r="AC95" s="182" t="inlineStr">
        <is>
          <t>51% Cotton, 43% Tencel lyocell, 4% elastomultiester, 2% elastane</t>
        </is>
      </c>
      <c r="AD95" s="182" t="inlineStr">
        <is>
          <t>13 oz</t>
        </is>
      </c>
      <c r="AE95" s="307" t="inlineStr">
        <is>
          <t>5,7 / 154</t>
        </is>
      </c>
      <c r="AF95" s="182" t="n">
        <v>6000</v>
      </c>
      <c r="AG95" s="207" t="inlineStr">
        <is>
          <t>6-7</t>
        </is>
      </c>
      <c r="AH95" s="185" t="n"/>
      <c r="AI95" s="185" t="n"/>
      <c r="AJ95" s="185" t="n"/>
      <c r="AK95" s="186" t="n"/>
      <c r="AL95" s="300" t="n"/>
      <c r="AM95" s="301" t="inlineStr">
        <is>
          <t>EUR</t>
        </is>
      </c>
      <c r="AN95" s="301" t="inlineStr">
        <is>
          <t>FOB</t>
        </is>
      </c>
      <c r="AO95" s="294" t="inlineStr">
        <is>
          <t>60 DAYS NETT</t>
        </is>
      </c>
      <c r="AP95" s="306" t="inlineStr">
        <is>
          <t>cfmd</t>
        </is>
      </c>
      <c r="AQ95" s="306" t="n"/>
      <c r="AR95" s="301" t="n">
        <v>45</v>
      </c>
      <c r="AS95" s="301" t="n">
        <v>25.3</v>
      </c>
      <c r="AT95" s="302">
        <f>IFERROR(((IF(AS95&gt;0, AS95, IF(AR95&gt;0, AR95, IF(AQ95&gt;0, AQ95, 0)))))*INDEX(Assumptions!$B:$B,MATCH(T95,Assumptions!$A:$A,0)),0)</f>
        <v/>
      </c>
      <c r="AU95" s="302">
        <f>IFERROR(((IF(AS95&gt;0, AS95, IF(AR95&gt;0, AR95, IF(AQ95&gt;0, AQ95, 0)))))*INDEX(Assumptions!$C:$C,MATCH(T95,Assumptions!$A:$A,0)),0)</f>
        <v/>
      </c>
      <c r="AV95" s="302">
        <f>IFERROR(((IF(AS95&gt;0, AS95, IF(AR95&gt;0, AR95, IF(AQ95&gt;0, AQ95, 0)))))*INDEX(Assumptions!$D:$D,MATCH(T95,Assumptions!$A:$A,0)),0)</f>
        <v/>
      </c>
      <c r="AW95" s="302">
        <f>IFERROR(((IF(AS95&gt;0, AS95, IF(AR95&gt;0, AR95, IF(AQ95&gt;0, AQ95, 0)))))*INDEX(Assumptions!$G:$G,MATCH(U95,Assumptions!$F:$F,0)),0)</f>
        <v/>
      </c>
      <c r="AX95" s="303">
        <f>SUM(AT95:AW95)</f>
        <v/>
      </c>
      <c r="AY95" s="301">
        <f>((IF(AS95&gt;0, AS95, IF(AR95&gt;0, AR95, IF(AQ95&gt;0, AQ95, 0)))))+AX95</f>
        <v/>
      </c>
      <c r="AZ95" s="301">
        <f>BC95/BB95</f>
        <v/>
      </c>
      <c r="BA95" s="301">
        <f>BC95/2.38</f>
        <v/>
      </c>
      <c r="BB95" s="182" t="n">
        <v>2.5</v>
      </c>
      <c r="BC95" s="301" t="n">
        <v>129.95</v>
      </c>
      <c r="BD95" s="191">
        <f>(AZ95-AY95)/AZ95</f>
        <v/>
      </c>
      <c r="BE95" s="301">
        <f>AR95*BQ95</f>
        <v/>
      </c>
      <c r="BF95" s="301" t="n"/>
      <c r="BG95" s="301" t="n"/>
      <c r="BH95" s="192" t="inlineStr">
        <is>
          <t>3.03</t>
        </is>
      </c>
      <c r="BI95" s="192" t="inlineStr">
        <is>
          <t>push for price</t>
        </is>
      </c>
      <c r="BJ95" s="192" t="inlineStr">
        <is>
          <t>7.2</t>
        </is>
      </c>
      <c r="BK95" s="192" t="n"/>
      <c r="BL95" s="192" t="n"/>
      <c r="BM95" s="192" t="n"/>
      <c r="BN95" s="192" t="n"/>
      <c r="BO95" s="192" t="n"/>
      <c r="BP95" s="183" t="n"/>
      <c r="BQ95" s="193" t="n">
        <v>17</v>
      </c>
      <c r="BR95" s="193" t="inlineStr">
        <is>
          <t>32x32</t>
        </is>
      </c>
      <c r="BS95" s="194" t="n">
        <v>42362</v>
      </c>
      <c r="BT95" s="214" t="inlineStr">
        <is>
          <t>har</t>
        </is>
      </c>
      <c r="BU95" s="211" t="inlineStr">
        <is>
          <t>11-12-2015 M</t>
        </is>
      </c>
      <c r="BV95" s="195" t="inlineStr">
        <is>
          <t xml:space="preserve">RECUT etd 26-28 dec. </t>
        </is>
      </c>
      <c r="BW95" s="195" t="inlineStr">
        <is>
          <t>STRETCH DENIM FROM ITALIAN MILL</t>
        </is>
      </c>
      <c r="BX95" s="195" t="inlineStr">
        <is>
          <t>made in tunisia, washed by interwashing, 13 oz, stretch denim from italian mill candiani, seasonal main - recut</t>
        </is>
      </c>
      <c r="BY95" s="196" t="inlineStr">
        <is>
          <t>32x32</t>
        </is>
      </c>
      <c r="BZ95" s="196" t="n">
        <v>42382</v>
      </c>
      <c r="CA95" s="197" t="n">
        <v>42432</v>
      </c>
      <c r="CB95" s="197" t="n"/>
      <c r="CC95" s="197" t="n"/>
      <c r="CD95" s="197" t="inlineStr">
        <is>
          <t>-</t>
        </is>
      </c>
      <c r="CE95" s="197" t="n"/>
      <c r="CF95" s="197" t="n"/>
      <c r="CG95" s="197" t="n"/>
      <c r="CH95" s="194" t="n"/>
      <c r="CI95" s="194" t="n"/>
      <c r="CJ95" s="249" t="n"/>
      <c r="CK95" s="195" t="n"/>
      <c r="CL95" s="198" t="n"/>
      <c r="CM95" s="198" t="n"/>
      <c r="CN95" s="198" t="n"/>
      <c r="CO95" s="198">
        <f>CM95+CN95</f>
        <v/>
      </c>
      <c r="CP95" s="198">
        <f>CO95*AK95</f>
        <v/>
      </c>
      <c r="CQ95" s="198" t="n"/>
      <c r="CR95" s="198" t="n"/>
      <c r="CS95" s="198" t="n"/>
      <c r="CT95" s="304">
        <f>CO95*AR95</f>
        <v/>
      </c>
      <c r="CU95" s="304">
        <f>CT95-(CO95*AQ95)</f>
        <v/>
      </c>
      <c r="CV95" s="304">
        <f>CO95*AY95</f>
        <v/>
      </c>
    </row>
    <row customFormat="1" customHeight="1" hidden="1" ht="15" r="96" s="16">
      <c r="A96" s="66" t="inlineStr">
        <is>
          <t>K160751108</t>
        </is>
      </c>
      <c r="B96" s="67" t="n">
        <v>1010103301</v>
      </c>
      <c r="C96" s="66" t="inlineStr">
        <is>
          <t>JAMES</t>
        </is>
      </c>
      <c r="D96" s="66" t="inlineStr">
        <is>
          <t>LIGHT GREY WORN IN</t>
        </is>
      </c>
      <c r="E96" s="66" t="inlineStr">
        <is>
          <t>Drop 1</t>
        </is>
      </c>
      <c r="F96" s="66" t="n"/>
      <c r="G96" s="39" t="n">
        <v>42360</v>
      </c>
      <c r="H96" s="66" t="n"/>
      <c r="I96" s="66" t="inlineStr">
        <is>
          <t>JEANS</t>
        </is>
      </c>
      <c r="J96" s="67" t="n">
        <v>62034231</v>
      </c>
      <c r="K96" s="67" t="inlineStr">
        <is>
          <t>lange broeken, incl. kniebroeken e.d. broeken, van denim, voor heren of voor jongens (m.u.v. werk- en bedrijfskleding, zgn. Amerikaanse overalls)</t>
        </is>
      </c>
      <c r="L96" s="40" t="inlineStr">
        <is>
          <t>MENS</t>
        </is>
      </c>
      <c r="M96" s="66" t="inlineStr">
        <is>
          <t>D0089</t>
        </is>
      </c>
      <c r="N96" s="41" t="inlineStr">
        <is>
          <t>-</t>
        </is>
      </c>
      <c r="O96" s="41" t="inlineStr">
        <is>
          <t>MID RISE SKINNY</t>
        </is>
      </c>
      <c r="P96" s="41" t="inlineStr">
        <is>
          <t>27-36</t>
        </is>
      </c>
      <c r="Q96" s="41" t="inlineStr">
        <is>
          <t>32-34</t>
        </is>
      </c>
      <c r="R96" s="41" t="n"/>
      <c r="S96" s="41" t="inlineStr">
        <is>
          <t>SEASONAL BLACK</t>
        </is>
      </c>
      <c r="T96" s="42" t="inlineStr">
        <is>
          <t>TUNISIA</t>
        </is>
      </c>
      <c r="U96" s="42" t="inlineStr">
        <is>
          <t>ARTLAB</t>
        </is>
      </c>
      <c r="V96" s="42" t="inlineStr">
        <is>
          <t>ARTLAB</t>
        </is>
      </c>
      <c r="W96" s="42" t="inlineStr">
        <is>
          <t>INTERWASHING</t>
        </is>
      </c>
      <c r="X96" s="66" t="n"/>
      <c r="Y96" s="41" t="inlineStr">
        <is>
          <t>CALIK</t>
        </is>
      </c>
      <c r="Z96" s="156" t="inlineStr">
        <is>
          <t>D7924O022 Pinus</t>
        </is>
      </c>
      <c r="AA96" s="41" t="n"/>
      <c r="AB96" s="156" t="inlineStr">
        <is>
          <t>97,8% Sustainable</t>
        </is>
      </c>
      <c r="AC96" s="41" t="inlineStr">
        <is>
          <t>97,8% Organic cotton, 2,2% elastane</t>
        </is>
      </c>
      <c r="AD96" s="41" t="inlineStr">
        <is>
          <t>11 oz</t>
        </is>
      </c>
      <c r="AE96" s="305" t="inlineStr">
        <is>
          <t>5 / 147</t>
        </is>
      </c>
      <c r="AF96" s="41" t="n"/>
      <c r="AG96" s="41" t="n"/>
      <c r="AH96" s="44" t="n"/>
      <c r="AI96" s="44" t="n"/>
      <c r="AJ96" s="44" t="n"/>
      <c r="AK96" s="70" t="n"/>
      <c r="AL96" s="293" t="n"/>
      <c r="AM96" s="294" t="inlineStr">
        <is>
          <t>EUR</t>
        </is>
      </c>
      <c r="AN96" s="294" t="inlineStr">
        <is>
          <t>FOB</t>
        </is>
      </c>
      <c r="AO96" s="294" t="inlineStr">
        <is>
          <t>60 DAYS NETT</t>
        </is>
      </c>
      <c r="AP96" s="295" t="inlineStr">
        <is>
          <t>cfmd</t>
        </is>
      </c>
      <c r="AQ96" s="295" t="n"/>
      <c r="AR96" s="294" t="n">
        <v>45</v>
      </c>
      <c r="AS96" s="294" t="n">
        <v>23.6</v>
      </c>
      <c r="AT96" s="296">
        <f>IFERROR(((IF(AS96&gt;0, AS96, IF(AR96&gt;0, AR96, IF(AQ96&gt;0, AQ96, 0)))))*INDEX(Assumptions!$B:$B,MATCH(T96,Assumptions!$A:$A,0)),0)</f>
        <v/>
      </c>
      <c r="AU96" s="296">
        <f>IFERROR(((IF(AS96&gt;0, AS96, IF(AR96&gt;0, AR96, IF(AQ96&gt;0, AQ96, 0)))))*INDEX(Assumptions!$C:$C,MATCH(T96,Assumptions!$A:$A,0)),0)</f>
        <v/>
      </c>
      <c r="AV96" s="296">
        <f>IFERROR(((IF(AS96&gt;0, AS96, IF(AR96&gt;0, AR96, IF(AQ96&gt;0, AQ96, 0)))))*INDEX(Assumptions!$D:$D,MATCH(T96,Assumptions!$A:$A,0)),0)</f>
        <v/>
      </c>
      <c r="AW96" s="296">
        <f>IFERROR(((IF(AS96&gt;0, AS96, IF(AR96&gt;0, AR96, IF(AQ96&gt;0, AQ96, 0)))))*INDEX(Assumptions!$G:$G,MATCH(U96,Assumptions!$F:$F,0)),0)</f>
        <v/>
      </c>
      <c r="AX96" s="297">
        <f>SUM(AT96:AW96)</f>
        <v/>
      </c>
      <c r="AY96" s="294">
        <f>((IF(AS96&gt;0, AS96, IF(AR96&gt;0, AR96, IF(AQ96&gt;0, AQ96, 0)))))+AX96</f>
        <v/>
      </c>
      <c r="AZ96" s="294">
        <f>BC96/BB96</f>
        <v/>
      </c>
      <c r="BA96" s="294">
        <f>BC96/2.38</f>
        <v/>
      </c>
      <c r="BB96" s="41" t="n">
        <v>2.5</v>
      </c>
      <c r="BC96" s="294" t="n">
        <v>129.95</v>
      </c>
      <c r="BD96" s="46">
        <f>(AZ96-AY96)/AZ96</f>
        <v/>
      </c>
      <c r="BE96" s="294">
        <f>AR96*BQ96</f>
        <v/>
      </c>
      <c r="BF96" s="294" t="n">
        <v>6.8</v>
      </c>
      <c r="BG96" s="294" t="n">
        <v>2.73</v>
      </c>
      <c r="BH96" s="47" t="n"/>
      <c r="BI96" s="47" t="inlineStr">
        <is>
          <t>Why is so expensive compared to Black worn in SUPER IMP!</t>
        </is>
      </c>
      <c r="BJ96" s="47" t="n"/>
      <c r="BK96" s="47" t="n"/>
      <c r="BL96" s="47" t="n"/>
      <c r="BM96" s="47" t="n"/>
      <c r="BN96" s="47" t="n"/>
      <c r="BO96" s="47" t="n"/>
      <c r="BP96" s="42" t="n"/>
      <c r="BQ96" s="75" t="n">
        <v>17</v>
      </c>
      <c r="BR96" s="48" t="inlineStr">
        <is>
          <t>32x32</t>
        </is>
      </c>
      <c r="BS96" s="49" t="inlineStr">
        <is>
          <t>ETD 09-01-2015</t>
        </is>
      </c>
      <c r="BT96" s="76" t="n"/>
      <c r="BU96" s="76" t="n"/>
      <c r="BV96" s="50" t="inlineStr">
        <is>
          <t>added style ETD SMS 09-01-2015</t>
        </is>
      </c>
      <c r="BW96" s="50" t="inlineStr">
        <is>
          <t>STRETCH DENIM FROM TURKISH MILL</t>
        </is>
      </c>
      <c r="BX96" s="50" t="inlineStr">
        <is>
          <t>made in tunisia, washed by interwashing, 11 oz, stretch denim from turkish mill calik, seasonal black - added style, SMS comes later</t>
        </is>
      </c>
      <c r="BY96" s="51" t="inlineStr">
        <is>
          <t>32x32</t>
        </is>
      </c>
      <c r="BZ96" s="51" t="n">
        <v>42382</v>
      </c>
      <c r="CA96" s="52" t="n">
        <v>42432</v>
      </c>
      <c r="CB96" s="52" t="n"/>
      <c r="CC96" s="52" t="n"/>
      <c r="CD96" s="52" t="n">
        <v>42439</v>
      </c>
      <c r="CE96" s="52" t="n">
        <v>42468</v>
      </c>
      <c r="CF96" s="52" t="n"/>
      <c r="CG96" s="52" t="n"/>
      <c r="CH96" s="49" t="n">
        <v>42608</v>
      </c>
      <c r="CI96" s="49" t="inlineStr">
        <is>
          <t>Tunisia</t>
        </is>
      </c>
      <c r="CJ96" s="248" t="n"/>
      <c r="CK96" s="50" t="inlineStr">
        <is>
          <t>1st shipment OK (4-8-2016 )Knee and thigh is 1/2 size too small, but OK</t>
        </is>
      </c>
      <c r="CL96" s="53" t="n"/>
      <c r="CM96" s="53" t="n"/>
      <c r="CN96" s="53" t="n"/>
      <c r="CO96" s="53" t="n">
        <v>250</v>
      </c>
      <c r="CP96" s="53">
        <f>CO96*AK96</f>
        <v/>
      </c>
      <c r="CQ96" s="53" t="n"/>
      <c r="CR96" s="53" t="n"/>
      <c r="CS96" s="53" t="n"/>
      <c r="CT96" s="298">
        <f>CO96*AZ96</f>
        <v/>
      </c>
      <c r="CU96" s="298">
        <f>CT96-(CO96*AY96)</f>
        <v/>
      </c>
      <c r="CV96" s="298" t="n"/>
    </row>
    <row customFormat="1" customHeight="1" hidden="1" ht="15" r="97" s="15">
      <c r="A97" s="66" t="inlineStr">
        <is>
          <t>K160751201</t>
        </is>
      </c>
      <c r="B97" s="67" t="n">
        <v>1010103302</v>
      </c>
      <c r="C97" s="66" t="inlineStr">
        <is>
          <t>CHARLES</t>
        </is>
      </c>
      <c r="D97" s="66" t="inlineStr">
        <is>
          <t>CARBON USED OVERDYE</t>
        </is>
      </c>
      <c r="E97" s="66" t="inlineStr">
        <is>
          <t>Drop 1</t>
        </is>
      </c>
      <c r="F97" s="66" t="n"/>
      <c r="G97" s="39" t="n"/>
      <c r="H97" s="66" t="n"/>
      <c r="I97" s="66" t="inlineStr">
        <is>
          <t>JEANS</t>
        </is>
      </c>
      <c r="J97" s="67" t="n">
        <v>62034231</v>
      </c>
      <c r="K97" s="67" t="inlineStr">
        <is>
          <t>lange broeken, incl. kniebroeken e.d. broeken, van denim, voor heren of voor jongens (m.u.v. werk- en bedrijfskleding, zgn. Amerikaanse overalls)</t>
        </is>
      </c>
      <c r="L97" s="40" t="inlineStr">
        <is>
          <t>MENS</t>
        </is>
      </c>
      <c r="M97" s="66" t="inlineStr">
        <is>
          <t>D0071</t>
        </is>
      </c>
      <c r="N97" s="41" t="inlineStr">
        <is>
          <t>STRETCH</t>
        </is>
      </c>
      <c r="O97" s="41" t="inlineStr">
        <is>
          <t>MID RISE SLIM</t>
        </is>
      </c>
      <c r="P97" s="41" t="inlineStr">
        <is>
          <t>28-38</t>
        </is>
      </c>
      <c r="Q97" s="41" t="inlineStr">
        <is>
          <t>32-34</t>
        </is>
      </c>
      <c r="R97" s="41" t="n"/>
      <c r="S97" s="41" t="inlineStr">
        <is>
          <t>KINGS OF LAUNDRY SEASONAL MAIN</t>
        </is>
      </c>
      <c r="T97" s="42" t="inlineStr">
        <is>
          <t>TUNISIA</t>
        </is>
      </c>
      <c r="U97" s="42" t="inlineStr">
        <is>
          <t>ARTLAB</t>
        </is>
      </c>
      <c r="V97" s="42" t="inlineStr">
        <is>
          <t>ARTLAB</t>
        </is>
      </c>
      <c r="W97" s="42" t="inlineStr">
        <is>
          <t>INTERWASHING</t>
        </is>
      </c>
      <c r="X97" s="66" t="n"/>
      <c r="Y97" s="66" t="inlineStr">
        <is>
          <t>ORTA</t>
        </is>
      </c>
      <c r="Z97" s="66" t="inlineStr">
        <is>
          <t>9585A-33</t>
        </is>
      </c>
      <c r="AA97" s="41" t="inlineStr">
        <is>
          <t>8251 Carbon black OD</t>
        </is>
      </c>
      <c r="AB97" s="41" t="inlineStr">
        <is>
          <t>93% Sustainable</t>
        </is>
      </c>
      <c r="AC97" s="41" t="inlineStr">
        <is>
          <t>78% Organic cotton, 15% Tencel lyocell, 5% polyester, 2% elastane</t>
        </is>
      </c>
      <c r="AD97" s="41" t="inlineStr">
        <is>
          <t>12 oz</t>
        </is>
      </c>
      <c r="AE97" s="292" t="inlineStr">
        <is>
          <t>4,76 / 127</t>
        </is>
      </c>
      <c r="AF97" s="41" t="n"/>
      <c r="AG97" s="41" t="n"/>
      <c r="AH97" s="44" t="n"/>
      <c r="AI97" s="44" t="n"/>
      <c r="AJ97" s="44" t="n"/>
      <c r="AK97" s="70" t="n"/>
      <c r="AL97" s="293" t="n"/>
      <c r="AM97" s="294" t="inlineStr">
        <is>
          <t>EUR</t>
        </is>
      </c>
      <c r="AN97" s="294" t="inlineStr">
        <is>
          <t>FOB</t>
        </is>
      </c>
      <c r="AO97" s="294" t="inlineStr">
        <is>
          <t>60 DAYS NETT</t>
        </is>
      </c>
      <c r="AP97" s="295" t="inlineStr">
        <is>
          <t>cfmd</t>
        </is>
      </c>
      <c r="AQ97" s="295" t="n"/>
      <c r="AR97" s="294" t="n">
        <v>45</v>
      </c>
      <c r="AS97" s="294" t="n">
        <v>24.5</v>
      </c>
      <c r="AT97" s="296">
        <f>IFERROR(((IF(AS97&gt;0, AS97, IF(AR97&gt;0, AR97, IF(AQ97&gt;0, AQ97, 0)))))*INDEX(Assumptions!$B:$B,MATCH(T97,Assumptions!$A:$A,0)),0)</f>
        <v/>
      </c>
      <c r="AU97" s="296">
        <f>IFERROR(((IF(AS97&gt;0, AS97, IF(AR97&gt;0, AR97, IF(AQ97&gt;0, AQ97, 0)))))*INDEX(Assumptions!$C:$C,MATCH(T97,Assumptions!$A:$A,0)),0)</f>
        <v/>
      </c>
      <c r="AV97" s="296">
        <f>IFERROR(((IF(AS97&gt;0, AS97, IF(AR97&gt;0, AR97, IF(AQ97&gt;0, AQ97, 0)))))*INDEX(Assumptions!$D:$D,MATCH(T97,Assumptions!$A:$A,0)),0)</f>
        <v/>
      </c>
      <c r="AW97" s="296">
        <f>IFERROR(((IF(AS97&gt;0, AS97, IF(AR97&gt;0, AR97, IF(AQ97&gt;0, AQ97, 0)))))*INDEX(Assumptions!$G:$G,MATCH(U97,Assumptions!$F:$F,0)),0)</f>
        <v/>
      </c>
      <c r="AX97" s="297">
        <f>SUM(AT97:AW97)</f>
        <v/>
      </c>
      <c r="AY97" s="294">
        <f>((IF(AS97&gt;0, AS97, IF(AR97&gt;0, AR97, IF(AQ97&gt;0, AQ97, 0)))))+AX97</f>
        <v/>
      </c>
      <c r="AZ97" s="294">
        <f>BC97/BB97</f>
        <v/>
      </c>
      <c r="BA97" s="294">
        <f>BC97/2.38</f>
        <v/>
      </c>
      <c r="BB97" s="41" t="n">
        <v>2.5</v>
      </c>
      <c r="BC97" s="294" t="n">
        <v>139.95</v>
      </c>
      <c r="BD97" s="46">
        <f>(AZ97-AY97)/AZ97</f>
        <v/>
      </c>
      <c r="BE97" s="294">
        <f>AR97*BQ97</f>
        <v/>
      </c>
      <c r="BF97" s="294" t="n">
        <v>6.9</v>
      </c>
      <c r="BG97" s="294" t="n">
        <v>3.72</v>
      </c>
      <c r="BH97" s="47" t="n"/>
      <c r="BI97" s="47" t="inlineStr">
        <is>
          <t>WP, fabric and trims not matching FOB…in general OD program</t>
        </is>
      </c>
      <c r="BJ97" s="47" t="n"/>
      <c r="BK97" s="47" t="n"/>
      <c r="BL97" s="47" t="n"/>
      <c r="BM97" s="47" t="n"/>
      <c r="BN97" s="47" t="n"/>
      <c r="BO97" s="47" t="n"/>
      <c r="BP97" s="42" t="n"/>
      <c r="BQ97" s="48" t="n">
        <v>17</v>
      </c>
      <c r="BR97" s="48" t="inlineStr">
        <is>
          <t>32x32</t>
        </is>
      </c>
      <c r="BS97" s="49" t="n">
        <v>42362</v>
      </c>
      <c r="BT97" s="73" t="inlineStr">
        <is>
          <t>14-12-2015 J</t>
        </is>
      </c>
      <c r="BU97" s="73" t="inlineStr">
        <is>
          <t>14-12-2015 M</t>
        </is>
      </c>
      <c r="BV97" s="50" t="inlineStr">
        <is>
          <t>bad fit, only for wash</t>
        </is>
      </c>
      <c r="BW97" s="50" t="inlineStr">
        <is>
          <t>STRETCH DENIM FROM TURKISH MILL</t>
        </is>
      </c>
      <c r="BX97" s="50" t="inlineStr">
        <is>
          <t>made in tunisia, washed by interwashing, 12 oz, stretch denim from turkish mill orta, kings of laundry - bad fit, only for wash, available patch  (s/b KOL patch), all damages are cxl</t>
        </is>
      </c>
      <c r="BY97" s="51" t="inlineStr">
        <is>
          <t>32x32</t>
        </is>
      </c>
      <c r="BZ97" s="51" t="n">
        <v>42382</v>
      </c>
      <c r="CA97" s="52" t="n">
        <v>42432</v>
      </c>
      <c r="CB97" s="52" t="n"/>
      <c r="CC97" s="52" t="inlineStr">
        <is>
          <t>add laser?</t>
        </is>
      </c>
      <c r="CD97" s="52" t="n">
        <v>42439</v>
      </c>
      <c r="CE97" s="52" t="n">
        <v>42468</v>
      </c>
      <c r="CF97" s="52" t="n"/>
      <c r="CG97" s="52" t="n"/>
      <c r="CH97" s="49" t="n">
        <v>42586</v>
      </c>
      <c r="CI97" s="49" t="n"/>
      <c r="CJ97" s="248" t="inlineStr">
        <is>
          <t>2-5 pcs received (recheck)</t>
        </is>
      </c>
      <c r="CK97" s="50" t="inlineStr">
        <is>
          <t>Thigh + knee 1 size too small, OK due to the stretch</t>
        </is>
      </c>
      <c r="CL97" s="53" t="n"/>
      <c r="CM97" s="53" t="n"/>
      <c r="CN97" s="53" t="n"/>
      <c r="CO97" s="53" t="n">
        <v>648</v>
      </c>
      <c r="CP97" s="53">
        <f>CO97*AK97</f>
        <v/>
      </c>
      <c r="CQ97" s="53" t="n"/>
      <c r="CR97" s="53" t="n"/>
      <c r="CS97" s="53" t="n"/>
      <c r="CT97" s="298">
        <f>CO97*AZ97</f>
        <v/>
      </c>
      <c r="CU97" s="298">
        <f>CT97-(CO97*AY97)</f>
        <v/>
      </c>
      <c r="CV97" s="298" t="n"/>
    </row>
    <row customFormat="1" customHeight="1" hidden="1" ht="15" r="98" s="15">
      <c r="A98" s="66" t="inlineStr">
        <is>
          <t>K160751202</t>
        </is>
      </c>
      <c r="B98" s="67" t="n">
        <v>1010103303</v>
      </c>
      <c r="C98" s="66" t="inlineStr">
        <is>
          <t>CHARLES</t>
        </is>
      </c>
      <c r="D98" s="66" t="inlineStr">
        <is>
          <t>NEPPY BLUE USED</t>
        </is>
      </c>
      <c r="E98" s="66" t="inlineStr">
        <is>
          <t>Drop 1</t>
        </is>
      </c>
      <c r="F98" s="66" t="n"/>
      <c r="G98" s="39" t="n"/>
      <c r="H98" s="66" t="n"/>
      <c r="I98" s="66" t="inlineStr">
        <is>
          <t>JEANS</t>
        </is>
      </c>
      <c r="J98" s="67" t="n">
        <v>62034231</v>
      </c>
      <c r="K98" s="67" t="inlineStr">
        <is>
          <t>lange broeken, incl. kniebroeken e.d. broeken, van denim, voor heren of voor jongens (m.u.v. werk- en bedrijfskleding, zgn. Amerikaanse overalls)</t>
        </is>
      </c>
      <c r="L98" s="40" t="inlineStr">
        <is>
          <t>MENS</t>
        </is>
      </c>
      <c r="M98" s="66" t="inlineStr">
        <is>
          <t>D0094</t>
        </is>
      </c>
      <c r="N98" s="41" t="inlineStr">
        <is>
          <t>STRETCH</t>
        </is>
      </c>
      <c r="O98" s="41" t="inlineStr">
        <is>
          <t>MID RISE SLIM</t>
        </is>
      </c>
      <c r="P98" s="41" t="inlineStr">
        <is>
          <t>28-38</t>
        </is>
      </c>
      <c r="Q98" s="41" t="inlineStr">
        <is>
          <t>32-34</t>
        </is>
      </c>
      <c r="R98" s="41" t="n"/>
      <c r="S98" s="41" t="inlineStr">
        <is>
          <t>SEASONAL MAIN</t>
        </is>
      </c>
      <c r="T98" s="42" t="inlineStr">
        <is>
          <t>TUNISIA</t>
        </is>
      </c>
      <c r="U98" s="42" t="inlineStr">
        <is>
          <t>ARTLAB</t>
        </is>
      </c>
      <c r="V98" s="42" t="inlineStr">
        <is>
          <t>ARTLAB</t>
        </is>
      </c>
      <c r="W98" s="42" t="inlineStr">
        <is>
          <t>INTERWASHING</t>
        </is>
      </c>
      <c r="X98" s="66" t="n"/>
      <c r="Y98" s="66" t="inlineStr">
        <is>
          <t>ISKO</t>
        </is>
      </c>
      <c r="Z98" s="67" t="n">
        <v>56588</v>
      </c>
      <c r="AA98" s="156" t="n">
        <v>98925</v>
      </c>
      <c r="AB98" s="156" t="inlineStr">
        <is>
          <t>93% Sustainable</t>
        </is>
      </c>
      <c r="AC98" s="41" t="inlineStr">
        <is>
          <t>93% Organic cotton, 6% polyester, 1% elastane</t>
        </is>
      </c>
      <c r="AD98" s="41" t="inlineStr">
        <is>
          <t>11,75 oz</t>
        </is>
      </c>
      <c r="AE98" s="292" t="inlineStr">
        <is>
          <t>6,06 / 138</t>
        </is>
      </c>
      <c r="AF98" s="41" t="n"/>
      <c r="AG98" s="41" t="n"/>
      <c r="AH98" s="44" t="n"/>
      <c r="AI98" s="44" t="n"/>
      <c r="AJ98" s="44" t="n"/>
      <c r="AK98" s="70" t="n"/>
      <c r="AL98" s="293" t="n"/>
      <c r="AM98" s="294" t="inlineStr">
        <is>
          <t>EUR</t>
        </is>
      </c>
      <c r="AN98" s="294" t="inlineStr">
        <is>
          <t>FOB</t>
        </is>
      </c>
      <c r="AO98" s="294" t="inlineStr">
        <is>
          <t>60 DAYS NETT</t>
        </is>
      </c>
      <c r="AP98" s="295" t="inlineStr">
        <is>
          <t>cfmd</t>
        </is>
      </c>
      <c r="AQ98" s="295" t="n"/>
      <c r="AR98" s="294" t="n">
        <v>45</v>
      </c>
      <c r="AS98" s="294" t="n">
        <v>27</v>
      </c>
      <c r="AT98" s="296">
        <f>IFERROR(((IF(AS98&gt;0, AS98, IF(AR98&gt;0, AR98, IF(AQ98&gt;0, AQ98, 0)))))*INDEX(Assumptions!$B:$B,MATCH(T98,Assumptions!$A:$A,0)),0)</f>
        <v/>
      </c>
      <c r="AU98" s="296">
        <f>IFERROR(((IF(AS98&gt;0, AS98, IF(AR98&gt;0, AR98, IF(AQ98&gt;0, AQ98, 0)))))*INDEX(Assumptions!$C:$C,MATCH(T98,Assumptions!$A:$A,0)),0)</f>
        <v/>
      </c>
      <c r="AV98" s="296">
        <f>IFERROR(((IF(AS98&gt;0, AS98, IF(AR98&gt;0, AR98, IF(AQ98&gt;0, AQ98, 0)))))*INDEX(Assumptions!$D:$D,MATCH(T98,Assumptions!$A:$A,0)),0)</f>
        <v/>
      </c>
      <c r="AW98" s="296">
        <f>IFERROR(((IF(AS98&gt;0, AS98, IF(AR98&gt;0, AR98, IF(AQ98&gt;0, AQ98, 0)))))*INDEX(Assumptions!$G:$G,MATCH(U98,Assumptions!$F:$F,0)),0)</f>
        <v/>
      </c>
      <c r="AX98" s="297">
        <f>SUM(AT98:AW98)</f>
        <v/>
      </c>
      <c r="AY98" s="294">
        <f>((IF(AS98&gt;0, AS98, IF(AR98&gt;0, AR98, IF(AQ98&gt;0, AQ98, 0)))))+AX98</f>
        <v/>
      </c>
      <c r="AZ98" s="294">
        <f>BC98/BB98</f>
        <v/>
      </c>
      <c r="BA98" s="294">
        <f>BC98/2.38</f>
        <v/>
      </c>
      <c r="BB98" s="41" t="n">
        <v>2.5</v>
      </c>
      <c r="BC98" s="294" t="n">
        <v>149.95</v>
      </c>
      <c r="BD98" s="46">
        <f>(AZ98-AY98)/AZ98</f>
        <v/>
      </c>
      <c r="BE98" s="294">
        <f>AR98*BQ98</f>
        <v/>
      </c>
      <c r="BF98" s="294" t="n">
        <v>6</v>
      </c>
      <c r="BG98" s="294" t="n">
        <v>3.47</v>
      </c>
      <c r="BH98" s="47" t="n"/>
      <c r="BI98" s="47" t="inlineStr">
        <is>
          <t>FOB not matching WP, Trims and Fabric price for Neppy program</t>
        </is>
      </c>
      <c r="BJ98" s="47" t="n"/>
      <c r="BK98" s="47" t="n"/>
      <c r="BL98" s="47" t="n"/>
      <c r="BM98" s="47" t="n"/>
      <c r="BN98" s="47" t="n"/>
      <c r="BO98" s="47" t="n"/>
      <c r="BP98" s="42" t="n"/>
      <c r="BQ98" s="48" t="n">
        <v>17</v>
      </c>
      <c r="BR98" s="48" t="inlineStr">
        <is>
          <t>32x32</t>
        </is>
      </c>
      <c r="BS98" s="49" t="n">
        <v>42362</v>
      </c>
      <c r="BT98" s="73" t="inlineStr">
        <is>
          <t>14-12-2015 J</t>
        </is>
      </c>
      <c r="BU98" s="73" t="inlineStr">
        <is>
          <t>14-12-2015 M</t>
        </is>
      </c>
      <c r="BV98" s="50" t="inlineStr">
        <is>
          <t>bad fit, only for wash</t>
        </is>
      </c>
      <c r="BW98" s="50" t="inlineStr">
        <is>
          <t>STRETCH DENIM FROM TURKISH MILL</t>
        </is>
      </c>
      <c r="BX98" s="50" t="inlineStr">
        <is>
          <t>made in tunisia, washed by interwashing, 11,75 oz, stretch denim from turkish mill isko, seasonal main - bad fit, only for wash</t>
        </is>
      </c>
      <c r="BY98" s="51" t="inlineStr">
        <is>
          <t>32x32</t>
        </is>
      </c>
      <c r="BZ98" s="51" t="n">
        <v>42382</v>
      </c>
      <c r="CA98" s="52" t="n">
        <v>42417</v>
      </c>
      <c r="CB98" s="52" t="n"/>
      <c r="CC98" s="52" t="n"/>
      <c r="CD98" s="52" t="n">
        <v>42444</v>
      </c>
      <c r="CE98" s="52" t="n">
        <v>42468</v>
      </c>
      <c r="CF98" s="52" t="n"/>
      <c r="CG98" s="52" t="n"/>
      <c r="CH98" s="49" t="n">
        <v>42586</v>
      </c>
      <c r="CI98" s="49" t="inlineStr">
        <is>
          <t>Tunisia</t>
        </is>
      </c>
      <c r="CJ98" s="248" t="inlineStr">
        <is>
          <t>2-5 pcs received (recheck)</t>
        </is>
      </c>
      <c r="CK98" s="50" t="n"/>
      <c r="CL98" s="53" t="n"/>
      <c r="CM98" s="53" t="n"/>
      <c r="CN98" s="53" t="n"/>
      <c r="CO98" s="53" t="n">
        <v>148</v>
      </c>
      <c r="CP98" s="53">
        <f>CO98*AK98</f>
        <v/>
      </c>
      <c r="CQ98" s="53" t="n"/>
      <c r="CR98" s="53" t="n"/>
      <c r="CS98" s="53" t="n"/>
      <c r="CT98" s="298">
        <f>CO98*AZ98</f>
        <v/>
      </c>
      <c r="CU98" s="298">
        <f>CT98-(CO98*AY98)</f>
        <v/>
      </c>
      <c r="CV98" s="298" t="n"/>
    </row>
    <row customFormat="1" customHeight="1" hidden="1" ht="15" r="99" s="16">
      <c r="A99" s="66" t="inlineStr">
        <is>
          <t>K160751203</t>
        </is>
      </c>
      <c r="B99" s="67" t="n">
        <v>1010103304</v>
      </c>
      <c r="C99" s="66" t="inlineStr">
        <is>
          <t>CHARLES</t>
        </is>
      </c>
      <c r="D99" s="66" t="inlineStr">
        <is>
          <t>GLORY BLUE 6 MONTHS</t>
        </is>
      </c>
      <c r="E99" s="66" t="inlineStr">
        <is>
          <t>Drop 2</t>
        </is>
      </c>
      <c r="F99" s="66" t="n"/>
      <c r="G99" s="39" t="n"/>
      <c r="H99" s="66" t="n"/>
      <c r="I99" s="66" t="inlineStr">
        <is>
          <t>JEANS</t>
        </is>
      </c>
      <c r="J99" s="67" t="n">
        <v>62034231</v>
      </c>
      <c r="K99" s="67" t="inlineStr">
        <is>
          <t>lange broeken, incl. kniebroeken e.d. broeken, van denim, voor heren of voor jongens (m.u.v. werk- en bedrijfskleding, zgn. Amerikaanse overalls)</t>
        </is>
      </c>
      <c r="L99" s="40" t="inlineStr">
        <is>
          <t>MENS</t>
        </is>
      </c>
      <c r="M99" s="66" t="inlineStr">
        <is>
          <t>D0083</t>
        </is>
      </c>
      <c r="N99" s="41" t="inlineStr">
        <is>
          <t>STRETCH</t>
        </is>
      </c>
      <c r="O99" s="41" t="inlineStr">
        <is>
          <t>MID RISE SLIM</t>
        </is>
      </c>
      <c r="P99" s="41" t="inlineStr">
        <is>
          <t>28-38</t>
        </is>
      </c>
      <c r="Q99" s="41" t="inlineStr">
        <is>
          <t>32-34</t>
        </is>
      </c>
      <c r="R99" s="41" t="n"/>
      <c r="S99" s="41" t="inlineStr">
        <is>
          <t>SEASONAL MAIN</t>
        </is>
      </c>
      <c r="T99" s="42" t="inlineStr">
        <is>
          <t>TUNISIA</t>
        </is>
      </c>
      <c r="U99" s="42" t="inlineStr">
        <is>
          <t>ARTLAB</t>
        </is>
      </c>
      <c r="V99" s="42" t="inlineStr">
        <is>
          <t>ARTLAB</t>
        </is>
      </c>
      <c r="W99" s="42" t="inlineStr">
        <is>
          <t>INTERWASHING</t>
        </is>
      </c>
      <c r="X99" s="66" t="n"/>
      <c r="Y99" s="66" t="inlineStr">
        <is>
          <t>ORTA</t>
        </is>
      </c>
      <c r="Z99" s="67" t="inlineStr">
        <is>
          <t>9586A-46 i-Core glory Polar</t>
        </is>
      </c>
      <c r="AA99" s="41" t="inlineStr">
        <is>
          <t>8367 i-Core glory Polar</t>
        </is>
      </c>
      <c r="AB99" s="41" t="inlineStr">
        <is>
          <t>98% Sustainable</t>
        </is>
      </c>
      <c r="AC99" s="41" t="inlineStr">
        <is>
          <t>98% Organic Cotton / 2% Elastane</t>
        </is>
      </c>
      <c r="AD99" s="41" t="inlineStr">
        <is>
          <t>13 oz</t>
        </is>
      </c>
      <c r="AE99" s="292" t="n">
        <v>5.25</v>
      </c>
      <c r="AF99" s="41" t="n"/>
      <c r="AG99" s="41" t="n"/>
      <c r="AH99" s="44" t="n"/>
      <c r="AI99" s="44" t="n"/>
      <c r="AJ99" s="44" t="n"/>
      <c r="AK99" s="70" t="n"/>
      <c r="AL99" s="293" t="n"/>
      <c r="AM99" s="294" t="inlineStr">
        <is>
          <t>EUR</t>
        </is>
      </c>
      <c r="AN99" s="294" t="inlineStr">
        <is>
          <t>FOB</t>
        </is>
      </c>
      <c r="AO99" s="294" t="inlineStr">
        <is>
          <t>60 DAYS NETT</t>
        </is>
      </c>
      <c r="AP99" s="295" t="inlineStr">
        <is>
          <t>cfmd</t>
        </is>
      </c>
      <c r="AQ99" s="295" t="n"/>
      <c r="AR99" s="294" t="n">
        <v>45</v>
      </c>
      <c r="AS99" s="294" t="n">
        <v>25.4</v>
      </c>
      <c r="AT99" s="296">
        <f>IFERROR(((IF(AS99&gt;0, AS99, IF(AR99&gt;0, AR99, IF(AQ99&gt;0, AQ99, 0)))))*INDEX(Assumptions!$B:$B,MATCH(T99,Assumptions!$A:$A,0)),0)</f>
        <v/>
      </c>
      <c r="AU99" s="296">
        <f>IFERROR(((IF(AS99&gt;0, AS99, IF(AR99&gt;0, AR99, IF(AQ99&gt;0, AQ99, 0)))))*INDEX(Assumptions!$C:$C,MATCH(T99,Assumptions!$A:$A,0)),0)</f>
        <v/>
      </c>
      <c r="AV99" s="296">
        <f>IFERROR(((IF(AS99&gt;0, AS99, IF(AR99&gt;0, AR99, IF(AQ99&gt;0, AQ99, 0)))))*INDEX(Assumptions!$D:$D,MATCH(T99,Assumptions!$A:$A,0)),0)</f>
        <v/>
      </c>
      <c r="AW99" s="296">
        <f>IFERROR(((IF(AS99&gt;0, AS99, IF(AR99&gt;0, AR99, IF(AQ99&gt;0, AQ99, 0)))))*INDEX(Assumptions!$G:$G,MATCH(U99,Assumptions!$F:$F,0)),0)</f>
        <v/>
      </c>
      <c r="AX99" s="297">
        <f>SUM(AT99:AW99)</f>
        <v/>
      </c>
      <c r="AY99" s="294">
        <f>((IF(AS99&gt;0, AS99, IF(AR99&gt;0, AR99, IF(AQ99&gt;0, AQ99, 0)))))+AX99</f>
        <v/>
      </c>
      <c r="AZ99" s="294">
        <f>BC99/BB99</f>
        <v/>
      </c>
      <c r="BA99" s="294">
        <f>BC99/2.38</f>
        <v/>
      </c>
      <c r="BB99" s="41" t="n">
        <v>2.5</v>
      </c>
      <c r="BC99" s="294" t="n">
        <v>139.95</v>
      </c>
      <c r="BD99" s="46">
        <f>(AZ99-AY99)/AZ99</f>
        <v/>
      </c>
      <c r="BE99" s="294">
        <f>AR99*BQ99</f>
        <v/>
      </c>
      <c r="BF99" s="294" t="n">
        <v>6</v>
      </c>
      <c r="BG99" s="294" t="n"/>
      <c r="BH99" s="47" t="n"/>
      <c r="BI99" s="47" t="inlineStr">
        <is>
          <t>push for price wash is same as green / remove rags from wash as this is extra comp to GREEN</t>
        </is>
      </c>
      <c r="BJ99" s="71" t="n"/>
      <c r="BK99" s="47" t="n"/>
      <c r="BL99" s="47" t="n"/>
      <c r="BM99" s="47" t="n"/>
      <c r="BN99" s="47" t="n"/>
      <c r="BO99" s="47" t="n"/>
      <c r="BP99" s="42" t="inlineStr">
        <is>
          <t>new test ITW (original done in Elleti)</t>
        </is>
      </c>
      <c r="BQ99" s="48" t="n">
        <v>17</v>
      </c>
      <c r="BR99" s="48" t="inlineStr">
        <is>
          <t>32x32</t>
        </is>
      </c>
      <c r="BS99" s="49" t="n">
        <v>42362</v>
      </c>
      <c r="BT99" s="73" t="inlineStr">
        <is>
          <t>15-12-2015 M -&gt; P</t>
        </is>
      </c>
      <c r="BU99" s="73" t="inlineStr">
        <is>
          <t>11-12-2015 M</t>
        </is>
      </c>
      <c r="BV99" s="50" t="inlineStr">
        <is>
          <t>waist too big, but rest too small --&gt; balance problem</t>
        </is>
      </c>
      <c r="BW99" s="50" t="inlineStr">
        <is>
          <t>STRETCH DENIM FROM TURKISH MILL</t>
        </is>
      </c>
      <c r="BX99" s="50" t="inlineStr">
        <is>
          <t>made in tunisia, washed by interwashing, 13 oz, stretch denim from turkish mill orta, seasonal main - waist too big, but rest too small</t>
        </is>
      </c>
      <c r="BY99" s="51" t="inlineStr">
        <is>
          <t>32x32</t>
        </is>
      </c>
      <c r="BZ99" s="51" t="n">
        <v>42382</v>
      </c>
      <c r="CA99" s="52" t="n">
        <v>42485</v>
      </c>
      <c r="CB99" s="52" t="n"/>
      <c r="CC99" s="52" t="inlineStr">
        <is>
          <t>hand carry back -PPS will come in 9579 ( fabric for production) wash  will be sent separate</t>
        </is>
      </c>
      <c r="CD99" s="52" t="n">
        <v>42492</v>
      </c>
      <c r="CE99" s="254" t="n">
        <v>42515</v>
      </c>
      <c r="CF99" s="52" t="n"/>
      <c r="CG99" s="52" t="n"/>
      <c r="CH99" s="49" t="n">
        <v>42608</v>
      </c>
      <c r="CI99" s="49" t="inlineStr">
        <is>
          <t>Tunisia</t>
        </is>
      </c>
      <c r="CJ99" s="248" t="n"/>
      <c r="CK99" s="50" t="n"/>
      <c r="CL99" s="53" t="n"/>
      <c r="CM99" s="53" t="n"/>
      <c r="CN99" s="53" t="n"/>
      <c r="CO99" s="53" t="n">
        <v>247</v>
      </c>
      <c r="CP99" s="53">
        <f>CO99*AK99</f>
        <v/>
      </c>
      <c r="CQ99" s="53" t="n"/>
      <c r="CR99" s="53" t="n"/>
      <c r="CS99" s="53" t="n"/>
      <c r="CT99" s="298">
        <f>CO99*AZ99</f>
        <v/>
      </c>
      <c r="CU99" s="298">
        <f>CT99-(CO99*AY99)</f>
        <v/>
      </c>
      <c r="CV99" s="298" t="n"/>
    </row>
    <row customFormat="1" customHeight="1" hidden="1" ht="15" r="100" s="16">
      <c r="A100" s="217" t="inlineStr">
        <is>
          <t>K160751204</t>
        </is>
      </c>
      <c r="B100" s="67" t="n">
        <v>1010103305</v>
      </c>
      <c r="C100" s="217" t="inlineStr">
        <is>
          <t>CHARLES</t>
        </is>
      </c>
      <c r="D100" s="217" t="inlineStr">
        <is>
          <t>GLORY GREEN 6 MONTHS</t>
        </is>
      </c>
      <c r="E100" s="217" t="inlineStr">
        <is>
          <t>Drop 2</t>
        </is>
      </c>
      <c r="F100" s="217" t="inlineStr">
        <is>
          <t>x</t>
        </is>
      </c>
      <c r="G100" s="180" t="n">
        <v>42428</v>
      </c>
      <c r="H100" s="217" t="inlineStr">
        <is>
          <t>Orta cxld from production (9579 replacement??)</t>
        </is>
      </c>
      <c r="I100" s="217" t="inlineStr">
        <is>
          <t>JEANS</t>
        </is>
      </c>
      <c r="J100" s="216" t="n">
        <v>62034231</v>
      </c>
      <c r="K100" s="67" t="inlineStr">
        <is>
          <t>lange broeken, incl. kniebroeken e.d. broeken, van denim, voor heren of voor jongens (m.u.v. werk- en bedrijfskleding, zgn. Amerikaanse overalls)</t>
        </is>
      </c>
      <c r="L100" s="181" t="inlineStr">
        <is>
          <t>MENS</t>
        </is>
      </c>
      <c r="M100" s="217" t="inlineStr">
        <is>
          <t>D0084</t>
        </is>
      </c>
      <c r="N100" s="182" t="inlineStr">
        <is>
          <t>-</t>
        </is>
      </c>
      <c r="O100" s="182" t="inlineStr">
        <is>
          <t>MID RISE SLIM</t>
        </is>
      </c>
      <c r="P100" s="182" t="inlineStr">
        <is>
          <t>28-38</t>
        </is>
      </c>
      <c r="Q100" s="182" t="inlineStr">
        <is>
          <t>32-34</t>
        </is>
      </c>
      <c r="R100" s="182" t="n"/>
      <c r="S100" s="182" t="inlineStr">
        <is>
          <t>SEASONAL MAIN</t>
        </is>
      </c>
      <c r="T100" s="183" t="inlineStr">
        <is>
          <t>TUNISIA</t>
        </is>
      </c>
      <c r="U100" s="183" t="inlineStr">
        <is>
          <t>ARTLAB</t>
        </is>
      </c>
      <c r="V100" s="183" t="inlineStr">
        <is>
          <t>ARTLAB</t>
        </is>
      </c>
      <c r="W100" s="183" t="inlineStr">
        <is>
          <t>INTERWASHING</t>
        </is>
      </c>
      <c r="X100" s="217" t="n"/>
      <c r="Y100" s="217" t="inlineStr">
        <is>
          <t>ORTA</t>
        </is>
      </c>
      <c r="Z100" s="217" t="inlineStr">
        <is>
          <t>9587A-46 i-Core glory Forest</t>
        </is>
      </c>
      <c r="AA100" s="181" t="inlineStr">
        <is>
          <t>8368 i-Core glory Forest</t>
        </is>
      </c>
      <c r="AB100" s="181" t="inlineStr">
        <is>
          <t>98% Sustainable</t>
        </is>
      </c>
      <c r="AC100" s="206" t="inlineStr">
        <is>
          <t>98% Organic Cotton / 2% Elastane</t>
        </is>
      </c>
      <c r="AD100" s="182" t="inlineStr">
        <is>
          <t>13 oz</t>
        </is>
      </c>
      <c r="AE100" s="299" t="n">
        <v>5.25</v>
      </c>
      <c r="AF100" s="182" t="n"/>
      <c r="AG100" s="182" t="n"/>
      <c r="AH100" s="185" t="n"/>
      <c r="AI100" s="185" t="n"/>
      <c r="AJ100" s="185" t="n"/>
      <c r="AK100" s="186" t="n"/>
      <c r="AL100" s="300" t="n"/>
      <c r="AM100" s="301" t="inlineStr">
        <is>
          <t>EUR</t>
        </is>
      </c>
      <c r="AN100" s="301" t="inlineStr">
        <is>
          <t>FOB</t>
        </is>
      </c>
      <c r="AO100" s="294" t="inlineStr">
        <is>
          <t>60 DAYS NETT</t>
        </is>
      </c>
      <c r="AP100" s="306" t="inlineStr">
        <is>
          <t>cfmd</t>
        </is>
      </c>
      <c r="AQ100" s="306" t="n"/>
      <c r="AR100" s="301" t="n">
        <v>45</v>
      </c>
      <c r="AS100" s="301" t="n">
        <v>25.4</v>
      </c>
      <c r="AT100" s="302">
        <f>IFERROR(((IF(AS100&gt;0, AS100, IF(AR100&gt;0, AR100, IF(AQ100&gt;0, AQ100, 0)))))*INDEX(Assumptions!$B:$B,MATCH(T100,Assumptions!$A:$A,0)),0)</f>
        <v/>
      </c>
      <c r="AU100" s="302">
        <f>IFERROR(((IF(AS100&gt;0, AS100, IF(AR100&gt;0, AR100, IF(AQ100&gt;0, AQ100, 0)))))*INDEX(Assumptions!$C:$C,MATCH(T100,Assumptions!$A:$A,0)),0)</f>
        <v/>
      </c>
      <c r="AV100" s="302">
        <f>IFERROR(((IF(AS100&gt;0, AS100, IF(AR100&gt;0, AR100, IF(AQ100&gt;0, AQ100, 0)))))*INDEX(Assumptions!$D:$D,MATCH(T100,Assumptions!$A:$A,0)),0)</f>
        <v/>
      </c>
      <c r="AW100" s="302">
        <f>IFERROR(((IF(AS100&gt;0, AS100, IF(AR100&gt;0, AR100, IF(AQ100&gt;0, AQ100, 0)))))*INDEX(Assumptions!$G:$G,MATCH(U100,Assumptions!$F:$F,0)),0)</f>
        <v/>
      </c>
      <c r="AX100" s="303">
        <f>SUM(AT100:AW100)</f>
        <v/>
      </c>
      <c r="AY100" s="301">
        <f>((IF(AS100&gt;0, AS100, IF(AR100&gt;0, AR100, IF(AQ100&gt;0, AQ100, 0)))))+AX100</f>
        <v/>
      </c>
      <c r="AZ100" s="301">
        <f>BC100/BB100</f>
        <v/>
      </c>
      <c r="BA100" s="301">
        <f>BC100/2.38</f>
        <v/>
      </c>
      <c r="BB100" s="182" t="n">
        <v>2.5</v>
      </c>
      <c r="BC100" s="301" t="n">
        <v>139.95</v>
      </c>
      <c r="BD100" s="191">
        <f>(AZ100-AY100)/AZ100</f>
        <v/>
      </c>
      <c r="BE100" s="301">
        <f>AR100*BQ100</f>
        <v/>
      </c>
      <c r="BF100" s="301" t="n"/>
      <c r="BG100" s="301" t="n"/>
      <c r="BH100" s="192" t="inlineStr">
        <is>
          <t>3.42</t>
        </is>
      </c>
      <c r="BI100" s="192" t="inlineStr">
        <is>
          <t>push for price wash is same as blue!!</t>
        </is>
      </c>
      <c r="BJ100" s="192" t="inlineStr">
        <is>
          <t>6.9</t>
        </is>
      </c>
      <c r="BK100" s="192" t="n"/>
      <c r="BL100" s="192" t="n"/>
      <c r="BM100" s="192" t="n"/>
      <c r="BN100" s="192" t="n"/>
      <c r="BO100" s="192" t="n"/>
      <c r="BP100" s="183" t="inlineStr">
        <is>
          <t>new test ITW (original done in Elleti)</t>
        </is>
      </c>
      <c r="BQ100" s="193" t="n">
        <v>17</v>
      </c>
      <c r="BR100" s="193" t="inlineStr">
        <is>
          <t>32x32</t>
        </is>
      </c>
      <c r="BS100" s="194" t="n">
        <v>42362</v>
      </c>
      <c r="BT100" s="214" t="inlineStr">
        <is>
          <t>15-12-2015 P</t>
        </is>
      </c>
      <c r="BU100" s="214" t="inlineStr">
        <is>
          <t>14-12-2015 P</t>
        </is>
      </c>
      <c r="BV100" s="195" t="inlineStr">
        <is>
          <t>waist too big, but rest too small --&gt; balance problem</t>
        </is>
      </c>
      <c r="BW100" s="195" t="inlineStr">
        <is>
          <t>STRETCH DENIM FROM TURKISH MILL</t>
        </is>
      </c>
      <c r="BX100" s="195" t="inlineStr">
        <is>
          <t>made in tunisia, washed by interwashing, 13 oz, stretch denim from turkish mill orta, seasonal main - waist too big, but rest too small</t>
        </is>
      </c>
      <c r="BY100" s="196" t="inlineStr">
        <is>
          <t>32x32</t>
        </is>
      </c>
      <c r="BZ100" s="196" t="n">
        <v>42382</v>
      </c>
      <c r="CA100" s="197" t="inlineStr">
        <is>
          <t>3) ETD 2nd wk Mar</t>
        </is>
      </c>
      <c r="CB100" s="197" t="n"/>
      <c r="CC100" s="197" t="n"/>
      <c r="CD100" s="197" t="inlineStr">
        <is>
          <t>-</t>
        </is>
      </c>
      <c r="CE100" s="197" t="n"/>
      <c r="CF100" s="197" t="n"/>
      <c r="CG100" s="197" t="n"/>
      <c r="CH100" s="194" t="n"/>
      <c r="CI100" s="194" t="n"/>
      <c r="CJ100" s="249" t="n"/>
      <c r="CK100" s="50" t="n"/>
      <c r="CL100" s="198" t="n"/>
      <c r="CM100" s="198" t="n"/>
      <c r="CN100" s="198" t="n"/>
      <c r="CO100" s="198">
        <f>CM100+CN100</f>
        <v/>
      </c>
      <c r="CP100" s="198">
        <f>CO100*AK100</f>
        <v/>
      </c>
      <c r="CQ100" s="198" t="n"/>
      <c r="CR100" s="198" t="n"/>
      <c r="CS100" s="198" t="n"/>
      <c r="CT100" s="304">
        <f>CO100*AR100</f>
        <v/>
      </c>
      <c r="CU100" s="304">
        <f>CT100-(CO100*AQ100)</f>
        <v/>
      </c>
      <c r="CV100" s="304">
        <f>CO100*AY100</f>
        <v/>
      </c>
    </row>
    <row customFormat="1" customHeight="1" hidden="1" ht="15" r="101" s="16">
      <c r="A101" s="66" t="inlineStr">
        <is>
          <t>K160751205</t>
        </is>
      </c>
      <c r="B101" s="67" t="n">
        <v>1010103306</v>
      </c>
      <c r="C101" s="66" t="inlineStr">
        <is>
          <t>CHARLES</t>
        </is>
      </c>
      <c r="D101" s="66" t="inlineStr">
        <is>
          <t>SMOKE BLUE 3D</t>
        </is>
      </c>
      <c r="E101" s="66" t="inlineStr">
        <is>
          <t>Drop 1</t>
        </is>
      </c>
      <c r="F101" s="66" t="n"/>
      <c r="G101" s="39" t="n"/>
      <c r="H101" s="66" t="n"/>
      <c r="I101" s="66" t="inlineStr">
        <is>
          <t>JEANS</t>
        </is>
      </c>
      <c r="J101" s="67" t="n">
        <v>62034231</v>
      </c>
      <c r="K101" s="67" t="inlineStr">
        <is>
          <t>lange broeken, incl. kniebroeken e.d. broeken, van denim, voor heren of voor jongens (m.u.v. werk- en bedrijfskleding, zgn. Amerikaanse overalls)</t>
        </is>
      </c>
      <c r="L101" s="40" t="inlineStr">
        <is>
          <t>MENS</t>
        </is>
      </c>
      <c r="M101" s="67" t="inlineStr">
        <is>
          <t>D0046</t>
        </is>
      </c>
      <c r="N101" s="41" t="inlineStr">
        <is>
          <t>STRETCH</t>
        </is>
      </c>
      <c r="O101" s="41" t="inlineStr">
        <is>
          <t>MID RISE SLIM</t>
        </is>
      </c>
      <c r="P101" s="41" t="inlineStr">
        <is>
          <t>28-38</t>
        </is>
      </c>
      <c r="Q101" s="41" t="inlineStr">
        <is>
          <t>32-34</t>
        </is>
      </c>
      <c r="R101" s="41" t="inlineStr">
        <is>
          <t>C/O wash</t>
        </is>
      </c>
      <c r="S101" s="41" t="inlineStr">
        <is>
          <t>SEASONAL MAIN</t>
        </is>
      </c>
      <c r="T101" s="42" t="inlineStr">
        <is>
          <t>TUNISIA</t>
        </is>
      </c>
      <c r="U101" s="42" t="inlineStr">
        <is>
          <t>ARTLAB</t>
        </is>
      </c>
      <c r="V101" s="42" t="inlineStr">
        <is>
          <t>ARTLAB</t>
        </is>
      </c>
      <c r="W101" s="42" t="inlineStr">
        <is>
          <t>INTERWASHING</t>
        </is>
      </c>
      <c r="X101" s="66" t="n"/>
      <c r="Y101" s="41" t="inlineStr">
        <is>
          <t>CALIK</t>
        </is>
      </c>
      <c r="Z101" s="66" t="inlineStr">
        <is>
          <t>D5202O289 Caminala smoky blue</t>
        </is>
      </c>
      <c r="AA101" s="41" t="n"/>
      <c r="AB101" s="156" t="inlineStr">
        <is>
          <t>91% Sustainable</t>
        </is>
      </c>
      <c r="AC101" s="156" t="inlineStr">
        <is>
          <t>91% Organic cotton, 7% polyester, 2% elastane</t>
        </is>
      </c>
      <c r="AD101" s="156" t="inlineStr">
        <is>
          <t>10,5 oz</t>
        </is>
      </c>
      <c r="AE101" s="305" t="inlineStr">
        <is>
          <t>5,49 / 146</t>
        </is>
      </c>
      <c r="AF101" s="41" t="n"/>
      <c r="AG101" s="41" t="n"/>
      <c r="AH101" s="44" t="n"/>
      <c r="AI101" s="44" t="n"/>
      <c r="AJ101" s="44" t="n"/>
      <c r="AK101" s="70" t="n"/>
      <c r="AL101" s="293" t="n"/>
      <c r="AM101" s="294" t="inlineStr">
        <is>
          <t>EUR</t>
        </is>
      </c>
      <c r="AN101" s="294" t="inlineStr">
        <is>
          <t>FOB</t>
        </is>
      </c>
      <c r="AO101" s="294" t="inlineStr">
        <is>
          <t>60 DAYS NETT</t>
        </is>
      </c>
      <c r="AP101" s="295" t="inlineStr">
        <is>
          <t>cfmd</t>
        </is>
      </c>
      <c r="AQ101" s="295" t="n"/>
      <c r="AR101" s="294" t="n">
        <v>45</v>
      </c>
      <c r="AS101" s="294" t="n">
        <v>24.9</v>
      </c>
      <c r="AT101" s="296">
        <f>IFERROR(((IF(AS101&gt;0, AS101, IF(AR101&gt;0, AR101, IF(AQ101&gt;0, AQ101, 0)))))*INDEX(Assumptions!$B:$B,MATCH(T101,Assumptions!$A:$A,0)),0)</f>
        <v/>
      </c>
      <c r="AU101" s="296">
        <f>IFERROR(((IF(AS101&gt;0, AS101, IF(AR101&gt;0, AR101, IF(AQ101&gt;0, AQ101, 0)))))*INDEX(Assumptions!$C:$C,MATCH(T101,Assumptions!$A:$A,0)),0)</f>
        <v/>
      </c>
      <c r="AV101" s="296">
        <f>IFERROR(((IF(AS101&gt;0, AS101, IF(AR101&gt;0, AR101, IF(AQ101&gt;0, AQ101, 0)))))*INDEX(Assumptions!$D:$D,MATCH(T101,Assumptions!$A:$A,0)),0)</f>
        <v/>
      </c>
      <c r="AW101" s="296">
        <f>IFERROR(((IF(AS101&gt;0, AS101, IF(AR101&gt;0, AR101, IF(AQ101&gt;0, AQ101, 0)))))*INDEX(Assumptions!$G:$G,MATCH(U101,Assumptions!$F:$F,0)),0)</f>
        <v/>
      </c>
      <c r="AX101" s="297">
        <f>SUM(AT101:AW101)</f>
        <v/>
      </c>
      <c r="AY101" s="294">
        <f>((IF(AS101&gt;0, AS101, IF(AR101&gt;0, AR101, IF(AQ101&gt;0, AQ101, 0)))))+AX101</f>
        <v/>
      </c>
      <c r="AZ101" s="294">
        <f>BC101/BB101</f>
        <v/>
      </c>
      <c r="BA101" s="294">
        <f>BC101/2.38</f>
        <v/>
      </c>
      <c r="BB101" s="41" t="n">
        <v>2.5</v>
      </c>
      <c r="BC101" s="294" t="n">
        <v>129.95</v>
      </c>
      <c r="BD101" s="46">
        <f>(AZ101-AY101)/AZ101</f>
        <v/>
      </c>
      <c r="BE101" s="294">
        <f>AR101*BQ101</f>
        <v/>
      </c>
      <c r="BF101" s="294" t="n">
        <v>8</v>
      </c>
      <c r="BG101" s="294" t="n">
        <v>3.47</v>
      </c>
      <c r="BH101" s="47" t="n"/>
      <c r="BI101" s="47" t="inlineStr">
        <is>
          <t>push for price…FOB not matching WP, Trims and Fabric price!</t>
        </is>
      </c>
      <c r="BJ101" s="71" t="n"/>
      <c r="BK101" s="47" t="n"/>
      <c r="BL101" s="47" t="n"/>
      <c r="BM101" s="47" t="n"/>
      <c r="BN101" s="47" t="n"/>
      <c r="BO101" s="47" t="n"/>
      <c r="BP101" s="42" t="inlineStr">
        <is>
          <t>new test ITW</t>
        </is>
      </c>
      <c r="BQ101" s="48" t="n">
        <v>17</v>
      </c>
      <c r="BR101" s="48" t="inlineStr">
        <is>
          <t>32x32</t>
        </is>
      </c>
      <c r="BS101" s="49" t="n">
        <v>42362</v>
      </c>
      <c r="BT101" s="73" t="inlineStr">
        <is>
          <t>14-12-2015 J</t>
        </is>
      </c>
      <c r="BU101" s="73" t="inlineStr">
        <is>
          <t>14-12-2015 M</t>
        </is>
      </c>
      <c r="BV101" s="50" t="inlineStr">
        <is>
          <t>waist too big (rest ok)</t>
        </is>
      </c>
      <c r="BW101" s="50" t="inlineStr">
        <is>
          <t>STRETCH DENIM FROM TURKISH MILL</t>
        </is>
      </c>
      <c r="BX101" s="50" t="inlineStr">
        <is>
          <t>made in tunisia, washed by interwashing, 10,5 oz, stretch denim from turkish mill calik, seasonal main - waist too big</t>
        </is>
      </c>
      <c r="BY101" s="51" t="inlineStr">
        <is>
          <t>32x32</t>
        </is>
      </c>
      <c r="BZ101" s="51" t="n">
        <v>42382</v>
      </c>
      <c r="CA101" s="52" t="n">
        <v>42417</v>
      </c>
      <c r="CB101" s="52" t="n"/>
      <c r="CC101" s="52" t="n"/>
      <c r="CD101" s="52" t="n">
        <v>42439</v>
      </c>
      <c r="CE101" s="52" t="n">
        <v>42447</v>
      </c>
      <c r="CF101" s="52" t="n"/>
      <c r="CG101" s="52" t="n"/>
      <c r="CH101" s="49" t="n">
        <v>42524</v>
      </c>
      <c r="CI101" s="49" t="inlineStr">
        <is>
          <t>HQ</t>
        </is>
      </c>
      <c r="CJ101" s="248" t="n">
        <v>5</v>
      </c>
      <c r="CK101" s="50" t="inlineStr">
        <is>
          <t xml:space="preserve">waist +1,25 to 1cm </t>
        </is>
      </c>
      <c r="CL101" s="53" t="n"/>
      <c r="CM101" s="53" t="n"/>
      <c r="CN101" s="53" t="n"/>
      <c r="CO101" s="53" t="n">
        <v>700</v>
      </c>
      <c r="CP101" s="53">
        <f>CO101*AK101</f>
        <v/>
      </c>
      <c r="CQ101" s="53" t="n"/>
      <c r="CR101" s="53" t="n"/>
      <c r="CS101" s="53" t="n"/>
      <c r="CT101" s="298">
        <f>CO101*AZ101</f>
        <v/>
      </c>
      <c r="CU101" s="298">
        <f>CT101-(CO101*AY101)</f>
        <v/>
      </c>
      <c r="CV101" s="298" t="n"/>
    </row>
    <row customFormat="1" customHeight="1" hidden="1" ht="15" r="102" s="15">
      <c r="A102" s="217" t="inlineStr">
        <is>
          <t>K160751206</t>
        </is>
      </c>
      <c r="B102" s="67" t="n">
        <v>1010103307</v>
      </c>
      <c r="C102" s="217" t="inlineStr">
        <is>
          <t>CHARLES</t>
        </is>
      </c>
      <c r="D102" s="217" t="inlineStr">
        <is>
          <t>VINTAGE BLACK</t>
        </is>
      </c>
      <c r="E102" s="217" t="inlineStr">
        <is>
          <t>Drop 2</t>
        </is>
      </c>
      <c r="F102" s="217" t="inlineStr">
        <is>
          <t>x</t>
        </is>
      </c>
      <c r="G102" s="180" t="n">
        <v>42428</v>
      </c>
      <c r="H102" s="217" t="n"/>
      <c r="I102" s="217" t="inlineStr">
        <is>
          <t>JEANS</t>
        </is>
      </c>
      <c r="J102" s="216" t="n">
        <v>62034231</v>
      </c>
      <c r="K102" s="67" t="inlineStr">
        <is>
          <t>lange broeken, incl. kniebroeken e.d. broeken, van denim, voor heren of voor jongens (m.u.v. werk- en bedrijfskleding, zgn. Amerikaanse overalls)</t>
        </is>
      </c>
      <c r="L102" s="181" t="inlineStr">
        <is>
          <t>MENS</t>
        </is>
      </c>
      <c r="M102" s="217" t="inlineStr">
        <is>
          <t>D0097</t>
        </is>
      </c>
      <c r="N102" s="182" t="inlineStr">
        <is>
          <t>-</t>
        </is>
      </c>
      <c r="O102" s="182" t="inlineStr">
        <is>
          <t>MID RISE SLIM</t>
        </is>
      </c>
      <c r="P102" s="182" t="inlineStr">
        <is>
          <t>28-38</t>
        </is>
      </c>
      <c r="Q102" s="182" t="inlineStr">
        <is>
          <t>32-34</t>
        </is>
      </c>
      <c r="R102" s="182" t="n"/>
      <c r="S102" s="182" t="inlineStr">
        <is>
          <t>SEASONAL BLACK</t>
        </is>
      </c>
      <c r="T102" s="183" t="inlineStr">
        <is>
          <t>TUNISIA</t>
        </is>
      </c>
      <c r="U102" s="183" t="inlineStr">
        <is>
          <t>ARTLAB</t>
        </is>
      </c>
      <c r="V102" s="183" t="inlineStr">
        <is>
          <t>ARTLAB</t>
        </is>
      </c>
      <c r="W102" s="183" t="inlineStr">
        <is>
          <t>INTERWASHING</t>
        </is>
      </c>
      <c r="X102" s="217" t="n"/>
      <c r="Y102" s="217" t="inlineStr">
        <is>
          <t>CANDIANI</t>
        </is>
      </c>
      <c r="Z102" s="216" t="inlineStr">
        <is>
          <t>RR7216 N-PITCH PRESHRUNK ORGANIC</t>
        </is>
      </c>
      <c r="AA102" s="216" t="inlineStr">
        <is>
          <t xml:space="preserve">RR7216 N-PITCH PRESHRUNK </t>
        </is>
      </c>
      <c r="AB102" s="206" t="inlineStr">
        <is>
          <t>98% Sustainable</t>
        </is>
      </c>
      <c r="AC102" s="182" t="inlineStr">
        <is>
          <t>98% Organic cotton, 2% elastane</t>
        </is>
      </c>
      <c r="AD102" s="182" t="inlineStr">
        <is>
          <t>12,5 oz</t>
        </is>
      </c>
      <c r="AE102" s="307" t="inlineStr">
        <is>
          <t>5,2 / 164</t>
        </is>
      </c>
      <c r="AF102" s="182" t="n">
        <v>4000</v>
      </c>
      <c r="AG102" s="209" t="inlineStr">
        <is>
          <t>5-6</t>
        </is>
      </c>
      <c r="AH102" s="185" t="n"/>
      <c r="AI102" s="185" t="n"/>
      <c r="AJ102" s="185" t="n"/>
      <c r="AK102" s="186" t="n"/>
      <c r="AL102" s="300" t="n"/>
      <c r="AM102" s="301" t="inlineStr">
        <is>
          <t>EUR</t>
        </is>
      </c>
      <c r="AN102" s="301" t="inlineStr">
        <is>
          <t>FOB</t>
        </is>
      </c>
      <c r="AO102" s="294" t="inlineStr">
        <is>
          <t>60 DAYS NETT</t>
        </is>
      </c>
      <c r="AP102" s="306" t="inlineStr">
        <is>
          <t>cfmd</t>
        </is>
      </c>
      <c r="AQ102" s="306" t="n"/>
      <c r="AR102" s="301" t="n">
        <v>45</v>
      </c>
      <c r="AS102" s="301" t="n">
        <v>25</v>
      </c>
      <c r="AT102" s="302">
        <f>IFERROR(((IF(AS102&gt;0, AS102, IF(AR102&gt;0, AR102, IF(AQ102&gt;0, AQ102, 0)))))*INDEX(Assumptions!$B:$B,MATCH(T102,Assumptions!$A:$A,0)),0)</f>
        <v/>
      </c>
      <c r="AU102" s="302">
        <f>IFERROR(((IF(AS102&gt;0, AS102, IF(AR102&gt;0, AR102, IF(AQ102&gt;0, AQ102, 0)))))*INDEX(Assumptions!$C:$C,MATCH(T102,Assumptions!$A:$A,0)),0)</f>
        <v/>
      </c>
      <c r="AV102" s="302">
        <f>IFERROR(((IF(AS102&gt;0, AS102, IF(AR102&gt;0, AR102, IF(AQ102&gt;0, AQ102, 0)))))*INDEX(Assumptions!$D:$D,MATCH(T102,Assumptions!$A:$A,0)),0)</f>
        <v/>
      </c>
      <c r="AW102" s="302">
        <f>IFERROR(((IF(AS102&gt;0, AS102, IF(AR102&gt;0, AR102, IF(AQ102&gt;0, AQ102, 0)))))*INDEX(Assumptions!$G:$G,MATCH(U102,Assumptions!$F:$F,0)),0)</f>
        <v/>
      </c>
      <c r="AX102" s="303">
        <f>SUM(AT102:AW102)</f>
        <v/>
      </c>
      <c r="AY102" s="301">
        <f>((IF(AS102&gt;0, AS102, IF(AR102&gt;0, AR102, IF(AQ102&gt;0, AQ102, 0)))))+AX102</f>
        <v/>
      </c>
      <c r="AZ102" s="301">
        <f>BC102/BB102</f>
        <v/>
      </c>
      <c r="BA102" s="301">
        <f>BC102/2.38</f>
        <v/>
      </c>
      <c r="BB102" s="182" t="n">
        <v>2.5</v>
      </c>
      <c r="BC102" s="301" t="n">
        <v>139.95</v>
      </c>
      <c r="BD102" s="191">
        <f>(AZ102-AY102)/AZ102</f>
        <v/>
      </c>
      <c r="BE102" s="301">
        <f>AR102*BQ102</f>
        <v/>
      </c>
      <c r="BF102" s="301" t="n"/>
      <c r="BG102" s="301" t="n"/>
      <c r="BH102" s="192" t="inlineStr">
        <is>
          <t>3.31</t>
        </is>
      </c>
      <c r="BI102" s="192" t="n"/>
      <c r="BJ102" s="192" t="inlineStr">
        <is>
          <t>6.6</t>
        </is>
      </c>
      <c r="BK102" s="192" t="n"/>
      <c r="BL102" s="192" t="n"/>
      <c r="BM102" s="192" t="n"/>
      <c r="BN102" s="192" t="n"/>
      <c r="BO102" s="192" t="n"/>
      <c r="BP102" s="183" t="inlineStr">
        <is>
          <t>KHOI black vintage - I like this - but no tint and less strong sprayed</t>
        </is>
      </c>
      <c r="BQ102" s="193" t="n">
        <v>17</v>
      </c>
      <c r="BR102" s="193" t="inlineStr">
        <is>
          <t>32x32</t>
        </is>
      </c>
      <c r="BS102" s="194" t="n">
        <v>42362</v>
      </c>
      <c r="BT102" s="214" t="inlineStr">
        <is>
          <t>14-12-2015 J</t>
        </is>
      </c>
      <c r="BU102" s="214" t="inlineStr">
        <is>
          <t>14-12-2015 M</t>
        </is>
      </c>
      <c r="BV102" s="195" t="inlineStr">
        <is>
          <t>ok</t>
        </is>
      </c>
      <c r="BW102" s="195" t="inlineStr">
        <is>
          <t>STRETCH DENIM FROM ITALIAN MILL</t>
        </is>
      </c>
      <c r="BX102" s="195" t="inlineStr">
        <is>
          <t>made in tunisia, washed by interwashing, 12,5 oz, stretch denim from italian mill candiani, seasonal black</t>
        </is>
      </c>
      <c r="BY102" s="196" t="inlineStr">
        <is>
          <t>N/A</t>
        </is>
      </c>
      <c r="BZ102" s="196" t="n"/>
      <c r="CA102" s="196" t="inlineStr">
        <is>
          <t>N/A</t>
        </is>
      </c>
      <c r="CB102" s="197" t="n"/>
      <c r="CC102" s="197" t="n"/>
      <c r="CD102" s="197" t="inlineStr">
        <is>
          <t>-</t>
        </is>
      </c>
      <c r="CE102" s="197" t="n"/>
      <c r="CF102" s="197" t="n"/>
      <c r="CG102" s="197" t="n"/>
      <c r="CH102" s="194" t="n"/>
      <c r="CI102" s="194" t="n"/>
      <c r="CJ102" s="249" t="n"/>
      <c r="CK102" s="50" t="n"/>
      <c r="CL102" s="198" t="n"/>
      <c r="CM102" s="198" t="n"/>
      <c r="CN102" s="198" t="n"/>
      <c r="CO102" s="198">
        <f>CM102+CN102</f>
        <v/>
      </c>
      <c r="CP102" s="198">
        <f>CO102*AK102</f>
        <v/>
      </c>
      <c r="CQ102" s="198" t="n"/>
      <c r="CR102" s="198" t="n"/>
      <c r="CS102" s="198" t="n"/>
      <c r="CT102" s="304">
        <f>CO102*AR102</f>
        <v/>
      </c>
      <c r="CU102" s="304">
        <f>CT102-(CO102*AQ102)</f>
        <v/>
      </c>
      <c r="CV102" s="304">
        <f>CO102*AY102</f>
        <v/>
      </c>
    </row>
    <row customFormat="1" customHeight="1" hidden="1" ht="15" r="103" s="16">
      <c r="A103" s="66" t="inlineStr">
        <is>
          <t>K160751207</t>
        </is>
      </c>
      <c r="B103" s="67" t="n">
        <v>1010103308</v>
      </c>
      <c r="C103" s="66" t="inlineStr">
        <is>
          <t>CHARLES</t>
        </is>
      </c>
      <c r="D103" s="66" t="inlineStr">
        <is>
          <t>DRY COMFORT STRETCH</t>
        </is>
      </c>
      <c r="E103" s="66" t="inlineStr">
        <is>
          <t>Drop 1</t>
        </is>
      </c>
      <c r="F103" s="66" t="n"/>
      <c r="G103" s="39" t="n"/>
      <c r="H103" s="66" t="n"/>
      <c r="I103" s="66" t="inlineStr">
        <is>
          <t>JEANS</t>
        </is>
      </c>
      <c r="J103" s="67" t="n">
        <v>62034231</v>
      </c>
      <c r="K103" s="67" t="inlineStr">
        <is>
          <t>lange broeken, incl. kniebroeken e.d. broeken, van denim, voor heren of voor jongens (m.u.v. werk- en bedrijfskleding, zgn. Amerikaanse overalls)</t>
        </is>
      </c>
      <c r="L103" s="40" t="inlineStr">
        <is>
          <t>MENS</t>
        </is>
      </c>
      <c r="M103" s="66" t="inlineStr">
        <is>
          <t>D0077</t>
        </is>
      </c>
      <c r="N103" s="41" t="inlineStr">
        <is>
          <t>COMFORT (extra inseam)</t>
        </is>
      </c>
      <c r="O103" s="41" t="inlineStr">
        <is>
          <t>MID RISE SLIM</t>
        </is>
      </c>
      <c r="P103" s="41" t="inlineStr">
        <is>
          <t>28-38</t>
        </is>
      </c>
      <c r="Q103" s="41" t="inlineStr">
        <is>
          <t>32-34</t>
        </is>
      </c>
      <c r="R103" s="41" t="n"/>
      <c r="S103" s="41" t="inlineStr">
        <is>
          <t>EVERLASTIN'</t>
        </is>
      </c>
      <c r="T103" s="42" t="inlineStr">
        <is>
          <t>TUNISIA</t>
        </is>
      </c>
      <c r="U103" s="42" t="inlineStr">
        <is>
          <t>ARTLAB</t>
        </is>
      </c>
      <c r="V103" s="42" t="inlineStr">
        <is>
          <t>ARTLAB</t>
        </is>
      </c>
      <c r="W103" s="42" t="inlineStr">
        <is>
          <t>UNWASHED</t>
        </is>
      </c>
      <c r="X103" s="66" t="n"/>
      <c r="Y103" s="66" t="inlineStr">
        <is>
          <t>ORTA</t>
        </is>
      </c>
      <c r="Z103" s="67" t="n">
        <v>9541</v>
      </c>
      <c r="AA103" s="156" t="n"/>
      <c r="AB103" s="156" t="inlineStr">
        <is>
          <t>98% Sustainable</t>
        </is>
      </c>
      <c r="AC103" s="41" t="inlineStr">
        <is>
          <t>98% Organic cotton, 2% elastane</t>
        </is>
      </c>
      <c r="AD103" s="41" t="inlineStr">
        <is>
          <t>12 oz</t>
        </is>
      </c>
      <c r="AE103" s="305" t="inlineStr">
        <is>
          <t>4,8 / 145</t>
        </is>
      </c>
      <c r="AF103" s="41" t="n"/>
      <c r="AG103" s="41" t="n"/>
      <c r="AH103" s="44" t="n"/>
      <c r="AI103" s="44" t="n"/>
      <c r="AJ103" s="44" t="n"/>
      <c r="AK103" s="70" t="n">
        <v>1.27</v>
      </c>
      <c r="AL103" s="293" t="n"/>
      <c r="AM103" s="294" t="inlineStr">
        <is>
          <t>EUR</t>
        </is>
      </c>
      <c r="AN103" s="294" t="inlineStr">
        <is>
          <t>FOB</t>
        </is>
      </c>
      <c r="AO103" s="294" t="inlineStr">
        <is>
          <t>60 DAYS NETT</t>
        </is>
      </c>
      <c r="AP103" s="295" t="inlineStr">
        <is>
          <t>cfmd</t>
        </is>
      </c>
      <c r="AQ103" s="295" t="n"/>
      <c r="AR103" s="294" t="n">
        <v>45</v>
      </c>
      <c r="AS103" s="294" t="n">
        <v>17.8</v>
      </c>
      <c r="AT103" s="296">
        <f>IFERROR(((IF(AS103&gt;0, AS103, IF(AR103&gt;0, AR103, IF(AQ103&gt;0, AQ103, 0)))))*INDEX(Assumptions!$B:$B,MATCH(T103,Assumptions!$A:$A,0)),0)</f>
        <v/>
      </c>
      <c r="AU103" s="296">
        <f>IFERROR(((IF(AS103&gt;0, AS103, IF(AR103&gt;0, AR103, IF(AQ103&gt;0, AQ103, 0)))))*INDEX(Assumptions!$C:$C,MATCH(T103,Assumptions!$A:$A,0)),0)</f>
        <v/>
      </c>
      <c r="AV103" s="296">
        <f>IFERROR(((IF(AS103&gt;0, AS103, IF(AR103&gt;0, AR103, IF(AQ103&gt;0, AQ103, 0)))))*INDEX(Assumptions!$D:$D,MATCH(T103,Assumptions!$A:$A,0)),0)</f>
        <v/>
      </c>
      <c r="AW103" s="296">
        <f>IFERROR(((IF(AS103&gt;0, AS103, IF(AR103&gt;0, AR103, IF(AQ103&gt;0, AQ103, 0)))))*INDEX(Assumptions!$G:$G,MATCH(U103,Assumptions!$F:$F,0)),0)</f>
        <v/>
      </c>
      <c r="AX103" s="297">
        <f>SUM(AT103:AW103)</f>
        <v/>
      </c>
      <c r="AY103" s="294">
        <f>((IF(AS103&gt;0, AS103, IF(AR103&gt;0, AR103, IF(AQ103&gt;0, AQ103, 0)))))+AX103</f>
        <v/>
      </c>
      <c r="AZ103" s="294">
        <f>BC103/BB103</f>
        <v/>
      </c>
      <c r="BA103" s="294">
        <f>BC103/2.38</f>
        <v/>
      </c>
      <c r="BB103" s="41" t="n">
        <v>2.5</v>
      </c>
      <c r="BC103" s="294" t="n">
        <v>99.95</v>
      </c>
      <c r="BD103" s="46">
        <f>(AZ103-AY103)/AZ103</f>
        <v/>
      </c>
      <c r="BE103" s="294">
        <f>AR103*BQ103</f>
        <v/>
      </c>
      <c r="BF103" s="294" t="inlineStr">
        <is>
          <t>n/a</t>
        </is>
      </c>
      <c r="BG103" s="294" t="n">
        <v>2.8</v>
      </c>
      <c r="BH103" s="47" t="n"/>
      <c r="BI103" s="47" t="inlineStr">
        <is>
          <t>One price for both!</t>
        </is>
      </c>
      <c r="BJ103" s="47" t="n"/>
      <c r="BK103" s="47" t="n"/>
      <c r="BL103" s="47" t="n"/>
      <c r="BM103" s="47" t="n"/>
      <c r="BN103" s="47" t="n"/>
      <c r="BO103" s="47" t="n"/>
      <c r="BP103" s="42" t="inlineStr">
        <is>
          <t>how will we do shrinkage pattern for production??</t>
        </is>
      </c>
      <c r="BQ103" s="48" t="n">
        <v>17</v>
      </c>
      <c r="BR103" s="48" t="inlineStr">
        <is>
          <t>32x32</t>
        </is>
      </c>
      <c r="BS103" s="49" t="n">
        <v>42362</v>
      </c>
      <c r="BT103" s="73" t="inlineStr">
        <is>
          <t>15-12-2015 P</t>
        </is>
      </c>
      <c r="BU103" s="73" t="inlineStr">
        <is>
          <t>14-12-2015 P</t>
        </is>
      </c>
      <c r="BV103" s="50" t="inlineStr">
        <is>
          <t>best fit</t>
        </is>
      </c>
      <c r="BW103" s="50" t="inlineStr">
        <is>
          <t>STRETCH DENIM FROM TURKISH MILL</t>
        </is>
      </c>
      <c r="BX103" s="50" t="inlineStr">
        <is>
          <t>made in tunisia, unwashed, 12 oz, stretch denim from turkish mill orta, everlastin' - best fit, available patch (s/b everlastin patch)</t>
        </is>
      </c>
      <c r="BY103" s="51" t="inlineStr">
        <is>
          <t>32x32</t>
        </is>
      </c>
      <c r="BZ103" s="51" t="n">
        <v>42382</v>
      </c>
      <c r="CA103" s="52" t="n">
        <v>42417</v>
      </c>
      <c r="CB103" s="52" t="n"/>
      <c r="CC103" s="52" t="n"/>
      <c r="CD103" s="52" t="n">
        <v>42444</v>
      </c>
      <c r="CE103" s="52" t="n">
        <v>42447</v>
      </c>
      <c r="CF103" s="52" t="n"/>
      <c r="CG103" s="52" t="n"/>
      <c r="CH103" s="49" t="inlineStr">
        <is>
          <t>?</t>
        </is>
      </c>
      <c r="CI103" s="49" t="n"/>
      <c r="CJ103" s="248" t="n"/>
      <c r="CK103" s="50" t="n"/>
      <c r="CL103" s="53" t="n"/>
      <c r="CM103" s="53" t="n"/>
      <c r="CN103" s="53" t="n"/>
      <c r="CO103" s="53" t="n">
        <v>705</v>
      </c>
      <c r="CP103" s="53">
        <f>CO103*AK103</f>
        <v/>
      </c>
      <c r="CQ103" s="53" t="n"/>
      <c r="CR103" s="53" t="n"/>
      <c r="CS103" s="53" t="n"/>
      <c r="CT103" s="298">
        <f>CO103*AZ103</f>
        <v/>
      </c>
      <c r="CU103" s="298">
        <f>CT103-(CO103*AY103)</f>
        <v/>
      </c>
      <c r="CV103" s="298" t="n"/>
    </row>
    <row customFormat="1" customHeight="1" hidden="1" ht="15" r="104" s="16">
      <c r="A104" s="66" t="inlineStr">
        <is>
          <t>K160751208</t>
        </is>
      </c>
      <c r="B104" s="67" t="n">
        <v>1010103309</v>
      </c>
      <c r="C104" s="66" t="inlineStr">
        <is>
          <t>CHARLES</t>
        </is>
      </c>
      <c r="D104" s="66" t="inlineStr">
        <is>
          <t>COMPACT WORN</t>
        </is>
      </c>
      <c r="E104" s="66" t="inlineStr">
        <is>
          <t>Drop 2</t>
        </is>
      </c>
      <c r="F104" s="66" t="n"/>
      <c r="G104" s="39" t="n"/>
      <c r="H104" s="66" t="inlineStr">
        <is>
          <t>Orta cxld from production (9579 replacement??)</t>
        </is>
      </c>
      <c r="I104" s="66" t="inlineStr">
        <is>
          <t>JEANS</t>
        </is>
      </c>
      <c r="J104" s="67" t="n">
        <v>62034231</v>
      </c>
      <c r="K104" s="67" t="inlineStr">
        <is>
          <t>lange broeken, incl. kniebroeken e.d. broeken, van denim, voor heren of voor jongens (m.u.v. werk- en bedrijfskleding, zgn. Amerikaanse overalls)</t>
        </is>
      </c>
      <c r="L104" s="40" t="inlineStr">
        <is>
          <t>MENS</t>
        </is>
      </c>
      <c r="M104" s="66" t="inlineStr">
        <is>
          <t>D0073</t>
        </is>
      </c>
      <c r="N104" s="220" t="n"/>
      <c r="O104" s="41" t="inlineStr">
        <is>
          <t>MID RISE SLIM</t>
        </is>
      </c>
      <c r="P104" s="41" t="inlineStr">
        <is>
          <t>28-38</t>
        </is>
      </c>
      <c r="Q104" s="41" t="inlineStr">
        <is>
          <t>32-34</t>
        </is>
      </c>
      <c r="R104" s="41" t="n"/>
      <c r="S104" s="41" t="inlineStr">
        <is>
          <t>SEASONAL MAIN</t>
        </is>
      </c>
      <c r="T104" s="42" t="inlineStr">
        <is>
          <t>TUNISIA</t>
        </is>
      </c>
      <c r="U104" s="42" t="inlineStr">
        <is>
          <t>ARTLAB</t>
        </is>
      </c>
      <c r="V104" s="42" t="inlineStr">
        <is>
          <t>ARTLAB</t>
        </is>
      </c>
      <c r="W104" s="42" t="inlineStr">
        <is>
          <t>INTERWASHING</t>
        </is>
      </c>
      <c r="X104" s="66" t="n"/>
      <c r="Y104" s="66" t="inlineStr">
        <is>
          <t>ORTA</t>
        </is>
      </c>
      <c r="Z104" s="41" t="inlineStr">
        <is>
          <t>9587A-46 i-Core glory Forest</t>
        </is>
      </c>
      <c r="AA104" s="41" t="inlineStr">
        <is>
          <t>8368 i-Core glory Forest</t>
        </is>
      </c>
      <c r="AB104" s="41" t="inlineStr">
        <is>
          <t>98% Sustainable</t>
        </is>
      </c>
      <c r="AC104" s="41" t="inlineStr">
        <is>
          <t>98% Organic Cotton / 2% Elastane</t>
        </is>
      </c>
      <c r="AD104" s="41" t="inlineStr">
        <is>
          <t>13 oz</t>
        </is>
      </c>
      <c r="AE104" s="292" t="n">
        <v>5.25</v>
      </c>
      <c r="AF104" s="41" t="n"/>
      <c r="AG104" s="41" t="n"/>
      <c r="AH104" s="44" t="n"/>
      <c r="AI104" s="44" t="n"/>
      <c r="AJ104" s="44" t="n"/>
      <c r="AK104" s="70" t="n"/>
      <c r="AL104" s="293" t="n"/>
      <c r="AM104" s="294" t="inlineStr">
        <is>
          <t>EUR</t>
        </is>
      </c>
      <c r="AN104" s="294" t="inlineStr">
        <is>
          <t>FOB</t>
        </is>
      </c>
      <c r="AO104" s="294" t="inlineStr">
        <is>
          <t>60 DAYS NETT</t>
        </is>
      </c>
      <c r="AP104" s="295" t="inlineStr">
        <is>
          <t>cfmd</t>
        </is>
      </c>
      <c r="AQ104" s="295" t="n"/>
      <c r="AR104" s="294" t="n">
        <v>45</v>
      </c>
      <c r="AS104" s="294" t="n">
        <v>24.9</v>
      </c>
      <c r="AT104" s="296">
        <f>IFERROR(((IF(AS104&gt;0, AS104, IF(AR104&gt;0, AR104, IF(AQ104&gt;0, AQ104, 0)))))*INDEX(Assumptions!$B:$B,MATCH(T104,Assumptions!$A:$A,0)),0)</f>
        <v/>
      </c>
      <c r="AU104" s="296">
        <f>IFERROR(((IF(AS104&gt;0, AS104, IF(AR104&gt;0, AR104, IF(AQ104&gt;0, AQ104, 0)))))*INDEX(Assumptions!$C:$C,MATCH(T104,Assumptions!$A:$A,0)),0)</f>
        <v/>
      </c>
      <c r="AV104" s="296">
        <f>IFERROR(((IF(AS104&gt;0, AS104, IF(AR104&gt;0, AR104, IF(AQ104&gt;0, AQ104, 0)))))*INDEX(Assumptions!$D:$D,MATCH(T104,Assumptions!$A:$A,0)),0)</f>
        <v/>
      </c>
      <c r="AW104" s="296">
        <f>IFERROR(((IF(AS104&gt;0, AS104, IF(AR104&gt;0, AR104, IF(AQ104&gt;0, AQ104, 0)))))*INDEX(Assumptions!$G:$G,MATCH(U104,Assumptions!$F:$F,0)),0)</f>
        <v/>
      </c>
      <c r="AX104" s="297">
        <f>SUM(AT104:AW104)</f>
        <v/>
      </c>
      <c r="AY104" s="294">
        <f>((IF(AS104&gt;0, AS104, IF(AR104&gt;0, AR104, IF(AQ104&gt;0, AQ104, 0)))))+AX104</f>
        <v/>
      </c>
      <c r="AZ104" s="294">
        <f>BC104/BB104</f>
        <v/>
      </c>
      <c r="BA104" s="294">
        <f>BC104/2.38</f>
        <v/>
      </c>
      <c r="BB104" s="41" t="n">
        <v>2.5</v>
      </c>
      <c r="BC104" s="294" t="n">
        <v>129.95</v>
      </c>
      <c r="BD104" s="46">
        <f>(AZ104-AY104)/AZ104</f>
        <v/>
      </c>
      <c r="BE104" s="294">
        <f>AR104*BQ104</f>
        <v/>
      </c>
      <c r="BF104" s="294" t="n">
        <v>6.5</v>
      </c>
      <c r="BG104" s="294" t="n">
        <v>2.6</v>
      </c>
      <c r="BH104" s="47" t="n"/>
      <c r="BI104" s="47" t="inlineStr">
        <is>
          <t>push for price</t>
        </is>
      </c>
      <c r="BJ104" s="47" t="n"/>
      <c r="BK104" s="47" t="n"/>
      <c r="BL104" s="47" t="n"/>
      <c r="BM104" s="47" t="n"/>
      <c r="BN104" s="47" t="n"/>
      <c r="BO104" s="47" t="n"/>
      <c r="BP104" s="42" t="inlineStr">
        <is>
          <t>no paint no holes (Mar Dev)</t>
        </is>
      </c>
      <c r="BQ104" s="48" t="n">
        <v>17</v>
      </c>
      <c r="BR104" s="48" t="inlineStr">
        <is>
          <t>32x32</t>
        </is>
      </c>
      <c r="BS104" s="49" t="n">
        <v>42362</v>
      </c>
      <c r="BT104" s="73" t="inlineStr">
        <is>
          <t>15-12-2015 P</t>
        </is>
      </c>
      <c r="BU104" s="72" t="inlineStr">
        <is>
          <t>11-12-2015 M</t>
        </is>
      </c>
      <c r="BV104" s="50" t="inlineStr">
        <is>
          <t>1/2 size too small</t>
        </is>
      </c>
      <c r="BW104" s="50" t="inlineStr">
        <is>
          <t>STRETCH DENIM FROM TURKISH MILL</t>
        </is>
      </c>
      <c r="BX104" s="50" t="inlineStr">
        <is>
          <t>made in tunisia, washed by interwashing, 13 oz, stretch denim from turkish mill orta, seasonal main - 1/2 size too small, has wrong branding (KOL iso main)</t>
        </is>
      </c>
      <c r="BY104" s="51" t="inlineStr">
        <is>
          <t>32x32</t>
        </is>
      </c>
      <c r="BZ104" s="51" t="n">
        <v>42382</v>
      </c>
      <c r="CA104" s="52" t="n">
        <v>42529</v>
      </c>
      <c r="CB104" s="52" t="n"/>
      <c r="CC104" s="52" t="inlineStr">
        <is>
          <t>PPS will come in 9579 ( fabric for production) wash  will be sent separate</t>
        </is>
      </c>
      <c r="CD104" s="52" t="n">
        <v>42537</v>
      </c>
      <c r="CE104" s="254" t="n">
        <v>42515</v>
      </c>
      <c r="CF104" s="52" t="n"/>
      <c r="CG104" s="52" t="n"/>
      <c r="CH104" s="49" t="n">
        <v>42586</v>
      </c>
      <c r="CI104" s="49" t="inlineStr">
        <is>
          <t>Tunisia</t>
        </is>
      </c>
      <c r="CJ104" s="248" t="inlineStr">
        <is>
          <t>2-5 pcs received (recheck)</t>
        </is>
      </c>
      <c r="CK104" s="50" t="inlineStr">
        <is>
          <t>Thigh + knee 1 size too small, OK due to the stretch</t>
        </is>
      </c>
      <c r="CL104" s="53" t="n"/>
      <c r="CM104" s="53" t="n"/>
      <c r="CN104" s="53" t="n"/>
      <c r="CO104" s="53" t="n">
        <v>320</v>
      </c>
      <c r="CP104" s="53">
        <f>CO104*AK104</f>
        <v/>
      </c>
      <c r="CQ104" s="53" t="n"/>
      <c r="CR104" s="53" t="n"/>
      <c r="CS104" s="53" t="n"/>
      <c r="CT104" s="298">
        <f>CO104*AZ104</f>
        <v/>
      </c>
      <c r="CU104" s="298">
        <f>CT104-(CO104*AY104)</f>
        <v/>
      </c>
      <c r="CV104" s="298" t="n"/>
    </row>
    <row customFormat="1" customHeight="1" hidden="1" ht="15" r="105" s="16">
      <c r="A105" s="66" t="inlineStr">
        <is>
          <t>K160751209</t>
        </is>
      </c>
      <c r="B105" s="67" t="n">
        <v>1010103310</v>
      </c>
      <c r="C105" s="66" t="inlineStr">
        <is>
          <t>CHARLES SELVAGE</t>
        </is>
      </c>
      <c r="D105" s="66" t="inlineStr">
        <is>
          <t>13 OZ. DRY BLACK</t>
        </is>
      </c>
      <c r="E105" s="66" t="inlineStr">
        <is>
          <t>Drop 1</t>
        </is>
      </c>
      <c r="F105" s="66" t="n"/>
      <c r="G105" s="39" t="n"/>
      <c r="H105" s="66" t="n"/>
      <c r="I105" s="66" t="inlineStr">
        <is>
          <t>JEANS</t>
        </is>
      </c>
      <c r="J105" s="67" t="n">
        <v>62034231</v>
      </c>
      <c r="K105" s="67" t="inlineStr">
        <is>
          <t>lange broeken, incl. kniebroeken e.d. broeken, van denim, voor heren of voor jongens (m.u.v. werk- en bedrijfskleding, zgn. Amerikaanse overalls)</t>
        </is>
      </c>
      <c r="L105" s="40" t="inlineStr">
        <is>
          <t>MENS</t>
        </is>
      </c>
      <c r="M105" s="66" t="n"/>
      <c r="N105" s="41" t="inlineStr">
        <is>
          <t>SELVAGE</t>
        </is>
      </c>
      <c r="O105" s="41" t="inlineStr">
        <is>
          <t>MID RISE SLIM</t>
        </is>
      </c>
      <c r="P105" s="41" t="inlineStr">
        <is>
          <t>28-38</t>
        </is>
      </c>
      <c r="Q105" s="41" t="inlineStr">
        <is>
          <t>32-34</t>
        </is>
      </c>
      <c r="R105" s="41" t="inlineStr">
        <is>
          <t>C/O SS16</t>
        </is>
      </c>
      <c r="S105" s="41" t="inlineStr">
        <is>
          <t>KINGS OF SHUTTLE LOOM</t>
        </is>
      </c>
      <c r="T105" s="42" t="inlineStr">
        <is>
          <t>TUNISIA</t>
        </is>
      </c>
      <c r="U105" s="42" t="inlineStr">
        <is>
          <t>ARTLAB</t>
        </is>
      </c>
      <c r="V105" s="42" t="inlineStr">
        <is>
          <t>ARTLAB</t>
        </is>
      </c>
      <c r="W105" s="42" t="inlineStr">
        <is>
          <t>UNWASHED</t>
        </is>
      </c>
      <c r="X105" s="66" t="n"/>
      <c r="Y105" s="41" t="inlineStr">
        <is>
          <t>CANDIANI</t>
        </is>
      </c>
      <c r="Z105" s="156" t="inlineStr">
        <is>
          <t>SL7274 N Pitch appeal-preshrunk ORGANIC</t>
        </is>
      </c>
      <c r="AA105" s="41" t="inlineStr">
        <is>
          <t>SL7274 N Pitch appeal-preshrunk</t>
        </is>
      </c>
      <c r="AB105" s="41" t="inlineStr">
        <is>
          <t>100% Sustainable</t>
        </is>
      </c>
      <c r="AC105" s="41" t="inlineStr">
        <is>
          <t>100% Organic cotton</t>
        </is>
      </c>
      <c r="AD105" s="156" t="inlineStr">
        <is>
          <t>13 oz</t>
        </is>
      </c>
      <c r="AE105" s="305" t="inlineStr">
        <is>
          <t>5,55 / 80</t>
        </is>
      </c>
      <c r="AF105" s="41" t="n">
        <v>1500</v>
      </c>
      <c r="AG105" s="58" t="inlineStr">
        <is>
          <t>6-7</t>
        </is>
      </c>
      <c r="AH105" s="44" t="n"/>
      <c r="AI105" s="44" t="n"/>
      <c r="AJ105" s="44" t="n"/>
      <c r="AK105" s="70" t="n"/>
      <c r="AL105" s="293" t="n"/>
      <c r="AM105" s="294" t="inlineStr">
        <is>
          <t>EUR</t>
        </is>
      </c>
      <c r="AN105" s="294" t="inlineStr">
        <is>
          <t>FOB</t>
        </is>
      </c>
      <c r="AO105" s="294" t="inlineStr">
        <is>
          <t>60 DAYS NETT</t>
        </is>
      </c>
      <c r="AP105" s="295" t="inlineStr">
        <is>
          <t>cfmd</t>
        </is>
      </c>
      <c r="AQ105" s="295" t="n"/>
      <c r="AR105" s="294" t="n">
        <v>45</v>
      </c>
      <c r="AS105" s="294" t="n">
        <v>25</v>
      </c>
      <c r="AT105" s="296">
        <f>IFERROR(((IF(AS105&gt;0, AS105, IF(AR105&gt;0, AR105, IF(AQ105&gt;0, AQ105, 0)))))*INDEX(Assumptions!$B:$B,MATCH(T105,Assumptions!$A:$A,0)),0)</f>
        <v/>
      </c>
      <c r="AU105" s="296">
        <f>IFERROR(((IF(AS105&gt;0, AS105, IF(AR105&gt;0, AR105, IF(AQ105&gt;0, AQ105, 0)))))*INDEX(Assumptions!$C:$C,MATCH(T105,Assumptions!$A:$A,0)),0)</f>
        <v/>
      </c>
      <c r="AV105" s="296">
        <f>IFERROR(((IF(AS105&gt;0, AS105, IF(AR105&gt;0, AR105, IF(AQ105&gt;0, AQ105, 0)))))*INDEX(Assumptions!$D:$D,MATCH(T105,Assumptions!$A:$A,0)),0)</f>
        <v/>
      </c>
      <c r="AW105" s="296">
        <f>IFERROR(((IF(AS105&gt;0, AS105, IF(AR105&gt;0, AR105, IF(AQ105&gt;0, AQ105, 0)))))*INDEX(Assumptions!$G:$G,MATCH(U105,Assumptions!$F:$F,0)),0)</f>
        <v/>
      </c>
      <c r="AX105" s="297">
        <f>SUM(AT105:AW105)</f>
        <v/>
      </c>
      <c r="AY105" s="294">
        <f>((IF(AS105&gt;0, AS105, IF(AR105&gt;0, AR105, IF(AQ105&gt;0, AQ105, 0)))))+AX105</f>
        <v/>
      </c>
      <c r="AZ105" s="294">
        <f>BC105/BB105</f>
        <v/>
      </c>
      <c r="BA105" s="294">
        <f>BC105/2.38</f>
        <v/>
      </c>
      <c r="BB105" s="41" t="n">
        <v>2.5</v>
      </c>
      <c r="BC105" s="294" t="n">
        <v>159.95</v>
      </c>
      <c r="BD105" s="46">
        <f>(AZ105-AY105)/AZ105</f>
        <v/>
      </c>
      <c r="BE105" s="294">
        <f>AR105*BQ105</f>
        <v/>
      </c>
      <c r="BF105" s="294" t="inlineStr">
        <is>
          <t>n/a</t>
        </is>
      </c>
      <c r="BG105" s="294" t="n"/>
      <c r="BH105" s="47" t="n"/>
      <c r="BI105" s="47" t="n"/>
      <c r="BJ105" s="47" t="n"/>
      <c r="BK105" s="47" t="n"/>
      <c r="BL105" s="47" t="n"/>
      <c r="BM105" s="47" t="n"/>
      <c r="BN105" s="47" t="n"/>
      <c r="BO105" s="47" t="n"/>
      <c r="BP105" s="42" t="n"/>
      <c r="BQ105" s="48" t="n">
        <v>0</v>
      </c>
      <c r="BR105" s="48" t="inlineStr">
        <is>
          <t>-</t>
        </is>
      </c>
      <c r="BS105" s="49" t="n"/>
      <c r="BT105" s="50" t="inlineStr">
        <is>
          <t>JOSHUA'S DOOS</t>
        </is>
      </c>
      <c r="BU105" s="72" t="inlineStr">
        <is>
          <t>no SMS asked ?</t>
        </is>
      </c>
      <c r="BV105" s="50" t="inlineStr">
        <is>
          <t>carry over style</t>
        </is>
      </c>
      <c r="BW105" s="50" t="inlineStr">
        <is>
          <t>SELVAGE DENIM FROM ITALIAN MILL</t>
        </is>
      </c>
      <c r="BX105" s="50" t="inlineStr">
        <is>
          <t>made in tunisia, unwashed, 13 oz, selvage denim from italian mill candiani, kings of shuttle loom - carry over style</t>
        </is>
      </c>
      <c r="BY105" s="51" t="inlineStr">
        <is>
          <t>N/A</t>
        </is>
      </c>
      <c r="BZ105" s="51" t="n"/>
      <c r="CA105" s="52" t="inlineStr">
        <is>
          <t>N/A</t>
        </is>
      </c>
      <c r="CB105" s="52" t="n"/>
      <c r="CC105" s="52" t="n"/>
      <c r="CD105" s="52" t="inlineStr">
        <is>
          <t>N/A</t>
        </is>
      </c>
      <c r="CE105" s="52" t="n">
        <v>42478</v>
      </c>
      <c r="CF105" s="52" t="n"/>
      <c r="CG105" s="52" t="n"/>
      <c r="CH105" s="259" t="n">
        <v>42615</v>
      </c>
      <c r="CI105" s="49" t="inlineStr">
        <is>
          <t>Tunisia</t>
        </is>
      </c>
      <c r="CJ105" s="248" t="n"/>
      <c r="CK105" s="50" t="inlineStr">
        <is>
          <t>wrong yarn colour: REMAKE</t>
        </is>
      </c>
      <c r="CL105" s="53" t="n"/>
      <c r="CM105" s="53" t="n"/>
      <c r="CN105" s="53" t="n"/>
      <c r="CO105" s="53" t="n">
        <v>159</v>
      </c>
      <c r="CP105" s="53">
        <f>CO105*AK105</f>
        <v/>
      </c>
      <c r="CQ105" s="53" t="n">
        <v>1500</v>
      </c>
      <c r="CR105" s="133" t="n">
        <v>42444</v>
      </c>
      <c r="CS105" s="53" t="n"/>
      <c r="CT105" s="298">
        <f>CO105*AZ105</f>
        <v/>
      </c>
      <c r="CU105" s="298">
        <f>CT105-(CO105*AY105)</f>
        <v/>
      </c>
      <c r="CV105" s="298" t="n"/>
    </row>
    <row customFormat="1" customHeight="1" hidden="1" ht="15" r="106" s="16">
      <c r="A106" s="66" t="inlineStr">
        <is>
          <t>K160751210</t>
        </is>
      </c>
      <c r="B106" s="67" t="n">
        <v>1010103311</v>
      </c>
      <c r="C106" s="66" t="inlineStr">
        <is>
          <t>CHARLES SELVAGE</t>
        </is>
      </c>
      <c r="D106" s="66" t="inlineStr">
        <is>
          <t>N-GINE DRY</t>
        </is>
      </c>
      <c r="E106" s="66" t="inlineStr">
        <is>
          <t>Drop 1</t>
        </is>
      </c>
      <c r="F106" s="66" t="n"/>
      <c r="G106" s="39" t="n"/>
      <c r="H106" s="66" t="n"/>
      <c r="I106" s="66" t="inlineStr">
        <is>
          <t>JEANS</t>
        </is>
      </c>
      <c r="J106" s="67" t="n">
        <v>62034231</v>
      </c>
      <c r="K106" s="67" t="inlineStr">
        <is>
          <t>lange broeken, incl. kniebroeken e.d. broeken, van denim, voor heren of voor jongens (m.u.v. werk- en bedrijfskleding, zgn. Amerikaanse overalls)</t>
        </is>
      </c>
      <c r="L106" s="40" t="inlineStr">
        <is>
          <t>MENS</t>
        </is>
      </c>
      <c r="M106" s="66" t="inlineStr">
        <is>
          <t>D0040</t>
        </is>
      </c>
      <c r="N106" s="41" t="inlineStr">
        <is>
          <t>SELVAGE</t>
        </is>
      </c>
      <c r="O106" s="41" t="inlineStr">
        <is>
          <t>MID RISE SLIM</t>
        </is>
      </c>
      <c r="P106" s="41" t="inlineStr">
        <is>
          <t>28-38</t>
        </is>
      </c>
      <c r="Q106" s="41" t="inlineStr">
        <is>
          <t>32-34</t>
        </is>
      </c>
      <c r="R106" s="41" t="inlineStr">
        <is>
          <t>C/O SS16</t>
        </is>
      </c>
      <c r="S106" s="41" t="inlineStr">
        <is>
          <t>KINGS OF SHUTTLE LOOM</t>
        </is>
      </c>
      <c r="T106" s="42" t="inlineStr">
        <is>
          <t>TUNISIA</t>
        </is>
      </c>
      <c r="U106" s="42" t="inlineStr">
        <is>
          <t>ARTLAB</t>
        </is>
      </c>
      <c r="V106" s="42" t="inlineStr">
        <is>
          <t>ARTLAB</t>
        </is>
      </c>
      <c r="W106" s="42" t="inlineStr">
        <is>
          <t>UNWASHED</t>
        </is>
      </c>
      <c r="X106" s="66" t="n"/>
      <c r="Y106" s="41" t="inlineStr">
        <is>
          <t>CANDIANI</t>
        </is>
      </c>
      <c r="Z106" s="83" t="inlineStr">
        <is>
          <t>SL4760 N Gine preshrunk ORGANIC</t>
        </is>
      </c>
      <c r="AA106" s="40" t="inlineStr">
        <is>
          <t>SL4760 N Gine preshrunk</t>
        </is>
      </c>
      <c r="AB106" s="41" t="inlineStr">
        <is>
          <t>100% Sustainable</t>
        </is>
      </c>
      <c r="AC106" s="41" t="inlineStr">
        <is>
          <t>100% Organic cotton</t>
        </is>
      </c>
      <c r="AD106" s="41" t="inlineStr">
        <is>
          <t>12 oz</t>
        </is>
      </c>
      <c r="AE106" s="305" t="inlineStr">
        <is>
          <t>4,85 / 78</t>
        </is>
      </c>
      <c r="AF106" s="41" t="inlineStr">
        <is>
          <t>100 Stock / 1500</t>
        </is>
      </c>
      <c r="AG106" s="58" t="inlineStr">
        <is>
          <t>6-7</t>
        </is>
      </c>
      <c r="AH106" s="44" t="n"/>
      <c r="AI106" s="44" t="n"/>
      <c r="AJ106" s="44" t="n"/>
      <c r="AK106" s="70" t="n"/>
      <c r="AL106" s="293" t="n"/>
      <c r="AM106" s="294" t="inlineStr">
        <is>
          <t>EUR</t>
        </is>
      </c>
      <c r="AN106" s="294" t="inlineStr">
        <is>
          <t>FOB</t>
        </is>
      </c>
      <c r="AO106" s="294" t="inlineStr">
        <is>
          <t>60 DAYS NETT</t>
        </is>
      </c>
      <c r="AP106" s="295" t="inlineStr">
        <is>
          <t>cfmd</t>
        </is>
      </c>
      <c r="AQ106" s="295" t="n"/>
      <c r="AR106" s="294" t="n">
        <v>45</v>
      </c>
      <c r="AS106" s="294" t="n">
        <v>24.5</v>
      </c>
      <c r="AT106" s="296">
        <f>IFERROR(((IF(AS106&gt;0, AS106, IF(AR106&gt;0, AR106, IF(AQ106&gt;0, AQ106, 0)))))*INDEX(Assumptions!$B:$B,MATCH(T106,Assumptions!$A:$A,0)),0)</f>
        <v/>
      </c>
      <c r="AU106" s="296">
        <f>IFERROR(((IF(AS106&gt;0, AS106, IF(AR106&gt;0, AR106, IF(AQ106&gt;0, AQ106, 0)))))*INDEX(Assumptions!$C:$C,MATCH(T106,Assumptions!$A:$A,0)),0)</f>
        <v/>
      </c>
      <c r="AV106" s="296">
        <f>IFERROR(((IF(AS106&gt;0, AS106, IF(AR106&gt;0, AR106, IF(AQ106&gt;0, AQ106, 0)))))*INDEX(Assumptions!$D:$D,MATCH(T106,Assumptions!$A:$A,0)),0)</f>
        <v/>
      </c>
      <c r="AW106" s="296">
        <f>IFERROR(((IF(AS106&gt;0, AS106, IF(AR106&gt;0, AR106, IF(AQ106&gt;0, AQ106, 0)))))*INDEX(Assumptions!$G:$G,MATCH(U106,Assumptions!$F:$F,0)),0)</f>
        <v/>
      </c>
      <c r="AX106" s="297">
        <f>SUM(AT106:AW106)</f>
        <v/>
      </c>
      <c r="AY106" s="294">
        <f>((IF(AS106&gt;0, AS106, IF(AR106&gt;0, AR106, IF(AQ106&gt;0, AQ106, 0)))))+AX106</f>
        <v/>
      </c>
      <c r="AZ106" s="294">
        <f>BC106/BB106</f>
        <v/>
      </c>
      <c r="BA106" s="294">
        <f>BC106/2.38</f>
        <v/>
      </c>
      <c r="BB106" s="41" t="n">
        <v>2.5</v>
      </c>
      <c r="BC106" s="294" t="n">
        <v>139.95</v>
      </c>
      <c r="BD106" s="46">
        <f>(AZ106-AY106)/AZ106</f>
        <v/>
      </c>
      <c r="BE106" s="294">
        <f>AR106*BQ106</f>
        <v/>
      </c>
      <c r="BF106" s="294" t="inlineStr">
        <is>
          <t>n/a</t>
        </is>
      </c>
      <c r="BG106" s="294" t="n"/>
      <c r="BH106" s="47" t="n"/>
      <c r="BI106" s="47" t="n"/>
      <c r="BJ106" s="47" t="n"/>
      <c r="BK106" s="47" t="n"/>
      <c r="BL106" s="47" t="n"/>
      <c r="BM106" s="47" t="n"/>
      <c r="BN106" s="47" t="n"/>
      <c r="BO106" s="47" t="n"/>
      <c r="BP106" s="42" t="n"/>
      <c r="BQ106" s="48" t="n">
        <v>0</v>
      </c>
      <c r="BR106" s="48" t="inlineStr">
        <is>
          <t>-</t>
        </is>
      </c>
      <c r="BS106" s="49" t="n"/>
      <c r="BT106" s="50" t="inlineStr">
        <is>
          <t>JOSHUA'S DOOS</t>
        </is>
      </c>
      <c r="BU106" s="72" t="inlineStr">
        <is>
          <t>no SMS asked ?</t>
        </is>
      </c>
      <c r="BV106" s="50" t="inlineStr">
        <is>
          <t>carry over style</t>
        </is>
      </c>
      <c r="BW106" s="50" t="inlineStr">
        <is>
          <t>SELVAGE DENIM FROM ITALIAN MILL</t>
        </is>
      </c>
      <c r="BX106" s="50" t="inlineStr">
        <is>
          <t>made in tunisia, unwashed, 12 oz, selvage denim from italian mill candiani, kings of shuttle loom - carry over style</t>
        </is>
      </c>
      <c r="BY106" s="51" t="inlineStr">
        <is>
          <t>N/A</t>
        </is>
      </c>
      <c r="BZ106" s="51" t="n"/>
      <c r="CA106" s="52" t="inlineStr">
        <is>
          <t>N/A</t>
        </is>
      </c>
      <c r="CB106" s="52" t="n"/>
      <c r="CC106" s="52" t="n"/>
      <c r="CD106" s="52" t="inlineStr">
        <is>
          <t>N/A</t>
        </is>
      </c>
      <c r="CE106" s="52" t="n">
        <v>42478</v>
      </c>
      <c r="CF106" s="52" t="n"/>
      <c r="CG106" s="52" t="n"/>
      <c r="CH106" s="49" t="inlineStr">
        <is>
          <t>?</t>
        </is>
      </c>
      <c r="CI106" s="49" t="n"/>
      <c r="CJ106" s="248" t="n"/>
      <c r="CK106" s="50" t="n"/>
      <c r="CL106" s="53" t="n"/>
      <c r="CM106" s="53" t="n"/>
      <c r="CN106" s="53" t="n"/>
      <c r="CO106" s="228" t="n">
        <v>78</v>
      </c>
      <c r="CP106" s="53">
        <f>CO106*AK106</f>
        <v/>
      </c>
      <c r="CQ106" s="53" t="n"/>
      <c r="CR106" s="53" t="n"/>
      <c r="CS106" s="53" t="n"/>
      <c r="CT106" s="298">
        <f>CO106*AZ106</f>
        <v/>
      </c>
      <c r="CU106" s="298">
        <f>CT106-(CO106*AY106)</f>
        <v/>
      </c>
      <c r="CV106" s="298" t="n"/>
    </row>
    <row customFormat="1" customHeight="1" hidden="1" ht="15" r="107" s="16">
      <c r="A107" s="66" t="inlineStr">
        <is>
          <t>K160751211</t>
        </is>
      </c>
      <c r="B107" s="67" t="n">
        <v>1010103594</v>
      </c>
      <c r="C107" s="66" t="inlineStr">
        <is>
          <t>CHARLES SELVAGE</t>
        </is>
      </c>
      <c r="D107" s="66" t="inlineStr">
        <is>
          <t>DRY SELVAGE</t>
        </is>
      </c>
      <c r="E107" s="66" t="n"/>
      <c r="F107" s="66" t="n"/>
      <c r="G107" s="39" t="n">
        <v>42579</v>
      </c>
      <c r="H107" s="66" t="inlineStr">
        <is>
          <t>SIR ADAM HOTEL! Tonal yarns!</t>
        </is>
      </c>
      <c r="I107" s="66" t="inlineStr">
        <is>
          <t>JEANS</t>
        </is>
      </c>
      <c r="J107" s="67" t="inlineStr">
        <is>
          <t>62034231</t>
        </is>
      </c>
      <c r="K107" s="67" t="inlineStr">
        <is>
          <t>Men's or boys' trousers and breeches of cotton denim (excl. knitted or crocheted, industrial and occupational, bib and brace overalls and underpants)</t>
        </is>
      </c>
      <c r="L107" s="40" t="inlineStr">
        <is>
          <t>MENS</t>
        </is>
      </c>
      <c r="M107" s="66" t="inlineStr">
        <is>
          <t>D0079</t>
        </is>
      </c>
      <c r="N107" s="41" t="inlineStr">
        <is>
          <t>SELVAGE</t>
        </is>
      </c>
      <c r="O107" s="41" t="inlineStr">
        <is>
          <t>MID RISE SLIM</t>
        </is>
      </c>
      <c r="P107" s="41" t="inlineStr">
        <is>
          <t>28-38</t>
        </is>
      </c>
      <c r="Q107" s="41" t="inlineStr">
        <is>
          <t>32-34</t>
        </is>
      </c>
      <c r="R107" s="41" t="n"/>
      <c r="S107" s="41" t="inlineStr">
        <is>
          <t>KINGS OF SHUTTLE LOOM</t>
        </is>
      </c>
      <c r="T107" s="42" t="inlineStr">
        <is>
          <t>TUNISIA</t>
        </is>
      </c>
      <c r="U107" s="42" t="inlineStr">
        <is>
          <t>ARTLAB</t>
        </is>
      </c>
      <c r="V107" s="42" t="inlineStr">
        <is>
          <t>ARTLAB</t>
        </is>
      </c>
      <c r="W107" s="42" t="inlineStr">
        <is>
          <t>UNWASHED</t>
        </is>
      </c>
      <c r="X107" s="66" t="n"/>
      <c r="Y107" s="41" t="inlineStr">
        <is>
          <t>CANDIANI</t>
        </is>
      </c>
      <c r="Z107" s="41" t="inlineStr">
        <is>
          <t>SL7276 Sioux crispy organic</t>
        </is>
      </c>
      <c r="AA107" s="41" t="inlineStr">
        <is>
          <t>SL7276 Sioux crispy</t>
        </is>
      </c>
      <c r="AB107" s="41" t="inlineStr">
        <is>
          <t>100% Sustainable</t>
        </is>
      </c>
      <c r="AC107" s="41" t="inlineStr">
        <is>
          <t>100% Organic cotton</t>
        </is>
      </c>
      <c r="AD107" s="227" t="inlineStr">
        <is>
          <t>13 oz</t>
        </is>
      </c>
      <c r="AE107" s="292" t="inlineStr">
        <is>
          <t>4,95 / 80</t>
        </is>
      </c>
      <c r="AF107" s="41" t="n">
        <v>1500</v>
      </c>
      <c r="AG107" s="58" t="inlineStr">
        <is>
          <t>6-7</t>
        </is>
      </c>
      <c r="AH107" s="44" t="n"/>
      <c r="AI107" s="44" t="n"/>
      <c r="AJ107" s="44" t="n"/>
      <c r="AK107" s="70" t="n"/>
      <c r="AL107" s="293" t="n"/>
      <c r="AM107" s="294" t="inlineStr">
        <is>
          <t>EUR</t>
        </is>
      </c>
      <c r="AN107" s="294" t="inlineStr">
        <is>
          <t>FOB</t>
        </is>
      </c>
      <c r="AO107" s="294" t="inlineStr">
        <is>
          <t>60 DAYS NETT</t>
        </is>
      </c>
      <c r="AP107" s="295" t="inlineStr">
        <is>
          <t>cfmd</t>
        </is>
      </c>
      <c r="AQ107" s="295" t="n"/>
      <c r="AR107" s="294" t="n"/>
      <c r="AS107" s="294" t="n">
        <v>23.8</v>
      </c>
      <c r="AT107" s="296">
        <f>IFERROR(((IF(AS107&gt;0, AS107, IF(AR107&gt;0, AR107, IF(AQ107&gt;0, AQ107, 0)))))*INDEX(Assumptions!$B:$B,MATCH(T107,Assumptions!$A:$A,0)),0)</f>
        <v/>
      </c>
      <c r="AU107" s="296">
        <f>IFERROR(((IF(AS107&gt;0, AS107, IF(AR107&gt;0, AR107, IF(AQ107&gt;0, AQ107, 0)))))*INDEX(Assumptions!$C:$C,MATCH(T107,Assumptions!$A:$A,0)),0)</f>
        <v/>
      </c>
      <c r="AV107" s="296">
        <f>IFERROR(((IF(AS107&gt;0, AS107, IF(AR107&gt;0, AR107, IF(AQ107&gt;0, AQ107, 0)))))*INDEX(Assumptions!$D:$D,MATCH(T107,Assumptions!$A:$A,0)),0)</f>
        <v/>
      </c>
      <c r="AW107" s="296">
        <f>IFERROR(((IF(AS107&gt;0, AS107, IF(AR107&gt;0, AR107, IF(AQ107&gt;0, AQ107, 0)))))*INDEX(Assumptions!$G:$G,MATCH(U107,Assumptions!$F:$F,0)),0)</f>
        <v/>
      </c>
      <c r="AX107" s="297">
        <f>SUM(AT107:AW107)</f>
        <v/>
      </c>
      <c r="AY107" s="294">
        <f>((IF(AS107&gt;0, AS107, IF(AR107&gt;0, AR107, IF(AQ107&gt;0, AQ107, 0)))))+AX107</f>
        <v/>
      </c>
      <c r="AZ107" s="294">
        <f>BC107/BB107</f>
        <v/>
      </c>
      <c r="BA107" s="294">
        <f>BC107/2.38</f>
        <v/>
      </c>
      <c r="BB107" s="41" t="n">
        <v>2.5</v>
      </c>
      <c r="BC107" s="294" t="n">
        <v>139.95</v>
      </c>
      <c r="BD107" s="46">
        <f>(AZ107-AY107)/AZ107</f>
        <v/>
      </c>
      <c r="BE107" s="294">
        <f>AR107*BQ107</f>
        <v/>
      </c>
      <c r="BF107" s="294" t="inlineStr">
        <is>
          <t>n/a</t>
        </is>
      </c>
      <c r="BG107" s="294" t="n"/>
      <c r="BH107" s="47" t="n"/>
      <c r="BI107" s="47" t="n"/>
      <c r="BJ107" s="47" t="n"/>
      <c r="BK107" s="47" t="n"/>
      <c r="BL107" s="47" t="n"/>
      <c r="BM107" s="47" t="n"/>
      <c r="BN107" s="47" t="n"/>
      <c r="BO107" s="47" t="n"/>
      <c r="BP107" s="42" t="n"/>
      <c r="BQ107" s="48" t="n">
        <v>0</v>
      </c>
      <c r="BR107" s="48" t="inlineStr">
        <is>
          <t>-</t>
        </is>
      </c>
      <c r="BS107" s="49" t="n"/>
      <c r="BT107" s="50" t="n"/>
      <c r="BU107" s="72" t="n"/>
      <c r="BV107" s="50" t="n"/>
      <c r="BW107" s="50" t="inlineStr">
        <is>
          <t>SELVAGE DENIM FROM ITALIAN MILL</t>
        </is>
      </c>
      <c r="BX107" s="50" t="inlineStr">
        <is>
          <t>made in tunisia, unwashed, 13 oz, selvage denim from italian mill candiani, kings of shuttle loom  - c/o style, no SMS made</t>
        </is>
      </c>
      <c r="BY107" s="51" t="n"/>
      <c r="BZ107" s="51" t="n"/>
      <c r="CA107" s="52" t="n"/>
      <c r="CB107" s="52" t="n"/>
      <c r="CC107" s="52" t="n"/>
      <c r="CD107" s="52" t="n"/>
      <c r="CE107" s="52" t="n"/>
      <c r="CF107" s="52" t="n"/>
      <c r="CG107" s="52" t="n"/>
      <c r="CH107" s="49" t="n">
        <v>42641</v>
      </c>
      <c r="CI107" s="49" t="inlineStr">
        <is>
          <t>Tunisia</t>
        </is>
      </c>
      <c r="CJ107" s="248" t="n"/>
      <c r="CK107" s="50" t="n"/>
      <c r="CL107" s="53" t="n"/>
      <c r="CM107" s="53" t="n"/>
      <c r="CN107" s="53" t="n"/>
      <c r="CO107" s="260" t="n">
        <v>165</v>
      </c>
      <c r="CP107" s="53">
        <f>CO107*AK107</f>
        <v/>
      </c>
      <c r="CQ107" s="53" t="n"/>
      <c r="CR107" s="53" t="n"/>
      <c r="CS107" s="53" t="n"/>
      <c r="CT107" s="298">
        <f>CO107*AZ107</f>
        <v/>
      </c>
      <c r="CU107" s="298">
        <f>CT107-(CO107*AY107)</f>
        <v/>
      </c>
      <c r="CV107" s="298" t="n"/>
    </row>
    <row customFormat="1" customHeight="1" hidden="1" ht="15" r="108" s="16">
      <c r="A108" s="66" t="inlineStr">
        <is>
          <t>K160751301</t>
        </is>
      </c>
      <c r="B108" s="67" t="n">
        <v>1010103251</v>
      </c>
      <c r="C108" s="66" t="inlineStr">
        <is>
          <t>JOHN</t>
        </is>
      </c>
      <c r="D108" s="66" t="inlineStr">
        <is>
          <t>MID BLUE SLUB</t>
        </is>
      </c>
      <c r="E108" s="66" t="inlineStr">
        <is>
          <t>Drop 3</t>
        </is>
      </c>
      <c r="F108" s="66" t="n"/>
      <c r="G108" s="39" t="n"/>
      <c r="H108" s="66" t="n"/>
      <c r="I108" s="66" t="inlineStr">
        <is>
          <t>JEANS</t>
        </is>
      </c>
      <c r="J108" s="67" t="n">
        <v>62034231</v>
      </c>
      <c r="K108" s="67" t="inlineStr">
        <is>
          <t>lange broeken, incl. kniebroeken e.d. broeken, van denim, voor heren of voor jongens (m.u.v. werk- en bedrijfskleding, zgn. Amerikaanse overalls)</t>
        </is>
      </c>
      <c r="L108" s="40" t="inlineStr">
        <is>
          <t>MENS</t>
        </is>
      </c>
      <c r="M108" s="66" t="inlineStr">
        <is>
          <t>D0090</t>
        </is>
      </c>
      <c r="N108" s="41" t="inlineStr">
        <is>
          <t>NON</t>
        </is>
      </c>
      <c r="O108" s="41" t="inlineStr">
        <is>
          <t>LONG RISE SLIM</t>
        </is>
      </c>
      <c r="P108" s="41" t="inlineStr">
        <is>
          <t>28-38</t>
        </is>
      </c>
      <c r="Q108" s="41" t="inlineStr">
        <is>
          <t>32-34</t>
        </is>
      </c>
      <c r="R108" s="41" t="n"/>
      <c r="S108" s="41" t="inlineStr">
        <is>
          <t>KINGS OF LAUNDRY SEASONAL MAIN</t>
        </is>
      </c>
      <c r="T108" s="42" t="inlineStr">
        <is>
          <t>TUNISIA</t>
        </is>
      </c>
      <c r="U108" s="42" t="inlineStr">
        <is>
          <t>ARTLAB</t>
        </is>
      </c>
      <c r="V108" s="42" t="inlineStr">
        <is>
          <t>ARTLAB</t>
        </is>
      </c>
      <c r="W108" s="42" t="inlineStr">
        <is>
          <t>ELLETI</t>
        </is>
      </c>
      <c r="X108" s="66" t="n"/>
      <c r="Y108" s="41" t="inlineStr">
        <is>
          <t>CALIK</t>
        </is>
      </c>
      <c r="Z108" s="66" t="inlineStr">
        <is>
          <t>NOT ORGANIC DUE TO MOQ</t>
        </is>
      </c>
      <c r="AA108" s="41" t="inlineStr">
        <is>
          <t>D7792P1117 Carbonated Blue</t>
        </is>
      </c>
      <c r="AB108" s="41" t="inlineStr">
        <is>
          <t>0% Sustainable</t>
        </is>
      </c>
      <c r="AC108" s="41" t="inlineStr">
        <is>
          <t>80% Cotton, 20% polyacryl</t>
        </is>
      </c>
      <c r="AD108" s="41" t="inlineStr">
        <is>
          <t>13 oz</t>
        </is>
      </c>
      <c r="AE108" s="305" t="inlineStr">
        <is>
          <t>7,5 / 162</t>
        </is>
      </c>
      <c r="AF108" s="41" t="n"/>
      <c r="AG108" s="41" t="n"/>
      <c r="AH108" s="44" t="n"/>
      <c r="AI108" s="44" t="n"/>
      <c r="AJ108" s="44" t="n"/>
      <c r="AK108" s="70" t="n"/>
      <c r="AL108" s="293" t="n"/>
      <c r="AM108" s="294" t="inlineStr">
        <is>
          <t>EUR</t>
        </is>
      </c>
      <c r="AN108" s="294" t="inlineStr">
        <is>
          <t>FOB</t>
        </is>
      </c>
      <c r="AO108" s="294" t="inlineStr">
        <is>
          <t>60 DAYS NETT</t>
        </is>
      </c>
      <c r="AP108" s="295" t="inlineStr">
        <is>
          <t>cfmd</t>
        </is>
      </c>
      <c r="AQ108" s="295" t="n"/>
      <c r="AR108" s="294" t="n">
        <v>45</v>
      </c>
      <c r="AS108" s="294" t="n">
        <v>31.7</v>
      </c>
      <c r="AT108" s="296">
        <f>IFERROR(((IF(AS108&gt;0, AS108, IF(AR108&gt;0, AR108, IF(AQ108&gt;0, AQ108, 0)))))*INDEX(Assumptions!$B:$B,MATCH(T108,Assumptions!$A:$A,0)),0)</f>
        <v/>
      </c>
      <c r="AU108" s="296">
        <f>IFERROR(((IF(AS108&gt;0, AS108, IF(AR108&gt;0, AR108, IF(AQ108&gt;0, AQ108, 0)))))*INDEX(Assumptions!$C:$C,MATCH(T108,Assumptions!$A:$A,0)),0)</f>
        <v/>
      </c>
      <c r="AV108" s="296">
        <f>IFERROR(((IF(AS108&gt;0, AS108, IF(AR108&gt;0, AR108, IF(AQ108&gt;0, AQ108, 0)))))*INDEX(Assumptions!$D:$D,MATCH(T108,Assumptions!$A:$A,0)),0)</f>
        <v/>
      </c>
      <c r="AW108" s="296">
        <f>IFERROR(((IF(AS108&gt;0, AS108, IF(AR108&gt;0, AR108, IF(AQ108&gt;0, AQ108, 0)))))*INDEX(Assumptions!$G:$G,MATCH(U108,Assumptions!$F:$F,0)),0)</f>
        <v/>
      </c>
      <c r="AX108" s="297">
        <f>SUM(AT108:AW108)</f>
        <v/>
      </c>
      <c r="AY108" s="294">
        <f>((IF(AS108&gt;0, AS108, IF(AR108&gt;0, AR108, IF(AQ108&gt;0, AQ108, 0)))))+AX108</f>
        <v/>
      </c>
      <c r="AZ108" s="294">
        <f>BC108/BB108</f>
        <v/>
      </c>
      <c r="BA108" s="294">
        <f>BC108/2.38</f>
        <v/>
      </c>
      <c r="BB108" s="41" t="n">
        <v>2.5</v>
      </c>
      <c r="BC108" s="294" t="n">
        <v>179.95</v>
      </c>
      <c r="BD108" s="46">
        <f>(AZ108-AY108)/AZ108</f>
        <v/>
      </c>
      <c r="BE108" s="294">
        <f>AR108*BQ108</f>
        <v/>
      </c>
      <c r="BF108" s="294" t="n">
        <v>12.3</v>
      </c>
      <c r="BG108" s="294" t="n">
        <v>3.13</v>
      </c>
      <c r="BH108" s="47" t="n"/>
      <c r="BI108" s="47" t="n"/>
      <c r="BJ108" s="47" t="n"/>
      <c r="BK108" s="47" t="n"/>
      <c r="BL108" s="47" t="n"/>
      <c r="BM108" s="47" t="n"/>
      <c r="BN108" s="47" t="n"/>
      <c r="BO108" s="47" t="n"/>
      <c r="BP108" s="42" t="inlineStr">
        <is>
          <t>New test Elleti. Mar Dev</t>
        </is>
      </c>
      <c r="BQ108" s="48" t="n">
        <v>17</v>
      </c>
      <c r="BR108" s="48" t="inlineStr">
        <is>
          <t>32x32</t>
        </is>
      </c>
      <c r="BS108" s="49" t="n">
        <v>42362</v>
      </c>
      <c r="BT108" s="74" t="inlineStr">
        <is>
          <t>16-12-2015 M</t>
        </is>
      </c>
      <c r="BU108" s="72" t="n"/>
      <c r="BV108" s="50" t="inlineStr">
        <is>
          <t>2 sizes too small</t>
        </is>
      </c>
      <c r="BW108" s="50" t="inlineStr">
        <is>
          <t>BLEND DENIM FABRIC FROM TURKISH MILL</t>
        </is>
      </c>
      <c r="BX108" s="50" t="inlineStr">
        <is>
          <t>made in tunisia, washed by elleti, 13 oz, blend denim fabric from turkish mill calik, kings of laundry - 2 sizes too small, available patch (s/b KOL patch)</t>
        </is>
      </c>
      <c r="BY108" s="51" t="inlineStr">
        <is>
          <t>32x32</t>
        </is>
      </c>
      <c r="BZ108" s="51" t="n">
        <v>42382</v>
      </c>
      <c r="CA108" s="52" t="n">
        <v>42439</v>
      </c>
      <c r="CB108" s="52" t="n"/>
      <c r="CC108" s="52" t="inlineStr">
        <is>
          <t>(theme change)</t>
        </is>
      </c>
      <c r="CD108" s="52" t="n">
        <v>42444</v>
      </c>
      <c r="CE108" s="52" t="n">
        <v>42440</v>
      </c>
      <c r="CF108" s="52" t="n"/>
      <c r="CG108" s="52" t="n"/>
      <c r="CH108" s="49" t="n">
        <v>42562</v>
      </c>
      <c r="CI108" s="49" t="inlineStr">
        <is>
          <t>HQ</t>
        </is>
      </c>
      <c r="CJ108" s="248" t="inlineStr">
        <is>
          <t>5</t>
        </is>
      </c>
      <c r="CK108" s="50" t="inlineStr">
        <is>
          <t>inseam - 2.5</t>
        </is>
      </c>
      <c r="CL108" s="53" t="n"/>
      <c r="CM108" s="53" t="n"/>
      <c r="CN108" s="53" t="n"/>
      <c r="CO108" s="53" t="n">
        <v>103</v>
      </c>
      <c r="CP108" s="53">
        <f>CO108*AK108</f>
        <v/>
      </c>
      <c r="CQ108" s="53" t="n"/>
      <c r="CR108" s="53" t="n"/>
      <c r="CS108" s="53" t="n"/>
      <c r="CT108" s="298">
        <f>CO108*AZ108</f>
        <v/>
      </c>
      <c r="CU108" s="298">
        <f>CT108-(CO108*AY108)</f>
        <v/>
      </c>
      <c r="CV108" s="298" t="n"/>
    </row>
    <row customFormat="1" customHeight="1" hidden="1" ht="15" r="109" s="16">
      <c r="A109" s="66" t="inlineStr">
        <is>
          <t>K160751302</t>
        </is>
      </c>
      <c r="B109" s="67" t="n">
        <v>1010103312</v>
      </c>
      <c r="C109" s="66" t="inlineStr">
        <is>
          <t>JOHN</t>
        </is>
      </c>
      <c r="D109" s="66" t="inlineStr">
        <is>
          <t>LIGHT GREY WORN IN</t>
        </is>
      </c>
      <c r="E109" s="66" t="inlineStr">
        <is>
          <t>Drop 1</t>
        </is>
      </c>
      <c r="F109" s="66" t="n"/>
      <c r="G109" s="39" t="n"/>
      <c r="H109" s="66" t="n"/>
      <c r="I109" s="66" t="inlineStr">
        <is>
          <t>JEANS</t>
        </is>
      </c>
      <c r="J109" s="67" t="n">
        <v>62034231</v>
      </c>
      <c r="K109" s="67" t="inlineStr">
        <is>
          <t>lange broeken, incl. kniebroeken e.d. broeken, van denim, voor heren of voor jongens (m.u.v. werk- en bedrijfskleding, zgn. Amerikaanse overalls)</t>
        </is>
      </c>
      <c r="L109" s="40" t="inlineStr">
        <is>
          <t>MENS</t>
        </is>
      </c>
      <c r="M109" s="66" t="inlineStr">
        <is>
          <t>D0089</t>
        </is>
      </c>
      <c r="N109" s="41" t="inlineStr">
        <is>
          <t>STRETCH</t>
        </is>
      </c>
      <c r="O109" s="41" t="inlineStr">
        <is>
          <t>LONG RISE SLIM</t>
        </is>
      </c>
      <c r="P109" s="41" t="inlineStr">
        <is>
          <t>28-38</t>
        </is>
      </c>
      <c r="Q109" s="41" t="inlineStr">
        <is>
          <t>32-34</t>
        </is>
      </c>
      <c r="R109" s="41" t="n"/>
      <c r="S109" s="41" t="inlineStr">
        <is>
          <t>SEASONAL BLACK</t>
        </is>
      </c>
      <c r="T109" s="42" t="inlineStr">
        <is>
          <t>TUNISIA</t>
        </is>
      </c>
      <c r="U109" s="42" t="inlineStr">
        <is>
          <t>ARTLAB</t>
        </is>
      </c>
      <c r="V109" s="42" t="inlineStr">
        <is>
          <t>ARTLAB</t>
        </is>
      </c>
      <c r="W109" s="42" t="inlineStr">
        <is>
          <t>INTERWASHING</t>
        </is>
      </c>
      <c r="X109" s="66" t="n"/>
      <c r="Y109" s="41" t="inlineStr">
        <is>
          <t>CALIK</t>
        </is>
      </c>
      <c r="Z109" s="41" t="inlineStr">
        <is>
          <t>D7924O022 Pinus</t>
        </is>
      </c>
      <c r="AA109" s="41" t="n"/>
      <c r="AB109" s="156" t="inlineStr">
        <is>
          <t>97,8% Sustainable</t>
        </is>
      </c>
      <c r="AC109" s="41" t="inlineStr">
        <is>
          <t>97,8% Organic cotton, 2,2% elastane</t>
        </is>
      </c>
      <c r="AD109" s="41" t="inlineStr">
        <is>
          <t>11 oz</t>
        </is>
      </c>
      <c r="AE109" s="305" t="inlineStr">
        <is>
          <t>5 / 147</t>
        </is>
      </c>
      <c r="AF109" s="41" t="n"/>
      <c r="AG109" s="41" t="n"/>
      <c r="AH109" s="44" t="n"/>
      <c r="AI109" s="44" t="n"/>
      <c r="AJ109" s="44" t="n"/>
      <c r="AK109" s="70" t="n"/>
      <c r="AL109" s="293" t="n"/>
      <c r="AM109" s="294" t="inlineStr">
        <is>
          <t>EUR</t>
        </is>
      </c>
      <c r="AN109" s="294" t="inlineStr">
        <is>
          <t>FOB</t>
        </is>
      </c>
      <c r="AO109" s="294" t="inlineStr">
        <is>
          <t>60 DAYS NETT</t>
        </is>
      </c>
      <c r="AP109" s="295" t="inlineStr">
        <is>
          <t>cfmd</t>
        </is>
      </c>
      <c r="AQ109" s="295" t="n"/>
      <c r="AR109" s="294" t="n">
        <v>45</v>
      </c>
      <c r="AS109" s="294" t="n">
        <v>23.6</v>
      </c>
      <c r="AT109" s="296">
        <f>IFERROR(((IF(AS109&gt;0, AS109, IF(AR109&gt;0, AR109, IF(AQ109&gt;0, AQ109, 0)))))*INDEX(Assumptions!$B:$B,MATCH(T109,Assumptions!$A:$A,0)),0)</f>
        <v/>
      </c>
      <c r="AU109" s="296">
        <f>IFERROR(((IF(AS109&gt;0, AS109, IF(AR109&gt;0, AR109, IF(AQ109&gt;0, AQ109, 0)))))*INDEX(Assumptions!$C:$C,MATCH(T109,Assumptions!$A:$A,0)),0)</f>
        <v/>
      </c>
      <c r="AV109" s="296">
        <f>IFERROR(((IF(AS109&gt;0, AS109, IF(AR109&gt;0, AR109, IF(AQ109&gt;0, AQ109, 0)))))*INDEX(Assumptions!$D:$D,MATCH(T109,Assumptions!$A:$A,0)),0)</f>
        <v/>
      </c>
      <c r="AW109" s="296">
        <f>IFERROR(((IF(AS109&gt;0, AS109, IF(AR109&gt;0, AR109, IF(AQ109&gt;0, AQ109, 0)))))*INDEX(Assumptions!$G:$G,MATCH(U109,Assumptions!$F:$F,0)),0)</f>
        <v/>
      </c>
      <c r="AX109" s="297">
        <f>SUM(AT109:AW109)</f>
        <v/>
      </c>
      <c r="AY109" s="294">
        <f>((IF(AS109&gt;0, AS109, IF(AR109&gt;0, AR109, IF(AQ109&gt;0, AQ109, 0)))))+AX109</f>
        <v/>
      </c>
      <c r="AZ109" s="294">
        <f>BC109/BB109</f>
        <v/>
      </c>
      <c r="BA109" s="294">
        <f>BC109/2.38</f>
        <v/>
      </c>
      <c r="BB109" s="41" t="n">
        <v>2.5</v>
      </c>
      <c r="BC109" s="294" t="n">
        <v>129.95</v>
      </c>
      <c r="BD109" s="46">
        <f>(AZ109-AY109)/AZ109</f>
        <v/>
      </c>
      <c r="BE109" s="294">
        <f>AR109*BQ109</f>
        <v/>
      </c>
      <c r="BF109" s="294" t="n">
        <v>6.8</v>
      </c>
      <c r="BG109" s="294" t="n">
        <v>2.73</v>
      </c>
      <c r="BH109" s="47" t="n"/>
      <c r="BI109" s="47" t="inlineStr">
        <is>
          <t>Why is so expensive compared to Black worn in SUPER IMP!</t>
        </is>
      </c>
      <c r="BJ109" s="47" t="n"/>
      <c r="BK109" s="47" t="n"/>
      <c r="BL109" s="47" t="n"/>
      <c r="BM109" s="47" t="n"/>
      <c r="BN109" s="47" t="n"/>
      <c r="BO109" s="47" t="n"/>
      <c r="BP109" s="42" t="n"/>
      <c r="BQ109" s="48" t="n">
        <v>17</v>
      </c>
      <c r="BR109" s="48" t="inlineStr">
        <is>
          <t>32x32</t>
        </is>
      </c>
      <c r="BS109" s="49" t="n">
        <v>42362</v>
      </c>
      <c r="BT109" s="73" t="inlineStr">
        <is>
          <t>15-12-2015 M -&gt; P</t>
        </is>
      </c>
      <c r="BU109" s="73" t="inlineStr">
        <is>
          <t>11-12-2015 M</t>
        </is>
      </c>
      <c r="BV109" s="50" t="inlineStr">
        <is>
          <t>waist too big, but rest too small --&gt; balance problem</t>
        </is>
      </c>
      <c r="BW109" s="50" t="inlineStr">
        <is>
          <t>STRETCH DENIM FROM TURKISH MILL</t>
        </is>
      </c>
      <c r="BX109" s="50" t="inlineStr">
        <is>
          <t>made in tunisia, washed by interwashing, 11 oz, stretch denim from turkish mill calik, seasonal black - waist too big, but rest too small</t>
        </is>
      </c>
      <c r="BY109" s="102" t="inlineStr">
        <is>
          <t>N/A</t>
        </is>
      </c>
      <c r="BZ109" s="102" t="n">
        <v>42382</v>
      </c>
      <c r="CA109" s="52" t="inlineStr">
        <is>
          <t>N/A</t>
        </is>
      </c>
      <c r="CB109" s="52" t="n"/>
      <c r="CC109" s="52" t="n"/>
      <c r="CD109" s="52" t="inlineStr">
        <is>
          <t>N/A</t>
        </is>
      </c>
      <c r="CE109" s="52" t="n">
        <v>42451</v>
      </c>
      <c r="CF109" s="52" t="n"/>
      <c r="CG109" s="52" t="n"/>
      <c r="CH109" s="49" t="n">
        <v>42608</v>
      </c>
      <c r="CI109" s="49" t="inlineStr">
        <is>
          <t>Tunisia</t>
        </is>
      </c>
      <c r="CJ109" s="248" t="n">
        <v>5</v>
      </c>
      <c r="CK109" s="50" t="inlineStr">
        <is>
          <t>1st shipment OK (16-6-2016)</t>
        </is>
      </c>
      <c r="CL109" s="53" t="n"/>
      <c r="CM109" s="53" t="n"/>
      <c r="CN109" s="53" t="n"/>
      <c r="CO109" s="53">
        <f>1500+400</f>
        <v/>
      </c>
      <c r="CP109" s="53">
        <f>CO109*AK109</f>
        <v/>
      </c>
      <c r="CQ109" s="53" t="n"/>
      <c r="CR109" s="53" t="n"/>
      <c r="CS109" s="53" t="n"/>
      <c r="CT109" s="298">
        <f>CO109*AZ109</f>
        <v/>
      </c>
      <c r="CU109" s="298">
        <f>CT109-(CO109*AY109)</f>
        <v/>
      </c>
      <c r="CV109" s="298" t="n"/>
    </row>
    <row customFormat="1" customHeight="1" hidden="1" ht="15" r="110" s="15">
      <c r="A110" s="66" t="inlineStr">
        <is>
          <t>K160751303</t>
        </is>
      </c>
      <c r="B110" s="67" t="n">
        <v>1010103252</v>
      </c>
      <c r="C110" s="66" t="inlineStr">
        <is>
          <t>JOHN</t>
        </is>
      </c>
      <c r="D110" s="66" t="inlineStr">
        <is>
          <t>CHALKBOARD MARBLE</t>
        </is>
      </c>
      <c r="E110" s="66" t="inlineStr">
        <is>
          <t>Drop 1</t>
        </is>
      </c>
      <c r="F110" s="66" t="n"/>
      <c r="G110" s="39" t="n"/>
      <c r="H110" s="66" t="n"/>
      <c r="I110" s="66" t="inlineStr">
        <is>
          <t>JEANS</t>
        </is>
      </c>
      <c r="J110" s="67" t="n">
        <v>62034231</v>
      </c>
      <c r="K110" s="67" t="inlineStr">
        <is>
          <t>lange broeken, incl. kniebroeken e.d. broeken, van denim, voor heren of voor jongens (m.u.v. werk- en bedrijfskleding, zgn. Amerikaanse overalls)</t>
        </is>
      </c>
      <c r="L110" s="40" t="inlineStr">
        <is>
          <t>MENS</t>
        </is>
      </c>
      <c r="M110" s="41" t="inlineStr">
        <is>
          <t>D0072</t>
        </is>
      </c>
      <c r="N110" s="220" t="n"/>
      <c r="O110" s="41" t="inlineStr">
        <is>
          <t>LONG RISE SLIM</t>
        </is>
      </c>
      <c r="P110" s="41" t="inlineStr">
        <is>
          <t>28-38</t>
        </is>
      </c>
      <c r="Q110" s="41" t="inlineStr">
        <is>
          <t>32-34</t>
        </is>
      </c>
      <c r="R110" s="41" t="n"/>
      <c r="S110" s="41" t="inlineStr">
        <is>
          <t>KINGS OF LAUNDRY BLACK</t>
        </is>
      </c>
      <c r="T110" s="42" t="inlineStr">
        <is>
          <t>TUNISIA</t>
        </is>
      </c>
      <c r="U110" s="42" t="inlineStr">
        <is>
          <t>ARTLAB</t>
        </is>
      </c>
      <c r="V110" s="42" t="inlineStr">
        <is>
          <t>ARTLAB</t>
        </is>
      </c>
      <c r="W110" s="42" t="inlineStr">
        <is>
          <t>ELLETI</t>
        </is>
      </c>
      <c r="X110" s="66" t="n"/>
      <c r="Y110" s="66" t="inlineStr">
        <is>
          <t>CANDIANI</t>
        </is>
      </c>
      <c r="Z110" s="66" t="inlineStr">
        <is>
          <t>NOT ORGANIC DUE TO MOQ</t>
        </is>
      </c>
      <c r="AA110" s="41" t="inlineStr">
        <is>
          <t>RR5533 Elast raven sling</t>
        </is>
      </c>
      <c r="AB110" s="41" t="inlineStr">
        <is>
          <t>0% Sustainable</t>
        </is>
      </c>
      <c r="AC110" s="41" t="inlineStr">
        <is>
          <t>92% Cotton, 6% elastomultiester, 2% elastane</t>
        </is>
      </c>
      <c r="AD110" s="41" t="inlineStr">
        <is>
          <t>12 oz</t>
        </is>
      </c>
      <c r="AE110" s="305" t="inlineStr">
        <is>
          <t>5,3 / 150</t>
        </is>
      </c>
      <c r="AF110" s="41" t="inlineStr">
        <is>
          <t>1300 Stock / 4000</t>
        </is>
      </c>
      <c r="AG110" s="120" t="inlineStr">
        <is>
          <t>5-6</t>
        </is>
      </c>
      <c r="AH110" s="44" t="n"/>
      <c r="AI110" s="44" t="n"/>
      <c r="AJ110" s="44" t="n"/>
      <c r="AK110" s="70" t="n"/>
      <c r="AL110" s="293" t="n"/>
      <c r="AM110" s="294" t="inlineStr">
        <is>
          <t>EUR</t>
        </is>
      </c>
      <c r="AN110" s="294" t="inlineStr">
        <is>
          <t>FOB</t>
        </is>
      </c>
      <c r="AO110" s="294" t="inlineStr">
        <is>
          <t>60 DAYS NETT</t>
        </is>
      </c>
      <c r="AP110" s="295" t="inlineStr">
        <is>
          <t>cfmd</t>
        </is>
      </c>
      <c r="AQ110" s="295" t="n"/>
      <c r="AR110" s="294" t="n">
        <v>45</v>
      </c>
      <c r="AS110" s="294" t="n">
        <v>28.5</v>
      </c>
      <c r="AT110" s="296">
        <f>IFERROR(((IF(AS110&gt;0, AS110, IF(AR110&gt;0, AR110, IF(AQ110&gt;0, AQ110, 0)))))*INDEX(Assumptions!$B:$B,MATCH(T110,Assumptions!$A:$A,0)),0)</f>
        <v/>
      </c>
      <c r="AU110" s="296">
        <f>IFERROR(((IF(AS110&gt;0, AS110, IF(AR110&gt;0, AR110, IF(AQ110&gt;0, AQ110, 0)))))*INDEX(Assumptions!$C:$C,MATCH(T110,Assumptions!$A:$A,0)),0)</f>
        <v/>
      </c>
      <c r="AV110" s="296">
        <f>IFERROR(((IF(AS110&gt;0, AS110, IF(AR110&gt;0, AR110, IF(AQ110&gt;0, AQ110, 0)))))*INDEX(Assumptions!$D:$D,MATCH(T110,Assumptions!$A:$A,0)),0)</f>
        <v/>
      </c>
      <c r="AW110" s="296">
        <f>IFERROR(((IF(AS110&gt;0, AS110, IF(AR110&gt;0, AR110, IF(AQ110&gt;0, AQ110, 0)))))*INDEX(Assumptions!$G:$G,MATCH(U110,Assumptions!$F:$F,0)),0)</f>
        <v/>
      </c>
      <c r="AX110" s="297">
        <f>SUM(AT110:AW110)</f>
        <v/>
      </c>
      <c r="AY110" s="294">
        <f>((IF(AS110&gt;0, AS110, IF(AR110&gt;0, AR110, IF(AQ110&gt;0, AQ110, 0)))))+AX110</f>
        <v/>
      </c>
      <c r="AZ110" s="294">
        <f>BC110/BB110</f>
        <v/>
      </c>
      <c r="BA110" s="294">
        <f>BC110/2.38</f>
        <v/>
      </c>
      <c r="BB110" s="41" t="n">
        <v>2.5</v>
      </c>
      <c r="BC110" s="294" t="n">
        <v>159.95</v>
      </c>
      <c r="BD110" s="46">
        <f>(AZ110-AY110)/AZ110</f>
        <v/>
      </c>
      <c r="BE110" s="294">
        <f>AR110*BQ110</f>
        <v/>
      </c>
      <c r="BF110" s="294" t="n">
        <v>12.5</v>
      </c>
      <c r="BG110" s="294" t="n">
        <v>2.73</v>
      </c>
      <c r="BH110" s="47" t="n"/>
      <c r="BI110" s="47" t="inlineStr">
        <is>
          <t>push</t>
        </is>
      </c>
      <c r="BJ110" s="47" t="n"/>
      <c r="BK110" s="47" t="n"/>
      <c r="BL110" s="47" t="n"/>
      <c r="BM110" s="47" t="n"/>
      <c r="BN110" s="47" t="n"/>
      <c r="BO110" s="47" t="n"/>
      <c r="BP110" s="42" t="n"/>
      <c r="BQ110" s="48" t="n">
        <v>17</v>
      </c>
      <c r="BR110" s="48" t="inlineStr">
        <is>
          <t>32x32</t>
        </is>
      </c>
      <c r="BS110" s="49" t="n">
        <v>42362</v>
      </c>
      <c r="BT110" s="73" t="inlineStr">
        <is>
          <t>14-12-2015 J</t>
        </is>
      </c>
      <c r="BU110" s="73" t="inlineStr">
        <is>
          <t>11-12-2015 M</t>
        </is>
      </c>
      <c r="BV110" s="50" t="inlineStr">
        <is>
          <t>1/2 size too small</t>
        </is>
      </c>
      <c r="BW110" s="50" t="inlineStr">
        <is>
          <t>STRETCH DENIM FROM ITALIAN MILL</t>
        </is>
      </c>
      <c r="BX110" s="50" t="inlineStr">
        <is>
          <t>made in tunisia, washed by elleti, 12 oz, stretch denim from italian mill candiani, kings of laundry black - 1/2 size too small - patch will be black (like seasonal styles)</t>
        </is>
      </c>
      <c r="BY110" s="51" t="inlineStr">
        <is>
          <t>32x32</t>
        </is>
      </c>
      <c r="BZ110" s="51" t="n">
        <v>42382</v>
      </c>
      <c r="CA110" s="52" t="n">
        <v>42488</v>
      </c>
      <c r="CB110" s="52" t="n"/>
      <c r="CC110" s="52" t="inlineStr">
        <is>
          <t>OK, due to the bubbel machine is a quite good.</t>
        </is>
      </c>
      <c r="CD110" s="52" t="n">
        <v>42492</v>
      </c>
      <c r="CE110" s="52" t="n">
        <v>42440</v>
      </c>
      <c r="CF110" s="52" t="n"/>
      <c r="CG110" s="52" t="n"/>
      <c r="CH110" s="49" t="n">
        <v>42565</v>
      </c>
      <c r="CI110" s="49" t="inlineStr">
        <is>
          <t>HQ</t>
        </is>
      </c>
      <c r="CJ110" s="248" t="inlineStr">
        <is>
          <t>5</t>
        </is>
      </c>
      <c r="CK110" s="50" t="inlineStr">
        <is>
          <t xml:space="preserve">seat, thigh, knee -2/-3 </t>
        </is>
      </c>
      <c r="CL110" s="53" t="n"/>
      <c r="CM110" s="53" t="n"/>
      <c r="CN110" s="53" t="n"/>
      <c r="CO110" s="53" t="n">
        <v>150</v>
      </c>
      <c r="CP110" s="53">
        <f>CO110*AK110</f>
        <v/>
      </c>
      <c r="CQ110" s="53" t="n"/>
      <c r="CR110" s="53" t="n"/>
      <c r="CS110" s="53" t="n"/>
      <c r="CT110" s="298">
        <f>CO110*AZ110</f>
        <v/>
      </c>
      <c r="CU110" s="298">
        <f>CT110-(CO110*AY110)</f>
        <v/>
      </c>
      <c r="CV110" s="298" t="n"/>
    </row>
    <row customFormat="1" customHeight="1" hidden="1" ht="15" r="111" s="15">
      <c r="A111" s="66" t="inlineStr">
        <is>
          <t>K160751304</t>
        </is>
      </c>
      <c r="B111" s="67" t="n">
        <v>1010103313</v>
      </c>
      <c r="C111" s="66" t="inlineStr">
        <is>
          <t>JOHN</t>
        </is>
      </c>
      <c r="D111" s="66" t="inlineStr">
        <is>
          <t>MIDNIGHT OVERDYE</t>
        </is>
      </c>
      <c r="E111" s="66" t="inlineStr">
        <is>
          <t>Drop 1</t>
        </is>
      </c>
      <c r="F111" s="66" t="n"/>
      <c r="G111" s="39" t="n"/>
      <c r="H111" s="66" t="n"/>
      <c r="I111" s="66" t="inlineStr">
        <is>
          <t>JEANS</t>
        </is>
      </c>
      <c r="J111" s="67" t="n">
        <v>62034231</v>
      </c>
      <c r="K111" s="67" t="inlineStr">
        <is>
          <t>lange broeken, incl. kniebroeken e.d. broeken, van denim, voor heren of voor jongens (m.u.v. werk- en bedrijfskleding, zgn. Amerikaanse overalls)</t>
        </is>
      </c>
      <c r="L111" s="40" t="inlineStr">
        <is>
          <t>MENS</t>
        </is>
      </c>
      <c r="M111" s="66" t="inlineStr">
        <is>
          <t>D0091</t>
        </is>
      </c>
      <c r="N111" s="41" t="inlineStr">
        <is>
          <t>STRETCH</t>
        </is>
      </c>
      <c r="O111" s="41" t="inlineStr">
        <is>
          <t>LONG RISE SLIM</t>
        </is>
      </c>
      <c r="P111" s="41" t="inlineStr">
        <is>
          <t>28-38</t>
        </is>
      </c>
      <c r="Q111" s="41" t="inlineStr">
        <is>
          <t>32-34</t>
        </is>
      </c>
      <c r="R111" s="41" t="n"/>
      <c r="S111" s="41" t="inlineStr">
        <is>
          <t>KINGS OF LAUNDRY SEASONAL BLACK</t>
        </is>
      </c>
      <c r="T111" s="42" t="inlineStr">
        <is>
          <t>TUNISIA</t>
        </is>
      </c>
      <c r="U111" s="42" t="inlineStr">
        <is>
          <t>ARTLAB</t>
        </is>
      </c>
      <c r="V111" s="42" t="inlineStr">
        <is>
          <t>ARTLAB</t>
        </is>
      </c>
      <c r="W111" s="42" t="inlineStr">
        <is>
          <t>INTERWASHING</t>
        </is>
      </c>
      <c r="X111" s="66" t="n"/>
      <c r="Y111" s="66" t="inlineStr">
        <is>
          <t>ORTA</t>
        </is>
      </c>
      <c r="Z111" s="66" t="inlineStr">
        <is>
          <t>9585A-33</t>
        </is>
      </c>
      <c r="AA111" s="41" t="inlineStr">
        <is>
          <t>8251 Carbon black OD</t>
        </is>
      </c>
      <c r="AB111" s="41" t="inlineStr">
        <is>
          <t>93% Sustainable</t>
        </is>
      </c>
      <c r="AC111" s="41" t="inlineStr">
        <is>
          <t>78% Organic cotton, 15% Tencel lyocell, 5% polyester, 2% elastane</t>
        </is>
      </c>
      <c r="AD111" s="41" t="inlineStr">
        <is>
          <t>12 oz</t>
        </is>
      </c>
      <c r="AE111" s="292" t="inlineStr">
        <is>
          <t>4,76 / 127</t>
        </is>
      </c>
      <c r="AF111" s="41" t="n"/>
      <c r="AG111" s="41" t="n"/>
      <c r="AH111" s="44" t="n"/>
      <c r="AI111" s="44" t="n"/>
      <c r="AJ111" s="44" t="n"/>
      <c r="AK111" s="70" t="n"/>
      <c r="AL111" s="293" t="n"/>
      <c r="AM111" s="294" t="inlineStr">
        <is>
          <t>EUR</t>
        </is>
      </c>
      <c r="AN111" s="294" t="inlineStr">
        <is>
          <t>FOB</t>
        </is>
      </c>
      <c r="AO111" s="294" t="inlineStr">
        <is>
          <t>60 DAYS NETT</t>
        </is>
      </c>
      <c r="AP111" s="295" t="inlineStr">
        <is>
          <t>cfmd</t>
        </is>
      </c>
      <c r="AQ111" s="295" t="n"/>
      <c r="AR111" s="294" t="n">
        <v>45</v>
      </c>
      <c r="AS111" s="294" t="n">
        <v>25.5</v>
      </c>
      <c r="AT111" s="296">
        <f>IFERROR(((IF(AS111&gt;0, AS111, IF(AR111&gt;0, AR111, IF(AQ111&gt;0, AQ111, 0)))))*INDEX(Assumptions!$B:$B,MATCH(T111,Assumptions!$A:$A,0)),0)</f>
        <v/>
      </c>
      <c r="AU111" s="296">
        <f>IFERROR(((IF(AS111&gt;0, AS111, IF(AR111&gt;0, AR111, IF(AQ111&gt;0, AQ111, 0)))))*INDEX(Assumptions!$C:$C,MATCH(T111,Assumptions!$A:$A,0)),0)</f>
        <v/>
      </c>
      <c r="AV111" s="296">
        <f>IFERROR(((IF(AS111&gt;0, AS111, IF(AR111&gt;0, AR111, IF(AQ111&gt;0, AQ111, 0)))))*INDEX(Assumptions!$D:$D,MATCH(T111,Assumptions!$A:$A,0)),0)</f>
        <v/>
      </c>
      <c r="AW111" s="296">
        <f>IFERROR(((IF(AS111&gt;0, AS111, IF(AR111&gt;0, AR111, IF(AQ111&gt;0, AQ111, 0)))))*INDEX(Assumptions!$G:$G,MATCH(U111,Assumptions!$F:$F,0)),0)</f>
        <v/>
      </c>
      <c r="AX111" s="297">
        <f>SUM(AT111:AW111)</f>
        <v/>
      </c>
      <c r="AY111" s="294">
        <f>((IF(AS111&gt;0, AS111, IF(AR111&gt;0, AR111, IF(AQ111&gt;0, AQ111, 0)))))+AX111</f>
        <v/>
      </c>
      <c r="AZ111" s="294">
        <f>BC111/BB111</f>
        <v/>
      </c>
      <c r="BA111" s="294">
        <f>BC111/2.38</f>
        <v/>
      </c>
      <c r="BB111" s="41" t="n">
        <v>2.5</v>
      </c>
      <c r="BC111" s="294" t="n">
        <v>139.95</v>
      </c>
      <c r="BD111" s="46">
        <f>(AZ111-AY111)/AZ111</f>
        <v/>
      </c>
      <c r="BE111" s="294">
        <f>AR111*BQ111</f>
        <v/>
      </c>
      <c r="BF111" s="294" t="n">
        <v>6.3</v>
      </c>
      <c r="BG111" s="294" t="n">
        <v>3.1</v>
      </c>
      <c r="BH111" s="47" t="n"/>
      <c r="BI111" s="47" t="inlineStr">
        <is>
          <t>WP, fabric and trims not matching FOB…in general OD program</t>
        </is>
      </c>
      <c r="BJ111" s="47" t="n"/>
      <c r="BK111" s="47" t="n"/>
      <c r="BL111" s="47" t="n"/>
      <c r="BM111" s="47" t="n"/>
      <c r="BN111" s="47" t="n"/>
      <c r="BO111" s="47" t="n"/>
      <c r="BP111" s="42" t="n"/>
      <c r="BQ111" s="48" t="n">
        <v>17</v>
      </c>
      <c r="BR111" s="48" t="inlineStr">
        <is>
          <t>32x32</t>
        </is>
      </c>
      <c r="BS111" s="49" t="n">
        <v>42362</v>
      </c>
      <c r="BT111" s="73" t="inlineStr">
        <is>
          <t>15-12-2015 M -&gt; P</t>
        </is>
      </c>
      <c r="BU111" s="73" t="inlineStr">
        <is>
          <t>14-12-2015 M</t>
        </is>
      </c>
      <c r="BV111" s="50" t="inlineStr">
        <is>
          <t>waist too big, but rest too small --&gt; balance problem</t>
        </is>
      </c>
      <c r="BW111" s="50" t="inlineStr">
        <is>
          <t>STRETCH DENIM FROM TURKISH MILL</t>
        </is>
      </c>
      <c r="BX111" s="50" t="inlineStr">
        <is>
          <t>made in tunisia, washed by interwashing, 12 oz, stretch denim from turkish mill orta, kings of laundry - waist too big, but rest too small, available patch (s/b KOL patch)</t>
        </is>
      </c>
      <c r="BY111" s="51" t="inlineStr">
        <is>
          <t>32x32</t>
        </is>
      </c>
      <c r="BZ111" s="51" t="n">
        <v>42382</v>
      </c>
      <c r="CA111" s="52" t="inlineStr">
        <is>
          <t>17-2-2016 / 8-6-2016</t>
        </is>
      </c>
      <c r="CB111" s="52" t="n"/>
      <c r="CC111" s="52" t="inlineStr">
        <is>
          <t>(theme change) / not ok on 15-3, REDO PPS</t>
        </is>
      </c>
      <c r="CD111" s="52" t="n">
        <v>42537</v>
      </c>
      <c r="CE111" s="52" t="n">
        <v>42468</v>
      </c>
      <c r="CF111" s="52" t="n"/>
      <c r="CG111" s="52" t="n"/>
      <c r="CH111" s="49" t="n">
        <v>42585</v>
      </c>
      <c r="CI111" s="49" t="inlineStr">
        <is>
          <t>Tunisia</t>
        </is>
      </c>
      <c r="CJ111" s="248" t="inlineStr">
        <is>
          <t>2-5 pcs received (recheck)</t>
        </is>
      </c>
      <c r="CK111" s="50" t="inlineStr">
        <is>
          <t>OK bit small</t>
        </is>
      </c>
      <c r="CL111" s="53" t="n"/>
      <c r="CM111" s="53" t="n"/>
      <c r="CN111" s="53" t="n"/>
      <c r="CO111" s="53" t="n">
        <v>1702</v>
      </c>
      <c r="CP111" s="53">
        <f>CO111*AK111</f>
        <v/>
      </c>
      <c r="CQ111" s="53" t="n"/>
      <c r="CR111" s="53" t="n"/>
      <c r="CS111" s="53" t="n"/>
      <c r="CT111" s="298">
        <f>CO111*AZ111</f>
        <v/>
      </c>
      <c r="CU111" s="298">
        <f>CT111-(CO111*AY111)</f>
        <v/>
      </c>
      <c r="CV111" s="298" t="n"/>
    </row>
    <row customFormat="1" customHeight="1" hidden="1" ht="15" r="112" s="16">
      <c r="A112" s="66" t="inlineStr">
        <is>
          <t>K160751305</t>
        </is>
      </c>
      <c r="B112" s="67" t="n">
        <v>1010103314</v>
      </c>
      <c r="C112" s="66" t="inlineStr">
        <is>
          <t>JOHN</t>
        </is>
      </c>
      <c r="D112" s="66" t="inlineStr">
        <is>
          <t>GREY BLUE WORN</t>
        </is>
      </c>
      <c r="E112" s="66" t="inlineStr">
        <is>
          <t>Drop 2</t>
        </is>
      </c>
      <c r="F112" s="66" t="n"/>
      <c r="G112" s="39" t="n"/>
      <c r="H112" s="66" t="n"/>
      <c r="I112" s="66" t="inlineStr">
        <is>
          <t>JEANS</t>
        </is>
      </c>
      <c r="J112" s="67" t="n">
        <v>62034231</v>
      </c>
      <c r="K112" s="67" t="inlineStr">
        <is>
          <t>lange broeken, incl. kniebroeken e.d. broeken, van denim, voor heren of voor jongens (m.u.v. werk- en bedrijfskleding, zgn. Amerikaanse overalls)</t>
        </is>
      </c>
      <c r="L112" s="40" t="inlineStr">
        <is>
          <t>MENS</t>
        </is>
      </c>
      <c r="M112" s="66" t="inlineStr">
        <is>
          <t>D0086</t>
        </is>
      </c>
      <c r="N112" s="41" t="inlineStr">
        <is>
          <t>STRETCH</t>
        </is>
      </c>
      <c r="O112" s="41" t="inlineStr">
        <is>
          <t>LONG RISE SLIM</t>
        </is>
      </c>
      <c r="P112" s="41" t="inlineStr">
        <is>
          <t>28-38</t>
        </is>
      </c>
      <c r="Q112" s="41" t="inlineStr">
        <is>
          <t>32-34</t>
        </is>
      </c>
      <c r="R112" s="41" t="n"/>
      <c r="S112" s="41" t="inlineStr">
        <is>
          <t>SEASONAL MAIN</t>
        </is>
      </c>
      <c r="T112" s="42" t="inlineStr">
        <is>
          <t>TUNISIA</t>
        </is>
      </c>
      <c r="U112" s="42" t="inlineStr">
        <is>
          <t>ARTLAB</t>
        </is>
      </c>
      <c r="V112" s="42" t="inlineStr">
        <is>
          <t>ARTLAB</t>
        </is>
      </c>
      <c r="W112" s="42" t="inlineStr">
        <is>
          <t>INTERWASHING</t>
        </is>
      </c>
      <c r="X112" s="66" t="n"/>
      <c r="Y112" s="41" t="inlineStr">
        <is>
          <t>CALIK</t>
        </is>
      </c>
      <c r="Z112" s="66" t="inlineStr">
        <is>
          <t>D7676O336 Carter nesta blue OD black</t>
        </is>
      </c>
      <c r="AA112" s="41" t="inlineStr">
        <is>
          <t>D7676P336 Carter nesta OD blue</t>
        </is>
      </c>
      <c r="AB112" s="41" t="inlineStr">
        <is>
          <t>99% Sustainable</t>
        </is>
      </c>
      <c r="AC112" s="41" t="inlineStr">
        <is>
          <t>99% Organic cotton, 1% elastane</t>
        </is>
      </c>
      <c r="AD112" s="41" t="inlineStr">
        <is>
          <t>12 oz</t>
        </is>
      </c>
      <c r="AE112" s="305" t="inlineStr">
        <is>
          <t>4,93 / 142</t>
        </is>
      </c>
      <c r="AF112" s="41" t="n"/>
      <c r="AG112" s="41" t="n"/>
      <c r="AH112" s="44" t="n"/>
      <c r="AI112" s="44" t="n"/>
      <c r="AJ112" s="44" t="n"/>
      <c r="AK112" s="70" t="n"/>
      <c r="AL112" s="293" t="n"/>
      <c r="AM112" s="294" t="inlineStr">
        <is>
          <t>EUR</t>
        </is>
      </c>
      <c r="AN112" s="294" t="inlineStr">
        <is>
          <t>FOB</t>
        </is>
      </c>
      <c r="AO112" s="294" t="inlineStr">
        <is>
          <t>60 DAYS NETT</t>
        </is>
      </c>
      <c r="AP112" s="295" t="inlineStr">
        <is>
          <t>cfmd</t>
        </is>
      </c>
      <c r="AQ112" s="295" t="n"/>
      <c r="AR112" s="294" t="n">
        <v>45</v>
      </c>
      <c r="AS112" s="294" t="n">
        <v>24.5</v>
      </c>
      <c r="AT112" s="296">
        <f>IFERROR(((IF(AS112&gt;0, AS112, IF(AR112&gt;0, AR112, IF(AQ112&gt;0, AQ112, 0)))))*INDEX(Assumptions!$B:$B,MATCH(T112,Assumptions!$A:$A,0)),0)</f>
        <v/>
      </c>
      <c r="AU112" s="296">
        <f>IFERROR(((IF(AS112&gt;0, AS112, IF(AR112&gt;0, AR112, IF(AQ112&gt;0, AQ112, 0)))))*INDEX(Assumptions!$C:$C,MATCH(T112,Assumptions!$A:$A,0)),0)</f>
        <v/>
      </c>
      <c r="AV112" s="296">
        <f>IFERROR(((IF(AS112&gt;0, AS112, IF(AR112&gt;0, AR112, IF(AQ112&gt;0, AQ112, 0)))))*INDEX(Assumptions!$D:$D,MATCH(T112,Assumptions!$A:$A,0)),0)</f>
        <v/>
      </c>
      <c r="AW112" s="296">
        <f>IFERROR(((IF(AS112&gt;0, AS112, IF(AR112&gt;0, AR112, IF(AQ112&gt;0, AQ112, 0)))))*INDEX(Assumptions!$G:$G,MATCH(U112,Assumptions!$F:$F,0)),0)</f>
        <v/>
      </c>
      <c r="AX112" s="297">
        <f>SUM(AT112:AW112)</f>
        <v/>
      </c>
      <c r="AY112" s="294">
        <f>((IF(AS112&gt;0, AS112, IF(AR112&gt;0, AR112, IF(AQ112&gt;0, AQ112, 0)))))+AX112</f>
        <v/>
      </c>
      <c r="AZ112" s="294">
        <f>BC112/BB112</f>
        <v/>
      </c>
      <c r="BA112" s="294">
        <f>BC112/2.38</f>
        <v/>
      </c>
      <c r="BB112" s="41" t="n">
        <v>2.5</v>
      </c>
      <c r="BC112" s="294" t="n">
        <v>139.95</v>
      </c>
      <c r="BD112" s="46">
        <f>(AZ112-AY112)/AZ112</f>
        <v/>
      </c>
      <c r="BE112" s="294">
        <f>AR112*BQ112</f>
        <v/>
      </c>
      <c r="BF112" s="294" t="n">
        <v>6.5</v>
      </c>
      <c r="BG112" s="294" t="n">
        <v>2.88</v>
      </c>
      <c r="BH112" s="47" t="n"/>
      <c r="BI112" s="47" t="inlineStr">
        <is>
          <t>Tone down??</t>
        </is>
      </c>
      <c r="BJ112" s="47" t="n"/>
      <c r="BK112" s="47" t="n"/>
      <c r="BL112" s="47" t="n"/>
      <c r="BM112" s="47" t="n"/>
      <c r="BN112" s="47" t="n"/>
      <c r="BO112" s="47" t="n"/>
      <c r="BP112" s="42" t="n"/>
      <c r="BQ112" s="48" t="n">
        <v>17</v>
      </c>
      <c r="BR112" s="48" t="inlineStr">
        <is>
          <t>32x32</t>
        </is>
      </c>
      <c r="BS112" s="49" t="n">
        <v>42362</v>
      </c>
      <c r="BT112" s="73" t="inlineStr">
        <is>
          <t>14-12-2015 J</t>
        </is>
      </c>
      <c r="BU112" s="73" t="inlineStr">
        <is>
          <t>14-12-2015 M</t>
        </is>
      </c>
      <c r="BV112" s="50" t="inlineStr">
        <is>
          <t>waist ok, but rest too small --&gt; balance problem</t>
        </is>
      </c>
      <c r="BW112" s="50" t="inlineStr">
        <is>
          <t>STRETCH DENIM FROM TURKISH MILL</t>
        </is>
      </c>
      <c r="BX112" s="50" t="inlineStr">
        <is>
          <t>made in tunisia, washed by interwashing, 12 oz, stretch denim from turkish mill calik, seasonal main - waist ok, but rest too small</t>
        </is>
      </c>
      <c r="BY112" s="51" t="inlineStr">
        <is>
          <t>32x32</t>
        </is>
      </c>
      <c r="BZ112" s="51" t="n">
        <v>42382</v>
      </c>
      <c r="CA112" s="52" t="n">
        <v>42432</v>
      </c>
      <c r="CB112" s="52" t="n"/>
      <c r="CC112" s="52" t="n"/>
      <c r="CD112" s="52" t="n">
        <v>42444</v>
      </c>
      <c r="CE112" s="52" t="n">
        <v>42521</v>
      </c>
      <c r="CF112" s="52" t="n"/>
      <c r="CG112" s="52" t="n"/>
      <c r="CH112" s="49" t="inlineStr">
        <is>
          <t>?</t>
        </is>
      </c>
      <c r="CI112" s="49" t="n"/>
      <c r="CJ112" s="248" t="n"/>
      <c r="CK112" s="50" t="n"/>
      <c r="CL112" s="53" t="n"/>
      <c r="CM112" s="53" t="n"/>
      <c r="CN112" s="53" t="n"/>
      <c r="CO112" s="53" t="n">
        <v>298</v>
      </c>
      <c r="CP112" s="53">
        <f>CO112*AK112</f>
        <v/>
      </c>
      <c r="CQ112" s="53" t="n"/>
      <c r="CR112" s="53" t="n"/>
      <c r="CS112" s="53" t="n"/>
      <c r="CT112" s="298">
        <f>CO112*AZ112</f>
        <v/>
      </c>
      <c r="CU112" s="298">
        <f>CT112-(CO112*AY112)</f>
        <v/>
      </c>
      <c r="CV112" s="298" t="n"/>
    </row>
    <row customFormat="1" customHeight="1" hidden="1" ht="15" r="113" s="15">
      <c r="A113" s="66" t="inlineStr">
        <is>
          <t>K160751306</t>
        </is>
      </c>
      <c r="B113" s="67" t="n">
        <v>1010103315</v>
      </c>
      <c r="C113" s="66" t="inlineStr">
        <is>
          <t>JOHN</t>
        </is>
      </c>
      <c r="D113" s="66" t="inlineStr">
        <is>
          <t>RESIN 3D</t>
        </is>
      </c>
      <c r="E113" s="66" t="inlineStr">
        <is>
          <t>Drop 1</t>
        </is>
      </c>
      <c r="F113" s="66" t="n"/>
      <c r="G113" s="56" t="n"/>
      <c r="H113" s="66" t="n"/>
      <c r="I113" s="66" t="inlineStr">
        <is>
          <t>JEANS</t>
        </is>
      </c>
      <c r="J113" s="67" t="n">
        <v>62034231</v>
      </c>
      <c r="K113" s="67" t="inlineStr">
        <is>
          <t>lange broeken, incl. kniebroeken e.d. broeken, van denim, voor heren of voor jongens (m.u.v. werk- en bedrijfskleding, zgn. Amerikaanse overalls)</t>
        </is>
      </c>
      <c r="L113" s="40" t="inlineStr">
        <is>
          <t>MENS</t>
        </is>
      </c>
      <c r="M113" s="66" t="inlineStr">
        <is>
          <t>D0041</t>
        </is>
      </c>
      <c r="N113" s="220" t="n"/>
      <c r="O113" s="41" t="inlineStr">
        <is>
          <t>LONG RISE SLIM</t>
        </is>
      </c>
      <c r="P113" s="41" t="inlineStr">
        <is>
          <t>28-38</t>
        </is>
      </c>
      <c r="Q113" s="41" t="inlineStr">
        <is>
          <t>32-34</t>
        </is>
      </c>
      <c r="R113" s="41" t="inlineStr">
        <is>
          <t>C/O wash</t>
        </is>
      </c>
      <c r="S113" s="41" t="inlineStr">
        <is>
          <t>SEASONAL MAIN</t>
        </is>
      </c>
      <c r="T113" s="42" t="inlineStr">
        <is>
          <t>TUNISIA</t>
        </is>
      </c>
      <c r="U113" s="42" t="inlineStr">
        <is>
          <t>ARTLAB</t>
        </is>
      </c>
      <c r="V113" s="42" t="inlineStr">
        <is>
          <t>ARTLAB</t>
        </is>
      </c>
      <c r="W113" s="42" t="inlineStr">
        <is>
          <t>INTERWASHING</t>
        </is>
      </c>
      <c r="X113" s="66" t="n"/>
      <c r="Y113" s="66" t="inlineStr">
        <is>
          <t>ISKO</t>
        </is>
      </c>
      <c r="Z113" s="156" t="n">
        <v>56470</v>
      </c>
      <c r="AA113" s="41" t="inlineStr">
        <is>
          <t>98884 Johnnny amazonite blue x-mens str 130</t>
        </is>
      </c>
      <c r="AB113" s="156" t="inlineStr">
        <is>
          <t>94,5% Sustainable</t>
        </is>
      </c>
      <c r="AC113" s="156" t="inlineStr">
        <is>
          <t>94,5% Organic cotton, 4% polyester, 1,5% elastane</t>
        </is>
      </c>
      <c r="AD113" s="156" t="inlineStr">
        <is>
          <t>13 oz</t>
        </is>
      </c>
      <c r="AE113" s="305" t="inlineStr">
        <is>
          <t>6,17 / 134</t>
        </is>
      </c>
      <c r="AF113" s="41" t="n">
        <v>3000</v>
      </c>
      <c r="AG113" s="41" t="n"/>
      <c r="AH113" s="44" t="n"/>
      <c r="AI113" s="44" t="n"/>
      <c r="AJ113" s="44" t="n"/>
      <c r="AK113" s="70" t="n"/>
      <c r="AL113" s="293" t="n"/>
      <c r="AM113" s="294" t="inlineStr">
        <is>
          <t>EUR</t>
        </is>
      </c>
      <c r="AN113" s="294" t="inlineStr">
        <is>
          <t>FOB</t>
        </is>
      </c>
      <c r="AO113" s="294" t="inlineStr">
        <is>
          <t>60 DAYS NETT</t>
        </is>
      </c>
      <c r="AP113" s="295" t="inlineStr">
        <is>
          <t>cfmd</t>
        </is>
      </c>
      <c r="AQ113" s="295" t="n"/>
      <c r="AR113" s="294" t="n">
        <v>45</v>
      </c>
      <c r="AS113" s="294" t="n">
        <v>25.7</v>
      </c>
      <c r="AT113" s="296">
        <f>IFERROR(((IF(AS113&gt;0, AS113, IF(AR113&gt;0, AR113, IF(AQ113&gt;0, AQ113, 0)))))*INDEX(Assumptions!$B:$B,MATCH(T113,Assumptions!$A:$A,0)),0)</f>
        <v/>
      </c>
      <c r="AU113" s="296">
        <f>IFERROR(((IF(AS113&gt;0, AS113, IF(AR113&gt;0, AR113, IF(AQ113&gt;0, AQ113, 0)))))*INDEX(Assumptions!$C:$C,MATCH(T113,Assumptions!$A:$A,0)),0)</f>
        <v/>
      </c>
      <c r="AV113" s="296">
        <f>IFERROR(((IF(AS113&gt;0, AS113, IF(AR113&gt;0, AR113, IF(AQ113&gt;0, AQ113, 0)))))*INDEX(Assumptions!$D:$D,MATCH(T113,Assumptions!$A:$A,0)),0)</f>
        <v/>
      </c>
      <c r="AW113" s="296">
        <f>IFERROR(((IF(AS113&gt;0, AS113, IF(AR113&gt;0, AR113, IF(AQ113&gt;0, AQ113, 0)))))*INDEX(Assumptions!$G:$G,MATCH(U113,Assumptions!$F:$F,0)),0)</f>
        <v/>
      </c>
      <c r="AX113" s="297">
        <f>SUM(AT113:AW113)</f>
        <v/>
      </c>
      <c r="AY113" s="294">
        <f>((IF(AS113&gt;0, AS113, IF(AR113&gt;0, AR113, IF(AQ113&gt;0, AQ113, 0)))))+AX113</f>
        <v/>
      </c>
      <c r="AZ113" s="294">
        <f>BC113/BB113</f>
        <v/>
      </c>
      <c r="BA113" s="294">
        <f>BC113/2.38</f>
        <v/>
      </c>
      <c r="BB113" s="41" t="n">
        <v>2.5</v>
      </c>
      <c r="BC113" s="294" t="n">
        <v>139.95</v>
      </c>
      <c r="BD113" s="46">
        <f>(AZ113-AY113)/AZ113</f>
        <v/>
      </c>
      <c r="BE113" s="294">
        <f>AR113*BQ113</f>
        <v/>
      </c>
      <c r="BF113" s="294" t="n">
        <v>7</v>
      </c>
      <c r="BG113" s="294" t="n">
        <v>2.89</v>
      </c>
      <c r="BH113" s="47" t="n"/>
      <c r="BI113" s="47" t="n"/>
      <c r="BJ113" s="71" t="n"/>
      <c r="BK113" s="47" t="n"/>
      <c r="BL113" s="47" t="n"/>
      <c r="BM113" s="47" t="n"/>
      <c r="BN113" s="47" t="n"/>
      <c r="BO113" s="47" t="n"/>
      <c r="BP113" s="42" t="n"/>
      <c r="BQ113" s="48" t="n">
        <v>17</v>
      </c>
      <c r="BR113" s="48" t="inlineStr">
        <is>
          <t>32x32</t>
        </is>
      </c>
      <c r="BS113" s="49" t="n">
        <v>42362</v>
      </c>
      <c r="BT113" s="73" t="inlineStr">
        <is>
          <t>15-12-2015 M -&gt; P</t>
        </is>
      </c>
      <c r="BU113" s="73" t="inlineStr">
        <is>
          <t>11-12-2015 M</t>
        </is>
      </c>
      <c r="BV113" s="50" t="inlineStr">
        <is>
          <t>best fit, but a bit too small</t>
        </is>
      </c>
      <c r="BW113" s="50" t="inlineStr">
        <is>
          <t>STRETCH DENIM FROM TURKISH MILL</t>
        </is>
      </c>
      <c r="BX113" s="50" t="inlineStr">
        <is>
          <t>made in tunisia, washed by interwashing, 13 oz, stretch denim from turkish mill isko, seasonal main - best fit, but 1/2 size too small</t>
        </is>
      </c>
      <c r="BY113" s="51" t="inlineStr">
        <is>
          <t>N/A</t>
        </is>
      </c>
      <c r="BZ113" s="51" t="n"/>
      <c r="CA113" s="52" t="inlineStr">
        <is>
          <t>N/A</t>
        </is>
      </c>
      <c r="CB113" s="52" t="n"/>
      <c r="CC113" s="52" t="n"/>
      <c r="CD113" s="52" t="inlineStr">
        <is>
          <t>N/A</t>
        </is>
      </c>
      <c r="CE113" s="52" t="n">
        <v>42468</v>
      </c>
      <c r="CF113" s="52" t="n"/>
      <c r="CG113" s="52" t="n"/>
      <c r="CH113" s="49" t="inlineStr">
        <is>
          <t>NOT SURE OF DATE, APPROVED</t>
        </is>
      </c>
      <c r="CI113" s="49" t="inlineStr">
        <is>
          <t>HQ</t>
        </is>
      </c>
      <c r="CJ113" s="248" t="inlineStr">
        <is>
          <t>2-5 pcs received (recheck)</t>
        </is>
      </c>
      <c r="CK113" s="50" t="n"/>
      <c r="CL113" s="53" t="n"/>
      <c r="CM113" s="53" t="n"/>
      <c r="CN113" s="53" t="n"/>
      <c r="CO113" s="53" t="n">
        <v>200</v>
      </c>
      <c r="CP113" s="53">
        <f>CO113*AK113</f>
        <v/>
      </c>
      <c r="CQ113" s="53" t="n"/>
      <c r="CR113" s="53" t="n"/>
      <c r="CS113" s="53" t="n"/>
      <c r="CT113" s="298">
        <f>CO113*AZ113</f>
        <v/>
      </c>
      <c r="CU113" s="298">
        <f>CT113-(CO113*AY113)</f>
        <v/>
      </c>
      <c r="CV113" s="298" t="n"/>
    </row>
    <row customFormat="1" customHeight="1" hidden="1" ht="15" r="114" s="16">
      <c r="A114" s="66" t="inlineStr">
        <is>
          <t>K160751307</t>
        </is>
      </c>
      <c r="B114" s="67" t="n">
        <v>1010103316</v>
      </c>
      <c r="C114" s="66" t="inlineStr">
        <is>
          <t>JOHN</t>
        </is>
      </c>
      <c r="D114" s="66" t="inlineStr">
        <is>
          <t>GARAGE WORN</t>
        </is>
      </c>
      <c r="E114" s="66" t="inlineStr">
        <is>
          <t>Drop 1</t>
        </is>
      </c>
      <c r="F114" s="66" t="n"/>
      <c r="G114" s="39" t="n"/>
      <c r="H114" s="66" t="n"/>
      <c r="I114" s="66" t="inlineStr">
        <is>
          <t>JEANS</t>
        </is>
      </c>
      <c r="J114" s="67" t="n">
        <v>62034231</v>
      </c>
      <c r="K114" s="67" t="inlineStr">
        <is>
          <t>lange broeken, incl. kniebroeken e.d. broeken, van denim, voor heren of voor jongens (m.u.v. werk- en bedrijfskleding, zgn. Amerikaanse overalls)</t>
        </is>
      </c>
      <c r="L114" s="40" t="inlineStr">
        <is>
          <t>MENS</t>
        </is>
      </c>
      <c r="M114" s="66" t="inlineStr">
        <is>
          <t>D0082</t>
        </is>
      </c>
      <c r="N114" s="41" t="inlineStr">
        <is>
          <t>STRETCH</t>
        </is>
      </c>
      <c r="O114" s="41" t="inlineStr">
        <is>
          <t>LONG RISE SLIM</t>
        </is>
      </c>
      <c r="P114" s="41" t="inlineStr">
        <is>
          <t>28-38</t>
        </is>
      </c>
      <c r="Q114" s="41" t="inlineStr">
        <is>
          <t>32-34</t>
        </is>
      </c>
      <c r="R114" s="41" t="n"/>
      <c r="S114" s="41" t="inlineStr">
        <is>
          <t>SEASONAL MAIN</t>
        </is>
      </c>
      <c r="T114" s="42" t="inlineStr">
        <is>
          <t>TUNISIA</t>
        </is>
      </c>
      <c r="U114" s="42" t="inlineStr">
        <is>
          <t>ARTLAB</t>
        </is>
      </c>
      <c r="V114" s="42" t="inlineStr">
        <is>
          <t>ARTLAB</t>
        </is>
      </c>
      <c r="W114" s="42" t="inlineStr">
        <is>
          <t>INTERWASHING</t>
        </is>
      </c>
      <c r="X114" s="66" t="n"/>
      <c r="Y114" s="66" t="inlineStr">
        <is>
          <t>CANDIANI</t>
        </is>
      </c>
      <c r="Z114" s="66" t="inlineStr">
        <is>
          <t>RR7716 Elast sioux crispy ORGANIC</t>
        </is>
      </c>
      <c r="AA114" s="66" t="inlineStr">
        <is>
          <t xml:space="preserve">RR7716 Elast sioux crispy </t>
        </is>
      </c>
      <c r="AB114" s="156" t="inlineStr">
        <is>
          <t>98% Sustainable</t>
        </is>
      </c>
      <c r="AC114" s="41" t="inlineStr">
        <is>
          <t>98% Organic cotton, 2% elastane</t>
        </is>
      </c>
      <c r="AD114" s="41" t="inlineStr">
        <is>
          <t>12 oz</t>
        </is>
      </c>
      <c r="AE114" s="305" t="inlineStr">
        <is>
          <t>5 Q4 / 162</t>
        </is>
      </c>
      <c r="AF114" s="41" t="inlineStr">
        <is>
          <t>5900 Stock / 4500</t>
        </is>
      </c>
      <c r="AG114" s="58" t="inlineStr">
        <is>
          <t>5-6</t>
        </is>
      </c>
      <c r="AH114" s="44" t="n"/>
      <c r="AI114" s="44" t="n"/>
      <c r="AJ114" s="44" t="n"/>
      <c r="AK114" s="70" t="n"/>
      <c r="AL114" s="293" t="n"/>
      <c r="AM114" s="294" t="inlineStr">
        <is>
          <t>EUR</t>
        </is>
      </c>
      <c r="AN114" s="294" t="inlineStr">
        <is>
          <t>FOB</t>
        </is>
      </c>
      <c r="AO114" s="294" t="inlineStr">
        <is>
          <t>60 DAYS NETT</t>
        </is>
      </c>
      <c r="AP114" s="295" t="inlineStr">
        <is>
          <t>cfmd</t>
        </is>
      </c>
      <c r="AQ114" s="295" t="n"/>
      <c r="AR114" s="294" t="n">
        <v>45</v>
      </c>
      <c r="AS114" s="294" t="n">
        <v>25</v>
      </c>
      <c r="AT114" s="296">
        <f>IFERROR(((IF(AS114&gt;0, AS114, IF(AR114&gt;0, AR114, IF(AQ114&gt;0, AQ114, 0)))))*INDEX(Assumptions!$B:$B,MATCH(T114,Assumptions!$A:$A,0)),0)</f>
        <v/>
      </c>
      <c r="AU114" s="296">
        <f>IFERROR(((IF(AS114&gt;0, AS114, IF(AR114&gt;0, AR114, IF(AQ114&gt;0, AQ114, 0)))))*INDEX(Assumptions!$C:$C,MATCH(T114,Assumptions!$A:$A,0)),0)</f>
        <v/>
      </c>
      <c r="AV114" s="296">
        <f>IFERROR(((IF(AS114&gt;0, AS114, IF(AR114&gt;0, AR114, IF(AQ114&gt;0, AQ114, 0)))))*INDEX(Assumptions!$D:$D,MATCH(T114,Assumptions!$A:$A,0)),0)</f>
        <v/>
      </c>
      <c r="AW114" s="296">
        <f>IFERROR(((IF(AS114&gt;0, AS114, IF(AR114&gt;0, AR114, IF(AQ114&gt;0, AQ114, 0)))))*INDEX(Assumptions!$G:$G,MATCH(U114,Assumptions!$F:$F,0)),0)</f>
        <v/>
      </c>
      <c r="AX114" s="297">
        <f>SUM(AT114:AW114)</f>
        <v/>
      </c>
      <c r="AY114" s="294">
        <f>((IF(AS114&gt;0, AS114, IF(AR114&gt;0, AR114, IF(AQ114&gt;0, AQ114, 0)))))+AX114</f>
        <v/>
      </c>
      <c r="AZ114" s="294">
        <f>BC114/BB114</f>
        <v/>
      </c>
      <c r="BA114" s="294">
        <f>BC114/2.38</f>
        <v/>
      </c>
      <c r="BB114" s="41" t="n">
        <v>2.5</v>
      </c>
      <c r="BC114" s="294" t="n">
        <v>139.95</v>
      </c>
      <c r="BD114" s="46">
        <f>(AZ114-AY114)/AZ114</f>
        <v/>
      </c>
      <c r="BE114" s="294">
        <f>AR114*BQ114</f>
        <v/>
      </c>
      <c r="BF114" s="294" t="n">
        <v>7.85</v>
      </c>
      <c r="BG114" s="294" t="n">
        <v>2.89</v>
      </c>
      <c r="BH114" s="47" t="n"/>
      <c r="BI114" s="47" t="inlineStr">
        <is>
          <t>FOB WP whole garage program not matching…</t>
        </is>
      </c>
      <c r="BJ114" s="47" t="n"/>
      <c r="BK114" s="47" t="n"/>
      <c r="BL114" s="47" t="n"/>
      <c r="BM114" s="47" t="n"/>
      <c r="BN114" s="47" t="n"/>
      <c r="BO114" s="47" t="n"/>
      <c r="BP114" s="42" t="inlineStr">
        <is>
          <t>cancel 3D at bottom hem</t>
        </is>
      </c>
      <c r="BQ114" s="48" t="n">
        <v>17</v>
      </c>
      <c r="BR114" s="48" t="inlineStr">
        <is>
          <t>32x32</t>
        </is>
      </c>
      <c r="BS114" s="49" t="n">
        <v>42362</v>
      </c>
      <c r="BT114" s="73" t="inlineStr">
        <is>
          <t>14-12-2015 J</t>
        </is>
      </c>
      <c r="BU114" s="73" t="inlineStr">
        <is>
          <t>14-12-2015 M</t>
        </is>
      </c>
      <c r="BV114" s="50" t="inlineStr">
        <is>
          <t>waist too big, but rest too small --&gt; balance problem</t>
        </is>
      </c>
      <c r="BW114" s="50" t="inlineStr">
        <is>
          <t>STRETCH DENIM FROM ITALIAN MILL</t>
        </is>
      </c>
      <c r="BX114" s="50" t="inlineStr">
        <is>
          <t>made in tunisia, washed by interwashing, 12 oz, stretch denim from italian mill candiani, seasonal main - waist too big, but rest too small</t>
        </is>
      </c>
      <c r="BY114" s="51" t="inlineStr">
        <is>
          <t>32x32</t>
        </is>
      </c>
      <c r="BZ114" s="51" t="n">
        <v>42382</v>
      </c>
      <c r="CA114" s="52" t="n">
        <v>42433</v>
      </c>
      <c r="CB114" s="52" t="n"/>
      <c r="CC114" s="52" t="n"/>
      <c r="CD114" s="52" t="n">
        <v>42439</v>
      </c>
      <c r="CE114" s="52" t="n">
        <v>42451</v>
      </c>
      <c r="CF114" s="52" t="n"/>
      <c r="CG114" s="52" t="n"/>
      <c r="CH114" s="49" t="inlineStr">
        <is>
          <t>4-8-2016 (16-6-2016)</t>
        </is>
      </c>
      <c r="CI114" s="49" t="inlineStr">
        <is>
          <t>Tunisia</t>
        </is>
      </c>
      <c r="CJ114" s="248" t="inlineStr">
        <is>
          <t>2-5 pcs received (recheck)</t>
        </is>
      </c>
      <c r="CK114" s="50" t="n"/>
      <c r="CL114" s="53" t="n"/>
      <c r="CM114" s="53" t="n"/>
      <c r="CN114" s="53" t="n"/>
      <c r="CO114" s="53" t="n">
        <v>1497</v>
      </c>
      <c r="CP114" s="53">
        <f>CO114*AK114</f>
        <v/>
      </c>
      <c r="CQ114" s="53" t="n"/>
      <c r="CR114" s="53" t="n"/>
      <c r="CS114" s="53" t="n"/>
      <c r="CT114" s="298">
        <f>CO114*AZ114</f>
        <v/>
      </c>
      <c r="CU114" s="298">
        <f>CT114-(CO114*AY114)</f>
        <v/>
      </c>
      <c r="CV114" s="298" t="n"/>
    </row>
    <row customFormat="1" customHeight="1" hidden="1" ht="15" r="115" s="16">
      <c r="A115" s="66" t="inlineStr">
        <is>
          <t>K160751308</t>
        </is>
      </c>
      <c r="B115" s="67" t="n">
        <v>1010103317</v>
      </c>
      <c r="C115" s="66" t="inlineStr">
        <is>
          <t>JOHN</t>
        </is>
      </c>
      <c r="D115" s="66" t="inlineStr">
        <is>
          <t>NEPPY LASER</t>
        </is>
      </c>
      <c r="E115" s="66" t="inlineStr">
        <is>
          <t>Drop 1</t>
        </is>
      </c>
      <c r="F115" s="66" t="n"/>
      <c r="G115" s="39" t="n"/>
      <c r="H115" s="66" t="n"/>
      <c r="I115" s="66" t="inlineStr">
        <is>
          <t>JEANS</t>
        </is>
      </c>
      <c r="J115" s="67" t="n">
        <v>62034231</v>
      </c>
      <c r="K115" s="67" t="inlineStr">
        <is>
          <t>lange broeken, incl. kniebroeken e.d. broeken, van denim, voor heren of voor jongens (m.u.v. werk- en bedrijfskleding, zgn. Amerikaanse overalls)</t>
        </is>
      </c>
      <c r="L115" s="40" t="inlineStr">
        <is>
          <t>MENS</t>
        </is>
      </c>
      <c r="M115" s="66" t="inlineStr">
        <is>
          <t>D0095</t>
        </is>
      </c>
      <c r="N115" s="41" t="inlineStr">
        <is>
          <t>STRETCH</t>
        </is>
      </c>
      <c r="O115" s="41" t="inlineStr">
        <is>
          <t>LONG RISE SLIM</t>
        </is>
      </c>
      <c r="P115" s="41" t="inlineStr">
        <is>
          <t>28-38</t>
        </is>
      </c>
      <c r="Q115" s="41" t="inlineStr">
        <is>
          <t>32-34</t>
        </is>
      </c>
      <c r="R115" s="41" t="n"/>
      <c r="S115" s="41" t="inlineStr">
        <is>
          <t>KINGS OF LAUNDRY SEASONAL MAIN</t>
        </is>
      </c>
      <c r="T115" s="42" t="inlineStr">
        <is>
          <t>TUNISIA</t>
        </is>
      </c>
      <c r="U115" s="42" t="inlineStr">
        <is>
          <t>ARTLAB</t>
        </is>
      </c>
      <c r="V115" s="42" t="inlineStr">
        <is>
          <t>ARTLAB</t>
        </is>
      </c>
      <c r="W115" s="42" t="inlineStr">
        <is>
          <t>INTERWASHING</t>
        </is>
      </c>
      <c r="X115" s="66" t="n"/>
      <c r="Y115" s="66" t="inlineStr">
        <is>
          <t>ISKO</t>
        </is>
      </c>
      <c r="Z115" s="67" t="n">
        <v>56588</v>
      </c>
      <c r="AA115" s="156" t="n">
        <v>98925</v>
      </c>
      <c r="AB115" s="156" t="inlineStr">
        <is>
          <t>93% Sustainable</t>
        </is>
      </c>
      <c r="AC115" s="41" t="inlineStr">
        <is>
          <t>93% Organic cotton, 6% polyester, 1% elastane</t>
        </is>
      </c>
      <c r="AD115" s="41" t="inlineStr">
        <is>
          <t>11,75 oz</t>
        </is>
      </c>
      <c r="AE115" s="292" t="inlineStr">
        <is>
          <t>6,06 / 138</t>
        </is>
      </c>
      <c r="AF115" s="41" t="n"/>
      <c r="AG115" s="41" t="n"/>
      <c r="AH115" s="44" t="n"/>
      <c r="AI115" s="44" t="n"/>
      <c r="AJ115" s="44" t="n"/>
      <c r="AK115" s="70" t="n"/>
      <c r="AL115" s="293" t="n"/>
      <c r="AM115" s="294" t="inlineStr">
        <is>
          <t>EUR</t>
        </is>
      </c>
      <c r="AN115" s="294" t="inlineStr">
        <is>
          <t>FOB</t>
        </is>
      </c>
      <c r="AO115" s="294" t="inlineStr">
        <is>
          <t>60 DAYS NETT</t>
        </is>
      </c>
      <c r="AP115" s="295" t="inlineStr">
        <is>
          <t>cfmd</t>
        </is>
      </c>
      <c r="AQ115" s="295" t="n"/>
      <c r="AR115" s="294" t="n">
        <v>45</v>
      </c>
      <c r="AS115" s="294" t="n">
        <v>25.9</v>
      </c>
      <c r="AT115" s="296">
        <f>IFERROR(((IF(AS115&gt;0, AS115, IF(AR115&gt;0, AR115, IF(AQ115&gt;0, AQ115, 0)))))*INDEX(Assumptions!$B:$B,MATCH(T115,Assumptions!$A:$A,0)),0)</f>
        <v/>
      </c>
      <c r="AU115" s="296">
        <f>IFERROR(((IF(AS115&gt;0, AS115, IF(AR115&gt;0, AR115, IF(AQ115&gt;0, AQ115, 0)))))*INDEX(Assumptions!$C:$C,MATCH(T115,Assumptions!$A:$A,0)),0)</f>
        <v/>
      </c>
      <c r="AV115" s="296">
        <f>IFERROR(((IF(AS115&gt;0, AS115, IF(AR115&gt;0, AR115, IF(AQ115&gt;0, AQ115, 0)))))*INDEX(Assumptions!$D:$D,MATCH(T115,Assumptions!$A:$A,0)),0)</f>
        <v/>
      </c>
      <c r="AW115" s="296">
        <f>IFERROR(((IF(AS115&gt;0, AS115, IF(AR115&gt;0, AR115, IF(AQ115&gt;0, AQ115, 0)))))*INDEX(Assumptions!$G:$G,MATCH(U115,Assumptions!$F:$F,0)),0)</f>
        <v/>
      </c>
      <c r="AX115" s="297">
        <f>SUM(AT115:AW115)</f>
        <v/>
      </c>
      <c r="AY115" s="294">
        <f>((IF(AS115&gt;0, AS115, IF(AR115&gt;0, AR115, IF(AQ115&gt;0, AQ115, 0)))))+AX115</f>
        <v/>
      </c>
      <c r="AZ115" s="294">
        <f>BC115/BB115</f>
        <v/>
      </c>
      <c r="BA115" s="294">
        <f>BC115/2.38</f>
        <v/>
      </c>
      <c r="BB115" s="41" t="n">
        <v>2.5</v>
      </c>
      <c r="BC115" s="294" t="n">
        <v>139.95</v>
      </c>
      <c r="BD115" s="46">
        <f>(AZ115-AY115)/AZ115</f>
        <v/>
      </c>
      <c r="BE115" s="294">
        <f>AR115*BQ115</f>
        <v/>
      </c>
      <c r="BF115" s="294" t="n">
        <v>5</v>
      </c>
      <c r="BG115" s="294" t="n">
        <v>3.15</v>
      </c>
      <c r="BH115" s="47" t="n"/>
      <c r="BI115" s="47" t="inlineStr">
        <is>
          <t>FOB not matching WP, Trims and Fabric price for Neppy program</t>
        </is>
      </c>
      <c r="BJ115" s="71" t="n"/>
      <c r="BK115" s="47" t="n"/>
      <c r="BL115" s="47" t="n"/>
      <c r="BM115" s="47" t="n"/>
      <c r="BN115" s="47" t="n"/>
      <c r="BO115" s="47" t="n"/>
      <c r="BP115" s="42" t="inlineStr">
        <is>
          <t>no paint no holes (Mar Dev)</t>
        </is>
      </c>
      <c r="BQ115" s="48" t="n">
        <v>17</v>
      </c>
      <c r="BR115" s="48" t="inlineStr">
        <is>
          <t>32x32</t>
        </is>
      </c>
      <c r="BS115" s="49" t="n">
        <v>42362</v>
      </c>
      <c r="BT115" s="73" t="inlineStr">
        <is>
          <t>14-12-2015 J x2</t>
        </is>
      </c>
      <c r="BU115" s="73" t="inlineStr">
        <is>
          <t>14-12-2015 M</t>
        </is>
      </c>
      <c r="BV115" s="50" t="inlineStr">
        <is>
          <t>waist 2 sizes too big,  rest 1 size too big</t>
        </is>
      </c>
      <c r="BW115" s="50" t="inlineStr">
        <is>
          <t>STRETCH DENIM FROM TURKISH MILL</t>
        </is>
      </c>
      <c r="BX115" s="50" t="inlineStr">
        <is>
          <t>made in tunisia, washed by interwashing, 11,75 oz, stretch denim from turkish mill isko, kings of laundry - waist 2 siezes too big, rest 1 size too big, available patch (s/b KOL patch)</t>
        </is>
      </c>
      <c r="BY115" s="102" t="inlineStr">
        <is>
          <t>N/A</t>
        </is>
      </c>
      <c r="BZ115" s="51" t="n">
        <v>42382</v>
      </c>
      <c r="CA115" s="52" t="inlineStr">
        <is>
          <t>N/A</t>
        </is>
      </c>
      <c r="CB115" s="52" t="n"/>
      <c r="CC115" s="52" t="inlineStr">
        <is>
          <t>(theme change)</t>
        </is>
      </c>
      <c r="CD115" s="52" t="inlineStr">
        <is>
          <t>N/A</t>
        </is>
      </c>
      <c r="CE115" s="52" t="n">
        <v>42468</v>
      </c>
      <c r="CF115" s="52" t="n"/>
      <c r="CG115" s="52" t="n"/>
      <c r="CH115" s="49" t="n">
        <v>42579</v>
      </c>
      <c r="CI115" s="49" t="inlineStr">
        <is>
          <t>HQ</t>
        </is>
      </c>
      <c r="CJ115" s="248" t="inlineStr">
        <is>
          <t>5</t>
        </is>
      </c>
      <c r="CK115" s="50" t="n"/>
      <c r="CL115" s="53" t="n"/>
      <c r="CM115" s="53" t="n"/>
      <c r="CN115" s="53" t="n"/>
      <c r="CO115" s="53" t="n">
        <v>227</v>
      </c>
      <c r="CP115" s="53">
        <f>CO115*AK115</f>
        <v/>
      </c>
      <c r="CQ115" s="53" t="n"/>
      <c r="CR115" s="53" t="n"/>
      <c r="CS115" s="53" t="n"/>
      <c r="CT115" s="298">
        <f>CO115*AZ115</f>
        <v/>
      </c>
      <c r="CU115" s="298">
        <f>CT115-(CO115*AY115)</f>
        <v/>
      </c>
      <c r="CV115" s="298" t="n"/>
    </row>
    <row customFormat="1" customHeight="1" hidden="1" ht="15" r="116" s="16">
      <c r="A116" s="66" t="inlineStr">
        <is>
          <t>K160751309</t>
        </is>
      </c>
      <c r="B116" s="67" t="n">
        <v>1010103253</v>
      </c>
      <c r="C116" s="66" t="inlineStr">
        <is>
          <t>JOHN</t>
        </is>
      </c>
      <c r="D116" s="61" t="inlineStr">
        <is>
          <t>VINTAGE LASER</t>
        </is>
      </c>
      <c r="E116" s="66" t="inlineStr">
        <is>
          <t>Drop 1</t>
        </is>
      </c>
      <c r="F116" s="66" t="n"/>
      <c r="G116" s="39" t="n"/>
      <c r="H116" s="66" t="n"/>
      <c r="I116" s="66" t="inlineStr">
        <is>
          <t>JEANS</t>
        </is>
      </c>
      <c r="J116" s="67" t="n">
        <v>62034231</v>
      </c>
      <c r="K116" s="67" t="inlineStr">
        <is>
          <t>lange broeken, incl. kniebroeken e.d. broeken, van denim, voor heren of voor jongens (m.u.v. werk- en bedrijfskleding, zgn. Amerikaanse overalls)</t>
        </is>
      </c>
      <c r="L116" s="40" t="inlineStr">
        <is>
          <t>MENS</t>
        </is>
      </c>
      <c r="M116" s="66" t="inlineStr">
        <is>
          <t>D0099</t>
        </is>
      </c>
      <c r="N116" s="41" t="inlineStr">
        <is>
          <t>NON</t>
        </is>
      </c>
      <c r="O116" s="41" t="inlineStr">
        <is>
          <t>LONG RISE SLIM</t>
        </is>
      </c>
      <c r="P116" s="41" t="inlineStr">
        <is>
          <t>28-38</t>
        </is>
      </c>
      <c r="Q116" s="41" t="inlineStr">
        <is>
          <t>32-34</t>
        </is>
      </c>
      <c r="R116" s="41" t="n"/>
      <c r="S116" s="41" t="inlineStr">
        <is>
          <t>KINGS OF LAUNDRY SEASONAL MAIN</t>
        </is>
      </c>
      <c r="T116" s="42" t="inlineStr">
        <is>
          <t>TUNISIA</t>
        </is>
      </c>
      <c r="U116" s="42" t="inlineStr">
        <is>
          <t>ARTLAB</t>
        </is>
      </c>
      <c r="V116" s="42" t="inlineStr">
        <is>
          <t>ARTLAB</t>
        </is>
      </c>
      <c r="W116" s="42" t="inlineStr">
        <is>
          <t>ELLETI</t>
        </is>
      </c>
      <c r="X116" s="66" t="n"/>
      <c r="Y116" s="66" t="inlineStr">
        <is>
          <t>ORTA</t>
        </is>
      </c>
      <c r="Z116" s="67" t="n">
        <v>9560</v>
      </c>
      <c r="AA116" s="41" t="n"/>
      <c r="AB116" s="156" t="inlineStr">
        <is>
          <t>56% Sustainable</t>
        </is>
      </c>
      <c r="AC116" s="41" t="inlineStr">
        <is>
          <t>56% Organic cotton (warp), 44% cotton (weft)</t>
        </is>
      </c>
      <c r="AD116" s="41" t="inlineStr">
        <is>
          <t>15 oz</t>
        </is>
      </c>
      <c r="AE116" s="305" t="inlineStr">
        <is>
          <t>5,35 / 150</t>
        </is>
      </c>
      <c r="AF116" s="41" t="n"/>
      <c r="AG116" s="41" t="n"/>
      <c r="AH116" s="44" t="n"/>
      <c r="AI116" s="44" t="n"/>
      <c r="AJ116" s="44" t="n"/>
      <c r="AK116" s="70" t="n"/>
      <c r="AL116" s="293" t="n"/>
      <c r="AM116" s="294" t="inlineStr">
        <is>
          <t>EUR</t>
        </is>
      </c>
      <c r="AN116" s="294" t="inlineStr">
        <is>
          <t>FOB</t>
        </is>
      </c>
      <c r="AO116" s="294" t="inlineStr">
        <is>
          <t>60 DAYS NETT</t>
        </is>
      </c>
      <c r="AP116" s="295" t="inlineStr">
        <is>
          <t>cfmd</t>
        </is>
      </c>
      <c r="AQ116" s="295" t="n"/>
      <c r="AR116" s="294" t="n">
        <v>45</v>
      </c>
      <c r="AS116" s="294" t="n">
        <v>28</v>
      </c>
      <c r="AT116" s="296">
        <f>IFERROR(((IF(AS116&gt;0, AS116, IF(AR116&gt;0, AR116, IF(AQ116&gt;0, AQ116, 0)))))*INDEX(Assumptions!$B:$B,MATCH(T116,Assumptions!$A:$A,0)),0)</f>
        <v/>
      </c>
      <c r="AU116" s="296">
        <f>IFERROR(((IF(AS116&gt;0, AS116, IF(AR116&gt;0, AR116, IF(AQ116&gt;0, AQ116, 0)))))*INDEX(Assumptions!$C:$C,MATCH(T116,Assumptions!$A:$A,0)),0)</f>
        <v/>
      </c>
      <c r="AV116" s="296">
        <f>IFERROR(((IF(AS116&gt;0, AS116, IF(AR116&gt;0, AR116, IF(AQ116&gt;0, AQ116, 0)))))*INDEX(Assumptions!$D:$D,MATCH(T116,Assumptions!$A:$A,0)),0)</f>
        <v/>
      </c>
      <c r="AW116" s="296">
        <f>IFERROR(((IF(AS116&gt;0, AS116, IF(AR116&gt;0, AR116, IF(AQ116&gt;0, AQ116, 0)))))*INDEX(Assumptions!$G:$G,MATCH(U116,Assumptions!$F:$F,0)),0)</f>
        <v/>
      </c>
      <c r="AX116" s="297">
        <f>SUM(AT116:AW116)</f>
        <v/>
      </c>
      <c r="AY116" s="294">
        <f>((IF(AS116&gt;0, AS116, IF(AR116&gt;0, AR116, IF(AQ116&gt;0, AQ116, 0)))))+AX116</f>
        <v/>
      </c>
      <c r="AZ116" s="294">
        <f>BC116/BB116</f>
        <v/>
      </c>
      <c r="BA116" s="294">
        <f>BC116/2.38</f>
        <v/>
      </c>
      <c r="BB116" s="41" t="n">
        <v>2.5</v>
      </c>
      <c r="BC116" s="294" t="n">
        <v>159.95</v>
      </c>
      <c r="BD116" s="46">
        <f>(AZ116-AY116)/AZ116</f>
        <v/>
      </c>
      <c r="BE116" s="294">
        <f>AR116*BQ116</f>
        <v/>
      </c>
      <c r="BF116" s="294" t="n">
        <v>14.6</v>
      </c>
      <c r="BG116" s="294" t="n">
        <v>3.13</v>
      </c>
      <c r="BH116" s="47" t="n"/>
      <c r="BI116" s="47" t="n"/>
      <c r="BJ116" s="47" t="n"/>
      <c r="BK116" s="47" t="n"/>
      <c r="BL116" s="47" t="n"/>
      <c r="BM116" s="47" t="n"/>
      <c r="BN116" s="47" t="n"/>
      <c r="BO116" s="47" t="n"/>
      <c r="BP116" s="42" t="n"/>
      <c r="BQ116" s="48" t="n">
        <v>17</v>
      </c>
      <c r="BR116" s="48" t="inlineStr">
        <is>
          <t>32x32</t>
        </is>
      </c>
      <c r="BS116" s="49" t="n">
        <v>42362</v>
      </c>
      <c r="BT116" s="73" t="inlineStr">
        <is>
          <t>14-12-2015 J</t>
        </is>
      </c>
      <c r="BU116" s="73" t="inlineStr">
        <is>
          <t>11-12-2015 M</t>
        </is>
      </c>
      <c r="BV116" s="50" t="inlineStr">
        <is>
          <t>1 size too small</t>
        </is>
      </c>
      <c r="BW116" s="50" t="inlineStr">
        <is>
          <t>DENIM FABRIC FROM TURKISH MILL</t>
        </is>
      </c>
      <c r="BX116" s="50" t="inlineStr">
        <is>
          <t>made in tunisia, washed by elleti, 15 oz, denim fabric from turkish mill orta, kings of laundry - 1 size too small, available patch (s/b KOL patch)</t>
        </is>
      </c>
      <c r="BY116" s="51" t="inlineStr">
        <is>
          <t>32x32</t>
        </is>
      </c>
      <c r="BZ116" s="51" t="n">
        <v>42382</v>
      </c>
      <c r="CA116" s="52" t="n">
        <v>42471</v>
      </c>
      <c r="CB116" s="52" t="n"/>
      <c r="CC116" s="52" t="inlineStr">
        <is>
          <t>test needed for bartacks at beltloops</t>
        </is>
      </c>
      <c r="CD116" s="52" t="n">
        <v>42478</v>
      </c>
      <c r="CE116" s="52" t="n">
        <v>42451</v>
      </c>
      <c r="CF116" s="52" t="n"/>
      <c r="CG116" s="52" t="n"/>
      <c r="CH116" s="49" t="n">
        <v>42545</v>
      </c>
      <c r="CI116" s="49" t="inlineStr">
        <is>
          <t>HQ</t>
        </is>
      </c>
      <c r="CJ116" s="248" t="inlineStr">
        <is>
          <t>5</t>
        </is>
      </c>
      <c r="CK116" s="50" t="n"/>
      <c r="CL116" s="53" t="n"/>
      <c r="CM116" s="53" t="n"/>
      <c r="CN116" s="53" t="n"/>
      <c r="CO116" s="53" t="n">
        <v>150</v>
      </c>
      <c r="CP116" s="53">
        <f>CO116*AK116</f>
        <v/>
      </c>
      <c r="CQ116" s="53" t="n"/>
      <c r="CR116" s="53" t="n"/>
      <c r="CS116" s="53" t="n"/>
      <c r="CT116" s="298">
        <f>CO116*AZ116</f>
        <v/>
      </c>
      <c r="CU116" s="298">
        <f>CT116-(CO116*AY116)</f>
        <v/>
      </c>
      <c r="CV116" s="298" t="n"/>
    </row>
    <row customFormat="1" customHeight="1" hidden="1" ht="15" r="117" s="178">
      <c r="A117" s="66" t="inlineStr">
        <is>
          <t>K160751310</t>
        </is>
      </c>
      <c r="B117" s="67" t="n">
        <v>1010103254</v>
      </c>
      <c r="C117" s="66" t="inlineStr">
        <is>
          <t>JOHN</t>
        </is>
      </c>
      <c r="D117" s="61" t="inlineStr">
        <is>
          <t>VINTAGE DESTROY</t>
        </is>
      </c>
      <c r="E117" s="66" t="inlineStr">
        <is>
          <t>Drop 1</t>
        </is>
      </c>
      <c r="F117" s="66" t="n"/>
      <c r="G117" s="39" t="n"/>
      <c r="H117" s="66" t="n"/>
      <c r="I117" s="66" t="inlineStr">
        <is>
          <t>JEANS</t>
        </is>
      </c>
      <c r="J117" s="67" t="n">
        <v>62034231</v>
      </c>
      <c r="K117" s="67" t="inlineStr">
        <is>
          <t>lange broeken, incl. kniebroeken e.d. broeken, van denim, voor heren of voor jongens (m.u.v. werk- en bedrijfskleding, zgn. Amerikaanse overalls)</t>
        </is>
      </c>
      <c r="L117" s="40" t="inlineStr">
        <is>
          <t>MENS</t>
        </is>
      </c>
      <c r="M117" s="66" t="inlineStr">
        <is>
          <t>D0098</t>
        </is>
      </c>
      <c r="N117" s="41" t="inlineStr">
        <is>
          <t>NON</t>
        </is>
      </c>
      <c r="O117" s="41" t="inlineStr">
        <is>
          <t>LONG RISE SLIM</t>
        </is>
      </c>
      <c r="P117" s="41" t="inlineStr">
        <is>
          <t>28-38</t>
        </is>
      </c>
      <c r="Q117" s="41" t="inlineStr">
        <is>
          <t>32-34</t>
        </is>
      </c>
      <c r="R117" s="41" t="n"/>
      <c r="S117" s="41" t="inlineStr">
        <is>
          <t>KINGS OF LAUNDRY SEASONAL MAIN</t>
        </is>
      </c>
      <c r="T117" s="42" t="inlineStr">
        <is>
          <t>TUNISIA</t>
        </is>
      </c>
      <c r="U117" s="42" t="inlineStr">
        <is>
          <t>ARTLAB</t>
        </is>
      </c>
      <c r="V117" s="42" t="inlineStr">
        <is>
          <t>ARTLAB</t>
        </is>
      </c>
      <c r="W117" s="42" t="inlineStr">
        <is>
          <t>ELLETI</t>
        </is>
      </c>
      <c r="X117" s="66" t="n"/>
      <c r="Y117" s="66" t="inlineStr">
        <is>
          <t>ORTA</t>
        </is>
      </c>
      <c r="Z117" s="66" t="inlineStr">
        <is>
          <t xml:space="preserve">9569A-43 </t>
        </is>
      </c>
      <c r="AA117" s="156" t="n">
        <v>8303</v>
      </c>
      <c r="AB117" s="41" t="inlineStr">
        <is>
          <t>100% Sustainable</t>
        </is>
      </c>
      <c r="AC117" s="41" t="inlineStr">
        <is>
          <t>100% Organic cotton</t>
        </is>
      </c>
      <c r="AD117" s="41" t="inlineStr">
        <is>
          <t>13 oz</t>
        </is>
      </c>
      <c r="AE117" s="305" t="inlineStr">
        <is>
          <t>5,15 / 152</t>
        </is>
      </c>
      <c r="AF117" s="41" t="n"/>
      <c r="AG117" s="41" t="n"/>
      <c r="AH117" s="44" t="n"/>
      <c r="AI117" s="44" t="n"/>
      <c r="AJ117" s="44" t="n"/>
      <c r="AK117" s="70" t="n"/>
      <c r="AL117" s="293" t="n"/>
      <c r="AM117" s="294" t="inlineStr">
        <is>
          <t>EUR</t>
        </is>
      </c>
      <c r="AN117" s="294" t="inlineStr">
        <is>
          <t>FOB</t>
        </is>
      </c>
      <c r="AO117" s="294" t="inlineStr">
        <is>
          <t>60 DAYS NETT</t>
        </is>
      </c>
      <c r="AP117" s="295" t="inlineStr">
        <is>
          <t>cfmd</t>
        </is>
      </c>
      <c r="AQ117" s="295" t="n"/>
      <c r="AR117" s="294" t="n">
        <v>45</v>
      </c>
      <c r="AS117" s="294" t="n">
        <v>30.7</v>
      </c>
      <c r="AT117" s="296">
        <f>IFERROR(((IF(AS117&gt;0, AS117, IF(AR117&gt;0, AR117, IF(AQ117&gt;0, AQ117, 0)))))*INDEX(Assumptions!$B:$B,MATCH(T117,Assumptions!$A:$A,0)),0)</f>
        <v/>
      </c>
      <c r="AU117" s="296">
        <f>IFERROR(((IF(AS117&gt;0, AS117, IF(AR117&gt;0, AR117, IF(AQ117&gt;0, AQ117, 0)))))*INDEX(Assumptions!$C:$C,MATCH(T117,Assumptions!$A:$A,0)),0)</f>
        <v/>
      </c>
      <c r="AV117" s="296">
        <f>IFERROR(((IF(AS117&gt;0, AS117, IF(AR117&gt;0, AR117, IF(AQ117&gt;0, AQ117, 0)))))*INDEX(Assumptions!$D:$D,MATCH(T117,Assumptions!$A:$A,0)),0)</f>
        <v/>
      </c>
      <c r="AW117" s="296">
        <f>IFERROR(((IF(AS117&gt;0, AS117, IF(AR117&gt;0, AR117, IF(AQ117&gt;0, AQ117, 0)))))*INDEX(Assumptions!$G:$G,MATCH(U117,Assumptions!$F:$F,0)),0)</f>
        <v/>
      </c>
      <c r="AX117" s="297">
        <f>SUM(AT117:AW117)</f>
        <v/>
      </c>
      <c r="AY117" s="294">
        <f>((IF(AS117&gt;0, AS117, IF(AR117&gt;0, AR117, IF(AQ117&gt;0, AQ117, 0)))))+AX117</f>
        <v/>
      </c>
      <c r="AZ117" s="294">
        <f>BC117/BB117</f>
        <v/>
      </c>
      <c r="BA117" s="294">
        <f>BC117/2.38</f>
        <v/>
      </c>
      <c r="BB117" s="41" t="n">
        <v>2.5</v>
      </c>
      <c r="BC117" s="294" t="n">
        <v>169.95</v>
      </c>
      <c r="BD117" s="46">
        <f>(AZ117-AY117)/AZ117</f>
        <v/>
      </c>
      <c r="BE117" s="294">
        <f>AR117*BQ117</f>
        <v/>
      </c>
      <c r="BF117" s="294" t="n">
        <v>14.5</v>
      </c>
      <c r="BG117" s="294" t="n">
        <v>3.13</v>
      </c>
      <c r="BH117" s="47" t="n"/>
      <c r="BI117" s="47" t="n"/>
      <c r="BJ117" s="47" t="n"/>
      <c r="BK117" s="47" t="n"/>
      <c r="BL117" s="47" t="n"/>
      <c r="BM117" s="47" t="n"/>
      <c r="BN117" s="47" t="n"/>
      <c r="BO117" s="47" t="n"/>
      <c r="BP117" s="42" t="n"/>
      <c r="BQ117" s="48" t="n">
        <v>17</v>
      </c>
      <c r="BR117" s="48" t="inlineStr">
        <is>
          <t>32x32</t>
        </is>
      </c>
      <c r="BS117" s="49" t="n">
        <v>42362</v>
      </c>
      <c r="BT117" s="73" t="inlineStr">
        <is>
          <t>14-12-2015 J</t>
        </is>
      </c>
      <c r="BU117" s="73" t="inlineStr">
        <is>
          <t>11-12-2015 M</t>
        </is>
      </c>
      <c r="BV117" s="50" t="inlineStr">
        <is>
          <t>ok, but waist too small, rest too big --&gt; balance problem</t>
        </is>
      </c>
      <c r="BW117" s="50" t="inlineStr">
        <is>
          <t>DENIM FABRIC FROM TURKISH MILL</t>
        </is>
      </c>
      <c r="BX117" s="50" t="inlineStr">
        <is>
          <t>made in tunisia, washed by elleti, 13 oz, denim fabric from turkish mill orta, kings of laundry - available patch (s/b KOL patch)</t>
        </is>
      </c>
      <c r="BY117" s="51" t="inlineStr">
        <is>
          <t>32x32</t>
        </is>
      </c>
      <c r="BZ117" s="51" t="n">
        <v>42382</v>
      </c>
      <c r="CA117" s="52" t="n">
        <v>42430</v>
      </c>
      <c r="CB117" s="52" t="n"/>
      <c r="CC117" s="52" t="inlineStr">
        <is>
          <t>add laser</t>
        </is>
      </c>
      <c r="CD117" s="52" t="n">
        <v>42444</v>
      </c>
      <c r="CE117" s="52" t="n">
        <v>42451</v>
      </c>
      <c r="CF117" s="52" t="n"/>
      <c r="CG117" s="52" t="n"/>
      <c r="CH117" s="49" t="n">
        <v>42545</v>
      </c>
      <c r="CI117" s="49" t="inlineStr">
        <is>
          <t>HQ</t>
        </is>
      </c>
      <c r="CJ117" s="248" t="inlineStr">
        <is>
          <t>5</t>
        </is>
      </c>
      <c r="CK117" s="50" t="n"/>
      <c r="CL117" s="53" t="n"/>
      <c r="CM117" s="53" t="n"/>
      <c r="CN117" s="53" t="n"/>
      <c r="CO117" s="53" t="n">
        <v>200</v>
      </c>
      <c r="CP117" s="53">
        <f>CO117*AK117</f>
        <v/>
      </c>
      <c r="CQ117" s="53" t="n"/>
      <c r="CR117" s="53" t="n"/>
      <c r="CS117" s="53" t="n"/>
      <c r="CT117" s="298">
        <f>CO117*AZ117</f>
        <v/>
      </c>
      <c r="CU117" s="298">
        <f>CT117-(CO117*AY117)</f>
        <v/>
      </c>
      <c r="CV117" s="298" t="n"/>
    </row>
    <row customFormat="1" customHeight="1" hidden="1" ht="15" r="118" s="16">
      <c r="A118" s="66" t="inlineStr">
        <is>
          <t>K160751311</t>
        </is>
      </c>
      <c r="B118" s="67" t="n">
        <v>1010103318</v>
      </c>
      <c r="C118" s="66" t="inlineStr">
        <is>
          <t>JOHN SELVAGE</t>
        </is>
      </c>
      <c r="D118" s="66" t="inlineStr">
        <is>
          <t>16 OZ. DRY</t>
        </is>
      </c>
      <c r="E118" s="66" t="inlineStr">
        <is>
          <t>Drop 1</t>
        </is>
      </c>
      <c r="F118" s="66" t="n"/>
      <c r="G118" s="39" t="n"/>
      <c r="H118" s="66" t="n"/>
      <c r="I118" s="66" t="inlineStr">
        <is>
          <t>JEANS</t>
        </is>
      </c>
      <c r="J118" s="67" t="n">
        <v>62034231</v>
      </c>
      <c r="K118" s="67" t="inlineStr">
        <is>
          <t>lange broeken, incl. kniebroeken e.d. broeken, van denim, voor heren of voor jongens (m.u.v. werk- en bedrijfskleding, zgn. Amerikaanse overalls)</t>
        </is>
      </c>
      <c r="L118" s="40" t="inlineStr">
        <is>
          <t>MENS</t>
        </is>
      </c>
      <c r="M118" s="66" t="inlineStr">
        <is>
          <t>D0005</t>
        </is>
      </c>
      <c r="N118" s="41" t="inlineStr">
        <is>
          <t>SELVAGE</t>
        </is>
      </c>
      <c r="O118" s="41" t="inlineStr">
        <is>
          <t>LONG RISE SLIM</t>
        </is>
      </c>
      <c r="P118" s="41" t="inlineStr">
        <is>
          <t>28-38</t>
        </is>
      </c>
      <c r="Q118" s="41" t="inlineStr">
        <is>
          <t>32-34</t>
        </is>
      </c>
      <c r="R118" s="41" t="inlineStr">
        <is>
          <t>C/O AW15</t>
        </is>
      </c>
      <c r="S118" s="41" t="inlineStr">
        <is>
          <t>KINGS OF SHUTTLE LOOM</t>
        </is>
      </c>
      <c r="T118" s="42" t="inlineStr">
        <is>
          <t>TUNISIA</t>
        </is>
      </c>
      <c r="U118" s="42" t="inlineStr">
        <is>
          <t>ARTLAB</t>
        </is>
      </c>
      <c r="V118" s="42" t="inlineStr">
        <is>
          <t>ARTLAB</t>
        </is>
      </c>
      <c r="W118" s="42" t="inlineStr">
        <is>
          <t>UNWASHED</t>
        </is>
      </c>
      <c r="X118" s="66" t="n"/>
      <c r="Y118" s="41" t="inlineStr">
        <is>
          <t>CANDIANI</t>
        </is>
      </c>
      <c r="Z118" s="41" t="inlineStr">
        <is>
          <t>SL0660 Drake preshrunk ORGANIC</t>
        </is>
      </c>
      <c r="AA118" s="41" t="inlineStr">
        <is>
          <t>SL0660 Drake preshrunk</t>
        </is>
      </c>
      <c r="AB118" s="41" t="inlineStr">
        <is>
          <t>100% Sustainable</t>
        </is>
      </c>
      <c r="AC118" s="41" t="inlineStr">
        <is>
          <t>100% Organic cotton</t>
        </is>
      </c>
      <c r="AD118" s="156" t="inlineStr">
        <is>
          <t>16 oz</t>
        </is>
      </c>
      <c r="AE118" s="305" t="inlineStr">
        <is>
          <t>5,35 / 80</t>
        </is>
      </c>
      <c r="AF118" s="41" t="inlineStr">
        <is>
          <t>400 Stock / 1500</t>
        </is>
      </c>
      <c r="AG118" s="58" t="inlineStr">
        <is>
          <t>6-7</t>
        </is>
      </c>
      <c r="AH118" s="44" t="n"/>
      <c r="AI118" s="44" t="n"/>
      <c r="AJ118" s="44" t="n"/>
      <c r="AK118" s="70" t="n"/>
      <c r="AL118" s="293" t="n"/>
      <c r="AM118" s="294" t="inlineStr">
        <is>
          <t>EUR</t>
        </is>
      </c>
      <c r="AN118" s="294" t="inlineStr">
        <is>
          <t>FOB</t>
        </is>
      </c>
      <c r="AO118" s="294" t="inlineStr">
        <is>
          <t>60 DAYS NETT</t>
        </is>
      </c>
      <c r="AP118" s="295" t="inlineStr">
        <is>
          <t>cfmd</t>
        </is>
      </c>
      <c r="AQ118" s="295" t="n"/>
      <c r="AR118" s="294" t="n">
        <v>45</v>
      </c>
      <c r="AS118" s="294" t="n">
        <v>24.41</v>
      </c>
      <c r="AT118" s="296">
        <f>IFERROR(((IF(AS118&gt;0, AS118, IF(AR118&gt;0, AR118, IF(AQ118&gt;0, AQ118, 0)))))*INDEX(Assumptions!$B:$B,MATCH(T118,Assumptions!$A:$A,0)),0)</f>
        <v/>
      </c>
      <c r="AU118" s="296">
        <f>IFERROR(((IF(AS118&gt;0, AS118, IF(AR118&gt;0, AR118, IF(AQ118&gt;0, AQ118, 0)))))*INDEX(Assumptions!$C:$C,MATCH(T118,Assumptions!$A:$A,0)),0)</f>
        <v/>
      </c>
      <c r="AV118" s="296">
        <f>IFERROR(((IF(AS118&gt;0, AS118, IF(AR118&gt;0, AR118, IF(AQ118&gt;0, AQ118, 0)))))*INDEX(Assumptions!$D:$D,MATCH(T118,Assumptions!$A:$A,0)),0)</f>
        <v/>
      </c>
      <c r="AW118" s="296">
        <f>IFERROR(((IF(AS118&gt;0, AS118, IF(AR118&gt;0, AR118, IF(AQ118&gt;0, AQ118, 0)))))*INDEX(Assumptions!$G:$G,MATCH(U118,Assumptions!$F:$F,0)),0)</f>
        <v/>
      </c>
      <c r="AX118" s="297">
        <f>SUM(AT118:AW118)</f>
        <v/>
      </c>
      <c r="AY118" s="294">
        <f>((IF(AS118&gt;0, AS118, IF(AR118&gt;0, AR118, IF(AQ118&gt;0, AQ118, 0)))))+AX118</f>
        <v/>
      </c>
      <c r="AZ118" s="294">
        <f>BC118/BB118</f>
        <v/>
      </c>
      <c r="BA118" s="294">
        <f>BC118/2.38</f>
        <v/>
      </c>
      <c r="BB118" s="41" t="n">
        <v>2.5</v>
      </c>
      <c r="BC118" s="294" t="n">
        <v>159.95</v>
      </c>
      <c r="BD118" s="46">
        <f>(AZ118-AY118)/AZ118</f>
        <v/>
      </c>
      <c r="BE118" s="294">
        <f>AR118*BQ118</f>
        <v/>
      </c>
      <c r="BF118" s="294" t="inlineStr">
        <is>
          <t>n/a</t>
        </is>
      </c>
      <c r="BG118" s="294" t="n"/>
      <c r="BH118" s="47" t="n"/>
      <c r="BI118" s="47" t="n"/>
      <c r="BJ118" s="47" t="n"/>
      <c r="BK118" s="47" t="n"/>
      <c r="BL118" s="47" t="n"/>
      <c r="BM118" s="47" t="n"/>
      <c r="BN118" s="47" t="n"/>
      <c r="BO118" s="47" t="n"/>
      <c r="BP118" s="42" t="n"/>
      <c r="BQ118" s="48" t="n">
        <v>0</v>
      </c>
      <c r="BR118" s="48" t="inlineStr">
        <is>
          <t>-</t>
        </is>
      </c>
      <c r="BS118" s="49" t="n"/>
      <c r="BT118" s="50" t="inlineStr">
        <is>
          <t>JOSHUA'S DOOS</t>
        </is>
      </c>
      <c r="BU118" s="72" t="inlineStr">
        <is>
          <t>no SMS asked ?</t>
        </is>
      </c>
      <c r="BV118" s="50" t="inlineStr">
        <is>
          <t>carry over style</t>
        </is>
      </c>
      <c r="BW118" s="50" t="inlineStr">
        <is>
          <t>SELVAGE DENIM FROM ITALIAN MILL</t>
        </is>
      </c>
      <c r="BX118" s="50" t="inlineStr">
        <is>
          <t>made in tunisia, unwashed, 16 oz, selvage denim from italian mill candiani, kings of shuttle loom - carry over style</t>
        </is>
      </c>
      <c r="BY118" s="51" t="inlineStr">
        <is>
          <t>N/A</t>
        </is>
      </c>
      <c r="BZ118" s="51" t="n"/>
      <c r="CA118" s="52" t="inlineStr">
        <is>
          <t>N/A</t>
        </is>
      </c>
      <c r="CB118" s="52" t="n"/>
      <c r="CC118" s="52" t="n"/>
      <c r="CD118" s="52" t="inlineStr">
        <is>
          <t>N/A</t>
        </is>
      </c>
      <c r="CE118" s="52" t="n">
        <v>42440</v>
      </c>
      <c r="CF118" s="52" t="n"/>
      <c r="CG118" s="52" t="n"/>
      <c r="CH118" s="49" t="n">
        <v>42564</v>
      </c>
      <c r="CI118" s="49" t="inlineStr">
        <is>
          <t>Tunisia/HQ</t>
        </is>
      </c>
      <c r="CJ118" s="248" t="inlineStr">
        <is>
          <t>5 AT HQ</t>
        </is>
      </c>
      <c r="CK118" s="50" t="n"/>
      <c r="CL118" s="53" t="n"/>
      <c r="CM118" s="53" t="n"/>
      <c r="CN118" s="53" t="n"/>
      <c r="CO118" s="53" t="n">
        <v>150</v>
      </c>
      <c r="CP118" s="53">
        <f>CO118*AK118</f>
        <v/>
      </c>
      <c r="CQ118" s="53" t="n"/>
      <c r="CR118" s="53" t="n"/>
      <c r="CS118" s="53" t="n"/>
      <c r="CT118" s="298">
        <f>CO118*AZ118</f>
        <v/>
      </c>
      <c r="CU118" s="298">
        <f>CT118-(CO118*AY118)</f>
        <v/>
      </c>
      <c r="CV118" s="298" t="n"/>
    </row>
    <row customFormat="1" customHeight="1" hidden="1" ht="15" r="119" s="16">
      <c r="A119" s="66" t="inlineStr">
        <is>
          <t>K160751312</t>
        </is>
      </c>
      <c r="B119" s="67" t="n">
        <v>1010103319</v>
      </c>
      <c r="C119" s="66" t="inlineStr">
        <is>
          <t>JOHN SELVAGE</t>
        </is>
      </c>
      <c r="D119" s="66" t="inlineStr">
        <is>
          <t>DRY SELVAGE</t>
        </is>
      </c>
      <c r="E119" s="66" t="inlineStr">
        <is>
          <t>Drop 1</t>
        </is>
      </c>
      <c r="F119" s="66" t="n"/>
      <c r="G119" s="39" t="n">
        <v>42394</v>
      </c>
      <c r="H119" s="66" t="n"/>
      <c r="I119" s="66" t="inlineStr">
        <is>
          <t>JEANS</t>
        </is>
      </c>
      <c r="J119" s="67" t="n">
        <v>62034231</v>
      </c>
      <c r="K119" s="67" t="inlineStr">
        <is>
          <t>lange broeken, incl. kniebroeken e.d. broeken, van denim, voor heren of voor jongens (m.u.v. werk- en bedrijfskleding, zgn. Amerikaanse overalls)</t>
        </is>
      </c>
      <c r="L119" s="40" t="inlineStr">
        <is>
          <t>MENS</t>
        </is>
      </c>
      <c r="M119" s="66" t="inlineStr">
        <is>
          <t>D0079</t>
        </is>
      </c>
      <c r="N119" s="41" t="inlineStr">
        <is>
          <t>SELVAGE</t>
        </is>
      </c>
      <c r="O119" s="41" t="inlineStr">
        <is>
          <t>LONG RISE SLIM</t>
        </is>
      </c>
      <c r="P119" s="41" t="inlineStr">
        <is>
          <t>28-38</t>
        </is>
      </c>
      <c r="Q119" s="41" t="inlineStr">
        <is>
          <t>32-34</t>
        </is>
      </c>
      <c r="R119" s="41" t="n"/>
      <c r="S119" s="41" t="inlineStr">
        <is>
          <t>KINGS OF SHUTTLE LOOM</t>
        </is>
      </c>
      <c r="T119" s="42" t="inlineStr">
        <is>
          <t>TUNISIA</t>
        </is>
      </c>
      <c r="U119" s="42" t="inlineStr">
        <is>
          <t>ARTLAB</t>
        </is>
      </c>
      <c r="V119" s="42" t="inlineStr">
        <is>
          <t>ARTLAB</t>
        </is>
      </c>
      <c r="W119" s="42" t="inlineStr">
        <is>
          <t>UNWASHED</t>
        </is>
      </c>
      <c r="X119" s="66" t="n"/>
      <c r="Y119" s="41" t="inlineStr">
        <is>
          <t>CANDIANI</t>
        </is>
      </c>
      <c r="Z119" s="41" t="inlineStr">
        <is>
          <t>SL7276 Sioux crispy organic</t>
        </is>
      </c>
      <c r="AA119" s="41" t="inlineStr">
        <is>
          <t>SL7276 Sioux crispy</t>
        </is>
      </c>
      <c r="AB119" s="41" t="inlineStr">
        <is>
          <t>100% Sustainable</t>
        </is>
      </c>
      <c r="AC119" s="41" t="inlineStr">
        <is>
          <t>100% Organic cotton</t>
        </is>
      </c>
      <c r="AD119" s="227" t="inlineStr">
        <is>
          <t>13 oz</t>
        </is>
      </c>
      <c r="AE119" s="292" t="inlineStr">
        <is>
          <t>4,95 / 80</t>
        </is>
      </c>
      <c r="AF119" s="41" t="n">
        <v>1500</v>
      </c>
      <c r="AG119" s="58" t="inlineStr">
        <is>
          <t>6-7</t>
        </is>
      </c>
      <c r="AH119" s="44" t="n"/>
      <c r="AI119" s="44" t="n"/>
      <c r="AJ119" s="44" t="n"/>
      <c r="AK119" s="70" t="n"/>
      <c r="AL119" s="293" t="n"/>
      <c r="AM119" s="294" t="inlineStr">
        <is>
          <t>EUR</t>
        </is>
      </c>
      <c r="AN119" s="294" t="inlineStr">
        <is>
          <t>FOB</t>
        </is>
      </c>
      <c r="AO119" s="294" t="inlineStr">
        <is>
          <t>60 DAYS NETT</t>
        </is>
      </c>
      <c r="AP119" s="295" t="inlineStr">
        <is>
          <t>cfmd</t>
        </is>
      </c>
      <c r="AQ119" s="294" t="n"/>
      <c r="AR119" s="294" t="n"/>
      <c r="AS119" s="294" t="n">
        <v>23.8</v>
      </c>
      <c r="AT119" s="296">
        <f>IFERROR(((IF(AS119&gt;0, AS119, IF(AR119&gt;0, AR119, IF(AQ119&gt;0, AQ119, 0)))))*INDEX(Assumptions!$B:$B,MATCH(T119,Assumptions!$A:$A,0)),0)</f>
        <v/>
      </c>
      <c r="AU119" s="296">
        <f>IFERROR(((IF(AS119&gt;0, AS119, IF(AR119&gt;0, AR119, IF(AQ119&gt;0, AQ119, 0)))))*INDEX(Assumptions!$C:$C,MATCH(T119,Assumptions!$A:$A,0)),0)</f>
        <v/>
      </c>
      <c r="AV119" s="296">
        <f>IFERROR(((IF(AS119&gt;0, AS119, IF(AR119&gt;0, AR119, IF(AQ119&gt;0, AQ119, 0)))))*INDEX(Assumptions!$D:$D,MATCH(T119,Assumptions!$A:$A,0)),0)</f>
        <v/>
      </c>
      <c r="AW119" s="296">
        <f>IFERROR(((IF(AS119&gt;0, AS119, IF(AR119&gt;0, AR119, IF(AQ119&gt;0, AQ119, 0)))))*INDEX(Assumptions!$G:$G,MATCH(U119,Assumptions!$F:$F,0)),0)</f>
        <v/>
      </c>
      <c r="AX119" s="297">
        <f>SUM(AT119:AW119)</f>
        <v/>
      </c>
      <c r="AY119" s="294">
        <f>((IF(AS119&gt;0, AS119, IF(AR119&gt;0, AR119, IF(AQ119&gt;0, AQ119, 0)))))+AX119</f>
        <v/>
      </c>
      <c r="AZ119" s="294">
        <f>BC119/BB119</f>
        <v/>
      </c>
      <c r="BA119" s="294">
        <f>BC119/2.38</f>
        <v/>
      </c>
      <c r="BB119" s="41" t="n">
        <v>2.5</v>
      </c>
      <c r="BC119" s="294" t="n">
        <v>139.95</v>
      </c>
      <c r="BD119" s="46">
        <f>(AZ119-AY119)/AZ119</f>
        <v/>
      </c>
      <c r="BE119" s="294">
        <f>AR119*BQ119</f>
        <v/>
      </c>
      <c r="BF119" s="294" t="n"/>
      <c r="BG119" s="294" t="n"/>
      <c r="BH119" s="47" t="n"/>
      <c r="BI119" s="47" t="n"/>
      <c r="BJ119" s="47" t="n"/>
      <c r="BK119" s="47" t="n"/>
      <c r="BL119" s="47" t="n"/>
      <c r="BM119" s="47" t="n"/>
      <c r="BN119" s="47" t="n"/>
      <c r="BO119" s="47" t="n"/>
      <c r="BP119" s="42" t="n"/>
      <c r="BQ119" s="48" t="n">
        <v>0</v>
      </c>
      <c r="BR119" s="48" t="inlineStr">
        <is>
          <t>-</t>
        </is>
      </c>
      <c r="BS119" s="49" t="n"/>
      <c r="BT119" s="50" t="n"/>
      <c r="BU119" s="72" t="n"/>
      <c r="BV119" s="50" t="n"/>
      <c r="BW119" s="50" t="inlineStr">
        <is>
          <t>SELVAGE DENIM FROM ITALIAN MILL</t>
        </is>
      </c>
      <c r="BX119" s="50" t="inlineStr">
        <is>
          <t>made in tunisia, unwashed, 13 oz, selvage denim from italian mill candiani, kings of shuttle loom  - c/o style, no SMS made</t>
        </is>
      </c>
      <c r="BY119" s="52" t="inlineStr">
        <is>
          <t>N/A</t>
        </is>
      </c>
      <c r="BZ119" s="51" t="n">
        <v>42382</v>
      </c>
      <c r="CA119" s="52" t="inlineStr">
        <is>
          <t>N/A</t>
        </is>
      </c>
      <c r="CB119" s="52" t="n"/>
      <c r="CC119" s="52" t="n"/>
      <c r="CD119" s="52" t="inlineStr">
        <is>
          <t>N/A</t>
        </is>
      </c>
      <c r="CE119" s="52" t="n">
        <v>42478</v>
      </c>
      <c r="CF119" s="52" t="n"/>
      <c r="CG119" s="52" t="n"/>
      <c r="CH119" s="49" t="n">
        <v>42564</v>
      </c>
      <c r="CI119" s="49" t="inlineStr">
        <is>
          <t>Tunisia</t>
        </is>
      </c>
      <c r="CJ119" s="248" t="n"/>
      <c r="CK119" s="50" t="n"/>
      <c r="CL119" s="53" t="n"/>
      <c r="CM119" s="53" t="n"/>
      <c r="CN119" s="53" t="n"/>
      <c r="CO119" s="53" t="n">
        <v>150</v>
      </c>
      <c r="CP119" s="53">
        <f>CO119*AK119</f>
        <v/>
      </c>
      <c r="CQ119" s="53" t="n"/>
      <c r="CR119" s="53" t="n"/>
      <c r="CS119" s="53" t="n"/>
      <c r="CT119" s="298">
        <f>CO119*AZ119</f>
        <v/>
      </c>
      <c r="CU119" s="298">
        <f>CT119-(CO119*AY119)</f>
        <v/>
      </c>
      <c r="CV119" s="298" t="n"/>
    </row>
    <row customFormat="1" customHeight="1" hidden="1" ht="15" r="120" s="16">
      <c r="A120" s="66" t="inlineStr">
        <is>
          <t>K160751401</t>
        </is>
      </c>
      <c r="B120" s="67" t="n">
        <v>1010103320</v>
      </c>
      <c r="C120" s="66" t="inlineStr">
        <is>
          <t>RYAN</t>
        </is>
      </c>
      <c r="D120" s="66" t="inlineStr">
        <is>
          <t>DUSTY BLUE 3D</t>
        </is>
      </c>
      <c r="E120" s="66" t="inlineStr">
        <is>
          <t>Drop 2</t>
        </is>
      </c>
      <c r="F120" s="66" t="n"/>
      <c r="G120" s="39" t="n"/>
      <c r="H120" s="66" t="n"/>
      <c r="I120" s="66" t="inlineStr">
        <is>
          <t>JEANS</t>
        </is>
      </c>
      <c r="J120" s="67" t="n">
        <v>62034231</v>
      </c>
      <c r="K120" s="67" t="inlineStr">
        <is>
          <t>lange broeken, incl. kniebroeken e.d. broeken, van denim, voor heren of voor jongens (m.u.v. werk- en bedrijfskleding, zgn. Amerikaanse overalls)</t>
        </is>
      </c>
      <c r="L120" s="40" t="inlineStr">
        <is>
          <t>MENS</t>
        </is>
      </c>
      <c r="M120" s="66" t="inlineStr">
        <is>
          <t>D0080</t>
        </is>
      </c>
      <c r="N120" s="220" t="n"/>
      <c r="O120" s="41" t="inlineStr">
        <is>
          <t>MID RISE STRAIGHT</t>
        </is>
      </c>
      <c r="P120" s="41" t="inlineStr">
        <is>
          <t>28-38</t>
        </is>
      </c>
      <c r="Q120" s="41" t="inlineStr">
        <is>
          <t>32-34</t>
        </is>
      </c>
      <c r="R120" s="41" t="n"/>
      <c r="S120" s="41" t="inlineStr">
        <is>
          <t>SEASONAL MAIN</t>
        </is>
      </c>
      <c r="T120" s="42" t="inlineStr">
        <is>
          <t>TUNISIA</t>
        </is>
      </c>
      <c r="U120" s="42" t="inlineStr">
        <is>
          <t>ARTLAB</t>
        </is>
      </c>
      <c r="V120" s="42" t="inlineStr">
        <is>
          <t>ARTLAB</t>
        </is>
      </c>
      <c r="W120" s="42" t="inlineStr">
        <is>
          <t>INTERWASHING</t>
        </is>
      </c>
      <c r="X120" s="66" t="n"/>
      <c r="Y120" s="66" t="inlineStr">
        <is>
          <t>ORTA</t>
        </is>
      </c>
      <c r="Z120" s="67" t="inlineStr">
        <is>
          <t>9586A-46 i-Core glory Polar</t>
        </is>
      </c>
      <c r="AA120" s="41" t="inlineStr">
        <is>
          <t>8367 i-Core glory Polar</t>
        </is>
      </c>
      <c r="AB120" s="41" t="inlineStr">
        <is>
          <t>98% Sustainable</t>
        </is>
      </c>
      <c r="AC120" s="41" t="inlineStr">
        <is>
          <t>98% Organic Cotton / 2% Elastane</t>
        </is>
      </c>
      <c r="AD120" s="41" t="inlineStr">
        <is>
          <t>13 oz</t>
        </is>
      </c>
      <c r="AE120" s="292" t="n">
        <v>5.25</v>
      </c>
      <c r="AF120" s="41" t="n"/>
      <c r="AG120" s="41" t="n"/>
      <c r="AH120" s="44" t="n"/>
      <c r="AI120" s="44" t="n"/>
      <c r="AJ120" s="44" t="n"/>
      <c r="AK120" s="70" t="n">
        <v>1.42</v>
      </c>
      <c r="AL120" s="293" t="n"/>
      <c r="AM120" s="294" t="inlineStr">
        <is>
          <t>EUR</t>
        </is>
      </c>
      <c r="AN120" s="294" t="inlineStr">
        <is>
          <t>FOB</t>
        </is>
      </c>
      <c r="AO120" s="294" t="inlineStr">
        <is>
          <t>60 DAYS NETT</t>
        </is>
      </c>
      <c r="AP120" s="295" t="inlineStr">
        <is>
          <t>cfmd</t>
        </is>
      </c>
      <c r="AQ120" s="295" t="n"/>
      <c r="AR120" s="294" t="n">
        <v>45</v>
      </c>
      <c r="AS120" s="294" t="n">
        <v>24</v>
      </c>
      <c r="AT120" s="296">
        <f>IFERROR(((IF(AS120&gt;0, AS120, IF(AR120&gt;0, AR120, IF(AQ120&gt;0, AQ120, 0)))))*INDEX(Assumptions!$B:$B,MATCH(T120,Assumptions!$A:$A,0)),0)</f>
        <v/>
      </c>
      <c r="AU120" s="296">
        <f>IFERROR(((IF(AS120&gt;0, AS120, IF(AR120&gt;0, AR120, IF(AQ120&gt;0, AQ120, 0)))))*INDEX(Assumptions!$C:$C,MATCH(T120,Assumptions!$A:$A,0)),0)</f>
        <v/>
      </c>
      <c r="AV120" s="296">
        <f>IFERROR(((IF(AS120&gt;0, AS120, IF(AR120&gt;0, AR120, IF(AQ120&gt;0, AQ120, 0)))))*INDEX(Assumptions!$D:$D,MATCH(T120,Assumptions!$A:$A,0)),0)</f>
        <v/>
      </c>
      <c r="AW120" s="296">
        <f>IFERROR(((IF(AS120&gt;0, AS120, IF(AR120&gt;0, AR120, IF(AQ120&gt;0, AQ120, 0)))))*INDEX(Assumptions!$G:$G,MATCH(U120,Assumptions!$F:$F,0)),0)</f>
        <v/>
      </c>
      <c r="AX120" s="297">
        <f>SUM(AT120:AW120)</f>
        <v/>
      </c>
      <c r="AY120" s="294">
        <f>((IF(AS120&gt;0, AS120, IF(AR120&gt;0, AR120, IF(AQ120&gt;0, AQ120, 0)))))+AX120</f>
        <v/>
      </c>
      <c r="AZ120" s="294">
        <f>BC120/BB120</f>
        <v/>
      </c>
      <c r="BA120" s="294">
        <f>BC120/2.38</f>
        <v/>
      </c>
      <c r="BB120" s="41" t="n">
        <v>2.5</v>
      </c>
      <c r="BC120" s="294" t="n">
        <v>139.95</v>
      </c>
      <c r="BD120" s="46">
        <f>(AZ120-AY120)/AZ120</f>
        <v/>
      </c>
      <c r="BE120" s="294">
        <f>AR120*BQ120</f>
        <v/>
      </c>
      <c r="BF120" s="294" t="n">
        <v>6.5</v>
      </c>
      <c r="BG120" s="294" t="n">
        <v>2.88</v>
      </c>
      <c r="BH120" s="47" t="n"/>
      <c r="BI120" s="47" t="inlineStr">
        <is>
          <t>WP, fabric and trims not matching FOB…</t>
        </is>
      </c>
      <c r="BJ120" s="47" t="n"/>
      <c r="BK120" s="47" t="n"/>
      <c r="BL120" s="47" t="n"/>
      <c r="BM120" s="47" t="n"/>
      <c r="BN120" s="47" t="n"/>
      <c r="BO120" s="47" t="n"/>
      <c r="BP120" s="42" t="inlineStr">
        <is>
          <t>ALL PANELS IN GRAIN</t>
        </is>
      </c>
      <c r="BQ120" s="48" t="n">
        <v>17</v>
      </c>
      <c r="BR120" s="48" t="inlineStr">
        <is>
          <t>32x32</t>
        </is>
      </c>
      <c r="BS120" s="49" t="n">
        <v>42362</v>
      </c>
      <c r="BT120" s="73" t="inlineStr">
        <is>
          <t>15-12-2015 P</t>
        </is>
      </c>
      <c r="BU120" s="72" t="inlineStr">
        <is>
          <t>11-12-2015 M</t>
        </is>
      </c>
      <c r="BV120" s="50" t="inlineStr">
        <is>
          <t>RECUT etd 26-28 dec. much too small 2 sizes too small (shrinkage problem)</t>
        </is>
      </c>
      <c r="BW120" s="50" t="inlineStr">
        <is>
          <t>STRETCH DENIM FROM TURKISH MILL</t>
        </is>
      </c>
      <c r="BX120" s="50" t="inlineStr">
        <is>
          <t>made in tunisia, washed by interwashing, 13 oz, stretch denim from turkish mill orta, seasonal main - recut</t>
        </is>
      </c>
      <c r="BY120" s="51" t="inlineStr">
        <is>
          <t>SMS remake</t>
        </is>
      </c>
      <c r="BZ120" s="51" t="n">
        <v>42382</v>
      </c>
      <c r="CA120" s="52" t="n">
        <v>42485</v>
      </c>
      <c r="CB120" s="52" t="n"/>
      <c r="CC120" s="52" t="inlineStr">
        <is>
          <t>hand carry back - PPS will come in 9579 ( fabric for production) wash  will be sent separate</t>
        </is>
      </c>
      <c r="CD120" s="52" t="n">
        <v>42492</v>
      </c>
      <c r="CE120" s="254" t="n">
        <v>42515</v>
      </c>
      <c r="CF120" s="52" t="n"/>
      <c r="CG120" s="52" t="n"/>
      <c r="CH120" s="49" t="n">
        <v>42586</v>
      </c>
      <c r="CI120" s="49" t="inlineStr">
        <is>
          <t>Tunisia</t>
        </is>
      </c>
      <c r="CJ120" s="248" t="inlineStr">
        <is>
          <t>2-5 pcs received (recheck)</t>
        </is>
      </c>
      <c r="CK120" s="50" t="inlineStr">
        <is>
          <t>Thigh + knee too small, OK due to the stretch</t>
        </is>
      </c>
      <c r="CL120" s="53" t="n"/>
      <c r="CM120" s="53" t="n"/>
      <c r="CN120" s="53" t="n"/>
      <c r="CO120" s="53" t="n">
        <v>360</v>
      </c>
      <c r="CP120" s="53">
        <f>CO120*AK120</f>
        <v/>
      </c>
      <c r="CQ120" s="53" t="n"/>
      <c r="CR120" s="53" t="n"/>
      <c r="CS120" s="53" t="n"/>
      <c r="CT120" s="298">
        <f>CO120*AZ120</f>
        <v/>
      </c>
      <c r="CU120" s="298">
        <f>CT120-(CO120*AY120)</f>
        <v/>
      </c>
      <c r="CV120" s="298" t="n"/>
    </row>
    <row customFormat="1" customHeight="1" hidden="1" ht="15" r="121" s="16">
      <c r="A121" s="66" t="inlineStr">
        <is>
          <t>K160751402</t>
        </is>
      </c>
      <c r="B121" s="67" t="n">
        <v>1010103321</v>
      </c>
      <c r="C121" s="66" t="inlineStr">
        <is>
          <t>RYAN</t>
        </is>
      </c>
      <c r="D121" s="66" t="inlineStr">
        <is>
          <t>DRY COMFORT STRETCH</t>
        </is>
      </c>
      <c r="E121" s="66" t="inlineStr">
        <is>
          <t>Drop 1</t>
        </is>
      </c>
      <c r="F121" s="66" t="n"/>
      <c r="G121" s="39" t="n"/>
      <c r="H121" s="66" t="n"/>
      <c r="I121" s="66" t="inlineStr">
        <is>
          <t>JEANS</t>
        </is>
      </c>
      <c r="J121" s="67" t="n">
        <v>62034231</v>
      </c>
      <c r="K121" s="67" t="inlineStr">
        <is>
          <t>lange broeken, incl. kniebroeken e.d. broeken, van denim, voor heren of voor jongens (m.u.v. werk- en bedrijfskleding, zgn. Amerikaanse overalls)</t>
        </is>
      </c>
      <c r="L121" s="40" t="inlineStr">
        <is>
          <t>MENS</t>
        </is>
      </c>
      <c r="M121" s="66" t="inlineStr">
        <is>
          <t>D0077</t>
        </is>
      </c>
      <c r="N121" s="41" t="inlineStr">
        <is>
          <t>COMFORT (extra inseam)</t>
        </is>
      </c>
      <c r="O121" s="41" t="inlineStr">
        <is>
          <t>MID RISE STRAIGHT</t>
        </is>
      </c>
      <c r="P121" s="41" t="inlineStr">
        <is>
          <t>28-38</t>
        </is>
      </c>
      <c r="Q121" s="41" t="inlineStr">
        <is>
          <t>32-34</t>
        </is>
      </c>
      <c r="R121" s="41" t="n"/>
      <c r="S121" s="41" t="inlineStr">
        <is>
          <t>EVERLASTIN'</t>
        </is>
      </c>
      <c r="T121" s="42" t="inlineStr">
        <is>
          <t>TUNISIA</t>
        </is>
      </c>
      <c r="U121" s="42" t="inlineStr">
        <is>
          <t>ARTLAB</t>
        </is>
      </c>
      <c r="V121" s="42" t="inlineStr">
        <is>
          <t>ARTLAB</t>
        </is>
      </c>
      <c r="W121" s="42" t="inlineStr">
        <is>
          <t>UNWASHED</t>
        </is>
      </c>
      <c r="X121" s="66" t="n"/>
      <c r="Y121" s="66" t="inlineStr">
        <is>
          <t>ORTA</t>
        </is>
      </c>
      <c r="Z121" s="67" t="n">
        <v>9541</v>
      </c>
      <c r="AA121" s="41" t="n"/>
      <c r="AB121" s="156" t="inlineStr">
        <is>
          <t>98% Sustainable</t>
        </is>
      </c>
      <c r="AC121" s="41" t="inlineStr">
        <is>
          <t>98% Organic cotton, 2% elastane</t>
        </is>
      </c>
      <c r="AD121" s="41" t="inlineStr">
        <is>
          <t>12 oz</t>
        </is>
      </c>
      <c r="AE121" s="305" t="inlineStr">
        <is>
          <t>4,8 / 145</t>
        </is>
      </c>
      <c r="AF121" s="41" t="n"/>
      <c r="AG121" s="41" t="n"/>
      <c r="AH121" s="44" t="n"/>
      <c r="AI121" s="44" t="n"/>
      <c r="AJ121" s="44" t="n"/>
      <c r="AK121" s="70" t="n">
        <v>1.23</v>
      </c>
      <c r="AL121" s="293" t="n"/>
      <c r="AM121" s="294" t="inlineStr">
        <is>
          <t>EUR</t>
        </is>
      </c>
      <c r="AN121" s="294" t="inlineStr">
        <is>
          <t>FOB</t>
        </is>
      </c>
      <c r="AO121" s="294" t="inlineStr">
        <is>
          <t>60 DAYS NETT</t>
        </is>
      </c>
      <c r="AP121" s="295" t="inlineStr">
        <is>
          <t>cfmd</t>
        </is>
      </c>
      <c r="AQ121" s="295" t="n"/>
      <c r="AR121" s="294" t="n">
        <v>45</v>
      </c>
      <c r="AS121" s="294" t="n">
        <v>17.8</v>
      </c>
      <c r="AT121" s="296">
        <f>IFERROR(((IF(AS121&gt;0, AS121, IF(AR121&gt;0, AR121, IF(AQ121&gt;0, AQ121, 0)))))*INDEX(Assumptions!$B:$B,MATCH(T121,Assumptions!$A:$A,0)),0)</f>
        <v/>
      </c>
      <c r="AU121" s="296">
        <f>IFERROR(((IF(AS121&gt;0, AS121, IF(AR121&gt;0, AR121, IF(AQ121&gt;0, AQ121, 0)))))*INDEX(Assumptions!$C:$C,MATCH(T121,Assumptions!$A:$A,0)),0)</f>
        <v/>
      </c>
      <c r="AV121" s="296">
        <f>IFERROR(((IF(AS121&gt;0, AS121, IF(AR121&gt;0, AR121, IF(AQ121&gt;0, AQ121, 0)))))*INDEX(Assumptions!$D:$D,MATCH(T121,Assumptions!$A:$A,0)),0)</f>
        <v/>
      </c>
      <c r="AW121" s="296">
        <f>IFERROR(((IF(AS121&gt;0, AS121, IF(AR121&gt;0, AR121, IF(AQ121&gt;0, AQ121, 0)))))*INDEX(Assumptions!$G:$G,MATCH(U121,Assumptions!$F:$F,0)),0)</f>
        <v/>
      </c>
      <c r="AX121" s="297">
        <f>SUM(AT121:AW121)</f>
        <v/>
      </c>
      <c r="AY121" s="294">
        <f>((IF(AS121&gt;0, AS121, IF(AR121&gt;0, AR121, IF(AQ121&gt;0, AQ121, 0)))))+AX121</f>
        <v/>
      </c>
      <c r="AZ121" s="294">
        <f>BC121/BB121</f>
        <v/>
      </c>
      <c r="BA121" s="294">
        <f>BC121/2.38</f>
        <v/>
      </c>
      <c r="BB121" s="41" t="n">
        <v>2.5</v>
      </c>
      <c r="BC121" s="294" t="n">
        <v>99.95</v>
      </c>
      <c r="BD121" s="46">
        <f>(AZ121-AY121)/AZ121</f>
        <v/>
      </c>
      <c r="BE121" s="294">
        <f>AR121*BQ121</f>
        <v/>
      </c>
      <c r="BF121" s="294" t="inlineStr">
        <is>
          <t>n/a</t>
        </is>
      </c>
      <c r="BG121" s="294" t="n">
        <v>2.82</v>
      </c>
      <c r="BH121" s="47" t="n"/>
      <c r="BI121" s="47" t="inlineStr">
        <is>
          <t>One price for both!</t>
        </is>
      </c>
      <c r="BJ121" s="47" t="n"/>
      <c r="BK121" s="47" t="n"/>
      <c r="BL121" s="47" t="n"/>
      <c r="BM121" s="47" t="n"/>
      <c r="BN121" s="47" t="n"/>
      <c r="BO121" s="47" t="n"/>
      <c r="BP121" s="42" t="inlineStr">
        <is>
          <t>how will we do shrinkage pattern for production??</t>
        </is>
      </c>
      <c r="BQ121" s="48" t="n">
        <v>17</v>
      </c>
      <c r="BR121" s="48" t="inlineStr">
        <is>
          <t>32x32</t>
        </is>
      </c>
      <c r="BS121" s="49" t="n">
        <v>42362</v>
      </c>
      <c r="BT121" s="73" t="inlineStr">
        <is>
          <t>15-12-2015 M -&gt; P</t>
        </is>
      </c>
      <c r="BU121" s="73" t="inlineStr">
        <is>
          <t>11-12-2015 M</t>
        </is>
      </c>
      <c r="BV121" s="50" t="inlineStr">
        <is>
          <t>best fit, but 1/2 size too small</t>
        </is>
      </c>
      <c r="BW121" s="50" t="inlineStr">
        <is>
          <t>STRETCH DENIM FROM TURKISH MILL</t>
        </is>
      </c>
      <c r="BX121" s="50" t="inlineStr">
        <is>
          <t>made in tunisia, unwashed, 12 oz, stretch denim from turkish mill orta, everlastin' - best fit, but 1/2 size too small, available patch (s/b everlastin patch)</t>
        </is>
      </c>
      <c r="BY121" s="51" t="inlineStr">
        <is>
          <t>32x32</t>
        </is>
      </c>
      <c r="BZ121" s="51" t="n">
        <v>42382</v>
      </c>
      <c r="CA121" s="52" t="n">
        <v>42417</v>
      </c>
      <c r="CB121" s="52" t="n"/>
      <c r="CC121" s="52" t="n"/>
      <c r="CD121" s="52" t="n">
        <v>42439</v>
      </c>
      <c r="CE121" s="243" t="n">
        <v>42451</v>
      </c>
      <c r="CF121" s="52" t="n"/>
      <c r="CG121" s="52" t="n"/>
      <c r="CH121" s="49" t="n">
        <v>42544</v>
      </c>
      <c r="CI121" s="49" t="inlineStr">
        <is>
          <t>Tunisia</t>
        </is>
      </c>
      <c r="CJ121" s="248" t="n"/>
      <c r="CK121" s="50" t="n"/>
      <c r="CL121" s="53" t="n"/>
      <c r="CM121" s="53" t="n"/>
      <c r="CN121" s="53" t="n"/>
      <c r="CO121" s="53">
        <f>704+200</f>
        <v/>
      </c>
      <c r="CP121" s="53">
        <f>CO121*AK121</f>
        <v/>
      </c>
      <c r="CQ121" s="53" t="n"/>
      <c r="CR121" s="53" t="n"/>
      <c r="CS121" s="53" t="n"/>
      <c r="CT121" s="298">
        <f>CO121*AZ121</f>
        <v/>
      </c>
      <c r="CU121" s="298">
        <f>CT121-(CO121*AY121)</f>
        <v/>
      </c>
      <c r="CV121" s="298" t="n"/>
    </row>
    <row customFormat="1" customHeight="1" hidden="1" ht="15" r="122" s="16">
      <c r="A122" s="217" t="inlineStr">
        <is>
          <t>K160751403</t>
        </is>
      </c>
      <c r="B122" s="67" t="n">
        <v>1010103322</v>
      </c>
      <c r="C122" s="217" t="inlineStr">
        <is>
          <t>RYAN</t>
        </is>
      </c>
      <c r="D122" s="217" t="inlineStr">
        <is>
          <t>BLUE DUSTY WORN</t>
        </is>
      </c>
      <c r="E122" s="217" t="inlineStr">
        <is>
          <t>Drop 1</t>
        </is>
      </c>
      <c r="F122" s="217" t="inlineStr">
        <is>
          <t>x</t>
        </is>
      </c>
      <c r="G122" s="180" t="n">
        <v>42428</v>
      </c>
      <c r="H122" s="217" t="n"/>
      <c r="I122" s="217" t="inlineStr">
        <is>
          <t>JEANS</t>
        </is>
      </c>
      <c r="J122" s="216" t="n">
        <v>62034231</v>
      </c>
      <c r="K122" s="67" t="inlineStr">
        <is>
          <t>lange broeken, incl. kniebroeken e.d. broeken, van denim, voor heren of voor jongens (m.u.v. werk- en bedrijfskleding, zgn. Amerikaanse overalls)</t>
        </is>
      </c>
      <c r="L122" s="181" t="inlineStr">
        <is>
          <t>MENS</t>
        </is>
      </c>
      <c r="M122" s="217" t="inlineStr">
        <is>
          <t>D0069</t>
        </is>
      </c>
      <c r="N122" s="182" t="inlineStr">
        <is>
          <t>-</t>
        </is>
      </c>
      <c r="O122" s="182" t="inlineStr">
        <is>
          <t>MID RISE STRAIGHT</t>
        </is>
      </c>
      <c r="P122" s="182" t="inlineStr">
        <is>
          <t>28-38</t>
        </is>
      </c>
      <c r="Q122" s="182" t="inlineStr">
        <is>
          <t>32-34</t>
        </is>
      </c>
      <c r="R122" s="182" t="n"/>
      <c r="S122" s="182" t="inlineStr">
        <is>
          <t>SEASONAL MAIN</t>
        </is>
      </c>
      <c r="T122" s="183" t="inlineStr">
        <is>
          <t>TUNISIA</t>
        </is>
      </c>
      <c r="U122" s="183" t="inlineStr">
        <is>
          <t>ARTLAB</t>
        </is>
      </c>
      <c r="V122" s="183" t="inlineStr">
        <is>
          <t>ARTLAB</t>
        </is>
      </c>
      <c r="W122" s="183" t="inlineStr">
        <is>
          <t>INTERWASHING</t>
        </is>
      </c>
      <c r="X122" s="217" t="n"/>
      <c r="Y122" s="182" t="inlineStr">
        <is>
          <t>CANDIANI</t>
        </is>
      </c>
      <c r="Z122" s="182" t="inlineStr">
        <is>
          <t>NOT ORGANIC DUE TO TENCEL</t>
        </is>
      </c>
      <c r="AA122" s="182" t="inlineStr">
        <is>
          <t>RR7336 Creek crispy</t>
        </is>
      </c>
      <c r="AB122" s="182" t="inlineStr">
        <is>
          <t>43% Sustainable</t>
        </is>
      </c>
      <c r="AC122" s="182" t="inlineStr">
        <is>
          <t>51% Cotton, 43% Tencel lyocell, 4% elastomultiester, 2% elastane</t>
        </is>
      </c>
      <c r="AD122" s="182" t="inlineStr">
        <is>
          <t>13 oz</t>
        </is>
      </c>
      <c r="AE122" s="307" t="inlineStr">
        <is>
          <t>5,7 / 154</t>
        </is>
      </c>
      <c r="AF122" s="182" t="n">
        <v>6000</v>
      </c>
      <c r="AG122" s="207" t="inlineStr">
        <is>
          <t>6-7</t>
        </is>
      </c>
      <c r="AH122" s="185" t="n"/>
      <c r="AI122" s="185" t="n"/>
      <c r="AJ122" s="185" t="n"/>
      <c r="AK122" s="186" t="n"/>
      <c r="AL122" s="300" t="n"/>
      <c r="AM122" s="301" t="inlineStr">
        <is>
          <t>EUR</t>
        </is>
      </c>
      <c r="AN122" s="301" t="inlineStr">
        <is>
          <t>FOB</t>
        </is>
      </c>
      <c r="AO122" s="294" t="inlineStr">
        <is>
          <t>60 DAYS NETT</t>
        </is>
      </c>
      <c r="AP122" s="306" t="inlineStr">
        <is>
          <t>cfmd</t>
        </is>
      </c>
      <c r="AQ122" s="306" t="n"/>
      <c r="AR122" s="301" t="n">
        <v>45</v>
      </c>
      <c r="AS122" s="301" t="n">
        <v>25</v>
      </c>
      <c r="AT122" s="302">
        <f>IFERROR(((IF(AS122&gt;0, AS122, IF(AR122&gt;0, AR122, IF(AQ122&gt;0, AQ122, 0)))))*INDEX(Assumptions!$B:$B,MATCH(T122,Assumptions!$A:$A,0)),0)</f>
        <v/>
      </c>
      <c r="AU122" s="302">
        <f>IFERROR(((IF(AS122&gt;0, AS122, IF(AR122&gt;0, AR122, IF(AQ122&gt;0, AQ122, 0)))))*INDEX(Assumptions!$C:$C,MATCH(T122,Assumptions!$A:$A,0)),0)</f>
        <v/>
      </c>
      <c r="AV122" s="302">
        <f>IFERROR(((IF(AS122&gt;0, AS122, IF(AR122&gt;0, AR122, IF(AQ122&gt;0, AQ122, 0)))))*INDEX(Assumptions!$D:$D,MATCH(T122,Assumptions!$A:$A,0)),0)</f>
        <v/>
      </c>
      <c r="AW122" s="302">
        <f>IFERROR(((IF(AS122&gt;0, AS122, IF(AR122&gt;0, AR122, IF(AQ122&gt;0, AQ122, 0)))))*INDEX(Assumptions!$G:$G,MATCH(U122,Assumptions!$F:$F,0)),0)</f>
        <v/>
      </c>
      <c r="AX122" s="303">
        <f>SUM(AT122:AW122)</f>
        <v/>
      </c>
      <c r="AY122" s="301">
        <f>((IF(AS122&gt;0, AS122, IF(AR122&gt;0, AR122, IF(AQ122&gt;0, AQ122, 0)))))+AX122</f>
        <v/>
      </c>
      <c r="AZ122" s="301">
        <f>BC122/BB122</f>
        <v/>
      </c>
      <c r="BA122" s="301">
        <f>BC122/2.38</f>
        <v/>
      </c>
      <c r="BB122" s="182" t="n">
        <v>2.5</v>
      </c>
      <c r="BC122" s="301" t="n">
        <v>139.95</v>
      </c>
      <c r="BD122" s="191">
        <f>(AZ122-AY122)/AZ122</f>
        <v/>
      </c>
      <c r="BE122" s="301">
        <f>AR122*BQ122</f>
        <v/>
      </c>
      <c r="BF122" s="301" t="n"/>
      <c r="BG122" s="301" t="n"/>
      <c r="BH122" s="192" t="inlineStr">
        <is>
          <t>2.89</t>
        </is>
      </c>
      <c r="BI122" s="192" t="inlineStr">
        <is>
          <t>push</t>
        </is>
      </c>
      <c r="BJ122" s="192" t="inlineStr">
        <is>
          <t>6.95</t>
        </is>
      </c>
      <c r="BK122" s="192" t="n"/>
      <c r="BL122" s="192" t="n"/>
      <c r="BM122" s="192" t="n"/>
      <c r="BN122" s="192" t="n"/>
      <c r="BO122" s="192" t="n"/>
      <c r="BP122" s="183" t="inlineStr">
        <is>
          <t>ALL PANELS IN GRAIN</t>
        </is>
      </c>
      <c r="BQ122" s="193" t="n">
        <v>17</v>
      </c>
      <c r="BR122" s="193" t="inlineStr">
        <is>
          <t>32x32</t>
        </is>
      </c>
      <c r="BS122" s="194" t="n">
        <v>42362</v>
      </c>
      <c r="BT122" s="214" t="inlineStr">
        <is>
          <t>15-12-2015 M -&gt; P</t>
        </is>
      </c>
      <c r="BU122" s="214" t="inlineStr">
        <is>
          <t>14-12-2015 M</t>
        </is>
      </c>
      <c r="BV122" s="195" t="inlineStr">
        <is>
          <t xml:space="preserve">RECUT etd 26-28 dec. </t>
        </is>
      </c>
      <c r="BW122" s="195" t="inlineStr">
        <is>
          <t>STRETCH DENIM FROM ITALIAN MILL</t>
        </is>
      </c>
      <c r="BX122" s="195" t="inlineStr">
        <is>
          <t>made in tunisia, washed by interwashing, 13 oz, stretch denim from italian mill candiani, seasonal main - recut</t>
        </is>
      </c>
      <c r="BY122" s="196" t="inlineStr">
        <is>
          <t>SMS remake</t>
        </is>
      </c>
      <c r="BZ122" s="196" t="n">
        <v>42382</v>
      </c>
      <c r="CA122" s="197" t="n">
        <v>42471</v>
      </c>
      <c r="CB122" s="197" t="n"/>
      <c r="CC122" s="197" t="n"/>
      <c r="CD122" s="197" t="inlineStr">
        <is>
          <t>-</t>
        </is>
      </c>
      <c r="CE122" s="197" t="n"/>
      <c r="CF122" s="197" t="n"/>
      <c r="CG122" s="197" t="n"/>
      <c r="CH122" s="194" t="n"/>
      <c r="CI122" s="194" t="n"/>
      <c r="CJ122" s="249" t="n"/>
      <c r="CK122" s="50" t="n"/>
      <c r="CL122" s="198" t="n"/>
      <c r="CM122" s="198" t="n"/>
      <c r="CN122" s="198" t="n"/>
      <c r="CO122" s="198">
        <f>CM122+CN122</f>
        <v/>
      </c>
      <c r="CP122" s="198">
        <f>CO122*AK122</f>
        <v/>
      </c>
      <c r="CQ122" s="198" t="n"/>
      <c r="CR122" s="198" t="n"/>
      <c r="CS122" s="198" t="n"/>
      <c r="CT122" s="304">
        <f>CO122*AR122</f>
        <v/>
      </c>
      <c r="CU122" s="304">
        <f>CT122-(CO122*AQ122)</f>
        <v/>
      </c>
      <c r="CV122" s="304">
        <f>CO122*AY122</f>
        <v/>
      </c>
    </row>
    <row customFormat="1" customHeight="1" hidden="1" ht="15" r="123" s="16">
      <c r="A123" s="66" t="inlineStr">
        <is>
          <t>K160751404</t>
        </is>
      </c>
      <c r="B123" s="67" t="n">
        <v>1010103323</v>
      </c>
      <c r="C123" s="66" t="inlineStr">
        <is>
          <t>RYAN</t>
        </is>
      </c>
      <c r="D123" s="66" t="inlineStr">
        <is>
          <t>GREY BLUE OVERDYE</t>
        </is>
      </c>
      <c r="E123" s="66" t="inlineStr">
        <is>
          <t>Drop 2</t>
        </is>
      </c>
      <c r="F123" s="66" t="n"/>
      <c r="G123" s="39" t="n"/>
      <c r="H123" s="66" t="n"/>
      <c r="I123" s="66" t="inlineStr">
        <is>
          <t>JEANS</t>
        </is>
      </c>
      <c r="J123" s="67" t="n">
        <v>62034231</v>
      </c>
      <c r="K123" s="67" t="inlineStr">
        <is>
          <t>lange broeken, incl. kniebroeken e.d. broeken, van denim, voor heren of voor jongens (m.u.v. werk- en bedrijfskleding, zgn. Amerikaanse overalls)</t>
        </is>
      </c>
      <c r="L123" s="40" t="inlineStr">
        <is>
          <t>MENS</t>
        </is>
      </c>
      <c r="M123" s="66" t="inlineStr">
        <is>
          <t>D0085</t>
        </is>
      </c>
      <c r="N123" s="41" t="inlineStr">
        <is>
          <t>STRETCH</t>
        </is>
      </c>
      <c r="O123" s="41" t="inlineStr">
        <is>
          <t>MID RISE STRAIGHT</t>
        </is>
      </c>
      <c r="P123" s="41" t="inlineStr">
        <is>
          <t>28-38</t>
        </is>
      </c>
      <c r="Q123" s="41" t="inlineStr">
        <is>
          <t>32-34</t>
        </is>
      </c>
      <c r="R123" s="41" t="n"/>
      <c r="S123" s="41" t="inlineStr">
        <is>
          <t>SEASONAL MAIN</t>
        </is>
      </c>
      <c r="T123" s="42" t="inlineStr">
        <is>
          <t>TUNISIA</t>
        </is>
      </c>
      <c r="U123" s="42" t="inlineStr">
        <is>
          <t>ARTLAB</t>
        </is>
      </c>
      <c r="V123" s="42" t="inlineStr">
        <is>
          <t>ARTLAB</t>
        </is>
      </c>
      <c r="W123" s="42" t="inlineStr">
        <is>
          <t>INTERWASHING</t>
        </is>
      </c>
      <c r="X123" s="66" t="n"/>
      <c r="Y123" s="41" t="inlineStr">
        <is>
          <t>CALIK</t>
        </is>
      </c>
      <c r="Z123" s="66" t="inlineStr">
        <is>
          <t>D7676O336 Carter nesta blue OD black</t>
        </is>
      </c>
      <c r="AA123" s="41" t="inlineStr">
        <is>
          <t>D7676P336 Carter nesta OD blue</t>
        </is>
      </c>
      <c r="AB123" s="41" t="inlineStr">
        <is>
          <t>99% Sustainable</t>
        </is>
      </c>
      <c r="AC123" s="41" t="inlineStr">
        <is>
          <t>99% Organic cotton, 1% elastane</t>
        </is>
      </c>
      <c r="AD123" s="41" t="inlineStr">
        <is>
          <t>12 oz</t>
        </is>
      </c>
      <c r="AE123" s="305" t="inlineStr">
        <is>
          <t>4,93 / 142</t>
        </is>
      </c>
      <c r="AF123" s="41" t="n"/>
      <c r="AG123" s="41" t="n"/>
      <c r="AH123" s="44" t="n"/>
      <c r="AI123" s="44" t="n"/>
      <c r="AJ123" s="44" t="n"/>
      <c r="AK123" s="70" t="n"/>
      <c r="AL123" s="293" t="n"/>
      <c r="AM123" s="294" t="inlineStr">
        <is>
          <t>EUR</t>
        </is>
      </c>
      <c r="AN123" s="294" t="inlineStr">
        <is>
          <t>FOB</t>
        </is>
      </c>
      <c r="AO123" s="294" t="inlineStr">
        <is>
          <t>60 DAYS NETT</t>
        </is>
      </c>
      <c r="AP123" s="295" t="inlineStr">
        <is>
          <t>cfmd</t>
        </is>
      </c>
      <c r="AQ123" s="295" t="n"/>
      <c r="AR123" s="294" t="n">
        <v>45</v>
      </c>
      <c r="AS123" s="294" t="n">
        <v>24.9</v>
      </c>
      <c r="AT123" s="296">
        <f>IFERROR(((IF(AS123&gt;0, AS123, IF(AR123&gt;0, AR123, IF(AQ123&gt;0, AQ123, 0)))))*INDEX(Assumptions!$B:$B,MATCH(T123,Assumptions!$A:$A,0)),0)</f>
        <v/>
      </c>
      <c r="AU123" s="296">
        <f>IFERROR(((IF(AS123&gt;0, AS123, IF(AR123&gt;0, AR123, IF(AQ123&gt;0, AQ123, 0)))))*INDEX(Assumptions!$C:$C,MATCH(T123,Assumptions!$A:$A,0)),0)</f>
        <v/>
      </c>
      <c r="AV123" s="296">
        <f>IFERROR(((IF(AS123&gt;0, AS123, IF(AR123&gt;0, AR123, IF(AQ123&gt;0, AQ123, 0)))))*INDEX(Assumptions!$D:$D,MATCH(T123,Assumptions!$A:$A,0)),0)</f>
        <v/>
      </c>
      <c r="AW123" s="296">
        <f>IFERROR(((IF(AS123&gt;0, AS123, IF(AR123&gt;0, AR123, IF(AQ123&gt;0, AQ123, 0)))))*INDEX(Assumptions!$G:$G,MATCH(U123,Assumptions!$F:$F,0)),0)</f>
        <v/>
      </c>
      <c r="AX123" s="297">
        <f>SUM(AT123:AW123)</f>
        <v/>
      </c>
      <c r="AY123" s="294">
        <f>((IF(AS123&gt;0, AS123, IF(AR123&gt;0, AR123, IF(AQ123&gt;0, AQ123, 0)))))+AX123</f>
        <v/>
      </c>
      <c r="AZ123" s="294">
        <f>BC123/BB123</f>
        <v/>
      </c>
      <c r="BA123" s="294">
        <f>BC123/2.38</f>
        <v/>
      </c>
      <c r="BB123" s="41" t="n">
        <v>2.5</v>
      </c>
      <c r="BC123" s="294" t="n">
        <v>139.95</v>
      </c>
      <c r="BD123" s="46">
        <f>(AZ123-AY123)/AZ123</f>
        <v/>
      </c>
      <c r="BE123" s="294">
        <f>AR123*BQ123</f>
        <v/>
      </c>
      <c r="BF123" s="294" t="n">
        <v>6.9</v>
      </c>
      <c r="BG123" s="294" t="n">
        <v>2.88</v>
      </c>
      <c r="BH123" s="47" t="n"/>
      <c r="BI123" s="47" t="inlineStr">
        <is>
          <t>WP, fabric and trims not matching FOB…in general OD program</t>
        </is>
      </c>
      <c r="BJ123" s="47" t="n"/>
      <c r="BK123" s="47" t="n"/>
      <c r="BL123" s="47" t="n"/>
      <c r="BM123" s="47" t="n"/>
      <c r="BN123" s="47" t="n"/>
      <c r="BO123" s="47" t="n"/>
      <c r="BP123" s="42" t="inlineStr">
        <is>
          <t>TONE DOWN WHISKER PATTERN</t>
        </is>
      </c>
      <c r="BQ123" s="48" t="n">
        <v>17</v>
      </c>
      <c r="BR123" s="48" t="inlineStr">
        <is>
          <t>32x32</t>
        </is>
      </c>
      <c r="BS123" s="49" t="n">
        <v>42362</v>
      </c>
      <c r="BT123" s="73" t="inlineStr">
        <is>
          <t>15-12-2015 M -&gt; P</t>
        </is>
      </c>
      <c r="BU123" s="73" t="inlineStr">
        <is>
          <t>11-12-2015 M</t>
        </is>
      </c>
      <c r="BV123" s="50" t="inlineStr">
        <is>
          <t>waist ok, but rest too small --&gt; balance problem</t>
        </is>
      </c>
      <c r="BW123" s="50" t="inlineStr">
        <is>
          <t>STRETCH DENIM FROM TURKISH MILL</t>
        </is>
      </c>
      <c r="BX123" s="50" t="inlineStr">
        <is>
          <t>made in tunisia, washed by interwashing, 12 oz, stretch denim from turkish mill calik, seasonal main - waist ok, but rest too small</t>
        </is>
      </c>
      <c r="BY123" s="51" t="inlineStr">
        <is>
          <t>32x32</t>
        </is>
      </c>
      <c r="BZ123" s="51" t="n">
        <v>42382</v>
      </c>
      <c r="CA123" s="52" t="n">
        <v>42447</v>
      </c>
      <c r="CB123" s="52" t="n"/>
      <c r="CC123" s="52" t="n"/>
      <c r="CD123" s="52" t="n">
        <v>42451</v>
      </c>
      <c r="CE123" s="243" t="n">
        <v>42527</v>
      </c>
      <c r="CF123" s="52" t="n"/>
      <c r="CG123" s="52" t="n"/>
      <c r="CH123" s="49" t="n">
        <v>42586</v>
      </c>
      <c r="CI123" s="49" t="inlineStr">
        <is>
          <t>Tunisia</t>
        </is>
      </c>
      <c r="CJ123" s="248" t="inlineStr">
        <is>
          <t>2-5 pcs received (recheck)</t>
        </is>
      </c>
      <c r="CK123" s="50" t="n"/>
      <c r="CL123" s="53" t="n"/>
      <c r="CM123" s="53" t="n"/>
      <c r="CN123" s="53" t="n"/>
      <c r="CO123" s="53" t="n">
        <v>274</v>
      </c>
      <c r="CP123" s="53">
        <f>CO123*AK123</f>
        <v/>
      </c>
      <c r="CQ123" s="53" t="n"/>
      <c r="CR123" s="53" t="n"/>
      <c r="CS123" s="53" t="n"/>
      <c r="CT123" s="298">
        <f>CO123*AZ123</f>
        <v/>
      </c>
      <c r="CU123" s="298">
        <f>CT123-(CO123*AY123)</f>
        <v/>
      </c>
      <c r="CV123" s="298" t="n"/>
    </row>
    <row customFormat="1" customHeight="1" hidden="1" ht="15" r="124" s="16">
      <c r="A124" s="66" t="inlineStr">
        <is>
          <t>K160751501</t>
        </is>
      </c>
      <c r="B124" s="67" t="n">
        <v>1010103324</v>
      </c>
      <c r="C124" s="66" t="inlineStr">
        <is>
          <t>JOSHUA</t>
        </is>
      </c>
      <c r="D124" s="66" t="inlineStr">
        <is>
          <t>RESIN 3D</t>
        </is>
      </c>
      <c r="E124" s="66" t="inlineStr">
        <is>
          <t>Drop 1</t>
        </is>
      </c>
      <c r="F124" s="66" t="n"/>
      <c r="G124" s="39" t="n"/>
      <c r="H124" s="66" t="n"/>
      <c r="I124" s="66" t="inlineStr">
        <is>
          <t>JEANS</t>
        </is>
      </c>
      <c r="J124" s="67" t="n">
        <v>62034231</v>
      </c>
      <c r="K124" s="67" t="inlineStr">
        <is>
          <t>lange broeken, incl. kniebroeken e.d. broeken, van denim, voor heren of voor jongens (m.u.v. werk- en bedrijfskleding, zgn. Amerikaanse overalls)</t>
        </is>
      </c>
      <c r="L124" s="40" t="inlineStr">
        <is>
          <t>MENS</t>
        </is>
      </c>
      <c r="M124" s="66" t="inlineStr">
        <is>
          <t>D0041</t>
        </is>
      </c>
      <c r="N124" s="41" t="inlineStr">
        <is>
          <t>STRETCH</t>
        </is>
      </c>
      <c r="O124" s="41" t="inlineStr">
        <is>
          <t>MID RISE TAPERED</t>
        </is>
      </c>
      <c r="P124" s="41" t="inlineStr">
        <is>
          <t>28-38</t>
        </is>
      </c>
      <c r="Q124" s="41" t="inlineStr">
        <is>
          <t>32-34</t>
        </is>
      </c>
      <c r="R124" s="41" t="inlineStr">
        <is>
          <t>C/O wash</t>
        </is>
      </c>
      <c r="S124" s="41" t="inlineStr">
        <is>
          <t>SEASONAL MAIN</t>
        </is>
      </c>
      <c r="T124" s="42" t="inlineStr">
        <is>
          <t>TUNISIA</t>
        </is>
      </c>
      <c r="U124" s="42" t="inlineStr">
        <is>
          <t>ARTLAB</t>
        </is>
      </c>
      <c r="V124" s="42" t="inlineStr">
        <is>
          <t>ARTLAB</t>
        </is>
      </c>
      <c r="W124" s="42" t="inlineStr">
        <is>
          <t>INTERWASHING</t>
        </is>
      </c>
      <c r="X124" s="66" t="n"/>
      <c r="Y124" s="66" t="inlineStr">
        <is>
          <t>ISKO</t>
        </is>
      </c>
      <c r="Z124" s="156" t="n">
        <v>56470</v>
      </c>
      <c r="AA124" s="41" t="inlineStr">
        <is>
          <t>98884 Johnnny amazonite blue x-mens str 130</t>
        </is>
      </c>
      <c r="AB124" s="156" t="inlineStr">
        <is>
          <t>94,5% Sustainable</t>
        </is>
      </c>
      <c r="AC124" s="156" t="inlineStr">
        <is>
          <t>94,5% Organic cotton, 4% polyester, 1,5% elastane</t>
        </is>
      </c>
      <c r="AD124" s="41" t="inlineStr">
        <is>
          <t>13 oz</t>
        </is>
      </c>
      <c r="AE124" s="305" t="inlineStr">
        <is>
          <t>6,17 / 134</t>
        </is>
      </c>
      <c r="AF124" s="41" t="n">
        <v>3000</v>
      </c>
      <c r="AG124" s="41" t="n"/>
      <c r="AH124" s="44" t="n"/>
      <c r="AI124" s="44" t="n"/>
      <c r="AJ124" s="44" t="n"/>
      <c r="AK124" s="70" t="n"/>
      <c r="AL124" s="293" t="n"/>
      <c r="AM124" s="294" t="inlineStr">
        <is>
          <t>EUR</t>
        </is>
      </c>
      <c r="AN124" s="294" t="inlineStr">
        <is>
          <t>FOB</t>
        </is>
      </c>
      <c r="AO124" s="294" t="inlineStr">
        <is>
          <t>60 DAYS NETT</t>
        </is>
      </c>
      <c r="AP124" s="295" t="inlineStr">
        <is>
          <t>cfmd</t>
        </is>
      </c>
      <c r="AQ124" s="295" t="n"/>
      <c r="AR124" s="294" t="n">
        <v>45</v>
      </c>
      <c r="AS124" s="294" t="n">
        <v>25.7</v>
      </c>
      <c r="AT124" s="296">
        <f>IFERROR(((IF(AS124&gt;0, AS124, IF(AR124&gt;0, AR124, IF(AQ124&gt;0, AQ124, 0)))))*INDEX(Assumptions!$B:$B,MATCH(T124,Assumptions!$A:$A,0)),0)</f>
        <v/>
      </c>
      <c r="AU124" s="296">
        <f>IFERROR(((IF(AS124&gt;0, AS124, IF(AR124&gt;0, AR124, IF(AQ124&gt;0, AQ124, 0)))))*INDEX(Assumptions!$C:$C,MATCH(T124,Assumptions!$A:$A,0)),0)</f>
        <v/>
      </c>
      <c r="AV124" s="296">
        <f>IFERROR(((IF(AS124&gt;0, AS124, IF(AR124&gt;0, AR124, IF(AQ124&gt;0, AQ124, 0)))))*INDEX(Assumptions!$D:$D,MATCH(T124,Assumptions!$A:$A,0)),0)</f>
        <v/>
      </c>
      <c r="AW124" s="296">
        <f>IFERROR(((IF(AS124&gt;0, AS124, IF(AR124&gt;0, AR124, IF(AQ124&gt;0, AQ124, 0)))))*INDEX(Assumptions!$G:$G,MATCH(U124,Assumptions!$F:$F,0)),0)</f>
        <v/>
      </c>
      <c r="AX124" s="297">
        <f>SUM(AT124:AW124)</f>
        <v/>
      </c>
      <c r="AY124" s="294">
        <f>((IF(AS124&gt;0, AS124, IF(AR124&gt;0, AR124, IF(AQ124&gt;0, AQ124, 0)))))+AX124</f>
        <v/>
      </c>
      <c r="AZ124" s="294">
        <f>BC124/BB124</f>
        <v/>
      </c>
      <c r="BA124" s="294">
        <f>BC124/2.38</f>
        <v/>
      </c>
      <c r="BB124" s="41" t="n">
        <v>2.5</v>
      </c>
      <c r="BC124" s="294" t="n">
        <v>139.95</v>
      </c>
      <c r="BD124" s="46">
        <f>(AZ124-AY124)/AZ124</f>
        <v/>
      </c>
      <c r="BE124" s="294">
        <f>AR124*BQ124</f>
        <v/>
      </c>
      <c r="BF124" s="294" t="n">
        <v>7</v>
      </c>
      <c r="BG124" s="294" t="n">
        <v>2.89</v>
      </c>
      <c r="BH124" s="47" t="n"/>
      <c r="BI124" s="47" t="n"/>
      <c r="BJ124" s="71" t="n"/>
      <c r="BK124" s="47" t="n"/>
      <c r="BL124" s="47" t="n"/>
      <c r="BM124" s="47" t="n"/>
      <c r="BN124" s="47" t="n"/>
      <c r="BO124" s="47" t="n"/>
      <c r="BP124" s="42" t="n"/>
      <c r="BQ124" s="48" t="n">
        <v>17</v>
      </c>
      <c r="BR124" s="48" t="inlineStr">
        <is>
          <t>32x32</t>
        </is>
      </c>
      <c r="BS124" s="49" t="n">
        <v>42362</v>
      </c>
      <c r="BT124" s="73" t="inlineStr">
        <is>
          <t>15-12-2015 M -&gt; P</t>
        </is>
      </c>
      <c r="BU124" s="73" t="inlineStr">
        <is>
          <t>11-12-2015 M</t>
        </is>
      </c>
      <c r="BV124" s="50" t="inlineStr">
        <is>
          <t>best fit, but 1/2 size too small</t>
        </is>
      </c>
      <c r="BW124" s="50" t="inlineStr">
        <is>
          <t>STRETCH DENIM FROM TURKISH MILL</t>
        </is>
      </c>
      <c r="BX124" s="50" t="inlineStr">
        <is>
          <t>made in tunisia, washed by interwashing, 13 oz, stretch denim from turkish mill isko, seasonal main - best fit, but 1/2 size too small</t>
        </is>
      </c>
      <c r="BY124" s="51" t="inlineStr">
        <is>
          <t>SIZESET</t>
        </is>
      </c>
      <c r="BZ124" s="51" t="n">
        <v>42382</v>
      </c>
      <c r="CA124" s="52" t="inlineStr">
        <is>
          <t>17-2-2016 / 8-6-2-2016</t>
        </is>
      </c>
      <c r="CB124" s="52" t="n"/>
      <c r="CC124" s="52" t="inlineStr">
        <is>
          <t>not ok on 15-3, REDO PPS</t>
        </is>
      </c>
      <c r="CD124" s="52" t="n">
        <v>42537</v>
      </c>
      <c r="CE124" s="52" t="n">
        <v>42468</v>
      </c>
      <c r="CF124" s="52" t="n"/>
      <c r="CG124" s="52" t="n"/>
      <c r="CH124" s="49" t="inlineStr">
        <is>
          <t>NOT SURE OF DATE, APPROVED</t>
        </is>
      </c>
      <c r="CI124" s="49" t="inlineStr">
        <is>
          <t>HQ</t>
        </is>
      </c>
      <c r="CJ124" s="248" t="inlineStr">
        <is>
          <t>2-5 pcs received (recheck)</t>
        </is>
      </c>
      <c r="CK124" s="50" t="n"/>
      <c r="CL124" s="53" t="n"/>
      <c r="CM124" s="53" t="n"/>
      <c r="CN124" s="53" t="n"/>
      <c r="CO124" s="53" t="n">
        <v>293</v>
      </c>
      <c r="CP124" s="53">
        <f>CO124*AK124</f>
        <v/>
      </c>
      <c r="CQ124" s="53" t="n"/>
      <c r="CR124" s="53" t="n"/>
      <c r="CS124" s="53" t="n"/>
      <c r="CT124" s="298">
        <f>CO124*AZ124</f>
        <v/>
      </c>
      <c r="CU124" s="298">
        <f>CT124-(CO124*AY124)</f>
        <v/>
      </c>
      <c r="CV124" s="298" t="n"/>
    </row>
    <row customFormat="1" customHeight="1" hidden="1" ht="15" r="125" s="16">
      <c r="A125" s="66" t="inlineStr">
        <is>
          <t>K160751502</t>
        </is>
      </c>
      <c r="B125" s="67" t="n">
        <v>1010103325</v>
      </c>
      <c r="C125" s="66" t="inlineStr">
        <is>
          <t>JOSHUA</t>
        </is>
      </c>
      <c r="D125" s="66" t="inlineStr">
        <is>
          <t>ELECTRIC CREASED</t>
        </is>
      </c>
      <c r="E125" s="66" t="inlineStr">
        <is>
          <t>Drop 1</t>
        </is>
      </c>
      <c r="F125" s="66" t="n"/>
      <c r="G125" s="39" t="n"/>
      <c r="H125" s="66" t="n"/>
      <c r="I125" s="66" t="inlineStr">
        <is>
          <t>JEANS</t>
        </is>
      </c>
      <c r="J125" s="67" t="n">
        <v>62034231</v>
      </c>
      <c r="K125" s="67" t="inlineStr">
        <is>
          <t>lange broeken, incl. kniebroeken e.d. broeken, van denim, voor heren of voor jongens (m.u.v. werk- en bedrijfskleding, zgn. Amerikaanse overalls)</t>
        </is>
      </c>
      <c r="L125" s="40" t="inlineStr">
        <is>
          <t>MENS</t>
        </is>
      </c>
      <c r="M125" s="66" t="inlineStr">
        <is>
          <t>D0016</t>
        </is>
      </c>
      <c r="N125" s="41" t="inlineStr">
        <is>
          <t>STRETCH</t>
        </is>
      </c>
      <c r="O125" s="41" t="inlineStr">
        <is>
          <t>MID RISE TAPERED</t>
        </is>
      </c>
      <c r="P125" s="41" t="inlineStr">
        <is>
          <t>28-38</t>
        </is>
      </c>
      <c r="Q125" s="41" t="inlineStr">
        <is>
          <t>32-34</t>
        </is>
      </c>
      <c r="R125" s="41" t="inlineStr">
        <is>
          <t>C/O wash</t>
        </is>
      </c>
      <c r="S125" s="41" t="inlineStr">
        <is>
          <t>SEASONAL MAIN</t>
        </is>
      </c>
      <c r="T125" s="42" t="inlineStr">
        <is>
          <t>TUNISIA</t>
        </is>
      </c>
      <c r="U125" s="42" t="inlineStr">
        <is>
          <t>ARTLAB</t>
        </is>
      </c>
      <c r="V125" s="42" t="inlineStr">
        <is>
          <t>ARTLAB</t>
        </is>
      </c>
      <c r="W125" s="42" t="inlineStr">
        <is>
          <t>INTERWASHING</t>
        </is>
      </c>
      <c r="X125" s="66" t="n"/>
      <c r="Y125" s="41" t="inlineStr">
        <is>
          <t>CALIK</t>
        </is>
      </c>
      <c r="Z125" s="66" t="inlineStr">
        <is>
          <t>D7253O019 Rosemary stretch</t>
        </is>
      </c>
      <c r="AA125" s="41" t="n"/>
      <c r="AB125" s="156" t="inlineStr">
        <is>
          <t>96,55% Sustainable</t>
        </is>
      </c>
      <c r="AC125" s="41" t="inlineStr">
        <is>
          <t>96,55% Organic cotton, 2,93% polybutylene terephthalate, 0,52% elastane</t>
        </is>
      </c>
      <c r="AD125" s="156" t="inlineStr">
        <is>
          <t>11 oz</t>
        </is>
      </c>
      <c r="AE125" s="305" t="inlineStr">
        <is>
          <t>5 / 142</t>
        </is>
      </c>
      <c r="AF125" s="41" t="n"/>
      <c r="AG125" s="41" t="n"/>
      <c r="AH125" s="44" t="n"/>
      <c r="AI125" s="44" t="n"/>
      <c r="AJ125" s="44" t="n"/>
      <c r="AK125" s="70" t="n"/>
      <c r="AL125" s="293" t="n"/>
      <c r="AM125" s="294" t="inlineStr">
        <is>
          <t>EUR</t>
        </is>
      </c>
      <c r="AN125" s="294" t="inlineStr">
        <is>
          <t>FOB</t>
        </is>
      </c>
      <c r="AO125" s="294" t="inlineStr">
        <is>
          <t>60 DAYS NETT</t>
        </is>
      </c>
      <c r="AP125" s="295" t="inlineStr">
        <is>
          <t>cfmd</t>
        </is>
      </c>
      <c r="AQ125" s="295" t="n"/>
      <c r="AR125" s="294" t="n">
        <v>45</v>
      </c>
      <c r="AS125" s="294" t="n">
        <v>24.5</v>
      </c>
      <c r="AT125" s="296">
        <f>IFERROR(((IF(AS125&gt;0, AS125, IF(AR125&gt;0, AR125, IF(AQ125&gt;0, AQ125, 0)))))*INDEX(Assumptions!$B:$B,MATCH(T125,Assumptions!$A:$A,0)),0)</f>
        <v/>
      </c>
      <c r="AU125" s="296">
        <f>IFERROR(((IF(AS125&gt;0, AS125, IF(AR125&gt;0, AR125, IF(AQ125&gt;0, AQ125, 0)))))*INDEX(Assumptions!$C:$C,MATCH(T125,Assumptions!$A:$A,0)),0)</f>
        <v/>
      </c>
      <c r="AV125" s="296">
        <f>IFERROR(((IF(AS125&gt;0, AS125, IF(AR125&gt;0, AR125, IF(AQ125&gt;0, AQ125, 0)))))*INDEX(Assumptions!$D:$D,MATCH(T125,Assumptions!$A:$A,0)),0)</f>
        <v/>
      </c>
      <c r="AW125" s="296">
        <f>IFERROR(((IF(AS125&gt;0, AS125, IF(AR125&gt;0, AR125, IF(AQ125&gt;0, AQ125, 0)))))*INDEX(Assumptions!$G:$G,MATCH(U125,Assumptions!$F:$F,0)),0)</f>
        <v/>
      </c>
      <c r="AX125" s="297">
        <f>SUM(AT125:AW125)</f>
        <v/>
      </c>
      <c r="AY125" s="294">
        <f>((IF(AS125&gt;0, AS125, IF(AR125&gt;0, AR125, IF(AQ125&gt;0, AQ125, 0)))))+AX125</f>
        <v/>
      </c>
      <c r="AZ125" s="294">
        <f>BC125/BB125</f>
        <v/>
      </c>
      <c r="BA125" s="294">
        <f>BC125/2.38</f>
        <v/>
      </c>
      <c r="BB125" s="41" t="n">
        <v>2.5</v>
      </c>
      <c r="BC125" s="294" t="n">
        <v>139.95</v>
      </c>
      <c r="BD125" s="46">
        <f>(AZ125-AY125)/AZ125</f>
        <v/>
      </c>
      <c r="BE125" s="294">
        <f>AR125*BQ125</f>
        <v/>
      </c>
      <c r="BF125" s="294" t="n">
        <v>7.8</v>
      </c>
      <c r="BG125" s="294" t="n">
        <v>2.88</v>
      </c>
      <c r="BH125" s="47" t="n"/>
      <c r="BI125" s="47" t="n"/>
      <c r="BJ125" s="47" t="n"/>
      <c r="BK125" s="47" t="n"/>
      <c r="BL125" s="47" t="n"/>
      <c r="BM125" s="47" t="n"/>
      <c r="BN125" s="47" t="n"/>
      <c r="BO125" s="47" t="n"/>
      <c r="BP125" s="42" t="n"/>
      <c r="BQ125" s="48" t="n">
        <v>17</v>
      </c>
      <c r="BR125" s="48" t="inlineStr">
        <is>
          <t>32x32</t>
        </is>
      </c>
      <c r="BS125" s="49" t="n">
        <v>42362</v>
      </c>
      <c r="BT125" s="73" t="inlineStr">
        <is>
          <t>14-12-2015 J</t>
        </is>
      </c>
      <c r="BU125" s="73" t="inlineStr">
        <is>
          <t>14-12-2015 M</t>
        </is>
      </c>
      <c r="BV125" s="50" t="inlineStr">
        <is>
          <t>waist ok, but legs too small --&gt; balance problem</t>
        </is>
      </c>
      <c r="BW125" s="50" t="inlineStr">
        <is>
          <t>STRETCH DENIM FROM TURKISH MILL</t>
        </is>
      </c>
      <c r="BX125" s="50" t="inlineStr">
        <is>
          <t>made in tunisia, washed by interwashing, 11 oz, stretch denim from turkish mill calik, seasonal main - waist ok, but legs too small, damages will be canceled, inner thigh whiskers will be canceled</t>
        </is>
      </c>
      <c r="BY125" s="51" t="inlineStr">
        <is>
          <t>32x32</t>
        </is>
      </c>
      <c r="BZ125" s="51" t="n">
        <v>42382</v>
      </c>
      <c r="CA125" s="52" t="n">
        <v>42417</v>
      </c>
      <c r="CB125" s="52" t="n"/>
      <c r="CC125" s="52" t="n"/>
      <c r="CD125" s="52" t="n">
        <v>42439</v>
      </c>
      <c r="CE125" s="52" t="n">
        <v>42451</v>
      </c>
      <c r="CF125" s="52" t="n"/>
      <c r="CG125" s="52" t="n"/>
      <c r="CH125" s="49" t="n">
        <v>42537</v>
      </c>
      <c r="CI125" s="49" t="inlineStr">
        <is>
          <t>Tunisia</t>
        </is>
      </c>
      <c r="CJ125" s="248" t="n"/>
      <c r="CK125" s="50" t="n"/>
      <c r="CL125" s="53" t="n"/>
      <c r="CM125" s="53" t="n"/>
      <c r="CN125" s="53" t="n"/>
      <c r="CO125" s="53" t="n">
        <v>500</v>
      </c>
      <c r="CP125" s="53">
        <f>CO125*AK125</f>
        <v/>
      </c>
      <c r="CQ125" s="53" t="n"/>
      <c r="CR125" s="53" t="n"/>
      <c r="CS125" s="53" t="n"/>
      <c r="CT125" s="298">
        <f>CO125*AZ125</f>
        <v/>
      </c>
      <c r="CU125" s="298">
        <f>CT125-(CO125*AY125)</f>
        <v/>
      </c>
      <c r="CV125" s="298" t="n"/>
    </row>
    <row customFormat="1" customHeight="1" hidden="1" ht="15" r="126" s="16">
      <c r="A126" s="66" t="inlineStr">
        <is>
          <t>K160751503</t>
        </is>
      </c>
      <c r="B126" s="67" t="n">
        <v>1010103326</v>
      </c>
      <c r="C126" s="66" t="inlineStr">
        <is>
          <t>JOSHUA</t>
        </is>
      </c>
      <c r="D126" s="66" t="inlineStr">
        <is>
          <t>DARK BLUE DUSTY</t>
        </is>
      </c>
      <c r="E126" s="66" t="inlineStr">
        <is>
          <t>Drop 2</t>
        </is>
      </c>
      <c r="F126" s="66" t="n"/>
      <c r="G126" s="39" t="n"/>
      <c r="H126" s="66" t="n"/>
      <c r="I126" s="66" t="inlineStr">
        <is>
          <t>JEANS</t>
        </is>
      </c>
      <c r="J126" s="67" t="n">
        <v>62034231</v>
      </c>
      <c r="K126" s="67" t="inlineStr">
        <is>
          <t>lange broeken, incl. kniebroeken e.d. broeken, van denim, voor heren of voor jongens (m.u.v. werk- en bedrijfskleding, zgn. Amerikaanse overalls)</t>
        </is>
      </c>
      <c r="L126" s="40" t="inlineStr">
        <is>
          <t>MENS</t>
        </is>
      </c>
      <c r="M126" s="66" t="inlineStr">
        <is>
          <t>D0074</t>
        </is>
      </c>
      <c r="N126" s="220" t="n"/>
      <c r="O126" s="41" t="inlineStr">
        <is>
          <t>MID RISE TAPERED</t>
        </is>
      </c>
      <c r="P126" s="41" t="inlineStr">
        <is>
          <t>28-38</t>
        </is>
      </c>
      <c r="Q126" s="41" t="inlineStr">
        <is>
          <t>32-34</t>
        </is>
      </c>
      <c r="R126" s="41" t="n"/>
      <c r="S126" s="41" t="inlineStr">
        <is>
          <t>SEASONAL MAIN</t>
        </is>
      </c>
      <c r="T126" s="42" t="inlineStr">
        <is>
          <t>TUNISIA</t>
        </is>
      </c>
      <c r="U126" s="42" t="inlineStr">
        <is>
          <t>ARTLAB</t>
        </is>
      </c>
      <c r="V126" s="42" t="inlineStr">
        <is>
          <t>ARTLAB</t>
        </is>
      </c>
      <c r="W126" s="42" t="inlineStr">
        <is>
          <t>INTERWASHING</t>
        </is>
      </c>
      <c r="X126" s="66" t="n"/>
      <c r="Y126" s="66" t="inlineStr">
        <is>
          <t>ORTA</t>
        </is>
      </c>
      <c r="Z126" s="67" t="inlineStr">
        <is>
          <t>9586A-46 i-Core glory Polar</t>
        </is>
      </c>
      <c r="AA126" s="41" t="inlineStr">
        <is>
          <t>8367 i-Core glory Polar</t>
        </is>
      </c>
      <c r="AB126" s="41" t="inlineStr">
        <is>
          <t>98% Sustainable</t>
        </is>
      </c>
      <c r="AC126" s="41" t="inlineStr">
        <is>
          <t>98% Organic Cotton / 2% Elastane</t>
        </is>
      </c>
      <c r="AD126" s="41" t="inlineStr">
        <is>
          <t>13 oz</t>
        </is>
      </c>
      <c r="AE126" s="292" t="n">
        <v>5.25</v>
      </c>
      <c r="AF126" s="41" t="n"/>
      <c r="AG126" s="41" t="n"/>
      <c r="AH126" s="44" t="n"/>
      <c r="AI126" s="44" t="n"/>
      <c r="AJ126" s="44" t="n"/>
      <c r="AK126" s="70" t="n"/>
      <c r="AL126" s="293" t="n"/>
      <c r="AM126" s="294" t="inlineStr">
        <is>
          <t>EUR</t>
        </is>
      </c>
      <c r="AN126" s="294" t="inlineStr">
        <is>
          <t>FOB</t>
        </is>
      </c>
      <c r="AO126" s="294" t="inlineStr">
        <is>
          <t>60 DAYS NETT</t>
        </is>
      </c>
      <c r="AP126" s="295" t="inlineStr">
        <is>
          <t>cfmd</t>
        </is>
      </c>
      <c r="AQ126" s="295" t="n"/>
      <c r="AR126" s="294" t="n">
        <v>45</v>
      </c>
      <c r="AS126" s="294" t="n">
        <v>24.5</v>
      </c>
      <c r="AT126" s="296">
        <f>IFERROR(((IF(AS126&gt;0, AS126, IF(AR126&gt;0, AR126, IF(AQ126&gt;0, AQ126, 0)))))*INDEX(Assumptions!$B:$B,MATCH(T126,Assumptions!$A:$A,0)),0)</f>
        <v/>
      </c>
      <c r="AU126" s="296">
        <f>IFERROR(((IF(AS126&gt;0, AS126, IF(AR126&gt;0, AR126, IF(AQ126&gt;0, AQ126, 0)))))*INDEX(Assumptions!$C:$C,MATCH(T126,Assumptions!$A:$A,0)),0)</f>
        <v/>
      </c>
      <c r="AV126" s="296">
        <f>IFERROR(((IF(AS126&gt;0, AS126, IF(AR126&gt;0, AR126, IF(AQ126&gt;0, AQ126, 0)))))*INDEX(Assumptions!$D:$D,MATCH(T126,Assumptions!$A:$A,0)),0)</f>
        <v/>
      </c>
      <c r="AW126" s="296">
        <f>IFERROR(((IF(AS126&gt;0, AS126, IF(AR126&gt;0, AR126, IF(AQ126&gt;0, AQ126, 0)))))*INDEX(Assumptions!$G:$G,MATCH(U126,Assumptions!$F:$F,0)),0)</f>
        <v/>
      </c>
      <c r="AX126" s="297">
        <f>SUM(AT126:AW126)</f>
        <v/>
      </c>
      <c r="AY126" s="294">
        <f>((IF(AS126&gt;0, AS126, IF(AR126&gt;0, AR126, IF(AQ126&gt;0, AQ126, 0)))))+AX126</f>
        <v/>
      </c>
      <c r="AZ126" s="294">
        <f>BC126/BB126</f>
        <v/>
      </c>
      <c r="BA126" s="294">
        <f>BC126/2.38</f>
        <v/>
      </c>
      <c r="BB126" s="41" t="n">
        <v>2.5</v>
      </c>
      <c r="BC126" s="294" t="n">
        <v>139.95</v>
      </c>
      <c r="BD126" s="46">
        <f>(AZ126-AY126)/AZ126</f>
        <v/>
      </c>
      <c r="BE126" s="294">
        <f>AR126*BQ126</f>
        <v/>
      </c>
      <c r="BF126" s="294" t="n">
        <v>6.9</v>
      </c>
      <c r="BG126" s="294" t="n">
        <v>2.89</v>
      </c>
      <c r="BH126" s="47" t="n"/>
      <c r="BI126" s="47" t="n"/>
      <c r="BJ126" s="47" t="n"/>
      <c r="BK126" s="47" t="n"/>
      <c r="BL126" s="47" t="n"/>
      <c r="BM126" s="47" t="n"/>
      <c r="BN126" s="47" t="n"/>
      <c r="BO126" s="47" t="n"/>
      <c r="BP126" s="42" t="inlineStr">
        <is>
          <t>ALL PANELS IN GRAIN</t>
        </is>
      </c>
      <c r="BQ126" s="48" t="n">
        <v>17</v>
      </c>
      <c r="BR126" s="48" t="inlineStr">
        <is>
          <t>32x32</t>
        </is>
      </c>
      <c r="BS126" s="49" t="n">
        <v>42362</v>
      </c>
      <c r="BT126" s="73" t="inlineStr">
        <is>
          <t>14-12-2015 J</t>
        </is>
      </c>
      <c r="BU126" s="73" t="inlineStr">
        <is>
          <t>14-12-2015 M</t>
        </is>
      </c>
      <c r="BV126" s="50" t="inlineStr">
        <is>
          <t>1 size too small</t>
        </is>
      </c>
      <c r="BW126" s="50" t="inlineStr">
        <is>
          <t>STRETCH DENIM FROM TURKISH MILL</t>
        </is>
      </c>
      <c r="BX126" s="50" t="inlineStr">
        <is>
          <t>made in tunisia, washed by interwashing, 13 oz, stretch denim from turkish mill orta, seasonal main - 1 size too small</t>
        </is>
      </c>
      <c r="BY126" s="51" t="inlineStr">
        <is>
          <t>32x32</t>
        </is>
      </c>
      <c r="BZ126" s="51" t="n">
        <v>42382</v>
      </c>
      <c r="CA126" s="52" t="n">
        <v>42485</v>
      </c>
      <c r="CB126" s="52" t="n"/>
      <c r="CC126" s="52" t="inlineStr">
        <is>
          <t>Hand carry back - PPS will come in 9579 ( fabric for production) wash  will be sent separate</t>
        </is>
      </c>
      <c r="CD126" s="52" t="n">
        <v>42492</v>
      </c>
      <c r="CE126" s="254" t="n">
        <v>42515</v>
      </c>
      <c r="CF126" s="52" t="n"/>
      <c r="CG126" s="52" t="n"/>
      <c r="CH126" s="49" t="inlineStr">
        <is>
          <t>CXL ORDER</t>
        </is>
      </c>
      <c r="CI126" s="49" t="inlineStr">
        <is>
          <t>Tunisia</t>
        </is>
      </c>
      <c r="CJ126" s="248" t="inlineStr">
        <is>
          <t>2-5 pcs received (recheck)</t>
        </is>
      </c>
      <c r="CK126" s="50" t="inlineStr">
        <is>
          <t>Seat -1.5 + Thigh -2 + knee -1.5.1 size too small, OK due to the stretch CXLD!!</t>
        </is>
      </c>
      <c r="CL126" s="53" t="n"/>
      <c r="CM126" s="53" t="n"/>
      <c r="CN126" s="53" t="n"/>
      <c r="CO126" s="53" t="n">
        <v>151</v>
      </c>
      <c r="CP126" s="53">
        <f>CO126*AK126</f>
        <v/>
      </c>
      <c r="CQ126" s="53" t="n"/>
      <c r="CR126" s="53" t="n"/>
      <c r="CS126" s="53" t="n"/>
      <c r="CT126" s="298">
        <f>CO126*AZ126</f>
        <v/>
      </c>
      <c r="CU126" s="298">
        <f>CT126-(CO126*AY126)</f>
        <v/>
      </c>
      <c r="CV126" s="298" t="n"/>
    </row>
    <row customFormat="1" customHeight="1" hidden="1" ht="15" r="127" s="16">
      <c r="A127" s="66" t="inlineStr">
        <is>
          <t>K160751504</t>
        </is>
      </c>
      <c r="B127" s="67" t="n">
        <v>1010103327</v>
      </c>
      <c r="C127" s="66" t="inlineStr">
        <is>
          <t>JOSHUA</t>
        </is>
      </c>
      <c r="D127" s="66" t="inlineStr">
        <is>
          <t>MIDNIGHT OVERDYE</t>
        </is>
      </c>
      <c r="E127" s="66" t="inlineStr">
        <is>
          <t>Drop 1</t>
        </is>
      </c>
      <c r="F127" s="66" t="n"/>
      <c r="G127" s="39" t="n"/>
      <c r="H127" s="66" t="n"/>
      <c r="I127" s="66" t="inlineStr">
        <is>
          <t>JEANS</t>
        </is>
      </c>
      <c r="J127" s="67" t="n">
        <v>62034231</v>
      </c>
      <c r="K127" s="67" t="inlineStr">
        <is>
          <t>lange broeken, incl. kniebroeken e.d. broeken, van denim, voor heren of voor jongens (m.u.v. werk- en bedrijfskleding, zgn. Amerikaanse overalls)</t>
        </is>
      </c>
      <c r="L127" s="40" t="inlineStr">
        <is>
          <t>MENS</t>
        </is>
      </c>
      <c r="M127" s="66" t="inlineStr">
        <is>
          <t>D0091</t>
        </is>
      </c>
      <c r="N127" s="41" t="inlineStr">
        <is>
          <t>STRETCH</t>
        </is>
      </c>
      <c r="O127" s="41" t="inlineStr">
        <is>
          <t>MID RISE TAPERED</t>
        </is>
      </c>
      <c r="P127" s="41" t="inlineStr">
        <is>
          <t>28-38</t>
        </is>
      </c>
      <c r="Q127" s="41" t="inlineStr">
        <is>
          <t>32-34</t>
        </is>
      </c>
      <c r="R127" s="41" t="n"/>
      <c r="S127" s="41" t="inlineStr">
        <is>
          <t>KINGS OF LAUNDRY SEASONAL BLACK</t>
        </is>
      </c>
      <c r="T127" s="42" t="inlineStr">
        <is>
          <t>TUNISIA</t>
        </is>
      </c>
      <c r="U127" s="42" t="inlineStr">
        <is>
          <t>ARTLAB</t>
        </is>
      </c>
      <c r="V127" s="42" t="inlineStr">
        <is>
          <t>ARTLAB</t>
        </is>
      </c>
      <c r="W127" s="42" t="inlineStr">
        <is>
          <t>INTERWASHING</t>
        </is>
      </c>
      <c r="X127" s="66" t="n"/>
      <c r="Y127" s="66" t="inlineStr">
        <is>
          <t>ORTA</t>
        </is>
      </c>
      <c r="Z127" s="66" t="inlineStr">
        <is>
          <t>9585A-33</t>
        </is>
      </c>
      <c r="AA127" s="41" t="inlineStr">
        <is>
          <t>8251 Carbon black OD</t>
        </is>
      </c>
      <c r="AB127" s="41" t="inlineStr">
        <is>
          <t>93% Sustainable</t>
        </is>
      </c>
      <c r="AC127" s="41" t="inlineStr">
        <is>
          <t>78% Organic cotton, 15% Tencel lyocell, 5% polyester, 2% elastane</t>
        </is>
      </c>
      <c r="AD127" s="41" t="inlineStr">
        <is>
          <t>12 oz</t>
        </is>
      </c>
      <c r="AE127" s="292" t="inlineStr">
        <is>
          <t>4,76 / 127</t>
        </is>
      </c>
      <c r="AF127" s="41" t="n"/>
      <c r="AG127" s="41" t="n"/>
      <c r="AH127" s="44" t="n"/>
      <c r="AI127" s="44" t="n"/>
      <c r="AJ127" s="44" t="n"/>
      <c r="AK127" s="70" t="n"/>
      <c r="AL127" s="293" t="n"/>
      <c r="AM127" s="294" t="inlineStr">
        <is>
          <t>EUR</t>
        </is>
      </c>
      <c r="AN127" s="294" t="inlineStr">
        <is>
          <t>FOB</t>
        </is>
      </c>
      <c r="AO127" s="294" t="inlineStr">
        <is>
          <t>60 DAYS NETT</t>
        </is>
      </c>
      <c r="AP127" s="295" t="inlineStr">
        <is>
          <t>cfmd</t>
        </is>
      </c>
      <c r="AQ127" s="295" t="n"/>
      <c r="AR127" s="294" t="n">
        <v>45</v>
      </c>
      <c r="AS127" s="294" t="n">
        <v>25.5</v>
      </c>
      <c r="AT127" s="296">
        <f>IFERROR(((IF(AS127&gt;0, AS127, IF(AR127&gt;0, AR127, IF(AQ127&gt;0, AQ127, 0)))))*INDEX(Assumptions!$B:$B,MATCH(T127,Assumptions!$A:$A,0)),0)</f>
        <v/>
      </c>
      <c r="AU127" s="296">
        <f>IFERROR(((IF(AS127&gt;0, AS127, IF(AR127&gt;0, AR127, IF(AQ127&gt;0, AQ127, 0)))))*INDEX(Assumptions!$C:$C,MATCH(T127,Assumptions!$A:$A,0)),0)</f>
        <v/>
      </c>
      <c r="AV127" s="296">
        <f>IFERROR(((IF(AS127&gt;0, AS127, IF(AR127&gt;0, AR127, IF(AQ127&gt;0, AQ127, 0)))))*INDEX(Assumptions!$D:$D,MATCH(T127,Assumptions!$A:$A,0)),0)</f>
        <v/>
      </c>
      <c r="AW127" s="296">
        <f>IFERROR(((IF(AS127&gt;0, AS127, IF(AR127&gt;0, AR127, IF(AQ127&gt;0, AQ127, 0)))))*INDEX(Assumptions!$G:$G,MATCH(U127,Assumptions!$F:$F,0)),0)</f>
        <v/>
      </c>
      <c r="AX127" s="297">
        <f>SUM(AT127:AW127)</f>
        <v/>
      </c>
      <c r="AY127" s="294">
        <f>((IF(AS127&gt;0, AS127, IF(AR127&gt;0, AR127, IF(AQ127&gt;0, AQ127, 0)))))+AX127</f>
        <v/>
      </c>
      <c r="AZ127" s="294">
        <f>BC127/BB127</f>
        <v/>
      </c>
      <c r="BA127" s="294">
        <f>BC127/2.38</f>
        <v/>
      </c>
      <c r="BB127" s="41" t="n">
        <v>2.5</v>
      </c>
      <c r="BC127" s="294" t="n">
        <v>139.95</v>
      </c>
      <c r="BD127" s="46">
        <f>(AZ127-AY127)/AZ127</f>
        <v/>
      </c>
      <c r="BE127" s="294">
        <f>AR127*BQ127</f>
        <v/>
      </c>
      <c r="BF127" s="294" t="n">
        <v>6.3</v>
      </c>
      <c r="BG127" s="294" t="n">
        <v>3.1</v>
      </c>
      <c r="BH127" s="47" t="n"/>
      <c r="BI127" s="47" t="inlineStr">
        <is>
          <t>WP, fabric and trims not matching FOB…in general OD program</t>
        </is>
      </c>
      <c r="BJ127" s="47" t="n"/>
      <c r="BK127" s="47" t="n"/>
      <c r="BL127" s="47" t="n"/>
      <c r="BM127" s="47" t="n"/>
      <c r="BN127" s="47" t="n"/>
      <c r="BO127" s="47" t="n"/>
      <c r="BP127" s="42" t="n"/>
      <c r="BQ127" s="48" t="n">
        <v>17</v>
      </c>
      <c r="BR127" s="48" t="inlineStr">
        <is>
          <t>32x32</t>
        </is>
      </c>
      <c r="BS127" s="49" t="n">
        <v>42362</v>
      </c>
      <c r="BT127" s="73" t="inlineStr">
        <is>
          <t>15-12-2015 M -&gt; P</t>
        </is>
      </c>
      <c r="BU127" s="72" t="n"/>
      <c r="BV127" s="50" t="inlineStr">
        <is>
          <t>waist too big, but rest too small --&gt; balance problem</t>
        </is>
      </c>
      <c r="BW127" s="50" t="inlineStr">
        <is>
          <t>STRETCH DENIM FROM TURKISH MILL</t>
        </is>
      </c>
      <c r="BX127" s="50" t="inlineStr">
        <is>
          <t>made in tunisia, washed by interwashing, 12 oz, stretch denim from turkish mill orta, kings of laundry - waist too big, but rest too small, available patch (s/b KOL patch)</t>
        </is>
      </c>
      <c r="BY127" s="51" t="inlineStr">
        <is>
          <t>32x32</t>
        </is>
      </c>
      <c r="BZ127" s="51" t="n">
        <v>42382</v>
      </c>
      <c r="CA127" s="52" t="n">
        <v>42447</v>
      </c>
      <c r="CB127" s="52" t="n"/>
      <c r="CC127" s="52" t="n"/>
      <c r="CD127" s="52" t="n">
        <v>42451</v>
      </c>
      <c r="CE127" s="52" t="n">
        <v>42468</v>
      </c>
      <c r="CF127" s="52" t="n"/>
      <c r="CG127" s="52" t="n"/>
      <c r="CH127" s="49" t="inlineStr">
        <is>
          <t>CXL ORDER</t>
        </is>
      </c>
      <c r="CI127" s="49" t="inlineStr">
        <is>
          <t>Tunisia</t>
        </is>
      </c>
      <c r="CJ127" s="248" t="inlineStr">
        <is>
          <t>2-5 pcs received (recheck)</t>
        </is>
      </c>
      <c r="CK127" s="50" t="inlineStr">
        <is>
          <t>Seat + Thigh + knee 1 size too small, OK due to the stretch CXLD!!</t>
        </is>
      </c>
      <c r="CL127" s="53" t="n"/>
      <c r="CM127" s="53" t="n"/>
      <c r="CN127" s="53" t="n"/>
      <c r="CO127" s="53" t="n">
        <v>400</v>
      </c>
      <c r="CP127" s="53">
        <f>CO127*AK127</f>
        <v/>
      </c>
      <c r="CQ127" s="53" t="n"/>
      <c r="CR127" s="53" t="n"/>
      <c r="CS127" s="53" t="n"/>
      <c r="CT127" s="298">
        <f>CO127*AZ127</f>
        <v/>
      </c>
      <c r="CU127" s="298">
        <f>CT127-(CO127*AY127)</f>
        <v/>
      </c>
      <c r="CV127" s="298" t="n"/>
    </row>
    <row customFormat="1" customHeight="1" hidden="1" ht="15" r="128" s="16">
      <c r="A128" s="66" t="inlineStr">
        <is>
          <t>K160751505</t>
        </is>
      </c>
      <c r="B128" s="67" t="n">
        <v>1010103328</v>
      </c>
      <c r="C128" s="66" t="inlineStr">
        <is>
          <t>JOSHUA</t>
        </is>
      </c>
      <c r="D128" s="61" t="inlineStr">
        <is>
          <t>NEPPY LASER</t>
        </is>
      </c>
      <c r="E128" s="66" t="inlineStr">
        <is>
          <t>Drop 1</t>
        </is>
      </c>
      <c r="F128" s="66" t="n"/>
      <c r="G128" s="39" t="n"/>
      <c r="H128" s="66" t="n"/>
      <c r="I128" s="66" t="inlineStr">
        <is>
          <t>JEANS</t>
        </is>
      </c>
      <c r="J128" s="67" t="n">
        <v>62034231</v>
      </c>
      <c r="K128" s="67" t="inlineStr">
        <is>
          <t>lange broeken, incl. kniebroeken e.d. broeken, van denim, voor heren of voor jongens (m.u.v. werk- en bedrijfskleding, zgn. Amerikaanse overalls)</t>
        </is>
      </c>
      <c r="L128" s="40" t="inlineStr">
        <is>
          <t>MENS</t>
        </is>
      </c>
      <c r="M128" s="66" t="inlineStr">
        <is>
          <t>D0095</t>
        </is>
      </c>
      <c r="N128" s="41" t="inlineStr">
        <is>
          <t>STRETCH</t>
        </is>
      </c>
      <c r="O128" s="41" t="inlineStr">
        <is>
          <t>MID RISE TAPERED</t>
        </is>
      </c>
      <c r="P128" s="41" t="inlineStr">
        <is>
          <t>28-38</t>
        </is>
      </c>
      <c r="Q128" s="41" t="inlineStr">
        <is>
          <t>32-34</t>
        </is>
      </c>
      <c r="R128" s="41" t="n"/>
      <c r="S128" s="41" t="inlineStr">
        <is>
          <t>KINGS OF LAUNDRY SEASONAL MAIN</t>
        </is>
      </c>
      <c r="T128" s="42" t="inlineStr">
        <is>
          <t>TUNISIA</t>
        </is>
      </c>
      <c r="U128" s="42" t="inlineStr">
        <is>
          <t>ARTLAB</t>
        </is>
      </c>
      <c r="V128" s="42" t="inlineStr">
        <is>
          <t>ARTLAB</t>
        </is>
      </c>
      <c r="W128" s="42" t="inlineStr">
        <is>
          <t>INTERWASHING</t>
        </is>
      </c>
      <c r="X128" s="66" t="n"/>
      <c r="Y128" s="66" t="inlineStr">
        <is>
          <t>ISKO</t>
        </is>
      </c>
      <c r="Z128" s="67" t="n">
        <v>56588</v>
      </c>
      <c r="AA128" s="156" t="n">
        <v>98925</v>
      </c>
      <c r="AB128" s="156" t="inlineStr">
        <is>
          <t>93% Sustainable</t>
        </is>
      </c>
      <c r="AC128" s="41" t="inlineStr">
        <is>
          <t>93% Organic cotton, 6% polyester, 1% elastane</t>
        </is>
      </c>
      <c r="AD128" s="41" t="inlineStr">
        <is>
          <t>11,75 oz</t>
        </is>
      </c>
      <c r="AE128" s="292" t="inlineStr">
        <is>
          <t>6,06 / 138</t>
        </is>
      </c>
      <c r="AF128" s="41" t="n"/>
      <c r="AG128" s="41" t="n"/>
      <c r="AH128" s="44" t="n"/>
      <c r="AI128" s="44" t="n"/>
      <c r="AJ128" s="44" t="n"/>
      <c r="AK128" s="70" t="n"/>
      <c r="AL128" s="293" t="n"/>
      <c r="AM128" s="294" t="inlineStr">
        <is>
          <t>EUR</t>
        </is>
      </c>
      <c r="AN128" s="294" t="inlineStr">
        <is>
          <t>FOB</t>
        </is>
      </c>
      <c r="AO128" s="294" t="inlineStr">
        <is>
          <t>60 DAYS NETT</t>
        </is>
      </c>
      <c r="AP128" s="295" t="inlineStr">
        <is>
          <t>cfmd</t>
        </is>
      </c>
      <c r="AQ128" s="295" t="n"/>
      <c r="AR128" s="294" t="n">
        <v>45</v>
      </c>
      <c r="AS128" s="294" t="n">
        <v>25.7</v>
      </c>
      <c r="AT128" s="296">
        <f>IFERROR(((IF(AS128&gt;0, AS128, IF(AR128&gt;0, AR128, IF(AQ128&gt;0, AQ128, 0)))))*INDEX(Assumptions!$B:$B,MATCH(T128,Assumptions!$A:$A,0)),0)</f>
        <v/>
      </c>
      <c r="AU128" s="296">
        <f>IFERROR(((IF(AS128&gt;0, AS128, IF(AR128&gt;0, AR128, IF(AQ128&gt;0, AQ128, 0)))))*INDEX(Assumptions!$C:$C,MATCH(T128,Assumptions!$A:$A,0)),0)</f>
        <v/>
      </c>
      <c r="AV128" s="296">
        <f>IFERROR(((IF(AS128&gt;0, AS128, IF(AR128&gt;0, AR128, IF(AQ128&gt;0, AQ128, 0)))))*INDEX(Assumptions!$D:$D,MATCH(T128,Assumptions!$A:$A,0)),0)</f>
        <v/>
      </c>
      <c r="AW128" s="296">
        <f>IFERROR(((IF(AS128&gt;0, AS128, IF(AR128&gt;0, AR128, IF(AQ128&gt;0, AQ128, 0)))))*INDEX(Assumptions!$G:$G,MATCH(U128,Assumptions!$F:$F,0)),0)</f>
        <v/>
      </c>
      <c r="AX128" s="297">
        <f>SUM(AT128:AW128)</f>
        <v/>
      </c>
      <c r="AY128" s="294">
        <f>((IF(AS128&gt;0, AS128, IF(AR128&gt;0, AR128, IF(AQ128&gt;0, AQ128, 0)))))+AX128</f>
        <v/>
      </c>
      <c r="AZ128" s="294">
        <f>BC128/BB128</f>
        <v/>
      </c>
      <c r="BA128" s="294">
        <f>BC128/2.38</f>
        <v/>
      </c>
      <c r="BB128" s="41" t="n">
        <v>2.5</v>
      </c>
      <c r="BC128" s="294" t="n">
        <v>139.95</v>
      </c>
      <c r="BD128" s="46">
        <f>(AZ128-AY128)/AZ128</f>
        <v/>
      </c>
      <c r="BE128" s="294">
        <f>AR128*BQ128</f>
        <v/>
      </c>
      <c r="BF128" s="294" t="n">
        <v>5</v>
      </c>
      <c r="BG128" s="294" t="n">
        <v>3.15</v>
      </c>
      <c r="BH128" s="47" t="n"/>
      <c r="BI128" s="47" t="inlineStr">
        <is>
          <t>FOB not matching WP, Trims and Fabric price for Neppy program</t>
        </is>
      </c>
      <c r="BJ128" s="71" t="n"/>
      <c r="BK128" s="47" t="n"/>
      <c r="BL128" s="47" t="n"/>
      <c r="BM128" s="47" t="n"/>
      <c r="BN128" s="47" t="n"/>
      <c r="BO128" s="47" t="n"/>
      <c r="BP128" s="42" t="inlineStr">
        <is>
          <t>no paint no holes (Mar Dev)</t>
        </is>
      </c>
      <c r="BQ128" s="48" t="n">
        <v>17</v>
      </c>
      <c r="BR128" s="48" t="inlineStr">
        <is>
          <t>32x32</t>
        </is>
      </c>
      <c r="BS128" s="49" t="n">
        <v>42362</v>
      </c>
      <c r="BT128" s="73" t="inlineStr">
        <is>
          <t>15-12-2015 P</t>
        </is>
      </c>
      <c r="BU128" s="73" t="inlineStr">
        <is>
          <t>14-12-2015 P</t>
        </is>
      </c>
      <c r="BV128" s="50" t="inlineStr">
        <is>
          <t>waist too big, but rest too small --&gt; balance problem</t>
        </is>
      </c>
      <c r="BW128" s="50" t="inlineStr">
        <is>
          <t>STRETCH DENIM FROM TURKISH MILL</t>
        </is>
      </c>
      <c r="BX128" s="50" t="inlineStr">
        <is>
          <t>made in tunisia, washed by interwashing, 11,75 oz, stretch denim from turkish mill isko, kings of laundry - waist too big, but rest too small, available patch (s/b KOL patch)</t>
        </is>
      </c>
      <c r="BY128" s="51" t="inlineStr">
        <is>
          <t>32x32</t>
        </is>
      </c>
      <c r="BZ128" s="51" t="n">
        <v>42382</v>
      </c>
      <c r="CA128" s="52" t="n">
        <v>42417</v>
      </c>
      <c r="CB128" s="52" t="n"/>
      <c r="CC128" s="52" t="inlineStr">
        <is>
          <t>(theme change)</t>
        </is>
      </c>
      <c r="CD128" s="52" t="n">
        <v>42444</v>
      </c>
      <c r="CE128" s="243" t="n">
        <v>42468</v>
      </c>
      <c r="CF128" s="52" t="n"/>
      <c r="CG128" s="52" t="n"/>
      <c r="CH128" s="49" t="n">
        <v>42585</v>
      </c>
      <c r="CI128" s="49" t="inlineStr">
        <is>
          <t>Tunisia</t>
        </is>
      </c>
      <c r="CJ128" s="248" t="inlineStr">
        <is>
          <t>2-5 pcs received (recheck)</t>
        </is>
      </c>
      <c r="CK128" s="50" t="inlineStr">
        <is>
          <t>Seat + Thigh + knee 1 size too small, OK due to the stretch</t>
        </is>
      </c>
      <c r="CL128" s="53" t="n"/>
      <c r="CM128" s="53" t="n"/>
      <c r="CN128" s="53" t="n"/>
      <c r="CO128" s="53" t="n">
        <v>167</v>
      </c>
      <c r="CP128" s="53">
        <f>CO128*AK128</f>
        <v/>
      </c>
      <c r="CQ128" s="53" t="n"/>
      <c r="CR128" s="53" t="n"/>
      <c r="CS128" s="53" t="n"/>
      <c r="CT128" s="298">
        <f>CO128*AZ128</f>
        <v/>
      </c>
      <c r="CU128" s="298">
        <f>CT128-(CO128*AY128)</f>
        <v/>
      </c>
      <c r="CV128" s="298" t="n"/>
    </row>
    <row customFormat="1" customHeight="1" hidden="1" ht="15" r="129" s="15">
      <c r="A129" s="66" t="inlineStr">
        <is>
          <t>K160751601</t>
        </is>
      </c>
      <c r="B129" s="67" t="n">
        <v>1010103329</v>
      </c>
      <c r="C129" s="66" t="inlineStr">
        <is>
          <t>LOUIS</t>
        </is>
      </c>
      <c r="D129" s="66" t="inlineStr">
        <is>
          <t>DEEP BLUE LASER</t>
        </is>
      </c>
      <c r="E129" s="66" t="inlineStr">
        <is>
          <t>Drop 1</t>
        </is>
      </c>
      <c r="F129" s="66" t="n"/>
      <c r="G129" s="39" t="n"/>
      <c r="H129" s="66" t="n"/>
      <c r="I129" s="66" t="inlineStr">
        <is>
          <t>JEANS</t>
        </is>
      </c>
      <c r="J129" s="67" t="n">
        <v>62034231</v>
      </c>
      <c r="K129" s="67" t="inlineStr">
        <is>
          <t>lange broeken, incl. kniebroeken e.d. broeken, van denim, voor heren of voor jongens (m.u.v. werk- en bedrijfskleding, zgn. Amerikaanse overalls)</t>
        </is>
      </c>
      <c r="L129" s="40" t="inlineStr">
        <is>
          <t>MENS</t>
        </is>
      </c>
      <c r="M129" s="66" t="inlineStr">
        <is>
          <t>D0076</t>
        </is>
      </c>
      <c r="N129" s="41" t="inlineStr">
        <is>
          <t>NON</t>
        </is>
      </c>
      <c r="O129" s="41" t="inlineStr">
        <is>
          <t>REGULAR STRAIGHT</t>
        </is>
      </c>
      <c r="P129" s="41" t="inlineStr">
        <is>
          <t>28-38</t>
        </is>
      </c>
      <c r="Q129" s="41" t="inlineStr">
        <is>
          <t>32-34</t>
        </is>
      </c>
      <c r="R129" s="41" t="n"/>
      <c r="S129" s="41" t="inlineStr">
        <is>
          <t>KINGS OF LAUNDRY SEASONAL MAIN</t>
        </is>
      </c>
      <c r="T129" s="42" t="inlineStr">
        <is>
          <t>TUNISIA</t>
        </is>
      </c>
      <c r="U129" s="42" t="inlineStr">
        <is>
          <t>ARTLAB</t>
        </is>
      </c>
      <c r="V129" s="42" t="inlineStr">
        <is>
          <t>ARTLAB</t>
        </is>
      </c>
      <c r="W129" s="42" t="inlineStr">
        <is>
          <t>INTERWASHING</t>
        </is>
      </c>
      <c r="X129" s="66" t="n"/>
      <c r="Y129" s="66" t="inlineStr">
        <is>
          <t>ORTA</t>
        </is>
      </c>
      <c r="Z129" s="66" t="inlineStr">
        <is>
          <t xml:space="preserve">9569A-43 </t>
        </is>
      </c>
      <c r="AA129" s="156" t="n">
        <v>8303</v>
      </c>
      <c r="AB129" s="41" t="inlineStr">
        <is>
          <t>100% Sustainable</t>
        </is>
      </c>
      <c r="AC129" s="41" t="inlineStr">
        <is>
          <t>100% Organic cotton</t>
        </is>
      </c>
      <c r="AD129" s="41" t="inlineStr">
        <is>
          <t>13 oz</t>
        </is>
      </c>
      <c r="AE129" s="305" t="inlineStr">
        <is>
          <t>5,15 / 152</t>
        </is>
      </c>
      <c r="AF129" s="41" t="n"/>
      <c r="AG129" s="41" t="n"/>
      <c r="AH129" s="44" t="n"/>
      <c r="AI129" s="44" t="n"/>
      <c r="AJ129" s="44" t="n"/>
      <c r="AK129" s="70" t="n"/>
      <c r="AL129" s="293" t="n"/>
      <c r="AM129" s="294" t="inlineStr">
        <is>
          <t>EUR</t>
        </is>
      </c>
      <c r="AN129" s="294" t="inlineStr">
        <is>
          <t>FOB</t>
        </is>
      </c>
      <c r="AO129" s="294" t="inlineStr">
        <is>
          <t>60 DAYS NETT</t>
        </is>
      </c>
      <c r="AP129" s="295" t="inlineStr">
        <is>
          <t>cfmd</t>
        </is>
      </c>
      <c r="AQ129" s="295" t="n"/>
      <c r="AR129" s="294" t="n">
        <v>45</v>
      </c>
      <c r="AS129" s="294" t="n">
        <v>25</v>
      </c>
      <c r="AT129" s="296">
        <f>IFERROR(((IF(AS129&gt;0, AS129, IF(AR129&gt;0, AR129, IF(AQ129&gt;0, AQ129, 0)))))*INDEX(Assumptions!$B:$B,MATCH(T129,Assumptions!$A:$A,0)),0)</f>
        <v/>
      </c>
      <c r="AU129" s="296">
        <f>IFERROR(((IF(AS129&gt;0, AS129, IF(AR129&gt;0, AR129, IF(AQ129&gt;0, AQ129, 0)))))*INDEX(Assumptions!$C:$C,MATCH(T129,Assumptions!$A:$A,0)),0)</f>
        <v/>
      </c>
      <c r="AV129" s="296">
        <f>IFERROR(((IF(AS129&gt;0, AS129, IF(AR129&gt;0, AR129, IF(AQ129&gt;0, AQ129, 0)))))*INDEX(Assumptions!$D:$D,MATCH(T129,Assumptions!$A:$A,0)),0)</f>
        <v/>
      </c>
      <c r="AW129" s="296">
        <f>IFERROR(((IF(AS129&gt;0, AS129, IF(AR129&gt;0, AR129, IF(AQ129&gt;0, AQ129, 0)))))*INDEX(Assumptions!$G:$G,MATCH(U129,Assumptions!$F:$F,0)),0)</f>
        <v/>
      </c>
      <c r="AX129" s="297">
        <f>SUM(AT129:AW129)</f>
        <v/>
      </c>
      <c r="AY129" s="294">
        <f>((IF(AS129&gt;0, AS129, IF(AR129&gt;0, AR129, IF(AQ129&gt;0, AQ129, 0)))))+AX129</f>
        <v/>
      </c>
      <c r="AZ129" s="294">
        <f>BC129/BB129</f>
        <v/>
      </c>
      <c r="BA129" s="294">
        <f>BC129/2.38</f>
        <v/>
      </c>
      <c r="BB129" s="41" t="n">
        <v>2.5</v>
      </c>
      <c r="BC129" s="294" t="n">
        <v>139.95</v>
      </c>
      <c r="BD129" s="46">
        <f>(AZ129-AY129)/AZ129</f>
        <v/>
      </c>
      <c r="BE129" s="294">
        <f>AR129*BQ129</f>
        <v/>
      </c>
      <c r="BF129" s="294" t="n">
        <v>6.6</v>
      </c>
      <c r="BG129" s="294" t="n">
        <v>3.13</v>
      </c>
      <c r="BH129" s="47" t="n"/>
      <c r="BI129" s="47" t="n"/>
      <c r="BJ129" s="47" t="n"/>
      <c r="BK129" s="47" t="n"/>
      <c r="BL129" s="47" t="n"/>
      <c r="BM129" s="47" t="n"/>
      <c r="BN129" s="47" t="n"/>
      <c r="BO129" s="47" t="n"/>
      <c r="BP129" s="42" t="n"/>
      <c r="BQ129" s="48" t="n">
        <v>17</v>
      </c>
      <c r="BR129" s="48" t="inlineStr">
        <is>
          <t>32x32</t>
        </is>
      </c>
      <c r="BS129" s="49" t="n">
        <v>42362</v>
      </c>
      <c r="BT129" s="73" t="inlineStr">
        <is>
          <t>15-12-2015 M -&gt; P</t>
        </is>
      </c>
      <c r="BU129" s="73" t="inlineStr">
        <is>
          <t>11-12-2015 M</t>
        </is>
      </c>
      <c r="BV129" s="50" t="inlineStr">
        <is>
          <t>best fit</t>
        </is>
      </c>
      <c r="BW129" s="50" t="inlineStr">
        <is>
          <t>DENIM FABRIC FROM TURKISH MILL</t>
        </is>
      </c>
      <c r="BX129" s="50" t="inlineStr">
        <is>
          <t>made in tunisia, washed by interwashing, 13 oz, denim fabric from turkish mill orta, kings of laundry - best fit, available patch (s/b KOL patch)</t>
        </is>
      </c>
      <c r="BY129" s="51" t="inlineStr">
        <is>
          <t>HOLD</t>
        </is>
      </c>
      <c r="BZ129" s="51" t="n">
        <v>42382</v>
      </c>
      <c r="CA129" s="52" t="n">
        <v>42432</v>
      </c>
      <c r="CB129" s="52" t="n"/>
      <c r="CC129" s="52" t="inlineStr">
        <is>
          <t>add laser</t>
        </is>
      </c>
      <c r="CD129" s="52" t="n">
        <v>42439</v>
      </c>
      <c r="CE129" s="243" t="n">
        <v>42451</v>
      </c>
      <c r="CF129" s="52" t="n"/>
      <c r="CG129" s="52" t="n"/>
      <c r="CH129" s="49" t="n">
        <v>42585</v>
      </c>
      <c r="CI129" s="49" t="inlineStr">
        <is>
          <t>Tunisia</t>
        </is>
      </c>
      <c r="CJ129" s="248" t="inlineStr">
        <is>
          <t>5 + 2-5 pcs received (recheck)</t>
        </is>
      </c>
      <c r="CK129" s="50" t="inlineStr">
        <is>
          <t>Blance approved 02-06-2016 @ HQ 5 pcs. Fit OK seat is + 1 cm</t>
        </is>
      </c>
      <c r="CL129" s="53" t="n"/>
      <c r="CM129" s="53" t="n"/>
      <c r="CN129" s="53" t="n"/>
      <c r="CO129" s="53" t="n">
        <v>502</v>
      </c>
      <c r="CP129" s="53">
        <f>CO129*AK129</f>
        <v/>
      </c>
      <c r="CQ129" s="53" t="n"/>
      <c r="CR129" s="53" t="n"/>
      <c r="CS129" s="53" t="n"/>
      <c r="CT129" s="298">
        <f>CO129*AZ129</f>
        <v/>
      </c>
      <c r="CU129" s="298">
        <f>CT129-(CO129*AY129)</f>
        <v/>
      </c>
      <c r="CV129" s="298" t="n"/>
    </row>
    <row customFormat="1" customHeight="1" hidden="1" ht="15" r="130" s="15">
      <c r="A130" s="66" t="inlineStr">
        <is>
          <t>K160751602</t>
        </is>
      </c>
      <c r="B130" s="67" t="n">
        <v>1010103330</v>
      </c>
      <c r="C130" s="66" t="inlineStr">
        <is>
          <t>LOUIS</t>
        </is>
      </c>
      <c r="D130" s="61" t="inlineStr">
        <is>
          <t>VINTAGE USED</t>
        </is>
      </c>
      <c r="E130" s="66" t="inlineStr">
        <is>
          <t>Drop 1</t>
        </is>
      </c>
      <c r="F130" s="66" t="n"/>
      <c r="G130" s="39" t="n"/>
      <c r="H130" s="66" t="n"/>
      <c r="I130" s="66" t="inlineStr">
        <is>
          <t>JEANS</t>
        </is>
      </c>
      <c r="J130" s="67" t="n">
        <v>62034231</v>
      </c>
      <c r="K130" s="67" t="inlineStr">
        <is>
          <t>lange broeken, incl. kniebroeken e.d. broeken, van denim, voor heren of voor jongens (m.u.v. werk- en bedrijfskleding, zgn. Amerikaanse overalls)</t>
        </is>
      </c>
      <c r="L130" s="40" t="inlineStr">
        <is>
          <t>MENS</t>
        </is>
      </c>
      <c r="M130" s="41" t="inlineStr">
        <is>
          <t>D0101</t>
        </is>
      </c>
      <c r="N130" s="41" t="inlineStr">
        <is>
          <t>NON</t>
        </is>
      </c>
      <c r="O130" s="41" t="inlineStr">
        <is>
          <t>REGULAR STRAIGHT</t>
        </is>
      </c>
      <c r="P130" s="41" t="inlineStr">
        <is>
          <t>28-38</t>
        </is>
      </c>
      <c r="Q130" s="41" t="inlineStr">
        <is>
          <t>32-34</t>
        </is>
      </c>
      <c r="R130" s="41" t="n"/>
      <c r="S130" s="41" t="inlineStr">
        <is>
          <t>SEASONAL MAIN</t>
        </is>
      </c>
      <c r="T130" s="42" t="inlineStr">
        <is>
          <t>TUNISIA</t>
        </is>
      </c>
      <c r="U130" s="42" t="inlineStr">
        <is>
          <t>ARTLAB</t>
        </is>
      </c>
      <c r="V130" s="42" t="inlineStr">
        <is>
          <t>ARTLAB</t>
        </is>
      </c>
      <c r="W130" s="42" t="inlineStr">
        <is>
          <t>INTERWASHING</t>
        </is>
      </c>
      <c r="X130" s="66" t="n"/>
      <c r="Y130" s="66" t="inlineStr">
        <is>
          <t>ORTA</t>
        </is>
      </c>
      <c r="Z130" s="67" t="n">
        <v>9560</v>
      </c>
      <c r="AA130" s="41" t="n"/>
      <c r="AB130" s="156" t="inlineStr">
        <is>
          <t>56% Sustainable</t>
        </is>
      </c>
      <c r="AC130" s="41" t="inlineStr">
        <is>
          <t>56% Organic cotton (warp), 44% cotton (weft)</t>
        </is>
      </c>
      <c r="AD130" s="41" t="inlineStr">
        <is>
          <t>15 oz</t>
        </is>
      </c>
      <c r="AE130" s="305" t="inlineStr">
        <is>
          <t>5,35 / 150</t>
        </is>
      </c>
      <c r="AF130" s="41" t="n"/>
      <c r="AG130" s="41" t="n"/>
      <c r="AH130" s="44" t="n"/>
      <c r="AI130" s="44" t="n"/>
      <c r="AJ130" s="44" t="n"/>
      <c r="AK130" s="70" t="n"/>
      <c r="AL130" s="293" t="n"/>
      <c r="AM130" s="294" t="inlineStr">
        <is>
          <t>EUR</t>
        </is>
      </c>
      <c r="AN130" s="294" t="inlineStr">
        <is>
          <t>FOB</t>
        </is>
      </c>
      <c r="AO130" s="294" t="inlineStr">
        <is>
          <t>60 DAYS NETT</t>
        </is>
      </c>
      <c r="AP130" s="295" t="inlineStr">
        <is>
          <t>cfmd</t>
        </is>
      </c>
      <c r="AQ130" s="295" t="n"/>
      <c r="AR130" s="294" t="n">
        <v>45</v>
      </c>
      <c r="AS130" s="294" t="n">
        <v>26.5</v>
      </c>
      <c r="AT130" s="296">
        <f>IFERROR(((IF(AS130&gt;0, AS130, IF(AR130&gt;0, AR130, IF(AQ130&gt;0, AQ130, 0)))))*INDEX(Assumptions!$B:$B,MATCH(T130,Assumptions!$A:$A,0)),0)</f>
        <v/>
      </c>
      <c r="AU130" s="296">
        <f>IFERROR(((IF(AS130&gt;0, AS130, IF(AR130&gt;0, AR130, IF(AQ130&gt;0, AQ130, 0)))))*INDEX(Assumptions!$C:$C,MATCH(T130,Assumptions!$A:$A,0)),0)</f>
        <v/>
      </c>
      <c r="AV130" s="296">
        <f>IFERROR(((IF(AS130&gt;0, AS130, IF(AR130&gt;0, AR130, IF(AQ130&gt;0, AQ130, 0)))))*INDEX(Assumptions!$D:$D,MATCH(T130,Assumptions!$A:$A,0)),0)</f>
        <v/>
      </c>
      <c r="AW130" s="296">
        <f>IFERROR(((IF(AS130&gt;0, AS130, IF(AR130&gt;0, AR130, IF(AQ130&gt;0, AQ130, 0)))))*INDEX(Assumptions!$G:$G,MATCH(U130,Assumptions!$F:$F,0)),0)</f>
        <v/>
      </c>
      <c r="AX130" s="297">
        <f>SUM(AT130:AW130)</f>
        <v/>
      </c>
      <c r="AY130" s="294">
        <f>((IF(AS130&gt;0, AS130, IF(AR130&gt;0, AR130, IF(AQ130&gt;0, AQ130, 0)))))+AX130</f>
        <v/>
      </c>
      <c r="AZ130" s="294">
        <f>BC130/BB130</f>
        <v/>
      </c>
      <c r="BA130" s="294">
        <f>BC130/2.38</f>
        <v/>
      </c>
      <c r="BB130" s="41" t="n">
        <v>2.5</v>
      </c>
      <c r="BC130" s="294" t="n">
        <v>149.95</v>
      </c>
      <c r="BD130" s="46">
        <f>(AZ130-AY130)/AZ130</f>
        <v/>
      </c>
      <c r="BE130" s="294">
        <f>AR130*BQ130</f>
        <v/>
      </c>
      <c r="BF130" s="294" t="n">
        <v>7.9</v>
      </c>
      <c r="BG130" s="294" t="n">
        <v>2.9</v>
      </c>
      <c r="BH130" s="47" t="n"/>
      <c r="BI130" s="47" t="n"/>
      <c r="BJ130" s="47" t="n"/>
      <c r="BK130" s="47" t="n"/>
      <c r="BL130" s="47" t="n"/>
      <c r="BM130" s="47" t="n"/>
      <c r="BN130" s="47" t="n"/>
      <c r="BO130" s="47" t="n"/>
      <c r="BP130" s="42" t="inlineStr">
        <is>
          <t>cancel holes &amp; repairs</t>
        </is>
      </c>
      <c r="BQ130" s="48" t="n">
        <v>17</v>
      </c>
      <c r="BR130" s="48" t="inlineStr">
        <is>
          <t>32x32</t>
        </is>
      </c>
      <c r="BS130" s="49" t="n">
        <v>42362</v>
      </c>
      <c r="BT130" s="73" t="inlineStr">
        <is>
          <t>14-12-2015 J</t>
        </is>
      </c>
      <c r="BU130" s="73" t="inlineStr">
        <is>
          <t>14-12-2015 M</t>
        </is>
      </c>
      <c r="BV130" s="50" t="inlineStr">
        <is>
          <t>1/2 size too small</t>
        </is>
      </c>
      <c r="BW130" s="50" t="inlineStr">
        <is>
          <t>DENIM FABRIC FROM TURKISH MILL</t>
        </is>
      </c>
      <c r="BX130" s="50" t="inlineStr">
        <is>
          <t>made in tunisia, washed by interwashing, 15 oz, denim fabric from turkish mill orta, seasonal main - 1/2 size too small</t>
        </is>
      </c>
      <c r="BY130" s="51" t="inlineStr">
        <is>
          <t>HOLD</t>
        </is>
      </c>
      <c r="BZ130" s="51" t="n">
        <v>42382</v>
      </c>
      <c r="CA130" s="52" t="n">
        <v>42432</v>
      </c>
      <c r="CB130" s="52" t="n"/>
      <c r="CC130" s="52" t="n"/>
      <c r="CD130" s="52" t="n">
        <v>42439</v>
      </c>
      <c r="CE130" s="243" t="n">
        <v>42451</v>
      </c>
      <c r="CF130" s="52" t="n"/>
      <c r="CG130" s="52" t="n"/>
      <c r="CH130" s="49" t="n">
        <v>42537</v>
      </c>
      <c r="CI130" s="49" t="inlineStr">
        <is>
          <t>Tunisia</t>
        </is>
      </c>
      <c r="CJ130" s="248" t="n"/>
      <c r="CK130" s="50" t="n"/>
      <c r="CL130" s="53" t="n"/>
      <c r="CM130" s="53" t="n"/>
      <c r="CN130" s="53" t="n"/>
      <c r="CO130" s="53" t="n">
        <v>149</v>
      </c>
      <c r="CP130" s="53">
        <f>CO130*AK130</f>
        <v/>
      </c>
      <c r="CQ130" s="53" t="n"/>
      <c r="CR130" s="53" t="n"/>
      <c r="CS130" s="53" t="n"/>
      <c r="CT130" s="298">
        <f>CO130*AZ130</f>
        <v/>
      </c>
      <c r="CU130" s="298">
        <f>CT130-(CO130*AY130)</f>
        <v/>
      </c>
      <c r="CV130" s="298" t="n"/>
    </row>
    <row customFormat="1" customHeight="1" hidden="1" ht="15" r="131" s="16">
      <c r="A131" s="217" t="inlineStr">
        <is>
          <t>K160751603</t>
        </is>
      </c>
      <c r="B131" s="67" t="n">
        <v>1010103331</v>
      </c>
      <c r="C131" s="217" t="inlineStr">
        <is>
          <t>LOUIS SELVAGE</t>
        </is>
      </c>
      <c r="D131" s="217" t="inlineStr">
        <is>
          <t>DRY GREEN CAST</t>
        </is>
      </c>
      <c r="E131" s="217" t="inlineStr">
        <is>
          <t>Drop 2</t>
        </is>
      </c>
      <c r="F131" s="217" t="inlineStr">
        <is>
          <t>x</t>
        </is>
      </c>
      <c r="G131" s="180" t="n">
        <v>42480</v>
      </c>
      <c r="H131" s="217" t="n"/>
      <c r="I131" s="217" t="inlineStr">
        <is>
          <t>JEANS</t>
        </is>
      </c>
      <c r="J131" s="216" t="n">
        <v>62034231</v>
      </c>
      <c r="K131" s="67" t="inlineStr">
        <is>
          <t>lange broeken, incl. kniebroeken e.d. broeken, van denim, voor heren of voor jongens (m.u.v. werk- en bedrijfskleding, zgn. Amerikaanse overalls)</t>
        </is>
      </c>
      <c r="L131" s="181" t="inlineStr">
        <is>
          <t>MENS</t>
        </is>
      </c>
      <c r="M131" s="217" t="inlineStr">
        <is>
          <t>D0078</t>
        </is>
      </c>
      <c r="N131" s="182" t="inlineStr">
        <is>
          <t>SELVAGE</t>
        </is>
      </c>
      <c r="O131" s="182" t="inlineStr">
        <is>
          <t>REGULAR STRAIGHT</t>
        </is>
      </c>
      <c r="P131" s="182" t="inlineStr">
        <is>
          <t>28-38</t>
        </is>
      </c>
      <c r="Q131" s="182" t="inlineStr">
        <is>
          <t>32-34</t>
        </is>
      </c>
      <c r="R131" s="182" t="n"/>
      <c r="S131" s="182" t="inlineStr">
        <is>
          <t>KINGS OF SHUTTLE LOOM</t>
        </is>
      </c>
      <c r="T131" s="183" t="inlineStr">
        <is>
          <t>TUNISIA</t>
        </is>
      </c>
      <c r="U131" s="183" t="inlineStr">
        <is>
          <t>ARTLAB</t>
        </is>
      </c>
      <c r="V131" s="183" t="inlineStr">
        <is>
          <t>ARTLAB</t>
        </is>
      </c>
      <c r="W131" s="183" t="inlineStr">
        <is>
          <t>UNWASHED</t>
        </is>
      </c>
      <c r="X131" s="217" t="n"/>
      <c r="Y131" s="182" t="inlineStr">
        <is>
          <t>COLLECT</t>
        </is>
      </c>
      <c r="Z131" s="182" t="inlineStr">
        <is>
          <t>RS6447-03</t>
        </is>
      </c>
      <c r="AA131" s="182" t="n"/>
      <c r="AB131" s="182" t="inlineStr">
        <is>
          <t>50% Sustainable</t>
        </is>
      </c>
      <c r="AC131" s="206" t="inlineStr">
        <is>
          <t>50% Recycled cotton, 50% cotton</t>
        </is>
      </c>
      <c r="AD131" s="206" t="inlineStr">
        <is>
          <t>15 oz</t>
        </is>
      </c>
      <c r="AE131" s="299" t="inlineStr">
        <is>
          <t>7,8$ / 78</t>
        </is>
      </c>
      <c r="AF131" s="182" t="n"/>
      <c r="AG131" s="182" t="n"/>
      <c r="AH131" s="185" t="n"/>
      <c r="AI131" s="185" t="n"/>
      <c r="AJ131" s="185" t="n"/>
      <c r="AK131" s="186" t="n"/>
      <c r="AL131" s="300" t="n"/>
      <c r="AM131" s="301" t="inlineStr">
        <is>
          <t>EUR</t>
        </is>
      </c>
      <c r="AN131" s="301" t="inlineStr">
        <is>
          <t>FOB</t>
        </is>
      </c>
      <c r="AO131" s="294" t="inlineStr">
        <is>
          <t>60 DAYS NETT</t>
        </is>
      </c>
      <c r="AP131" s="306" t="inlineStr">
        <is>
          <t>cfmd</t>
        </is>
      </c>
      <c r="AQ131" s="306" t="n"/>
      <c r="AR131" s="301" t="n">
        <v>45</v>
      </c>
      <c r="AS131" s="301" t="n">
        <v>33</v>
      </c>
      <c r="AT131" s="302">
        <f>IFERROR(((IF(AS131&gt;0, AS131, IF(AR131&gt;0, AR131, IF(AQ131&gt;0, AQ131, 0)))))*INDEX(Assumptions!$B:$B,MATCH(T131,Assumptions!$A:$A,0)),0)</f>
        <v/>
      </c>
      <c r="AU131" s="302">
        <f>IFERROR(((IF(AS131&gt;0, AS131, IF(AR131&gt;0, AR131, IF(AQ131&gt;0, AQ131, 0)))))*INDEX(Assumptions!$C:$C,MATCH(T131,Assumptions!$A:$A,0)),0)</f>
        <v/>
      </c>
      <c r="AV131" s="302">
        <f>IFERROR(((IF(AS131&gt;0, AS131, IF(AR131&gt;0, AR131, IF(AQ131&gt;0, AQ131, 0)))))*INDEX(Assumptions!$D:$D,MATCH(T131,Assumptions!$A:$A,0)),0)</f>
        <v/>
      </c>
      <c r="AW131" s="302">
        <f>IFERROR(((IF(AS131&gt;0, AS131, IF(AR131&gt;0, AR131, IF(AQ131&gt;0, AQ131, 0)))))*INDEX(Assumptions!$G:$G,MATCH(U131,Assumptions!$F:$F,0)),0)</f>
        <v/>
      </c>
      <c r="AX131" s="303">
        <f>SUM(AT131:AW131)</f>
        <v/>
      </c>
      <c r="AY131" s="301">
        <f>((IF(AS131&gt;0, AS131, IF(AR131&gt;0, AR131, IF(AQ131&gt;0, AQ131, 0)))))+AX131</f>
        <v/>
      </c>
      <c r="AZ131" s="301">
        <f>BC131/BB131</f>
        <v/>
      </c>
      <c r="BA131" s="301">
        <f>BC131/2.38</f>
        <v/>
      </c>
      <c r="BB131" s="182" t="n">
        <v>2.5</v>
      </c>
      <c r="BC131" s="301" t="n">
        <v>199.95</v>
      </c>
      <c r="BD131" s="191">
        <f>(AZ131-AY131)/AZ131</f>
        <v/>
      </c>
      <c r="BE131" s="301">
        <f>AR131*BQ131</f>
        <v/>
      </c>
      <c r="BF131" s="301" t="n"/>
      <c r="BG131" s="301" t="n"/>
      <c r="BH131" s="192" t="inlineStr">
        <is>
          <t>3.3</t>
        </is>
      </c>
      <c r="BI131" s="192" t="n"/>
      <c r="BJ131" s="192" t="inlineStr">
        <is>
          <t>n/a</t>
        </is>
      </c>
      <c r="BK131" s="192" t="n"/>
      <c r="BL131" s="192" t="n"/>
      <c r="BM131" s="192" t="n"/>
      <c r="BN131" s="192" t="n"/>
      <c r="BO131" s="192" t="n"/>
      <c r="BP131" s="183" t="n"/>
      <c r="BQ131" s="193" t="n">
        <v>17</v>
      </c>
      <c r="BR131" s="193" t="inlineStr">
        <is>
          <t>32x32</t>
        </is>
      </c>
      <c r="BS131" s="194" t="n">
        <v>42362</v>
      </c>
      <c r="BT131" s="214" t="inlineStr">
        <is>
          <t>15-12-2015 P</t>
        </is>
      </c>
      <c r="BU131" s="214" t="inlineStr">
        <is>
          <t>14-12-2015 P</t>
        </is>
      </c>
      <c r="BV131" s="195" t="inlineStr">
        <is>
          <t>ok</t>
        </is>
      </c>
      <c r="BW131" s="195" t="inlineStr">
        <is>
          <t xml:space="preserve"> 50% RECYCLED SELVAGE DENIM FROM JAPANESE MILL</t>
        </is>
      </c>
      <c r="BX131" s="195" t="inlineStr">
        <is>
          <t>made in tunisia, unwashed, 15 oz,  50% recycled selvage denim from japanese mill collect, kings of shuttle loom - wrong pocket flasher (s/b KOS flasher)</t>
        </is>
      </c>
      <c r="BY131" s="196" t="inlineStr">
        <is>
          <t>HOLD</t>
        </is>
      </c>
      <c r="BZ131" s="196" t="n">
        <v>42382</v>
      </c>
      <c r="CA131" s="197" t="n">
        <v>42447</v>
      </c>
      <c r="CB131" s="197" t="n"/>
      <c r="CC131" s="197" t="n"/>
      <c r="CD131" s="197" t="inlineStr">
        <is>
          <t>-</t>
        </is>
      </c>
      <c r="CE131" s="197" t="n"/>
      <c r="CF131" s="197" t="n"/>
      <c r="CG131" s="197" t="n"/>
      <c r="CH131" s="194" t="n"/>
      <c r="CI131" s="194" t="n"/>
      <c r="CJ131" s="249" t="n"/>
      <c r="CK131" s="50" t="n"/>
      <c r="CL131" s="198" t="n"/>
      <c r="CM131" s="198" t="n"/>
      <c r="CN131" s="198" t="n"/>
      <c r="CO131" s="198">
        <f>CM131+CN131</f>
        <v/>
      </c>
      <c r="CP131" s="198">
        <f>CO131*AK131</f>
        <v/>
      </c>
      <c r="CQ131" s="198" t="n"/>
      <c r="CR131" s="198" t="n"/>
      <c r="CS131" s="198" t="n"/>
      <c r="CT131" s="304">
        <f>CO131*AR131</f>
        <v/>
      </c>
      <c r="CU131" s="304">
        <f>CT131-(CO131*AQ131)</f>
        <v/>
      </c>
      <c r="CV131" s="304">
        <f>CO131*AY131</f>
        <v/>
      </c>
    </row>
    <row customFormat="1" customHeight="1" hidden="1" ht="15" r="132" s="16">
      <c r="A132" s="217" t="inlineStr">
        <is>
          <t>K160751604</t>
        </is>
      </c>
      <c r="B132" s="67" t="n">
        <v>1010103255</v>
      </c>
      <c r="C132" s="217" t="inlineStr">
        <is>
          <t>LOUIS</t>
        </is>
      </c>
      <c r="D132" s="217" t="inlineStr">
        <is>
          <t>DARK SLUB REPAIR</t>
        </is>
      </c>
      <c r="E132" s="217" t="inlineStr">
        <is>
          <t>Drop 2</t>
        </is>
      </c>
      <c r="F132" s="217" t="inlineStr">
        <is>
          <t>x</t>
        </is>
      </c>
      <c r="G132" s="180" t="n">
        <v>42428</v>
      </c>
      <c r="H132" s="217" t="inlineStr">
        <is>
          <t>Add to drop 1 for PROD!</t>
        </is>
      </c>
      <c r="I132" s="217" t="inlineStr">
        <is>
          <t>JEANS</t>
        </is>
      </c>
      <c r="J132" s="216" t="n">
        <v>62034231</v>
      </c>
      <c r="K132" s="67" t="inlineStr">
        <is>
          <t>lange broeken, incl. kniebroeken e.d. broeken, van denim, voor heren of voor jongens (m.u.v. werk- en bedrijfskleding, zgn. Amerikaanse overalls)</t>
        </is>
      </c>
      <c r="L132" s="181" t="inlineStr">
        <is>
          <t>MENS</t>
        </is>
      </c>
      <c r="M132" s="217" t="inlineStr">
        <is>
          <t>D0075</t>
        </is>
      </c>
      <c r="N132" s="182" t="inlineStr">
        <is>
          <t>-</t>
        </is>
      </c>
      <c r="O132" s="182" t="inlineStr">
        <is>
          <t>REGULAR STRAIGHT</t>
        </is>
      </c>
      <c r="P132" s="182" t="inlineStr">
        <is>
          <t>28-38</t>
        </is>
      </c>
      <c r="Q132" s="182" t="inlineStr">
        <is>
          <t>32-34</t>
        </is>
      </c>
      <c r="R132" s="182" t="n"/>
      <c r="S132" s="182" t="inlineStr">
        <is>
          <t>TRIPLE R</t>
        </is>
      </c>
      <c r="T132" s="183" t="inlineStr">
        <is>
          <t>TUNISIA</t>
        </is>
      </c>
      <c r="U132" s="183" t="inlineStr">
        <is>
          <t>ARTLAB</t>
        </is>
      </c>
      <c r="V132" s="183" t="inlineStr">
        <is>
          <t>ARTLAB</t>
        </is>
      </c>
      <c r="W132" s="183" t="inlineStr">
        <is>
          <t>ELLETI</t>
        </is>
      </c>
      <c r="X132" s="217" t="n"/>
      <c r="Y132" s="182" t="inlineStr">
        <is>
          <t>CALIK</t>
        </is>
      </c>
      <c r="Z132" s="217" t="inlineStr">
        <is>
          <t>NOT ORGANIC DUE TO MOQ</t>
        </is>
      </c>
      <c r="AA132" s="182" t="inlineStr">
        <is>
          <t>D7794P1107 Sidney Dark Blue</t>
        </is>
      </c>
      <c r="AB132" s="182" t="inlineStr">
        <is>
          <t>0% Sustainable</t>
        </is>
      </c>
      <c r="AC132" s="182" t="inlineStr">
        <is>
          <t>46% Polyacryl, 43% cotton, 11% polyester</t>
        </is>
      </c>
      <c r="AD132" s="182" t="inlineStr">
        <is>
          <t>13 oz</t>
        </is>
      </c>
      <c r="AE132" s="307" t="inlineStr">
        <is>
          <t>6,90 / 142</t>
        </is>
      </c>
      <c r="AF132" s="182" t="n"/>
      <c r="AG132" s="182" t="n"/>
      <c r="AH132" s="185" t="n"/>
      <c r="AI132" s="185" t="n"/>
      <c r="AJ132" s="185" t="n"/>
      <c r="AK132" s="186" t="n"/>
      <c r="AL132" s="300" t="n"/>
      <c r="AM132" s="301" t="inlineStr">
        <is>
          <t>EUR</t>
        </is>
      </c>
      <c r="AN132" s="301" t="inlineStr">
        <is>
          <t>FOB</t>
        </is>
      </c>
      <c r="AO132" s="294" t="inlineStr">
        <is>
          <t>60 DAYS NETT</t>
        </is>
      </c>
      <c r="AP132" s="306" t="inlineStr">
        <is>
          <t>cfmd</t>
        </is>
      </c>
      <c r="AQ132" s="306" t="n"/>
      <c r="AR132" s="301" t="n">
        <v>45</v>
      </c>
      <c r="AS132" s="301" t="n">
        <v>29.9</v>
      </c>
      <c r="AT132" s="302">
        <f>IFERROR(((IF(AS132&gt;0, AS132, IF(AR132&gt;0, AR132, IF(AQ132&gt;0, AQ132, 0)))))*INDEX(Assumptions!$B:$B,MATCH(T132,Assumptions!$A:$A,0)),0)</f>
        <v/>
      </c>
      <c r="AU132" s="302">
        <f>IFERROR(((IF(AS132&gt;0, AS132, IF(AR132&gt;0, AR132, IF(AQ132&gt;0, AQ132, 0)))))*INDEX(Assumptions!$C:$C,MATCH(T132,Assumptions!$A:$A,0)),0)</f>
        <v/>
      </c>
      <c r="AV132" s="302">
        <f>IFERROR(((IF(AS132&gt;0, AS132, IF(AR132&gt;0, AR132, IF(AQ132&gt;0, AQ132, 0)))))*INDEX(Assumptions!$D:$D,MATCH(T132,Assumptions!$A:$A,0)),0)</f>
        <v/>
      </c>
      <c r="AW132" s="302">
        <f>IFERROR(((IF(AS132&gt;0, AS132, IF(AR132&gt;0, AR132, IF(AQ132&gt;0, AQ132, 0)))))*INDEX(Assumptions!$G:$G,MATCH(U132,Assumptions!$F:$F,0)),0)</f>
        <v/>
      </c>
      <c r="AX132" s="303">
        <f>SUM(AT132:AW132)</f>
        <v/>
      </c>
      <c r="AY132" s="301">
        <f>((IF(AS132&gt;0, AS132, IF(AR132&gt;0, AR132, IF(AQ132&gt;0, AQ132, 0)))))+AX132</f>
        <v/>
      </c>
      <c r="AZ132" s="301">
        <f>BC132/BB132</f>
        <v/>
      </c>
      <c r="BA132" s="301">
        <f>BC132/2.38</f>
        <v/>
      </c>
      <c r="BB132" s="182" t="n">
        <v>2.5</v>
      </c>
      <c r="BC132" s="301" t="n">
        <v>179.95</v>
      </c>
      <c r="BD132" s="191">
        <f>(AZ132-AY132)/AZ132</f>
        <v/>
      </c>
      <c r="BE132" s="301">
        <f>AR132*BQ132</f>
        <v/>
      </c>
      <c r="BF132" s="301" t="n"/>
      <c r="BG132" s="301" t="n"/>
      <c r="BH132" s="192" t="inlineStr">
        <is>
          <t>3.72</t>
        </is>
      </c>
      <c r="BI132" s="192" t="n"/>
      <c r="BJ132" s="192" t="inlineStr">
        <is>
          <t>11.4</t>
        </is>
      </c>
      <c r="BK132" s="192" t="n"/>
      <c r="BL132" s="192" t="n"/>
      <c r="BM132" s="192" t="n"/>
      <c r="BN132" s="192" t="n"/>
      <c r="BO132" s="192" t="n"/>
      <c r="BP132" s="183" t="inlineStr">
        <is>
          <t>New test Elleti. Mar Dev</t>
        </is>
      </c>
      <c r="BQ132" s="193" t="n">
        <v>17</v>
      </c>
      <c r="BR132" s="193" t="inlineStr">
        <is>
          <t>32x32</t>
        </is>
      </c>
      <c r="BS132" s="194" t="n">
        <v>42362</v>
      </c>
      <c r="BT132" s="214" t="inlineStr">
        <is>
          <t>16-12-2015 M</t>
        </is>
      </c>
      <c r="BU132" s="211" t="n"/>
      <c r="BV132" s="195" t="inlineStr">
        <is>
          <t>ok</t>
        </is>
      </c>
      <c r="BW132" s="195" t="inlineStr">
        <is>
          <t>DENIM FABRIC FROM TURKISH MILL</t>
        </is>
      </c>
      <c r="BX132" s="195" t="inlineStr">
        <is>
          <t>made in tunisia, washed by elleti, 13 oz, denim fabric from turkish mill calik, triple r - available patch (s/b triple r patch)</t>
        </is>
      </c>
      <c r="BY132" s="196" t="inlineStr">
        <is>
          <t>32x32</t>
        </is>
      </c>
      <c r="BZ132" s="196" t="n">
        <v>42382</v>
      </c>
      <c r="CA132" s="197" t="n">
        <v>42453</v>
      </c>
      <c r="CB132" s="197" t="n"/>
      <c r="CC132" s="197" t="n"/>
      <c r="CD132" s="197" t="inlineStr">
        <is>
          <t>-</t>
        </is>
      </c>
      <c r="CE132" s="197" t="n"/>
      <c r="CF132" s="197" t="n"/>
      <c r="CG132" s="197" t="n"/>
      <c r="CH132" s="194" t="n"/>
      <c r="CI132" s="194" t="n"/>
      <c r="CJ132" s="249" t="n"/>
      <c r="CK132" s="50" t="n"/>
      <c r="CL132" s="198" t="n"/>
      <c r="CM132" s="198" t="n"/>
      <c r="CN132" s="198" t="n"/>
      <c r="CO132" s="198">
        <f>CM132+CN132</f>
        <v/>
      </c>
      <c r="CP132" s="198">
        <f>CO132*AK132</f>
        <v/>
      </c>
      <c r="CQ132" s="198" t="n"/>
      <c r="CR132" s="198" t="n"/>
      <c r="CS132" s="198" t="n"/>
      <c r="CT132" s="304">
        <f>CO132*AR132</f>
        <v/>
      </c>
      <c r="CU132" s="304">
        <f>CT132-(CO132*AQ132)</f>
        <v/>
      </c>
      <c r="CV132" s="304">
        <f>CO132*AY132</f>
        <v/>
      </c>
    </row>
    <row customFormat="1" customHeight="1" hidden="1" ht="15" r="133" s="16">
      <c r="A133" s="66" t="inlineStr">
        <is>
          <t>K160751605</t>
        </is>
      </c>
      <c r="B133" s="67" t="n">
        <v>1010103332</v>
      </c>
      <c r="C133" s="66" t="inlineStr">
        <is>
          <t>LOUIS</t>
        </is>
      </c>
      <c r="D133" s="66" t="inlineStr">
        <is>
          <t>VINTAGE BLACK</t>
        </is>
      </c>
      <c r="E133" s="66" t="inlineStr">
        <is>
          <t>Drop 2</t>
        </is>
      </c>
      <c r="F133" s="66" t="n"/>
      <c r="G133" s="39" t="n"/>
      <c r="H133" s="66" t="n"/>
      <c r="I133" s="66" t="inlineStr">
        <is>
          <t>JEANS</t>
        </is>
      </c>
      <c r="J133" s="67" t="n">
        <v>62034231</v>
      </c>
      <c r="K133" s="67" t="inlineStr">
        <is>
          <t>lange broeken, incl. kniebroeken e.d. broeken, van denim, voor heren of voor jongens (m.u.v. werk- en bedrijfskleding, zgn. Amerikaanse overalls)</t>
        </is>
      </c>
      <c r="L133" s="40" t="inlineStr">
        <is>
          <t>MENS</t>
        </is>
      </c>
      <c r="M133" s="66" t="inlineStr">
        <is>
          <t>D0097</t>
        </is>
      </c>
      <c r="N133" s="41" t="inlineStr">
        <is>
          <t>COMFORT</t>
        </is>
      </c>
      <c r="O133" s="41" t="inlineStr">
        <is>
          <t>REGULAR STRAIGHT</t>
        </is>
      </c>
      <c r="P133" s="41" t="inlineStr">
        <is>
          <t>28-38</t>
        </is>
      </c>
      <c r="Q133" s="41" t="inlineStr">
        <is>
          <t>32-34</t>
        </is>
      </c>
      <c r="R133" s="41" t="n"/>
      <c r="S133" s="41" t="inlineStr">
        <is>
          <t>SEASONAL BLACK</t>
        </is>
      </c>
      <c r="T133" s="42" t="inlineStr">
        <is>
          <t>TUNISIA</t>
        </is>
      </c>
      <c r="U133" s="42" t="inlineStr">
        <is>
          <t>ARTLAB</t>
        </is>
      </c>
      <c r="V133" s="42" t="inlineStr">
        <is>
          <t>ARTLAB</t>
        </is>
      </c>
      <c r="W133" s="42" t="inlineStr">
        <is>
          <t>INTERWASHING</t>
        </is>
      </c>
      <c r="X133" s="66" t="n"/>
      <c r="Y133" s="66" t="inlineStr">
        <is>
          <t>CANDIANI</t>
        </is>
      </c>
      <c r="Z133" s="67" t="inlineStr">
        <is>
          <t>RR7216 N-PITCH PRESHRUNK ORGANIC</t>
        </is>
      </c>
      <c r="AA133" s="67" t="inlineStr">
        <is>
          <t xml:space="preserve">RR7216 N-PITCH PRESHRUNK </t>
        </is>
      </c>
      <c r="AB133" s="156" t="inlineStr">
        <is>
          <t>98% Sustainable</t>
        </is>
      </c>
      <c r="AC133" s="41" t="inlineStr">
        <is>
          <t>98% Organic cotton, 2% elastane</t>
        </is>
      </c>
      <c r="AD133" s="41" t="inlineStr">
        <is>
          <t>12,5 oz</t>
        </is>
      </c>
      <c r="AE133" s="305" t="inlineStr">
        <is>
          <t>5,2 / 164</t>
        </is>
      </c>
      <c r="AF133" s="41" t="n">
        <v>4000</v>
      </c>
      <c r="AG133" s="58" t="inlineStr">
        <is>
          <t>5-6</t>
        </is>
      </c>
      <c r="AH133" s="44" t="n"/>
      <c r="AI133" s="44" t="n"/>
      <c r="AJ133" s="44" t="n"/>
      <c r="AK133" s="70" t="n"/>
      <c r="AL133" s="293" t="n"/>
      <c r="AM133" s="294" t="inlineStr">
        <is>
          <t>EUR</t>
        </is>
      </c>
      <c r="AN133" s="294" t="inlineStr">
        <is>
          <t>FOB</t>
        </is>
      </c>
      <c r="AO133" s="294" t="inlineStr">
        <is>
          <t>60 DAYS NETT</t>
        </is>
      </c>
      <c r="AP133" s="295" t="inlineStr">
        <is>
          <t>cfmd</t>
        </is>
      </c>
      <c r="AQ133" s="295" t="n"/>
      <c r="AR133" s="294" t="n">
        <v>45</v>
      </c>
      <c r="AS133" s="294" t="n">
        <v>25</v>
      </c>
      <c r="AT133" s="296">
        <f>IFERROR(((IF(AS133&gt;0, AS133, IF(AR133&gt;0, AR133, IF(AQ133&gt;0, AQ133, 0)))))*INDEX(Assumptions!$B:$B,MATCH(T133,Assumptions!$A:$A,0)),0)</f>
        <v/>
      </c>
      <c r="AU133" s="296">
        <f>IFERROR(((IF(AS133&gt;0, AS133, IF(AR133&gt;0, AR133, IF(AQ133&gt;0, AQ133, 0)))))*INDEX(Assumptions!$C:$C,MATCH(T133,Assumptions!$A:$A,0)),0)</f>
        <v/>
      </c>
      <c r="AV133" s="296">
        <f>IFERROR(((IF(AS133&gt;0, AS133, IF(AR133&gt;0, AR133, IF(AQ133&gt;0, AQ133, 0)))))*INDEX(Assumptions!$D:$D,MATCH(T133,Assumptions!$A:$A,0)),0)</f>
        <v/>
      </c>
      <c r="AW133" s="296">
        <f>IFERROR(((IF(AS133&gt;0, AS133, IF(AR133&gt;0, AR133, IF(AQ133&gt;0, AQ133, 0)))))*INDEX(Assumptions!$G:$G,MATCH(U133,Assumptions!$F:$F,0)),0)</f>
        <v/>
      </c>
      <c r="AX133" s="297">
        <f>SUM(AT133:AW133)</f>
        <v/>
      </c>
      <c r="AY133" s="294">
        <f>((IF(AS133&gt;0, AS133, IF(AR133&gt;0, AR133, IF(AQ133&gt;0, AQ133, 0)))))+AX133</f>
        <v/>
      </c>
      <c r="AZ133" s="294">
        <f>BC133/BB133</f>
        <v/>
      </c>
      <c r="BA133" s="294">
        <f>BC133/2.38</f>
        <v/>
      </c>
      <c r="BB133" s="41" t="n">
        <v>2.5</v>
      </c>
      <c r="BC133" s="294" t="n">
        <v>139.95</v>
      </c>
      <c r="BD133" s="46">
        <f>(AZ133-AY133)/AZ133</f>
        <v/>
      </c>
      <c r="BE133" s="294">
        <f>AR133*BQ133</f>
        <v/>
      </c>
      <c r="BF133" s="294" t="n">
        <v>6.6</v>
      </c>
      <c r="BG133" s="294" t="n">
        <v>2.65</v>
      </c>
      <c r="BH133" s="47" t="n"/>
      <c r="BI133" s="47" t="n"/>
      <c r="BJ133" s="47" t="n"/>
      <c r="BK133" s="47" t="n"/>
      <c r="BL133" s="47" t="n"/>
      <c r="BM133" s="47" t="n"/>
      <c r="BN133" s="47" t="n"/>
      <c r="BO133" s="47" t="n"/>
      <c r="BP133" s="42" t="inlineStr">
        <is>
          <t>KHOI black vintage - I like this - but no tint and less strong sprayed</t>
        </is>
      </c>
      <c r="BQ133" s="48" t="n">
        <v>17</v>
      </c>
      <c r="BR133" s="48" t="inlineStr">
        <is>
          <t>32x32</t>
        </is>
      </c>
      <c r="BS133" s="49" t="n">
        <v>42362</v>
      </c>
      <c r="BT133" s="73" t="inlineStr">
        <is>
          <t>14-12-2015 J</t>
        </is>
      </c>
      <c r="BU133" s="73" t="inlineStr">
        <is>
          <t>14-12-2015 M</t>
        </is>
      </c>
      <c r="BV133" s="50" t="inlineStr">
        <is>
          <t>ok</t>
        </is>
      </c>
      <c r="BW133" s="50" t="inlineStr">
        <is>
          <t>STRETCH DENIM FROM ITALIAN MILL</t>
        </is>
      </c>
      <c r="BX133" s="50" t="inlineStr">
        <is>
          <t>made in tunisia, washed by interwashing, 12,5 oz, stretch denim from italian mill candiani, seasonal black</t>
        </is>
      </c>
      <c r="BY133" s="51" t="inlineStr">
        <is>
          <t>N/A</t>
        </is>
      </c>
      <c r="BZ133" s="51" t="n"/>
      <c r="CA133" s="51" t="inlineStr">
        <is>
          <t>N/A</t>
        </is>
      </c>
      <c r="CB133" s="52" t="n"/>
      <c r="CC133" s="52" t="n"/>
      <c r="CD133" s="52" t="inlineStr">
        <is>
          <t>N/A</t>
        </is>
      </c>
      <c r="CE133" s="255" t="n">
        <v>42515</v>
      </c>
      <c r="CF133" s="52" t="n"/>
      <c r="CG133" s="52" t="n"/>
      <c r="CH133" s="49" t="n">
        <v>42586</v>
      </c>
      <c r="CI133" s="49" t="inlineStr">
        <is>
          <t>Tunisia</t>
        </is>
      </c>
      <c r="CJ133" s="248" t="inlineStr">
        <is>
          <t>2-5 pcs received (recheck)</t>
        </is>
      </c>
      <c r="CK133" s="50" t="n"/>
      <c r="CL133" s="53" t="n"/>
      <c r="CM133" s="53" t="n"/>
      <c r="CN133" s="53" t="n"/>
      <c r="CO133" s="53" t="n">
        <v>245</v>
      </c>
      <c r="CP133" s="53">
        <f>CO133*AK133</f>
        <v/>
      </c>
      <c r="CQ133" s="53" t="n"/>
      <c r="CR133" s="53" t="n"/>
      <c r="CS133" s="53" t="n"/>
      <c r="CT133" s="298">
        <f>CO133*AZ133</f>
        <v/>
      </c>
      <c r="CU133" s="298">
        <f>CT133-(CO133*AY133)</f>
        <v/>
      </c>
      <c r="CV133" s="298" t="n"/>
    </row>
    <row customFormat="1" customHeight="1" hidden="1" ht="15" r="134" s="16">
      <c r="A134" s="66" t="inlineStr">
        <is>
          <t>K160751606</t>
        </is>
      </c>
      <c r="B134" s="67" t="n">
        <v>1010103333</v>
      </c>
      <c r="C134" s="66" t="inlineStr">
        <is>
          <t>LOUIS</t>
        </is>
      </c>
      <c r="D134" s="66" t="inlineStr">
        <is>
          <t>BLACK OVERDYE BADGE</t>
        </is>
      </c>
      <c r="E134" s="66" t="inlineStr">
        <is>
          <t>Drop 2</t>
        </is>
      </c>
      <c r="F134" s="66" t="n"/>
      <c r="G134" s="39" t="n"/>
      <c r="H134" s="66" t="n"/>
      <c r="I134" s="66" t="inlineStr">
        <is>
          <t>JEANS</t>
        </is>
      </c>
      <c r="J134" s="67" t="n">
        <v>62034231</v>
      </c>
      <c r="K134" s="67" t="inlineStr">
        <is>
          <t>lange broeken, incl. kniebroeken e.d. broeken, van denim, voor heren of voor jongens (m.u.v. werk- en bedrijfskleding, zgn. Amerikaanse overalls)</t>
        </is>
      </c>
      <c r="L134" s="40" t="inlineStr">
        <is>
          <t>MENS</t>
        </is>
      </c>
      <c r="M134" s="66" t="inlineStr">
        <is>
          <t>D0068</t>
        </is>
      </c>
      <c r="N134" s="41" t="inlineStr">
        <is>
          <t>COMFORT</t>
        </is>
      </c>
      <c r="O134" s="41" t="inlineStr">
        <is>
          <t>REGULAR STRAIGHT</t>
        </is>
      </c>
      <c r="P134" s="41" t="inlineStr">
        <is>
          <t>28-38</t>
        </is>
      </c>
      <c r="Q134" s="41" t="inlineStr">
        <is>
          <t>32-34</t>
        </is>
      </c>
      <c r="R134" s="41" t="n"/>
      <c r="S134" s="41" t="inlineStr">
        <is>
          <t>SEASONAL BLACK</t>
        </is>
      </c>
      <c r="T134" s="42" t="inlineStr">
        <is>
          <t>TUNISIA</t>
        </is>
      </c>
      <c r="U134" s="42" t="inlineStr">
        <is>
          <t>ARTLAB</t>
        </is>
      </c>
      <c r="V134" s="42" t="inlineStr">
        <is>
          <t>ARTLAB</t>
        </is>
      </c>
      <c r="W134" s="42" t="inlineStr">
        <is>
          <t>INTERWASHING</t>
        </is>
      </c>
      <c r="X134" s="66" t="n"/>
      <c r="Y134" s="66" t="inlineStr">
        <is>
          <t>CANDIANI</t>
        </is>
      </c>
      <c r="Z134" s="67" t="inlineStr">
        <is>
          <t>RR7216 N-PITCH PRESHRUNK ORGANIC</t>
        </is>
      </c>
      <c r="AA134" s="67" t="inlineStr">
        <is>
          <t xml:space="preserve">RR7216 N-PITCH PRESHRUNK </t>
        </is>
      </c>
      <c r="AB134" s="156" t="inlineStr">
        <is>
          <t>98% Sustainable</t>
        </is>
      </c>
      <c r="AC134" s="41" t="inlineStr">
        <is>
          <t>98% Organic cotton, 2% elastane</t>
        </is>
      </c>
      <c r="AD134" s="41" t="inlineStr">
        <is>
          <t>12,5 oz</t>
        </is>
      </c>
      <c r="AE134" s="305" t="inlineStr">
        <is>
          <t>5,2 / 164</t>
        </is>
      </c>
      <c r="AF134" s="41" t="n">
        <v>4000</v>
      </c>
      <c r="AG134" s="58" t="inlineStr">
        <is>
          <t>5-6</t>
        </is>
      </c>
      <c r="AH134" s="44" t="n"/>
      <c r="AI134" s="44" t="n"/>
      <c r="AJ134" s="44" t="n"/>
      <c r="AK134" s="70" t="n"/>
      <c r="AL134" s="293" t="n"/>
      <c r="AM134" s="294" t="inlineStr">
        <is>
          <t>EUR</t>
        </is>
      </c>
      <c r="AN134" s="294" t="inlineStr">
        <is>
          <t>FOB</t>
        </is>
      </c>
      <c r="AO134" s="294" t="inlineStr">
        <is>
          <t>60 DAYS NETT</t>
        </is>
      </c>
      <c r="AP134" s="295" t="inlineStr">
        <is>
          <t>cfmd</t>
        </is>
      </c>
      <c r="AQ134" s="295" t="n"/>
      <c r="AR134" s="294" t="n">
        <v>45</v>
      </c>
      <c r="AS134" s="294" t="n">
        <v>75.40000000000001</v>
      </c>
      <c r="AT134" s="296">
        <f>IFERROR(((IF(AS134&gt;0, AS134, IF(AR134&gt;0, AR134, IF(AQ134&gt;0, AQ134, 0)))))*INDEX(Assumptions!$B:$B,MATCH(T134,Assumptions!$A:$A,0)),0)</f>
        <v/>
      </c>
      <c r="AU134" s="296">
        <f>IFERROR(((IF(AS134&gt;0, AS134, IF(AR134&gt;0, AR134, IF(AQ134&gt;0, AQ134, 0)))))*INDEX(Assumptions!$C:$C,MATCH(T134,Assumptions!$A:$A,0)),0)</f>
        <v/>
      </c>
      <c r="AV134" s="296">
        <f>IFERROR(((IF(AS134&gt;0, AS134, IF(AR134&gt;0, AR134, IF(AQ134&gt;0, AQ134, 0)))))*INDEX(Assumptions!$D:$D,MATCH(T134,Assumptions!$A:$A,0)),0)</f>
        <v/>
      </c>
      <c r="AW134" s="296">
        <f>IFERROR(((IF(AS134&gt;0, AS134, IF(AR134&gt;0, AR134, IF(AQ134&gt;0, AQ134, 0)))))*INDEX(Assumptions!$G:$G,MATCH(U134,Assumptions!$F:$F,0)),0)</f>
        <v/>
      </c>
      <c r="AX134" s="297">
        <f>SUM(AT134:AW134)</f>
        <v/>
      </c>
      <c r="AY134" s="294">
        <f>((IF(AS134&gt;0, AS134, IF(AR134&gt;0, AR134, IF(AQ134&gt;0, AQ134, 0)))))+AX134</f>
        <v/>
      </c>
      <c r="AZ134" s="294">
        <f>BC134/BB134</f>
        <v/>
      </c>
      <c r="BA134" s="294">
        <f>BC134/2.38</f>
        <v/>
      </c>
      <c r="BB134" s="41" t="n">
        <v>2.5</v>
      </c>
      <c r="BC134" s="294" t="n">
        <v>349.95</v>
      </c>
      <c r="BD134" s="46">
        <f>(AZ134-AY134)/AZ134</f>
        <v/>
      </c>
      <c r="BE134" s="294">
        <f>AR134*BQ134</f>
        <v/>
      </c>
      <c r="BF134" s="294" t="n">
        <v>4</v>
      </c>
      <c r="BG134" s="294" t="n"/>
      <c r="BH134" s="47" t="n"/>
      <c r="BI134" s="47" t="n"/>
      <c r="BJ134" s="71" t="n"/>
      <c r="BK134" s="47" t="n"/>
      <c r="BL134" s="47" t="n"/>
      <c r="BM134" s="47" t="n"/>
      <c r="BN134" s="47" t="n"/>
      <c r="BO134" s="47" t="n"/>
      <c r="BP134" s="42" t="inlineStr">
        <is>
          <t>develop badges in black/white</t>
        </is>
      </c>
      <c r="BQ134" s="48" t="n">
        <v>17</v>
      </c>
      <c r="BR134" s="48" t="inlineStr">
        <is>
          <t>32x32</t>
        </is>
      </c>
      <c r="BS134" s="49" t="n">
        <v>42362</v>
      </c>
      <c r="BT134" s="73" t="inlineStr">
        <is>
          <t>15-12-2015 P</t>
        </is>
      </c>
      <c r="BU134" s="72" t="inlineStr">
        <is>
          <t>11-12-2015 M</t>
        </is>
      </c>
      <c r="BV134" s="50" t="inlineStr">
        <is>
          <t>1/2 size too small</t>
        </is>
      </c>
      <c r="BW134" s="50" t="inlineStr">
        <is>
          <t>STRETCH DENIM FROM ITALIAN MILL</t>
        </is>
      </c>
      <c r="BX134" s="50" t="inlineStr">
        <is>
          <t>made in tunisia, washed by interwashing, 12,5 oz, stretch denim from italian mill candiani, seasonal black - 1/2 size too small</t>
        </is>
      </c>
      <c r="BY134" s="51" t="inlineStr">
        <is>
          <t>HOLD</t>
        </is>
      </c>
      <c r="BZ134" s="51" t="n">
        <v>42382</v>
      </c>
      <c r="CA134" s="52" t="n">
        <v>42433</v>
      </c>
      <c r="CB134" s="52" t="n"/>
      <c r="CC134" s="52" t="n"/>
      <c r="CD134" s="52" t="n">
        <v>42444</v>
      </c>
      <c r="CE134" s="255" t="n">
        <v>42515</v>
      </c>
      <c r="CF134" s="52" t="n"/>
      <c r="CG134" s="52" t="n"/>
      <c r="CH134" s="49" t="n">
        <v>42564</v>
      </c>
      <c r="CI134" s="49" t="inlineStr">
        <is>
          <t>Tunisia</t>
        </is>
      </c>
      <c r="CJ134" s="248" t="n"/>
      <c r="CK134" s="50" t="n"/>
      <c r="CL134" s="53" t="n"/>
      <c r="CM134" s="53" t="n"/>
      <c r="CN134" s="53" t="n"/>
      <c r="CO134" s="53" t="n">
        <v>63</v>
      </c>
      <c r="CP134" s="53">
        <f>CO134*AK134</f>
        <v/>
      </c>
      <c r="CQ134" s="53" t="n"/>
      <c r="CR134" s="53" t="n"/>
      <c r="CS134" s="53" t="n"/>
      <c r="CT134" s="298">
        <f>CO134*AZ134</f>
        <v/>
      </c>
      <c r="CU134" s="298">
        <f>CT134-(CO134*AY134)</f>
        <v/>
      </c>
      <c r="CV134" s="298" t="n"/>
    </row>
    <row customFormat="1" customHeight="1" hidden="1" ht="15" r="135" s="178">
      <c r="A135" s="233" t="inlineStr">
        <is>
          <t>K160751607</t>
        </is>
      </c>
      <c r="B135" s="67" t="n">
        <v>1010103334</v>
      </c>
      <c r="C135" s="233" t="inlineStr">
        <is>
          <t>LOUIS SELVAGE</t>
        </is>
      </c>
      <c r="D135" s="233" t="inlineStr">
        <is>
          <t>14 OZ. DRY</t>
        </is>
      </c>
      <c r="E135" s="233" t="inlineStr">
        <is>
          <t>Drop 2</t>
        </is>
      </c>
      <c r="F135" s="233" t="n"/>
      <c r="G135" s="159" t="n"/>
      <c r="H135" s="233" t="n"/>
      <c r="I135" s="233" t="inlineStr">
        <is>
          <t>JEANS</t>
        </is>
      </c>
      <c r="J135" s="252" t="n">
        <v>62034231</v>
      </c>
      <c r="K135" s="67" t="inlineStr">
        <is>
          <t>lange broeken, incl. kniebroeken e.d. broeken, van denim, voor heren of voor jongens (m.u.v. werk- en bedrijfskleding, zgn. Amerikaanse overalls)</t>
        </is>
      </c>
      <c r="L135" s="160" t="inlineStr">
        <is>
          <t>MENS</t>
        </is>
      </c>
      <c r="M135" s="233" t="inlineStr">
        <is>
          <t>D0003</t>
        </is>
      </c>
      <c r="N135" s="62" t="inlineStr">
        <is>
          <t>SELVAGE</t>
        </is>
      </c>
      <c r="O135" s="62" t="inlineStr">
        <is>
          <t>REGULAR STRAIGHT</t>
        </is>
      </c>
      <c r="P135" s="62" t="inlineStr">
        <is>
          <t>28-38</t>
        </is>
      </c>
      <c r="Q135" s="62" t="inlineStr">
        <is>
          <t>32-34</t>
        </is>
      </c>
      <c r="R135" s="41" t="inlineStr">
        <is>
          <t>C/O SS16</t>
        </is>
      </c>
      <c r="S135" s="62" t="inlineStr">
        <is>
          <t>KINGS OF SHUTTLE LOOM</t>
        </is>
      </c>
      <c r="T135" s="161" t="inlineStr">
        <is>
          <t>TUNISIA</t>
        </is>
      </c>
      <c r="U135" s="161" t="inlineStr">
        <is>
          <t>ARTLAB</t>
        </is>
      </c>
      <c r="V135" s="161" t="inlineStr">
        <is>
          <t>ARTLAB</t>
        </is>
      </c>
      <c r="W135" s="161" t="inlineStr">
        <is>
          <t>UNWASHED</t>
        </is>
      </c>
      <c r="X135" s="233" t="n"/>
      <c r="Y135" s="62" t="inlineStr">
        <is>
          <t>COLLECT</t>
        </is>
      </c>
      <c r="Z135" s="62" t="inlineStr">
        <is>
          <t>R7060</t>
        </is>
      </c>
      <c r="AA135" s="62" t="n"/>
      <c r="AB135" s="62" t="inlineStr">
        <is>
          <t>50% Sustainable</t>
        </is>
      </c>
      <c r="AC135" s="234" t="inlineStr">
        <is>
          <t>50% Recycled cotton, 50% cotton</t>
        </is>
      </c>
      <c r="AD135" s="234" t="inlineStr">
        <is>
          <t>14 oz</t>
        </is>
      </c>
      <c r="AE135" s="235" t="inlineStr">
        <is>
          <t>8,5$ / 76</t>
        </is>
      </c>
      <c r="AF135" s="62" t="inlineStr">
        <is>
          <t xml:space="preserve"> </t>
        </is>
      </c>
      <c r="AG135" s="62" t="n"/>
      <c r="AH135" s="163" t="n"/>
      <c r="AI135" s="163" t="n"/>
      <c r="AJ135" s="163" t="n"/>
      <c r="AK135" s="164" t="n"/>
      <c r="AL135" s="311" t="n"/>
      <c r="AM135" s="312" t="inlineStr">
        <is>
          <t>EUR</t>
        </is>
      </c>
      <c r="AN135" s="312" t="inlineStr">
        <is>
          <t>FOB</t>
        </is>
      </c>
      <c r="AO135" s="294" t="inlineStr">
        <is>
          <t>60 DAYS NETT</t>
        </is>
      </c>
      <c r="AP135" s="316" t="inlineStr">
        <is>
          <t>cfmd</t>
        </is>
      </c>
      <c r="AQ135" s="316" t="n"/>
      <c r="AR135" s="312" t="n">
        <v>45</v>
      </c>
      <c r="AS135" s="312" t="n">
        <v>32.2</v>
      </c>
      <c r="AT135" s="313">
        <f>IFERROR(((IF(AS135&gt;0, AS135, IF(AR135&gt;0, AR135, IF(AQ135&gt;0, AQ135, 0)))))*INDEX(Assumptions!$B:$B,MATCH(T135,Assumptions!$A:$A,0)),0)</f>
        <v/>
      </c>
      <c r="AU135" s="313">
        <f>IFERROR(((IF(AS135&gt;0, AS135, IF(AR135&gt;0, AR135, IF(AQ135&gt;0, AQ135, 0)))))*INDEX(Assumptions!$C:$C,MATCH(T135,Assumptions!$A:$A,0)),0)</f>
        <v/>
      </c>
      <c r="AV135" s="313">
        <f>IFERROR(((IF(AS135&gt;0, AS135, IF(AR135&gt;0, AR135, IF(AQ135&gt;0, AQ135, 0)))))*INDEX(Assumptions!$D:$D,MATCH(T135,Assumptions!$A:$A,0)),0)</f>
        <v/>
      </c>
      <c r="AW135" s="313">
        <f>IFERROR(((IF(AS135&gt;0, AS135, IF(AR135&gt;0, AR135, IF(AQ135&gt;0, AQ135, 0)))))*INDEX(Assumptions!$G:$G,MATCH(U135,Assumptions!$F:$F,0)),0)</f>
        <v/>
      </c>
      <c r="AX135" s="314">
        <f>SUM(AT135:AW135)</f>
        <v/>
      </c>
      <c r="AY135" s="312">
        <f>((IF(AS135&gt;0, AS135, IF(AR135&gt;0, AR135, IF(AQ135&gt;0, AQ135, 0)))))+AX135</f>
        <v/>
      </c>
      <c r="AZ135" s="312">
        <f>BC135/BB135</f>
        <v/>
      </c>
      <c r="BA135" s="312">
        <f>BC135/2.38</f>
        <v/>
      </c>
      <c r="BB135" s="62" t="n">
        <v>2.5</v>
      </c>
      <c r="BC135" s="312" t="n">
        <v>199.95</v>
      </c>
      <c r="BD135" s="169">
        <f>(AZ135-AY135)/AZ135</f>
        <v/>
      </c>
      <c r="BE135" s="312">
        <f>AR135*BQ135</f>
        <v/>
      </c>
      <c r="BF135" s="312" t="inlineStr">
        <is>
          <t>n/a</t>
        </is>
      </c>
      <c r="BG135" s="312" t="n"/>
      <c r="BH135" s="170" t="n"/>
      <c r="BI135" s="170" t="n"/>
      <c r="BJ135" s="170" t="n"/>
      <c r="BK135" s="170" t="n"/>
      <c r="BL135" s="170" t="n"/>
      <c r="BM135" s="170" t="n"/>
      <c r="BN135" s="170" t="n"/>
      <c r="BO135" s="170" t="n"/>
      <c r="BP135" s="161" t="n"/>
      <c r="BQ135" s="171" t="n">
        <v>0</v>
      </c>
      <c r="BR135" s="171" t="inlineStr">
        <is>
          <t>-</t>
        </is>
      </c>
      <c r="BS135" s="172" t="n"/>
      <c r="BT135" s="173" t="inlineStr">
        <is>
          <t>JOSHUA'S DOOS</t>
        </is>
      </c>
      <c r="BU135" s="237" t="inlineStr">
        <is>
          <t>no SMS asked ?</t>
        </is>
      </c>
      <c r="BV135" s="173" t="inlineStr">
        <is>
          <t>carry over style</t>
        </is>
      </c>
      <c r="BW135" s="173" t="inlineStr">
        <is>
          <t xml:space="preserve"> 50% RECYCLED SELVAGE DENIM FROM JAPANESE MILL</t>
        </is>
      </c>
      <c r="BX135" s="173" t="inlineStr">
        <is>
          <t>made in tunisia, unwashed, 14 oz,  50% recycled selvage denim from japanese mill collect, kings of shuttle loom - carry over style</t>
        </is>
      </c>
      <c r="BY135" s="174" t="inlineStr">
        <is>
          <t>N/A</t>
        </is>
      </c>
      <c r="BZ135" s="174" t="n"/>
      <c r="CA135" s="174" t="inlineStr">
        <is>
          <t>N/A</t>
        </is>
      </c>
      <c r="CB135" s="175" t="n"/>
      <c r="CC135" s="175" t="n"/>
      <c r="CD135" s="175" t="inlineStr">
        <is>
          <t>N/A</t>
        </is>
      </c>
      <c r="CE135" s="175" t="n"/>
      <c r="CF135" s="175" t="n"/>
      <c r="CG135" s="175" t="n"/>
      <c r="CH135" s="172" t="inlineStr">
        <is>
          <t>?</t>
        </is>
      </c>
      <c r="CI135" s="172" t="n"/>
      <c r="CJ135" s="250" t="n"/>
      <c r="CK135" s="50" t="n"/>
      <c r="CL135" s="176" t="n"/>
      <c r="CM135" s="176" t="n"/>
      <c r="CN135" s="176" t="n"/>
      <c r="CO135" s="228" t="n">
        <v>32</v>
      </c>
      <c r="CP135" s="176">
        <f>CO135*AK135</f>
        <v/>
      </c>
      <c r="CQ135" s="176" t="n"/>
      <c r="CR135" s="176" t="n"/>
      <c r="CS135" s="176" t="n"/>
      <c r="CT135" s="298">
        <f>CO135*AZ135</f>
        <v/>
      </c>
      <c r="CU135" s="298">
        <f>CT135-(CO135*AY135)</f>
        <v/>
      </c>
      <c r="CV135" s="315" t="n"/>
    </row>
    <row customFormat="1" customHeight="1" hidden="1" ht="15" r="136" s="16">
      <c r="A136" s="217" t="inlineStr">
        <is>
          <t>K160751701</t>
        </is>
      </c>
      <c r="B136" s="67" t="n">
        <v>1010103335</v>
      </c>
      <c r="C136" s="217" t="inlineStr">
        <is>
          <t>SIMON</t>
        </is>
      </c>
      <c r="D136" s="217" t="inlineStr">
        <is>
          <t>VINTAGE RECYCLED</t>
        </is>
      </c>
      <c r="E136" s="217" t="inlineStr">
        <is>
          <t>Drop 1</t>
        </is>
      </c>
      <c r="F136" s="217" t="inlineStr">
        <is>
          <t>x</t>
        </is>
      </c>
      <c r="G136" s="180" t="n">
        <v>42428</v>
      </c>
      <c r="H136" s="217" t="n"/>
      <c r="I136" s="217" t="inlineStr">
        <is>
          <t>JEANS</t>
        </is>
      </c>
      <c r="J136" s="216" t="n">
        <v>62034231</v>
      </c>
      <c r="K136" s="67" t="inlineStr">
        <is>
          <t>lange broeken, incl. kniebroeken e.d. broeken, van denim, voor heren of voor jongens (m.u.v. werk- en bedrijfskleding, zgn. Amerikaanse overalls)</t>
        </is>
      </c>
      <c r="L136" s="181" t="inlineStr">
        <is>
          <t>MENS</t>
        </is>
      </c>
      <c r="M136" s="217" t="inlineStr">
        <is>
          <t>D0100</t>
        </is>
      </c>
      <c r="N136" s="182" t="inlineStr">
        <is>
          <t>-</t>
        </is>
      </c>
      <c r="O136" s="182" t="inlineStr">
        <is>
          <t>LOOSE STRAIGHT</t>
        </is>
      </c>
      <c r="P136" s="182" t="inlineStr">
        <is>
          <t>28-38</t>
        </is>
      </c>
      <c r="Q136" s="182" t="inlineStr">
        <is>
          <t>32-34</t>
        </is>
      </c>
      <c r="R136" s="182" t="n"/>
      <c r="S136" s="182" t="inlineStr">
        <is>
          <t>RED LIGHT DENIM</t>
        </is>
      </c>
      <c r="T136" s="183" t="inlineStr">
        <is>
          <t>TUNISIA</t>
        </is>
      </c>
      <c r="U136" s="183" t="inlineStr">
        <is>
          <t>ARTLAB</t>
        </is>
      </c>
      <c r="V136" s="183" t="inlineStr">
        <is>
          <t>ARTLAB</t>
        </is>
      </c>
      <c r="W136" s="183" t="inlineStr">
        <is>
          <t>INTERWASHING</t>
        </is>
      </c>
      <c r="X136" s="217" t="n"/>
      <c r="Y136" s="217" t="inlineStr">
        <is>
          <t>ROYO</t>
        </is>
      </c>
      <c r="Z136" s="217" t="inlineStr">
        <is>
          <t>Cidren crudo C/31410 02829</t>
        </is>
      </c>
      <c r="AA136" s="182" t="n"/>
      <c r="AB136" s="182" t="inlineStr">
        <is>
          <t>82% Sustainable</t>
        </is>
      </c>
      <c r="AC136" s="182" t="inlineStr">
        <is>
          <t>64% Organic cotton, 18% recycled cotton, 18% cotton</t>
        </is>
      </c>
      <c r="AD136" s="182" t="inlineStr">
        <is>
          <t>12,5 oz</t>
        </is>
      </c>
      <c r="AE136" s="307" t="inlineStr">
        <is>
          <t>4,9 / 162</t>
        </is>
      </c>
      <c r="AF136" s="182" t="n"/>
      <c r="AG136" s="182" t="n"/>
      <c r="AH136" s="185" t="n"/>
      <c r="AI136" s="185" t="n"/>
      <c r="AJ136" s="185" t="n"/>
      <c r="AK136" s="186" t="n"/>
      <c r="AL136" s="300" t="n"/>
      <c r="AM136" s="301" t="inlineStr">
        <is>
          <t>EUR</t>
        </is>
      </c>
      <c r="AN136" s="301" t="inlineStr">
        <is>
          <t>FOB</t>
        </is>
      </c>
      <c r="AO136" s="294" t="inlineStr">
        <is>
          <t>60 DAYS NETT</t>
        </is>
      </c>
      <c r="AP136" s="306" t="inlineStr">
        <is>
          <t>cfmd</t>
        </is>
      </c>
      <c r="AQ136" s="306" t="n"/>
      <c r="AR136" s="301" t="n">
        <v>45</v>
      </c>
      <c r="AS136" s="301" t="n">
        <v>25.6</v>
      </c>
      <c r="AT136" s="302">
        <f>IFERROR(((IF(AS136&gt;0, AS136, IF(AR136&gt;0, AR136, IF(AQ136&gt;0, AQ136, 0)))))*INDEX(Assumptions!$B:$B,MATCH(T136,Assumptions!$A:$A,0)),0)</f>
        <v/>
      </c>
      <c r="AU136" s="302">
        <f>IFERROR(((IF(AS136&gt;0, AS136, IF(AR136&gt;0, AR136, IF(AQ136&gt;0, AQ136, 0)))))*INDEX(Assumptions!$C:$C,MATCH(T136,Assumptions!$A:$A,0)),0)</f>
        <v/>
      </c>
      <c r="AV136" s="302">
        <f>IFERROR(((IF(AS136&gt;0, AS136, IF(AR136&gt;0, AR136, IF(AQ136&gt;0, AQ136, 0)))))*INDEX(Assumptions!$D:$D,MATCH(T136,Assumptions!$A:$A,0)),0)</f>
        <v/>
      </c>
      <c r="AW136" s="302">
        <f>IFERROR(((IF(AS136&gt;0, AS136, IF(AR136&gt;0, AR136, IF(AQ136&gt;0, AQ136, 0)))))*INDEX(Assumptions!$G:$G,MATCH(U136,Assumptions!$F:$F,0)),0)</f>
        <v/>
      </c>
      <c r="AX136" s="303">
        <f>SUM(AT136:AW136)</f>
        <v/>
      </c>
      <c r="AY136" s="301">
        <f>((IF(AS136&gt;0, AS136, IF(AR136&gt;0, AR136, IF(AQ136&gt;0, AQ136, 0)))))+AX136</f>
        <v/>
      </c>
      <c r="AZ136" s="301">
        <f>BC136/BB136</f>
        <v/>
      </c>
      <c r="BA136" s="301">
        <f>BC136/2.38</f>
        <v/>
      </c>
      <c r="BB136" s="182" t="n">
        <v>2.5</v>
      </c>
      <c r="BC136" s="301" t="n">
        <v>149.95</v>
      </c>
      <c r="BD136" s="191">
        <f>(AZ136-AY136)/AZ136</f>
        <v/>
      </c>
      <c r="BE136" s="301">
        <f>AR136*BQ136</f>
        <v/>
      </c>
      <c r="BF136" s="301" t="n"/>
      <c r="BG136" s="301" t="n"/>
      <c r="BH136" s="192" t="inlineStr">
        <is>
          <t>2.88</t>
        </is>
      </c>
      <c r="BI136" s="192" t="inlineStr">
        <is>
          <t>CXL destroy!!</t>
        </is>
      </c>
      <c r="BJ136" s="208" t="inlineStr">
        <is>
          <t>7</t>
        </is>
      </c>
      <c r="BK136" s="192" t="n"/>
      <c r="BL136" s="192" t="n"/>
      <c r="BM136" s="192" t="n"/>
      <c r="BN136" s="192" t="n"/>
      <c r="BO136" s="192" t="n"/>
      <c r="BP136" s="183" t="n"/>
      <c r="BQ136" s="193" t="n">
        <v>17</v>
      </c>
      <c r="BR136" s="193" t="inlineStr">
        <is>
          <t>32x32</t>
        </is>
      </c>
      <c r="BS136" s="194" t="n">
        <v>42362</v>
      </c>
      <c r="BT136" s="214" t="inlineStr">
        <is>
          <t>15-12-2015 M -&gt; P</t>
        </is>
      </c>
      <c r="BU136" s="214" t="inlineStr">
        <is>
          <t>11-12-2015 M</t>
        </is>
      </c>
      <c r="BV136" s="195" t="inlineStr">
        <is>
          <t>best fit</t>
        </is>
      </c>
      <c r="BW136" s="195" t="inlineStr">
        <is>
          <t>18% RECYCLED DENIM FABRIC FROM SPANISH MILL</t>
        </is>
      </c>
      <c r="BX136" s="195" t="inlineStr">
        <is>
          <t>made in tunisia, washed by interwashing, 12,5 oz, 18% recycled denim fabric from spanish mill royo, red light denim - best fit, damages on front and back pockets are cxl</t>
        </is>
      </c>
      <c r="BY136" s="196" t="inlineStr">
        <is>
          <t>32x32</t>
        </is>
      </c>
      <c r="BZ136" s="196" t="n">
        <v>42382</v>
      </c>
      <c r="CA136" s="197" t="n">
        <v>42417</v>
      </c>
      <c r="CB136" s="197" t="inlineStr">
        <is>
          <t>pending</t>
        </is>
      </c>
      <c r="CC136" s="197" t="inlineStr">
        <is>
          <t>waiting for sizeset of Vintage Black</t>
        </is>
      </c>
      <c r="CD136" s="197" t="inlineStr">
        <is>
          <t>-</t>
        </is>
      </c>
      <c r="CE136" s="197" t="n"/>
      <c r="CF136" s="197" t="n"/>
      <c r="CG136" s="197" t="n"/>
      <c r="CH136" s="194" t="n"/>
      <c r="CI136" s="194" t="n"/>
      <c r="CJ136" s="249" t="n"/>
      <c r="CK136" s="50" t="n"/>
      <c r="CL136" s="198" t="n"/>
      <c r="CM136" s="198" t="n"/>
      <c r="CN136" s="198" t="n"/>
      <c r="CO136" s="198">
        <f>CM136+CN136</f>
        <v/>
      </c>
      <c r="CP136" s="198">
        <f>CO136*AK136</f>
        <v/>
      </c>
      <c r="CQ136" s="198" t="n"/>
      <c r="CR136" s="198" t="n"/>
      <c r="CS136" s="198" t="n"/>
      <c r="CT136" s="304">
        <f>CO136*AR136</f>
        <v/>
      </c>
      <c r="CU136" s="304">
        <f>CT136-(CO136*AQ136)</f>
        <v/>
      </c>
      <c r="CV136" s="304">
        <f>CO136*AY136</f>
        <v/>
      </c>
    </row>
    <row customFormat="1" customHeight="1" hidden="1" ht="15" r="137" s="16">
      <c r="A137" s="66" t="inlineStr">
        <is>
          <t>K160751702</t>
        </is>
      </c>
      <c r="B137" s="67" t="n">
        <v>1010103336</v>
      </c>
      <c r="C137" s="66" t="inlineStr">
        <is>
          <t>SIMON</t>
        </is>
      </c>
      <c r="D137" s="66" t="inlineStr">
        <is>
          <t>VINTAGE BLACK</t>
        </is>
      </c>
      <c r="E137" s="66" t="inlineStr">
        <is>
          <t>Drop 2</t>
        </is>
      </c>
      <c r="F137" s="66" t="n"/>
      <c r="G137" s="39" t="n"/>
      <c r="H137" s="66" t="n"/>
      <c r="I137" s="66" t="inlineStr">
        <is>
          <t>JEANS</t>
        </is>
      </c>
      <c r="J137" s="67" t="n">
        <v>62034231</v>
      </c>
      <c r="K137" s="67" t="inlineStr">
        <is>
          <t>lange broeken, incl. kniebroeken e.d. broeken, van denim, voor heren of voor jongens (m.u.v. werk- en bedrijfskleding, zgn. Amerikaanse overalls)</t>
        </is>
      </c>
      <c r="L137" s="40" t="inlineStr">
        <is>
          <t>MENS</t>
        </is>
      </c>
      <c r="M137" s="66" t="inlineStr">
        <is>
          <t>D0097</t>
        </is>
      </c>
      <c r="N137" s="41" t="inlineStr">
        <is>
          <t>COMFORT</t>
        </is>
      </c>
      <c r="O137" s="41" t="inlineStr">
        <is>
          <t>LOOSE STRAIGHT</t>
        </is>
      </c>
      <c r="P137" s="41" t="inlineStr">
        <is>
          <t>28-38</t>
        </is>
      </c>
      <c r="Q137" s="41" t="inlineStr">
        <is>
          <t>32-34</t>
        </is>
      </c>
      <c r="R137" s="41" t="n"/>
      <c r="S137" s="41" t="inlineStr">
        <is>
          <t>SEASONAL BLACK</t>
        </is>
      </c>
      <c r="T137" s="42" t="inlineStr">
        <is>
          <t>TUNISIA</t>
        </is>
      </c>
      <c r="U137" s="42" t="inlineStr">
        <is>
          <t>ARTLAB</t>
        </is>
      </c>
      <c r="V137" s="42" t="inlineStr">
        <is>
          <t>ARTLAB</t>
        </is>
      </c>
      <c r="W137" s="42" t="inlineStr">
        <is>
          <t>INTERWASHING</t>
        </is>
      </c>
      <c r="X137" s="66" t="n"/>
      <c r="Y137" s="66" t="inlineStr">
        <is>
          <t>CANDIANI</t>
        </is>
      </c>
      <c r="Z137" s="67" t="inlineStr">
        <is>
          <t>RR7216 N-PITCH PRESHRUNK ORGANIC</t>
        </is>
      </c>
      <c r="AA137" s="67" t="inlineStr">
        <is>
          <t xml:space="preserve">RR7216 N-PITCH PRESHRUNK </t>
        </is>
      </c>
      <c r="AB137" s="156" t="inlineStr">
        <is>
          <t>98% Sustainable</t>
        </is>
      </c>
      <c r="AC137" s="41" t="inlineStr">
        <is>
          <t>98% Organic cotton, 2% elastane</t>
        </is>
      </c>
      <c r="AD137" s="41" t="inlineStr">
        <is>
          <t>12,5 oz</t>
        </is>
      </c>
      <c r="AE137" s="305" t="inlineStr">
        <is>
          <t>5,2 / 164</t>
        </is>
      </c>
      <c r="AF137" s="41" t="n">
        <v>4000</v>
      </c>
      <c r="AG137" s="58" t="inlineStr">
        <is>
          <t>5-6</t>
        </is>
      </c>
      <c r="AH137" s="44" t="n"/>
      <c r="AI137" s="44" t="n"/>
      <c r="AJ137" s="44" t="n"/>
      <c r="AK137" s="70" t="n"/>
      <c r="AL137" s="293" t="n"/>
      <c r="AM137" s="294" t="inlineStr">
        <is>
          <t>EUR</t>
        </is>
      </c>
      <c r="AN137" s="294" t="inlineStr">
        <is>
          <t>FOB</t>
        </is>
      </c>
      <c r="AO137" s="294" t="inlineStr">
        <is>
          <t>60 DAYS NETT</t>
        </is>
      </c>
      <c r="AP137" s="295" t="inlineStr">
        <is>
          <t>cfmd</t>
        </is>
      </c>
      <c r="AQ137" s="295" t="n"/>
      <c r="AR137" s="294" t="n">
        <v>45</v>
      </c>
      <c r="AS137" s="294" t="n">
        <v>25</v>
      </c>
      <c r="AT137" s="296">
        <f>IFERROR(((IF(AS137&gt;0, AS137, IF(AR137&gt;0, AR137, IF(AQ137&gt;0, AQ137, 0)))))*INDEX(Assumptions!$B:$B,MATCH(T137,Assumptions!$A:$A,0)),0)</f>
        <v/>
      </c>
      <c r="AU137" s="296">
        <f>IFERROR(((IF(AS137&gt;0, AS137, IF(AR137&gt;0, AR137, IF(AQ137&gt;0, AQ137, 0)))))*INDEX(Assumptions!$C:$C,MATCH(T137,Assumptions!$A:$A,0)),0)</f>
        <v/>
      </c>
      <c r="AV137" s="296">
        <f>IFERROR(((IF(AS137&gt;0, AS137, IF(AR137&gt;0, AR137, IF(AQ137&gt;0, AQ137, 0)))))*INDEX(Assumptions!$D:$D,MATCH(T137,Assumptions!$A:$A,0)),0)</f>
        <v/>
      </c>
      <c r="AW137" s="296">
        <f>IFERROR(((IF(AS137&gt;0, AS137, IF(AR137&gt;0, AR137, IF(AQ137&gt;0, AQ137, 0)))))*INDEX(Assumptions!$G:$G,MATCH(U137,Assumptions!$F:$F,0)),0)</f>
        <v/>
      </c>
      <c r="AX137" s="297">
        <f>SUM(AT137:AW137)</f>
        <v/>
      </c>
      <c r="AY137" s="294">
        <f>((IF(AS137&gt;0, AS137, IF(AR137&gt;0, AR137, IF(AQ137&gt;0, AQ137, 0)))))+AX137</f>
        <v/>
      </c>
      <c r="AZ137" s="294">
        <f>BC137/BB137</f>
        <v/>
      </c>
      <c r="BA137" s="294">
        <f>BC137/2.38</f>
        <v/>
      </c>
      <c r="BB137" s="41" t="n">
        <v>2.5</v>
      </c>
      <c r="BC137" s="294" t="n">
        <v>139.95</v>
      </c>
      <c r="BD137" s="46">
        <f>(AZ137-AY137)/AZ137</f>
        <v/>
      </c>
      <c r="BE137" s="294">
        <f>AR137*BQ137</f>
        <v/>
      </c>
      <c r="BF137" s="294" t="n">
        <v>6.6</v>
      </c>
      <c r="BG137" s="294" t="n">
        <v>2.73</v>
      </c>
      <c r="BH137" s="47" t="n"/>
      <c r="BI137" s="47" t="n"/>
      <c r="BJ137" s="47" t="n"/>
      <c r="BK137" s="47" t="n"/>
      <c r="BL137" s="47" t="n"/>
      <c r="BM137" s="47" t="n"/>
      <c r="BN137" s="47" t="n"/>
      <c r="BO137" s="47" t="n"/>
      <c r="BP137" s="42" t="inlineStr">
        <is>
          <t>KHOI black vintage - I like this - but no tint and less strong sprayed</t>
        </is>
      </c>
      <c r="BQ137" s="48" t="n">
        <v>17</v>
      </c>
      <c r="BR137" s="48" t="inlineStr">
        <is>
          <t>32x32</t>
        </is>
      </c>
      <c r="BS137" s="49" t="n">
        <v>42362</v>
      </c>
      <c r="BT137" s="73" t="inlineStr">
        <is>
          <t>14-12-2015 J</t>
        </is>
      </c>
      <c r="BU137" s="73" t="inlineStr">
        <is>
          <t>14-12-2015 M</t>
        </is>
      </c>
      <c r="BV137" s="50" t="inlineStr">
        <is>
          <t>1/2 size too small</t>
        </is>
      </c>
      <c r="BW137" s="50" t="inlineStr">
        <is>
          <t>STRETCH DENIM FROM ITALIAN MILL</t>
        </is>
      </c>
      <c r="BX137" s="50" t="inlineStr">
        <is>
          <t>made in tunisia, washed by interwashing, 12,5 oz, stretch denim from italian mill candiani, seasonal black - 1/2 size too small, wrong patch (s/b like seasonal styles)</t>
        </is>
      </c>
      <c r="BY137" s="51" t="inlineStr">
        <is>
          <t>SIZESET</t>
        </is>
      </c>
      <c r="BZ137" s="51" t="n">
        <v>42382</v>
      </c>
      <c r="CA137" s="52" t="n">
        <v>42433</v>
      </c>
      <c r="CB137" s="52" t="n"/>
      <c r="CC137" s="52" t="n"/>
      <c r="CD137" s="52" t="n">
        <v>42444</v>
      </c>
      <c r="CE137" s="254" t="n">
        <v>42515</v>
      </c>
      <c r="CF137" s="52" t="n"/>
      <c r="CG137" s="52" t="n"/>
      <c r="CH137" s="49" t="n">
        <v>42586</v>
      </c>
      <c r="CI137" s="49" t="inlineStr">
        <is>
          <t>Tunisia</t>
        </is>
      </c>
      <c r="CJ137" s="248" t="n"/>
      <c r="CK137" s="50" t="inlineStr">
        <is>
          <t>thigh + knee too small, OK</t>
        </is>
      </c>
      <c r="CL137" s="53" t="n"/>
      <c r="CM137" s="53" t="n"/>
      <c r="CN137" s="53" t="n"/>
      <c r="CO137" s="53" t="n">
        <v>150</v>
      </c>
      <c r="CP137" s="53">
        <f>CO137*AK137</f>
        <v/>
      </c>
      <c r="CQ137" s="53" t="n"/>
      <c r="CR137" s="53" t="n"/>
      <c r="CS137" s="53" t="n"/>
      <c r="CT137" s="298">
        <f>CO137*AZ137</f>
        <v/>
      </c>
      <c r="CU137" s="298">
        <f>CT137-(CO137*AY137)</f>
        <v/>
      </c>
      <c r="CV137" s="298" t="n"/>
    </row>
    <row customFormat="1" customHeight="1" hidden="1" ht="15" r="138" s="16">
      <c r="A138" s="66" t="inlineStr">
        <is>
          <t>K160751703</t>
        </is>
      </c>
      <c r="B138" s="67" t="n">
        <v>1010103337</v>
      </c>
      <c r="C138" s="66" t="inlineStr">
        <is>
          <t>SIMON SELVAGE</t>
        </is>
      </c>
      <c r="D138" s="67" t="inlineStr">
        <is>
          <t>13 OZ. DRY BLACK</t>
        </is>
      </c>
      <c r="E138" s="66" t="n"/>
      <c r="F138" s="66" t="n"/>
      <c r="G138" s="39" t="n">
        <v>42444</v>
      </c>
      <c r="H138" s="66" t="n"/>
      <c r="I138" s="66" t="inlineStr">
        <is>
          <t>JEANS</t>
        </is>
      </c>
      <c r="J138" s="67" t="n">
        <v>62034231</v>
      </c>
      <c r="K138" s="67" t="inlineStr">
        <is>
          <t>lange broeken, incl. kniebroeken e.d. broeken, van denim, voor heren of voor jongens (m.u.v. werk- en bedrijfskleding, zgn. Amerikaanse overalls)</t>
        </is>
      </c>
      <c r="L138" s="40" t="inlineStr">
        <is>
          <t>MENS</t>
        </is>
      </c>
      <c r="M138" s="67" t="n"/>
      <c r="N138" s="41" t="inlineStr">
        <is>
          <t>SELVAGE</t>
        </is>
      </c>
      <c r="O138" s="41" t="inlineStr">
        <is>
          <t>LOOSE STRAIGHT</t>
        </is>
      </c>
      <c r="P138" s="41" t="inlineStr">
        <is>
          <t>28-38</t>
        </is>
      </c>
      <c r="Q138" s="41" t="inlineStr">
        <is>
          <t>32-34</t>
        </is>
      </c>
      <c r="R138" s="41" t="n"/>
      <c r="S138" s="41" t="inlineStr">
        <is>
          <t>KINGS OF SHUTTLE LOOM</t>
        </is>
      </c>
      <c r="T138" s="42" t="inlineStr">
        <is>
          <t>TUNISIA</t>
        </is>
      </c>
      <c r="U138" s="42" t="inlineStr">
        <is>
          <t>ARTLAB</t>
        </is>
      </c>
      <c r="V138" s="42" t="inlineStr">
        <is>
          <t>ARTLAB</t>
        </is>
      </c>
      <c r="W138" s="42" t="inlineStr">
        <is>
          <t>UNWASHED</t>
        </is>
      </c>
      <c r="X138" s="66" t="n"/>
      <c r="Y138" s="66" t="inlineStr">
        <is>
          <t>CANDIANI</t>
        </is>
      </c>
      <c r="Z138" s="156" t="inlineStr">
        <is>
          <t>SL7274 N Pitch appeal-preshrunk ORGANIC</t>
        </is>
      </c>
      <c r="AA138" s="41" t="inlineStr">
        <is>
          <t>SL7274 N Pitch appeal-preshrunk</t>
        </is>
      </c>
      <c r="AB138" s="41" t="inlineStr">
        <is>
          <t>100% Sustainable</t>
        </is>
      </c>
      <c r="AC138" s="41" t="inlineStr">
        <is>
          <t>100% Organic cotton</t>
        </is>
      </c>
      <c r="AD138" s="156" t="inlineStr">
        <is>
          <t>13 oz</t>
        </is>
      </c>
      <c r="AE138" s="305" t="inlineStr">
        <is>
          <t>5,55 / 80</t>
        </is>
      </c>
      <c r="AF138" s="41" t="n">
        <v>1500</v>
      </c>
      <c r="AG138" s="58" t="inlineStr">
        <is>
          <t>6-7</t>
        </is>
      </c>
      <c r="AH138" s="44" t="n"/>
      <c r="AI138" s="44" t="n"/>
      <c r="AJ138" s="44" t="n"/>
      <c r="AK138" s="70" t="n"/>
      <c r="AL138" s="293" t="n"/>
      <c r="AM138" s="294" t="inlineStr">
        <is>
          <t>EUR</t>
        </is>
      </c>
      <c r="AN138" s="294" t="inlineStr">
        <is>
          <t>FOB</t>
        </is>
      </c>
      <c r="AO138" s="294" t="inlineStr">
        <is>
          <t>60 DAYS NETT</t>
        </is>
      </c>
      <c r="AP138" s="295" t="inlineStr">
        <is>
          <t>cfmd</t>
        </is>
      </c>
      <c r="AQ138" s="295" t="n"/>
      <c r="AR138" s="294" t="n"/>
      <c r="AS138" s="294" t="n">
        <v>25</v>
      </c>
      <c r="AT138" s="296">
        <f>IFERROR(((IF(AS138&gt;0, AS138, IF(AR138&gt;0, AR138, IF(AQ138&gt;0, AQ138, 0)))))*INDEX(Assumptions!$B:$B,MATCH(T138,Assumptions!$A:$A,0)),0)</f>
        <v/>
      </c>
      <c r="AU138" s="296">
        <f>IFERROR(((IF(AS138&gt;0, AS138, IF(AR138&gt;0, AR138, IF(AQ138&gt;0, AQ138, 0)))))*INDEX(Assumptions!$C:$C,MATCH(T138,Assumptions!$A:$A,0)),0)</f>
        <v/>
      </c>
      <c r="AV138" s="296">
        <f>IFERROR(((IF(AS138&gt;0, AS138, IF(AR138&gt;0, AR138, IF(AQ138&gt;0, AQ138, 0)))))*INDEX(Assumptions!$D:$D,MATCH(T138,Assumptions!$A:$A,0)),0)</f>
        <v/>
      </c>
      <c r="AW138" s="296">
        <f>IFERROR(((IF(AS138&gt;0, AS138, IF(AR138&gt;0, AR138, IF(AQ138&gt;0, AQ138, 0)))))*INDEX(Assumptions!$G:$G,MATCH(U138,Assumptions!$F:$F,0)),0)</f>
        <v/>
      </c>
      <c r="AX138" s="297">
        <f>SUM(AT138:AW138)</f>
        <v/>
      </c>
      <c r="AY138" s="294">
        <f>((IF(AS138&gt;0, AS138, IF(AR138&gt;0, AR138, IF(AQ138&gt;0, AQ138, 0)))))+AX138</f>
        <v/>
      </c>
      <c r="AZ138" s="294">
        <f>BC138/BB138</f>
        <v/>
      </c>
      <c r="BA138" s="294">
        <f>BC138/2.38</f>
        <v/>
      </c>
      <c r="BB138" s="41" t="n">
        <v>2.5</v>
      </c>
      <c r="BC138" s="294" t="n">
        <v>159.95</v>
      </c>
      <c r="BD138" s="46">
        <f>(AZ138-AY138)/AZ138</f>
        <v/>
      </c>
      <c r="BE138" s="294">
        <f>AR138*BQ138</f>
        <v/>
      </c>
      <c r="BF138" s="294" t="n"/>
      <c r="BG138" s="294" t="n"/>
      <c r="BH138" s="47" t="n"/>
      <c r="BI138" s="47" t="n"/>
      <c r="BJ138" s="47" t="n"/>
      <c r="BK138" s="47" t="n"/>
      <c r="BL138" s="47" t="n"/>
      <c r="BM138" s="47" t="n"/>
      <c r="BN138" s="47" t="n"/>
      <c r="BO138" s="47" t="n"/>
      <c r="BP138" s="42" t="n"/>
      <c r="BQ138" s="48" t="n">
        <v>0</v>
      </c>
      <c r="BR138" s="48" t="inlineStr">
        <is>
          <t>-</t>
        </is>
      </c>
      <c r="BS138" s="49" t="n"/>
      <c r="BT138" s="49" t="n"/>
      <c r="BU138" s="49" t="n"/>
      <c r="BV138" s="49" t="n"/>
      <c r="BW138" s="50" t="inlineStr">
        <is>
          <t>SELVAGE DENIM FROM ITALIAN MILL</t>
        </is>
      </c>
      <c r="BX138" s="50" t="inlineStr">
        <is>
          <t>made in tunisia, unwashed, 13 oz, selvage denim from italian mill candiani, kings of shuttle loom</t>
        </is>
      </c>
      <c r="BY138" s="51" t="n"/>
      <c r="BZ138" s="51" t="n"/>
      <c r="CA138" s="52" t="n"/>
      <c r="CB138" s="52" t="n"/>
      <c r="CC138" s="52" t="n"/>
      <c r="CD138" s="52" t="inlineStr">
        <is>
          <t>OK given Bart</t>
        </is>
      </c>
      <c r="CE138" s="52" t="n"/>
      <c r="CF138" s="52" t="n"/>
      <c r="CG138" s="52" t="n"/>
      <c r="CH138" s="49" t="n">
        <v>42564</v>
      </c>
      <c r="CI138" s="49" t="inlineStr">
        <is>
          <t>Tunisia</t>
        </is>
      </c>
      <c r="CJ138" s="248" t="n"/>
      <c r="CK138" s="50" t="n"/>
      <c r="CL138" s="53" t="n"/>
      <c r="CM138" s="53" t="n"/>
      <c r="CN138" s="53" t="n"/>
      <c r="CO138" s="53" t="n">
        <v>200</v>
      </c>
      <c r="CP138" s="53">
        <f>CO138*AK138</f>
        <v/>
      </c>
      <c r="CQ138" s="53" t="n"/>
      <c r="CR138" s="53" t="n"/>
      <c r="CS138" s="53" t="n"/>
      <c r="CT138" s="298">
        <f>CO138*AZ138</f>
        <v/>
      </c>
      <c r="CU138" s="298">
        <f>CT138-(CO138*AY138)</f>
        <v/>
      </c>
      <c r="CV138" s="298" t="n"/>
    </row>
    <row customFormat="1" customHeight="1" hidden="1" ht="15" r="139" s="15">
      <c r="A139" s="217" t="inlineStr">
        <is>
          <t>K160752001</t>
        </is>
      </c>
      <c r="B139" s="67" t="n">
        <v>1050300142</v>
      </c>
      <c r="C139" s="217" t="inlineStr">
        <is>
          <t>ERIC SELVAGE</t>
        </is>
      </c>
      <c r="D139" s="216" t="inlineStr">
        <is>
          <t>13 OZ. DRY BLACK</t>
        </is>
      </c>
      <c r="E139" s="217" t="n"/>
      <c r="F139" s="200" t="n">
        <v>42480</v>
      </c>
      <c r="G139" s="180" t="n">
        <v>42445</v>
      </c>
      <c r="H139" s="217" t="n"/>
      <c r="I139" s="217" t="inlineStr">
        <is>
          <t>JACKET</t>
        </is>
      </c>
      <c r="J139" s="216" t="n">
        <v>62033290</v>
      </c>
      <c r="K139" s="216" t="inlineStr">
        <is>
          <t>colbertjassen, blazers e.d., van katoen, voor heren of voor jongens (m.u.v. die van brei- of haakwerk en m.u.v. werk- en bedrijfskleding, anoraks, blousons e.d. artikelen)</t>
        </is>
      </c>
      <c r="L139" s="181" t="inlineStr">
        <is>
          <t>MENS</t>
        </is>
      </c>
      <c r="M139" s="216" t="n"/>
      <c r="N139" s="182" t="inlineStr">
        <is>
          <t>SELVAGE</t>
        </is>
      </c>
      <c r="O139" s="206" t="inlineStr">
        <is>
          <t>TRUCKER JACKET</t>
        </is>
      </c>
      <c r="P139" s="219" t="inlineStr">
        <is>
          <t>S - XXL</t>
        </is>
      </c>
      <c r="Q139" s="219" t="inlineStr">
        <is>
          <t>-</t>
        </is>
      </c>
      <c r="R139" s="182" t="n"/>
      <c r="S139" s="182" t="inlineStr">
        <is>
          <t>KINGS OF SHUTTLE LOOM</t>
        </is>
      </c>
      <c r="T139" s="183" t="inlineStr">
        <is>
          <t>TUNISIA</t>
        </is>
      </c>
      <c r="U139" s="183" t="inlineStr">
        <is>
          <t>ARTLAB</t>
        </is>
      </c>
      <c r="V139" s="183" t="inlineStr">
        <is>
          <t>ARTLAB</t>
        </is>
      </c>
      <c r="W139" s="183" t="inlineStr">
        <is>
          <t>UNWASHED</t>
        </is>
      </c>
      <c r="X139" s="217" t="n"/>
      <c r="Y139" s="217" t="inlineStr">
        <is>
          <t>CANDIANI</t>
        </is>
      </c>
      <c r="Z139" s="206" t="inlineStr">
        <is>
          <t>SL7274 N Pitch appeal-preshrunk ORGANIC</t>
        </is>
      </c>
      <c r="AA139" s="182" t="inlineStr">
        <is>
          <t>SL7274 N Pitch appeal-preshrunk</t>
        </is>
      </c>
      <c r="AB139" s="182" t="inlineStr">
        <is>
          <t>100% Sustainable</t>
        </is>
      </c>
      <c r="AC139" s="182" t="inlineStr">
        <is>
          <t>100% Organic cotton</t>
        </is>
      </c>
      <c r="AD139" s="206" t="inlineStr">
        <is>
          <t>13 oz</t>
        </is>
      </c>
      <c r="AE139" s="307" t="inlineStr">
        <is>
          <t>5,55 / 80</t>
        </is>
      </c>
      <c r="AF139" s="182" t="n">
        <v>1500</v>
      </c>
      <c r="AG139" s="209" t="inlineStr">
        <is>
          <t>6-7</t>
        </is>
      </c>
      <c r="AH139" s="185" t="n"/>
      <c r="AI139" s="185" t="n"/>
      <c r="AJ139" s="185" t="n"/>
      <c r="AK139" s="186" t="n"/>
      <c r="AL139" s="300" t="n"/>
      <c r="AM139" s="301" t="inlineStr">
        <is>
          <t>EUR</t>
        </is>
      </c>
      <c r="AN139" s="301" t="inlineStr">
        <is>
          <t>FOB</t>
        </is>
      </c>
      <c r="AO139" s="294" t="inlineStr">
        <is>
          <t>60 DAYS NETT</t>
        </is>
      </c>
      <c r="AP139" s="306" t="n"/>
      <c r="AQ139" s="306" t="n"/>
      <c r="AR139" s="301" t="n"/>
      <c r="AS139" s="301" t="n"/>
      <c r="AT139" s="302">
        <f>IFERROR(((IF(AS139&gt;0, AS139, IF(AR139&gt;0, AR139, IF(AQ139&gt;0, AQ139, 0)))))*INDEX(Assumptions!$B:$B,MATCH(T139,Assumptions!$A:$A,0)),0)</f>
        <v/>
      </c>
      <c r="AU139" s="302">
        <f>IFERROR(((IF(AS139&gt;0, AS139, IF(AR139&gt;0, AR139, IF(AQ139&gt;0, AQ139, 0)))))*INDEX(Assumptions!$C:$C,MATCH(T139,Assumptions!$A:$A,0)),0)</f>
        <v/>
      </c>
      <c r="AV139" s="302">
        <f>IFERROR(((IF(AS139&gt;0, AS139, IF(AR139&gt;0, AR139, IF(AQ139&gt;0, AQ139, 0)))))*INDEX(Assumptions!$D:$D,MATCH(T139,Assumptions!$A:$A,0)),0)</f>
        <v/>
      </c>
      <c r="AW139" s="302">
        <f>IFERROR(((IF(AS139&gt;0, AS139, IF(AR139&gt;0, AR139, IF(AQ139&gt;0, AQ139, 0)))))*INDEX(Assumptions!$G:$G,MATCH(U139,Assumptions!$F:$F,0)),0)</f>
        <v/>
      </c>
      <c r="AX139" s="303">
        <f>SUM(AT139:AW139)</f>
        <v/>
      </c>
      <c r="AY139" s="301">
        <f>((IF(AS139&gt;0, AS139, IF(AR139&gt;0, AR139, IF(AQ139&gt;0, AQ139, 0)))))+AX139</f>
        <v/>
      </c>
      <c r="AZ139" s="301">
        <f>BC139/BB139</f>
        <v/>
      </c>
      <c r="BA139" s="301">
        <f>BC139/2.38</f>
        <v/>
      </c>
      <c r="BB139" s="182" t="n">
        <v>2.5</v>
      </c>
      <c r="BC139" s="301" t="n">
        <v>179.95</v>
      </c>
      <c r="BD139" s="191">
        <f>(AZ139-AY139)/AZ139</f>
        <v/>
      </c>
      <c r="BE139" s="301">
        <f>AR139*BQ139</f>
        <v/>
      </c>
      <c r="BF139" s="301" t="n"/>
      <c r="BG139" s="301" t="n"/>
      <c r="BH139" s="192" t="n"/>
      <c r="BI139" s="192" t="n"/>
      <c r="BJ139" s="192" t="n"/>
      <c r="BK139" s="192" t="n"/>
      <c r="BL139" s="192" t="n"/>
      <c r="BM139" s="192" t="n"/>
      <c r="BN139" s="192" t="n"/>
      <c r="BO139" s="192" t="n"/>
      <c r="BP139" s="183" t="n"/>
      <c r="BQ139" s="193" t="n">
        <v>0</v>
      </c>
      <c r="BR139" s="193" t="inlineStr">
        <is>
          <t>-</t>
        </is>
      </c>
      <c r="BS139" s="194" t="n"/>
      <c r="BT139" s="194" t="n"/>
      <c r="BU139" s="194" t="n"/>
      <c r="BV139" s="194" t="n"/>
      <c r="BW139" s="195" t="inlineStr">
        <is>
          <t>SELVAGE DENIM FROM ITALIAN MILL</t>
        </is>
      </c>
      <c r="BX139" s="195" t="inlineStr">
        <is>
          <t>made in tunisia, unwashed, 13 oz, selvage denim from italian mill candiani, kings of shuttle loom</t>
        </is>
      </c>
      <c r="BY139" s="196" t="n"/>
      <c r="BZ139" s="196" t="n"/>
      <c r="CA139" s="197" t="n"/>
      <c r="CB139" s="197" t="n"/>
      <c r="CC139" s="197" t="n"/>
      <c r="CD139" s="197" t="n"/>
      <c r="CE139" s="197" t="n"/>
      <c r="CF139" s="197" t="n"/>
      <c r="CG139" s="197" t="n"/>
      <c r="CH139" s="194" t="n"/>
      <c r="CI139" s="194" t="n"/>
      <c r="CJ139" s="249" t="n"/>
      <c r="CK139" s="50" t="n"/>
      <c r="CL139" s="198" t="n"/>
      <c r="CM139" s="198" t="n"/>
      <c r="CN139" s="198" t="n"/>
      <c r="CO139" s="198">
        <f>CM139+CN139</f>
        <v/>
      </c>
      <c r="CP139" s="198">
        <f>CO139*AK139</f>
        <v/>
      </c>
      <c r="CQ139" s="198" t="n"/>
      <c r="CR139" s="198" t="n"/>
      <c r="CS139" s="198" t="n"/>
      <c r="CT139" s="304">
        <f>CO139*AR139</f>
        <v/>
      </c>
      <c r="CU139" s="304">
        <f>CT139-(CO139*AQ139)</f>
        <v/>
      </c>
      <c r="CV139" s="304">
        <f>CO139*AY139</f>
        <v/>
      </c>
    </row>
    <row customFormat="1" customHeight="1" hidden="1" ht="15" r="140" s="16">
      <c r="A140" s="66" t="inlineStr">
        <is>
          <t>K160752010</t>
        </is>
      </c>
      <c r="B140" s="67" t="n">
        <v>1060101685</v>
      </c>
      <c r="C140" s="66" t="inlineStr">
        <is>
          <t>ALAN</t>
        </is>
      </c>
      <c r="D140" s="66" t="inlineStr">
        <is>
          <t>DARK GREY MELEE</t>
        </is>
      </c>
      <c r="E140" s="66" t="inlineStr">
        <is>
          <t>Drop 3</t>
        </is>
      </c>
      <c r="F140" s="56" t="n"/>
      <c r="G140" s="39" t="n"/>
      <c r="H140" s="66" t="n"/>
      <c r="I140" s="66" t="inlineStr">
        <is>
          <t>OUTERWEAR</t>
        </is>
      </c>
      <c r="J140" s="67" t="inlineStr">
        <is>
          <t>62019100</t>
        </is>
      </c>
      <c r="K140" s="67" t="inlineStr">
        <is>
          <t>Men's or boys' anoraks, incl. ski jackets, windcheaters, wind-jackets and similar articles, of wool or fine animal hair (excl. knitted or crocheted, suits, ensembles, jackets, blazers and trousers)</t>
        </is>
      </c>
      <c r="L140" s="40" t="inlineStr">
        <is>
          <t>MENS</t>
        </is>
      </c>
      <c r="M140" s="66" t="inlineStr">
        <is>
          <t>A0047</t>
        </is>
      </c>
      <c r="N140" s="41" t="n"/>
      <c r="O140" s="41" t="inlineStr">
        <is>
          <t>C/O AW15</t>
        </is>
      </c>
      <c r="P140" s="41" t="inlineStr">
        <is>
          <t>S-XL</t>
        </is>
      </c>
      <c r="Q140" s="41" t="n"/>
      <c r="R140" s="41" t="n"/>
      <c r="S140" s="41" t="inlineStr">
        <is>
          <t xml:space="preserve">Recycled wool men’s – Morgado </t>
        </is>
      </c>
      <c r="T140" s="42" t="inlineStr">
        <is>
          <t>PORTUGAL</t>
        </is>
      </c>
      <c r="U140" s="42" t="inlineStr">
        <is>
          <t>TIMEBRIDGE</t>
        </is>
      </c>
      <c r="V140" s="42" t="inlineStr">
        <is>
          <t>Manuela &amp; Perreira</t>
        </is>
      </c>
      <c r="W140" s="42" t="n"/>
      <c r="X140" s="66" t="inlineStr">
        <is>
          <t>AW16-012</t>
        </is>
      </c>
      <c r="Y140" s="41" t="inlineStr">
        <is>
          <t>MORGADO</t>
        </is>
      </c>
      <c r="Z140" s="58" t="inlineStr">
        <is>
          <t>25.07467.I BUREL PESADO</t>
        </is>
      </c>
      <c r="AA140" s="41" t="n"/>
      <c r="AB140" s="41" t="inlineStr">
        <is>
          <t>80% Sustainable</t>
        </is>
      </c>
      <c r="AC140" s="41" t="inlineStr">
        <is>
          <t>80% Recycled wool, 10% polyamide, 10% polyester</t>
        </is>
      </c>
      <c r="AD140" s="41" t="inlineStr">
        <is>
          <t>820 gr</t>
        </is>
      </c>
      <c r="AE140" s="292" t="n">
        <v>12.05</v>
      </c>
      <c r="AF140" s="41" t="inlineStr">
        <is>
          <t>120M</t>
        </is>
      </c>
      <c r="AG140" s="41" t="inlineStr">
        <is>
          <t>6W</t>
        </is>
      </c>
      <c r="AH140" s="44" t="n"/>
      <c r="AI140" s="44" t="n"/>
      <c r="AJ140" s="44" t="n">
        <v>42447</v>
      </c>
      <c r="AK140" s="70" t="n"/>
      <c r="AL140" s="293" t="n"/>
      <c r="AM140" s="294" t="inlineStr">
        <is>
          <t>EUR</t>
        </is>
      </c>
      <c r="AN140" s="294" t="inlineStr">
        <is>
          <t>FOB</t>
        </is>
      </c>
      <c r="AO140" s="294" t="n"/>
      <c r="AP140" s="294" t="n"/>
      <c r="AQ140" s="294" t="n">
        <v>69.95</v>
      </c>
      <c r="AR140" s="294" t="n">
        <v>105.5</v>
      </c>
      <c r="AS140" s="294" t="n">
        <v>65.59999999999999</v>
      </c>
      <c r="AT140" s="296">
        <f>IFERROR(((IF(AS140&gt;0, AS140, IF(AR140&gt;0, AR140, IF(AQ140&gt;0, AQ140, 0)))))*INDEX(Assumptions!$B:$B,MATCH(T140,Assumptions!$A:$A,0)),0)</f>
        <v/>
      </c>
      <c r="AU140" s="296">
        <f>IFERROR(((IF(AS140&gt;0, AS140, IF(AR140&gt;0, AR140, IF(AQ140&gt;0, AQ140, 0)))))*INDEX(Assumptions!$C:$C,MATCH(T140,Assumptions!$A:$A,0)),0)</f>
        <v/>
      </c>
      <c r="AV140" s="296">
        <f>IFERROR(((IF(AS140&gt;0, AS140, IF(AR140&gt;0, AR140, IF(AQ140&gt;0, AQ140, 0)))))*INDEX(Assumptions!$D:$D,MATCH(T140,Assumptions!$A:$A,0)),0)</f>
        <v/>
      </c>
      <c r="AW140" s="296">
        <f>IFERROR(((IF(AS140&gt;0, AS140, IF(AR140&gt;0, AR140, IF(AQ140&gt;0, AQ140, 0)))))*INDEX(Assumptions!$G:$G,MATCH(U140,Assumptions!$F:$F,0)),0)</f>
        <v/>
      </c>
      <c r="AX140" s="297">
        <f>SUM(AT140:AW140)</f>
        <v/>
      </c>
      <c r="AY140" s="294">
        <f>((IF(AS140&gt;0, AS140, IF(AR140&gt;0, AR140, IF(AQ140&gt;0, AQ140, 0)))))+AX140</f>
        <v/>
      </c>
      <c r="AZ140" s="294">
        <f>BC140/BB140</f>
        <v/>
      </c>
      <c r="BA140" s="294">
        <f>BC140/2.38</f>
        <v/>
      </c>
      <c r="BB140" s="41" t="n">
        <v>2.5</v>
      </c>
      <c r="BC140" s="294" t="n">
        <v>299.95</v>
      </c>
      <c r="BD140" s="46">
        <f>(AZ140-AY140)/AZ140</f>
        <v/>
      </c>
      <c r="BE140" s="294">
        <f>AR140*BQ140</f>
        <v/>
      </c>
      <c r="BF140" s="294" t="n"/>
      <c r="BG140" s="294" t="n"/>
      <c r="BH140" s="47" t="n">
        <v>42278</v>
      </c>
      <c r="BI140" s="47" t="n"/>
      <c r="BJ140" s="47" t="n">
        <v>42278</v>
      </c>
      <c r="BK140" s="47" t="n"/>
      <c r="BL140" s="47" t="n">
        <v>42317</v>
      </c>
      <c r="BM140" s="47" t="n"/>
      <c r="BN140" s="47" t="n"/>
      <c r="BO140" s="47" t="n">
        <v>42328</v>
      </c>
      <c r="BP140" s="42" t="inlineStr">
        <is>
          <t>1 SMS pcs in actuall fabric - balance later</t>
        </is>
      </c>
      <c r="BQ140" s="48" t="n">
        <v>16</v>
      </c>
      <c r="BR140" s="48" t="inlineStr">
        <is>
          <t>M</t>
        </is>
      </c>
      <c r="BS140" s="49" t="n">
        <v>42366</v>
      </c>
      <c r="BT140" s="73" t="inlineStr">
        <is>
          <t>TONY</t>
        </is>
      </c>
      <c r="BU140" s="73" t="inlineStr">
        <is>
          <t>14-12-2015 P</t>
        </is>
      </c>
      <c r="BV140" s="50" t="inlineStr">
        <is>
          <t>ETD 15-01-2015 (balance SMS) OK, sleeves should be -2cm from sample</t>
        </is>
      </c>
      <c r="BW140" s="50" t="inlineStr">
        <is>
          <t>RECYCLED WOOL BLEND FABRIC FROM PORTUGESE MILL, COAT</t>
        </is>
      </c>
      <c r="BX140" s="50" t="inlineStr">
        <is>
          <t xml:space="preserve">drop 3, made in portugal, 820 gr, recycled wool blend fabric from portugese mill, coat - Insid lining quality is not correct, will be softer and thinner same as AW15 Agis. </t>
        </is>
      </c>
      <c r="BY140" s="51" t="inlineStr">
        <is>
          <t>FULL SS S-XL?</t>
        </is>
      </c>
      <c r="BZ140" s="51" t="n"/>
      <c r="CA140" s="52" t="inlineStr">
        <is>
          <t>ETD 12-02-2016</t>
        </is>
      </c>
      <c r="CB140" s="52" t="n"/>
      <c r="CC140" s="52" t="n"/>
      <c r="CD140" s="52" t="n">
        <v>42580</v>
      </c>
      <c r="CE140" s="52" t="n">
        <v>42531</v>
      </c>
      <c r="CF140" s="52" t="n"/>
      <c r="CG140" s="52" t="n"/>
      <c r="CH140" s="49" t="n">
        <v>42590</v>
      </c>
      <c r="CI140" s="49" t="inlineStr">
        <is>
          <t>HQ</t>
        </is>
      </c>
      <c r="CJ140" s="248" t="inlineStr">
        <is>
          <t>5</t>
        </is>
      </c>
      <c r="CK140" s="50" t="n"/>
      <c r="CL140" s="53" t="n"/>
      <c r="CM140" s="53" t="n"/>
      <c r="CN140" s="53" t="n"/>
      <c r="CO140" s="53" t="n">
        <v>100</v>
      </c>
      <c r="CP140" s="53">
        <f>CO140*AK140</f>
        <v/>
      </c>
      <c r="CQ140" s="53" t="n"/>
      <c r="CR140" s="53" t="n"/>
      <c r="CS140" s="53" t="n"/>
      <c r="CT140" s="298">
        <f>CO140*AZ140</f>
        <v/>
      </c>
      <c r="CU140" s="298">
        <f>CT140-(CO140*AY140)</f>
        <v/>
      </c>
      <c r="CV140" s="298" t="n"/>
    </row>
    <row customFormat="1" customHeight="1" hidden="1" ht="15" r="141" s="16">
      <c r="A141" s="217" t="inlineStr">
        <is>
          <t>K160752020</t>
        </is>
      </c>
      <c r="B141" s="67" t="n"/>
      <c r="C141" s="217" t="inlineStr">
        <is>
          <t>AGIS</t>
        </is>
      </c>
      <c r="D141" s="217" t="inlineStr">
        <is>
          <t>NAVY</t>
        </is>
      </c>
      <c r="E141" s="217" t="n"/>
      <c r="F141" s="217" t="inlineStr">
        <is>
          <t>x</t>
        </is>
      </c>
      <c r="G141" s="180" t="n">
        <v>42362</v>
      </c>
      <c r="H141" s="217" t="n"/>
      <c r="I141" s="217" t="inlineStr">
        <is>
          <t>OUTERWEAR</t>
        </is>
      </c>
      <c r="J141" s="216" t="n">
        <v>61033300</v>
      </c>
      <c r="K141" s="216" t="inlineStr">
        <is>
          <t>colbertjassen, blazers e.d., van brei- of haakwerk, van katoen, voor heren of voor jongens (m.u.v. die van wol of van fijn haar, van katoen of van synthetische vezels en anoraks, blousons e.d. artikelen)</t>
        </is>
      </c>
      <c r="L141" s="181" t="inlineStr">
        <is>
          <t>MENS</t>
        </is>
      </c>
      <c r="M141" s="217" t="inlineStr">
        <is>
          <t>A0056</t>
        </is>
      </c>
      <c r="N141" s="182" t="n"/>
      <c r="O141" s="182" t="inlineStr">
        <is>
          <t>C/O AW15</t>
        </is>
      </c>
      <c r="P141" s="182" t="inlineStr">
        <is>
          <t>S-XL</t>
        </is>
      </c>
      <c r="Q141" s="182" t="n"/>
      <c r="R141" s="182" t="inlineStr">
        <is>
          <t>C/O</t>
        </is>
      </c>
      <c r="S141" s="182" t="inlineStr">
        <is>
          <t>Recycled polyester - FOV</t>
        </is>
      </c>
      <c r="T141" s="183" t="inlineStr">
        <is>
          <t>PORTUGAL</t>
        </is>
      </c>
      <c r="U141" s="183" t="inlineStr">
        <is>
          <t>A2</t>
        </is>
      </c>
      <c r="V141" s="183" t="n"/>
      <c r="W141" s="183" t="n"/>
      <c r="X141" s="217" t="n"/>
      <c r="Y141" s="182" t="inlineStr">
        <is>
          <t>FOV</t>
        </is>
      </c>
      <c r="Z141" s="182" t="inlineStr">
        <is>
          <t>3870C</t>
        </is>
      </c>
      <c r="AA141" s="182" t="n"/>
      <c r="AB141" s="182" t="inlineStr">
        <is>
          <t>100% Sustainable</t>
        </is>
      </c>
      <c r="AC141" s="182" t="inlineStr">
        <is>
          <t>100% Recycled polyester</t>
        </is>
      </c>
      <c r="AD141" s="182" t="inlineStr">
        <is>
          <t>93GSM</t>
        </is>
      </c>
      <c r="AE141" s="299" t="n">
        <v>5.75</v>
      </c>
      <c r="AF141" s="182" t="n"/>
      <c r="AG141" s="182" t="n"/>
      <c r="AH141" s="185" t="n"/>
      <c r="AI141" s="185" t="n"/>
      <c r="AJ141" s="185" t="n"/>
      <c r="AK141" s="186" t="n"/>
      <c r="AL141" s="300" t="n"/>
      <c r="AM141" s="301" t="inlineStr">
        <is>
          <t>EUR</t>
        </is>
      </c>
      <c r="AN141" s="301" t="inlineStr">
        <is>
          <t>FOB</t>
        </is>
      </c>
      <c r="AO141" s="301" t="n"/>
      <c r="AP141" s="301" t="n"/>
      <c r="AQ141" s="301" t="n">
        <v>59.95</v>
      </c>
      <c r="AR141" s="301" t="n"/>
      <c r="AS141" s="301" t="n"/>
      <c r="AT141" s="302">
        <f>IFERROR(((IF(AS141&gt;0, AS141, IF(AR141&gt;0, AR141, IF(AQ141&gt;0, AQ141, 0)))))*INDEX(Assumptions!$B:$B,MATCH(T141,Assumptions!$A:$A,0)),0)</f>
        <v/>
      </c>
      <c r="AU141" s="302">
        <f>IFERROR(((IF(AS141&gt;0, AS141, IF(AR141&gt;0, AR141, IF(AQ141&gt;0, AQ141, 0)))))*INDEX(Assumptions!$C:$C,MATCH(T141,Assumptions!$A:$A,0)),0)</f>
        <v/>
      </c>
      <c r="AV141" s="302">
        <f>IFERROR(((IF(AS141&gt;0, AS141, IF(AR141&gt;0, AR141, IF(AQ141&gt;0, AQ141, 0)))))*INDEX(Assumptions!$D:$D,MATCH(T141,Assumptions!$A:$A,0)),0)</f>
        <v/>
      </c>
      <c r="AW141" s="302">
        <f>IFERROR(((IF(AS141&gt;0, AS141, IF(AR141&gt;0, AR141, IF(AQ141&gt;0, AQ141, 0)))))*INDEX(Assumptions!$G:$G,MATCH(U141,Assumptions!$F:$F,0)),0)</f>
        <v/>
      </c>
      <c r="AX141" s="303">
        <f>SUM(AT141:AW141)</f>
        <v/>
      </c>
      <c r="AY141" s="301">
        <f>((IF(AS141&gt;0, AS141, IF(AR141&gt;0, AR141, IF(AQ141&gt;0, AQ141, 0)))))+AX141</f>
        <v/>
      </c>
      <c r="AZ141" s="301">
        <f>BC141/BB141</f>
        <v/>
      </c>
      <c r="BA141" s="301">
        <f>BC141/2.38</f>
        <v/>
      </c>
      <c r="BB141" s="182" t="n">
        <v>2.5</v>
      </c>
      <c r="BC141" s="301" t="n">
        <v>249.95</v>
      </c>
      <c r="BD141" s="191">
        <f>(AZ141-AY141)/AZ141</f>
        <v/>
      </c>
      <c r="BE141" s="301">
        <f>AR141*BQ141</f>
        <v/>
      </c>
      <c r="BF141" s="301" t="n"/>
      <c r="BG141" s="301" t="n"/>
      <c r="BH141" s="192" t="n">
        <v>42278</v>
      </c>
      <c r="BI141" s="192" t="n"/>
      <c r="BJ141" s="192" t="n">
        <v>42278</v>
      </c>
      <c r="BK141" s="192" t="n"/>
      <c r="BL141" s="192" t="n">
        <v>42317</v>
      </c>
      <c r="BM141" s="192" t="n"/>
      <c r="BN141" s="192" t="n"/>
      <c r="BO141" s="192" t="n">
        <v>42328</v>
      </c>
      <c r="BP141" s="183" t="inlineStr">
        <is>
          <t>1 SMS pcs in actuall fabric - balance later</t>
        </is>
      </c>
      <c r="BQ141" s="193" t="n">
        <v>16</v>
      </c>
      <c r="BR141" s="193" t="inlineStr">
        <is>
          <t>M</t>
        </is>
      </c>
      <c r="BS141" s="194" t="inlineStr">
        <is>
          <t>1ps ETD 11-12-15</t>
        </is>
      </c>
      <c r="BT141" s="214" t="inlineStr">
        <is>
          <t>ETD 16-12-2015</t>
        </is>
      </c>
      <c r="BU141" s="214" t="inlineStr">
        <is>
          <t>DIRECTLY</t>
        </is>
      </c>
      <c r="BV141" s="195" t="inlineStr">
        <is>
          <t>?</t>
        </is>
      </c>
      <c r="BW141" s="195" t="n"/>
      <c r="BX141" s="195" t="n"/>
      <c r="BY141" s="196" t="n"/>
      <c r="BZ141" s="196" t="n"/>
      <c r="CA141" s="197" t="n"/>
      <c r="CB141" s="197" t="n"/>
      <c r="CC141" s="197" t="n"/>
      <c r="CD141" s="197" t="n"/>
      <c r="CE141" s="197" t="n"/>
      <c r="CF141" s="197" t="n"/>
      <c r="CG141" s="197" t="n"/>
      <c r="CH141" s="194" t="n"/>
      <c r="CI141" s="194" t="n"/>
      <c r="CJ141" s="249" t="n"/>
      <c r="CK141" s="50" t="n"/>
      <c r="CL141" s="198" t="n"/>
      <c r="CM141" s="198" t="n"/>
      <c r="CN141" s="198" t="n"/>
      <c r="CO141" s="198">
        <f>CM141+CN141</f>
        <v/>
      </c>
      <c r="CP141" s="198">
        <f>CO141*AK141</f>
        <v/>
      </c>
      <c r="CQ141" s="198" t="n"/>
      <c r="CR141" s="198" t="n"/>
      <c r="CS141" s="198" t="n"/>
      <c r="CT141" s="304">
        <f>CO141*AR141</f>
        <v/>
      </c>
      <c r="CU141" s="304">
        <f>CT141-(CO141*AQ141)</f>
        <v/>
      </c>
      <c r="CV141" s="304">
        <f>CO141*AY141</f>
        <v/>
      </c>
    </row>
    <row customFormat="1" customHeight="1" hidden="1" ht="15" r="142" s="15">
      <c r="A142" s="217" t="inlineStr">
        <is>
          <t>K160752030</t>
        </is>
      </c>
      <c r="B142" s="216" t="n">
        <v>1060200138</v>
      </c>
      <c r="C142" s="217" t="inlineStr">
        <is>
          <t>CERDIC</t>
        </is>
      </c>
      <c r="D142" s="217" t="inlineStr">
        <is>
          <t>BLACK</t>
        </is>
      </c>
      <c r="E142" s="217" t="inlineStr">
        <is>
          <t>Drop 3</t>
        </is>
      </c>
      <c r="F142" s="201" t="n">
        <v>42615</v>
      </c>
      <c r="G142" s="180" t="n"/>
      <c r="H142" s="217" t="n"/>
      <c r="I142" s="217" t="inlineStr">
        <is>
          <t>OUTERWEAR</t>
        </is>
      </c>
      <c r="J142" s="216" t="n">
        <v>61033200</v>
      </c>
      <c r="K142" s="216" t="inlineStr">
        <is>
          <t>colbertjassen, blazers e.d., van brei- of haakwerk, van katoen, voor heren of voor jongens (m.u.v. die van wol of van fijn haar, van katoen of van synthetische vezels en anoraks, blousons e.d. artikelen)</t>
        </is>
      </c>
      <c r="L142" s="181" t="inlineStr">
        <is>
          <t>MENS</t>
        </is>
      </c>
      <c r="M142" s="217" t="inlineStr">
        <is>
          <t>A0005</t>
        </is>
      </c>
      <c r="N142" s="182" t="n"/>
      <c r="O142" s="182" t="inlineStr">
        <is>
          <t>C/O AW15</t>
        </is>
      </c>
      <c r="P142" s="182" t="inlineStr">
        <is>
          <t>S-XL</t>
        </is>
      </c>
      <c r="Q142" s="182" t="n"/>
      <c r="R142" s="182" t="n"/>
      <c r="S142" s="182" t="inlineStr">
        <is>
          <t>Organic ROTATEKS, 400GSM</t>
        </is>
      </c>
      <c r="T142" s="183" t="inlineStr">
        <is>
          <t>CROATIA</t>
        </is>
      </c>
      <c r="U142" s="183" t="n"/>
      <c r="V142" s="183" t="inlineStr">
        <is>
          <t>PTT</t>
        </is>
      </c>
      <c r="W142" s="183" t="n"/>
      <c r="X142" s="217" t="inlineStr">
        <is>
          <t>AW16-002</t>
        </is>
      </c>
      <c r="Y142" s="182" t="inlineStr">
        <is>
          <t>ROTATEKS</t>
        </is>
      </c>
      <c r="Z142" s="58" t="inlineStr">
        <is>
          <t>01023 ASVAN W/R COATED</t>
        </is>
      </c>
      <c r="AA142" s="41" t="n"/>
      <c r="AB142" s="41" t="inlineStr">
        <is>
          <t>100% Sustainable</t>
        </is>
      </c>
      <c r="AC142" s="41" t="inlineStr">
        <is>
          <t>100% Organic cotton</t>
        </is>
      </c>
      <c r="AD142" s="41" t="inlineStr">
        <is>
          <t>400 gr</t>
        </is>
      </c>
      <c r="AE142" s="292" t="n">
        <v>5</v>
      </c>
      <c r="AF142" s="41" t="inlineStr">
        <is>
          <t>500M</t>
        </is>
      </c>
      <c r="AG142" s="41" t="inlineStr">
        <is>
          <t>6W</t>
        </is>
      </c>
      <c r="AH142" s="44" t="n"/>
      <c r="AI142" s="44" t="n"/>
      <c r="AJ142" s="44" t="n"/>
      <c r="AK142" s="70" t="n">
        <v>1.7</v>
      </c>
      <c r="AL142" s="293" t="n"/>
      <c r="AM142" s="294" t="inlineStr">
        <is>
          <t>EUR</t>
        </is>
      </c>
      <c r="AN142" s="294" t="inlineStr">
        <is>
          <t>FOB</t>
        </is>
      </c>
      <c r="AO142" s="294" t="n"/>
      <c r="AP142" s="294" t="n"/>
      <c r="AQ142" s="294" t="n">
        <v>60</v>
      </c>
      <c r="AR142" s="294" t="n"/>
      <c r="AS142" s="294" t="n">
        <v>71.43000000000001</v>
      </c>
      <c r="AT142" s="296">
        <f>IFERROR(((IF(AS142&gt;0, AS142, IF(AR142&gt;0, AR142, IF(AQ142&gt;0, AQ142, 0)))))*INDEX(Assumptions!$B:$B,MATCH(T142,Assumptions!$A:$A,0)),0)</f>
        <v/>
      </c>
      <c r="AU142" s="296">
        <f>IFERROR(((IF(AS142&gt;0, AS142, IF(AR142&gt;0, AR142, IF(AQ142&gt;0, AQ142, 0)))))*INDEX(Assumptions!$C:$C,MATCH(T142,Assumptions!$A:$A,0)),0)</f>
        <v/>
      </c>
      <c r="AV142" s="296">
        <f>IFERROR(((IF(AS142&gt;0, AS142, IF(AR142&gt;0, AR142, IF(AQ142&gt;0, AQ142, 0)))))*INDEX(Assumptions!$D:$D,MATCH(T142,Assumptions!$A:$A,0)),0)</f>
        <v/>
      </c>
      <c r="AW142" s="296">
        <f>IFERROR(((IF(AS142&gt;0, AS142, IF(AR142&gt;0, AR142, IF(AQ142&gt;0, AQ142, 0)))))*INDEX(Assumptions!$G:$G,MATCH(U142,Assumptions!$F:$F,0)),0)</f>
        <v/>
      </c>
      <c r="AX142" s="297">
        <f>SUM(AT142:AW142)</f>
        <v/>
      </c>
      <c r="AY142" s="294">
        <f>((IF(AS142&gt;0, AS142, IF(AR142&gt;0, AR142, IF(AQ142&gt;0, AQ142, 0)))))+AX142</f>
        <v/>
      </c>
      <c r="AZ142" s="294">
        <f>BC142/BB142</f>
        <v/>
      </c>
      <c r="BA142" s="294">
        <f>BC142/2.38</f>
        <v/>
      </c>
      <c r="BB142" s="41" t="n">
        <v>2.5</v>
      </c>
      <c r="BC142" s="294" t="n">
        <v>299.95</v>
      </c>
      <c r="BD142" s="46">
        <f>(AZ142-AY142)/AZ142</f>
        <v/>
      </c>
      <c r="BE142" s="294">
        <f>AR142*BQ142</f>
        <v/>
      </c>
      <c r="BF142" s="294" t="n"/>
      <c r="BG142" s="294" t="n"/>
      <c r="BH142" s="47" t="n"/>
      <c r="BI142" s="47" t="n"/>
      <c r="BJ142" s="47" t="n"/>
      <c r="BK142" s="47" t="n"/>
      <c r="BL142" s="47" t="n"/>
      <c r="BM142" s="47" t="n"/>
      <c r="BN142" s="47" t="n">
        <v>42317</v>
      </c>
      <c r="BO142" s="47" t="n"/>
      <c r="BP142" s="42" t="n"/>
      <c r="BQ142" s="48" t="n">
        <v>16</v>
      </c>
      <c r="BR142" s="48" t="inlineStr">
        <is>
          <t>M</t>
        </is>
      </c>
      <c r="BS142" s="49" t="inlineStr">
        <is>
          <t>n/a</t>
        </is>
      </c>
      <c r="BT142" s="50" t="inlineStr">
        <is>
          <t>STOF</t>
        </is>
      </c>
      <c r="BU142" s="72" t="inlineStr">
        <is>
          <t>n/a</t>
        </is>
      </c>
      <c r="BV142" s="50" t="inlineStr">
        <is>
          <t>Mock up for placket. ETD?</t>
        </is>
      </c>
      <c r="BW142" s="50" t="inlineStr">
        <is>
          <t>ORGANIC COTTON FABRIC FROM TURKISH MILL, LONG JACKET</t>
        </is>
      </c>
      <c r="BX142" s="50" t="inlineStr">
        <is>
          <t>drop 3, 400 gr, organic cotton fabric from turkish mill, long jacket</t>
        </is>
      </c>
      <c r="BY142" s="51" t="inlineStr">
        <is>
          <t>FULL SS S-XL?</t>
        </is>
      </c>
      <c r="BZ142" s="51" t="n">
        <v>42389</v>
      </c>
      <c r="CA142" s="52" t="inlineStr">
        <is>
          <t>ETD 12-02-2016</t>
        </is>
      </c>
      <c r="CB142" s="52" t="n"/>
      <c r="CC142" s="52" t="inlineStr">
        <is>
          <t>Cancelled in Artlab according to Sonia</t>
        </is>
      </c>
      <c r="CD142" s="52" t="n"/>
      <c r="CE142" s="52" t="n">
        <v>42527</v>
      </c>
      <c r="CF142" s="52" t="n"/>
      <c r="CG142" s="52" t="n"/>
      <c r="CH142" s="194" t="n"/>
      <c r="CI142" s="194" t="n"/>
      <c r="CJ142" s="249" t="n"/>
      <c r="CK142" s="195" t="n"/>
      <c r="CL142" s="198" t="n"/>
      <c r="CM142" s="198" t="n"/>
      <c r="CN142" s="198" t="n"/>
      <c r="CO142" s="198" t="n">
        <v>0</v>
      </c>
      <c r="CP142" s="198">
        <f>CO142*AK142</f>
        <v/>
      </c>
      <c r="CQ142" s="198" t="n">
        <v>300</v>
      </c>
      <c r="CR142" s="265" t="n">
        <v>42424</v>
      </c>
      <c r="CS142" s="265" t="n">
        <v>42475</v>
      </c>
      <c r="CT142" s="304">
        <f>CO142*AZ142</f>
        <v/>
      </c>
      <c r="CU142" s="304">
        <f>CT142-(CO142*AY142)</f>
        <v/>
      </c>
      <c r="CV142" s="304" t="n"/>
    </row>
    <row customFormat="1" customHeight="1" hidden="1" ht="15" r="143" s="16">
      <c r="A143" s="66" t="inlineStr">
        <is>
          <t>K160752031</t>
        </is>
      </c>
      <c r="B143" s="67" t="n">
        <v>1060200139</v>
      </c>
      <c r="C143" s="66" t="inlineStr">
        <is>
          <t>CERDIC</t>
        </is>
      </c>
      <c r="D143" s="66" t="inlineStr">
        <is>
          <t>DARK OLIVE GREEN</t>
        </is>
      </c>
      <c r="E143" s="66" t="inlineStr">
        <is>
          <t>Drop 3</t>
        </is>
      </c>
      <c r="F143" s="56" t="n"/>
      <c r="G143" s="39" t="n"/>
      <c r="H143" s="66" t="n"/>
      <c r="I143" s="66" t="inlineStr">
        <is>
          <t>OUTERWEAR</t>
        </is>
      </c>
      <c r="J143" s="67" t="n">
        <v>61033200</v>
      </c>
      <c r="K143" s="67" t="inlineStr">
        <is>
          <t>colbertjassen, blazers e.d., van brei- of haakwerk, van katoen, voor heren of voor jongens (m.u.v. die van wol of van fijn haar, van katoen of van synthetische vezels en anoraks, blousons e.d. artikelen)</t>
        </is>
      </c>
      <c r="L143" s="40" t="inlineStr">
        <is>
          <t>MENS</t>
        </is>
      </c>
      <c r="M143" s="66" t="inlineStr">
        <is>
          <t>A0049</t>
        </is>
      </c>
      <c r="N143" s="41" t="n"/>
      <c r="O143" s="41" t="inlineStr">
        <is>
          <t>C/O AW15</t>
        </is>
      </c>
      <c r="P143" s="41" t="inlineStr">
        <is>
          <t>S-XL</t>
        </is>
      </c>
      <c r="Q143" s="41" t="n"/>
      <c r="R143" s="41" t="n"/>
      <c r="S143" s="41" t="inlineStr">
        <is>
          <t>Organic ROTATEKS, 400GSM</t>
        </is>
      </c>
      <c r="T143" s="42" t="inlineStr">
        <is>
          <t>CROATIA</t>
        </is>
      </c>
      <c r="U143" s="42" t="n"/>
      <c r="V143" s="42" t="inlineStr">
        <is>
          <t>PTT</t>
        </is>
      </c>
      <c r="W143" s="42" t="n"/>
      <c r="X143" s="66" t="inlineStr">
        <is>
          <t>AW16-002</t>
        </is>
      </c>
      <c r="Y143" s="41" t="inlineStr">
        <is>
          <t>ROTATEKS</t>
        </is>
      </c>
      <c r="Z143" s="58" t="inlineStr">
        <is>
          <t>01023 ASVAN W/R COATED</t>
        </is>
      </c>
      <c r="AA143" s="41" t="n"/>
      <c r="AB143" s="41" t="inlineStr">
        <is>
          <t>100% Sustainable</t>
        </is>
      </c>
      <c r="AC143" s="41" t="inlineStr">
        <is>
          <t>100% Organic cotton</t>
        </is>
      </c>
      <c r="AD143" s="41" t="inlineStr">
        <is>
          <t>400 gr</t>
        </is>
      </c>
      <c r="AE143" s="292" t="n">
        <v>5</v>
      </c>
      <c r="AF143" s="41" t="inlineStr">
        <is>
          <t>500M</t>
        </is>
      </c>
      <c r="AG143" s="41" t="inlineStr">
        <is>
          <t>6W</t>
        </is>
      </c>
      <c r="AH143" s="44" t="n"/>
      <c r="AI143" s="44" t="n"/>
      <c r="AJ143" s="44" t="n"/>
      <c r="AK143" s="70" t="n">
        <v>1.7</v>
      </c>
      <c r="AL143" s="293" t="n"/>
      <c r="AM143" s="294" t="inlineStr">
        <is>
          <t>EUR</t>
        </is>
      </c>
      <c r="AN143" s="294" t="inlineStr">
        <is>
          <t>FOB</t>
        </is>
      </c>
      <c r="AO143" s="294" t="n"/>
      <c r="AP143" s="294" t="n"/>
      <c r="AQ143" s="294" t="n"/>
      <c r="AR143" s="294" t="n"/>
      <c r="AS143" s="294" t="n">
        <v>71.43000000000001</v>
      </c>
      <c r="AT143" s="296">
        <f>IFERROR(((IF(AS143&gt;0, AS143, IF(AR143&gt;0, AR143, IF(AQ143&gt;0, AQ143, 0)))))*INDEX(Assumptions!$B:$B,MATCH(T143,Assumptions!$A:$A,0)),0)</f>
        <v/>
      </c>
      <c r="AU143" s="296">
        <f>IFERROR(((IF(AS143&gt;0, AS143, IF(AR143&gt;0, AR143, IF(AQ143&gt;0, AQ143, 0)))))*INDEX(Assumptions!$C:$C,MATCH(T143,Assumptions!$A:$A,0)),0)</f>
        <v/>
      </c>
      <c r="AV143" s="296">
        <f>IFERROR(((IF(AS143&gt;0, AS143, IF(AR143&gt;0, AR143, IF(AQ143&gt;0, AQ143, 0)))))*INDEX(Assumptions!$D:$D,MATCH(T143,Assumptions!$A:$A,0)),0)</f>
        <v/>
      </c>
      <c r="AW143" s="296">
        <f>IFERROR(((IF(AS143&gt;0, AS143, IF(AR143&gt;0, AR143, IF(AQ143&gt;0, AQ143, 0)))))*INDEX(Assumptions!$G:$G,MATCH(U143,Assumptions!$F:$F,0)),0)</f>
        <v/>
      </c>
      <c r="AX143" s="297">
        <f>SUM(AT143:AW143)</f>
        <v/>
      </c>
      <c r="AY143" s="294">
        <f>((IF(AS143&gt;0, AS143, IF(AR143&gt;0, AR143, IF(AQ143&gt;0, AQ143, 0)))))+AX143</f>
        <v/>
      </c>
      <c r="AZ143" s="294">
        <f>BC143/BB143</f>
        <v/>
      </c>
      <c r="BA143" s="294">
        <f>BC143/2.38</f>
        <v/>
      </c>
      <c r="BB143" s="41" t="n">
        <v>2.5</v>
      </c>
      <c r="BC143" s="294" t="n">
        <v>299.95</v>
      </c>
      <c r="BD143" s="46">
        <f>(AZ143-AY143)/AZ143</f>
        <v/>
      </c>
      <c r="BE143" s="294">
        <f>AR143*BQ143</f>
        <v/>
      </c>
      <c r="BF143" s="294" t="n"/>
      <c r="BG143" s="294" t="n"/>
      <c r="BH143" s="47" t="n"/>
      <c r="BI143" s="47" t="n"/>
      <c r="BJ143" s="47" t="n"/>
      <c r="BK143" s="47" t="n"/>
      <c r="BL143" s="47" t="n"/>
      <c r="BM143" s="47" t="n"/>
      <c r="BN143" s="47" t="n">
        <v>42317</v>
      </c>
      <c r="BO143" s="47" t="n"/>
      <c r="BP143" s="42" t="n"/>
      <c r="BQ143" s="48" t="n">
        <v>16</v>
      </c>
      <c r="BR143" s="48" t="inlineStr">
        <is>
          <t>M</t>
        </is>
      </c>
      <c r="BS143" s="49" t="inlineStr">
        <is>
          <t>n/a</t>
        </is>
      </c>
      <c r="BT143" s="50" t="inlineStr">
        <is>
          <t>STOF</t>
        </is>
      </c>
      <c r="BU143" s="72" t="inlineStr">
        <is>
          <t>n/a</t>
        </is>
      </c>
      <c r="BV143" s="50" t="n"/>
      <c r="BW143" s="50" t="inlineStr">
        <is>
          <t>ORGANIC COTTON FABRIC FROM TURKISH MILL, LONG JACKET</t>
        </is>
      </c>
      <c r="BX143" s="50" t="inlineStr">
        <is>
          <t>drop 3, 400 gr, organic cotton fabric from turkish mill, long jacket</t>
        </is>
      </c>
      <c r="BY143" s="51" t="inlineStr">
        <is>
          <t>N/A</t>
        </is>
      </c>
      <c r="BZ143" s="51" t="n">
        <v>42389</v>
      </c>
      <c r="CA143" s="51" t="inlineStr">
        <is>
          <t>N/A</t>
        </is>
      </c>
      <c r="CB143" s="51" t="inlineStr">
        <is>
          <t>N/A</t>
        </is>
      </c>
      <c r="CC143" s="52" t="inlineStr">
        <is>
          <t>Cancelled in Artlab according to Sonia</t>
        </is>
      </c>
      <c r="CD143" s="51" t="inlineStr">
        <is>
          <t>N/A</t>
        </is>
      </c>
      <c r="CE143" s="52" t="n">
        <v>42527</v>
      </c>
      <c r="CF143" s="52" t="n"/>
      <c r="CG143" s="52" t="n"/>
      <c r="CH143" s="49" t="n">
        <v>42613</v>
      </c>
      <c r="CI143" s="49" t="inlineStr">
        <is>
          <t>HQ</t>
        </is>
      </c>
      <c r="CJ143" s="248" t="inlineStr">
        <is>
          <t>5</t>
        </is>
      </c>
      <c r="CK143" s="50" t="inlineStr">
        <is>
          <t>Body measuring bit too small/too short in general.Armhole + shoulder corrected on inside</t>
        </is>
      </c>
      <c r="CL143" s="53" t="n"/>
      <c r="CM143" s="53" t="n"/>
      <c r="CN143" s="53" t="n"/>
      <c r="CO143" s="53" t="n">
        <v>120</v>
      </c>
      <c r="CP143" s="53">
        <f>CO143*AK143</f>
        <v/>
      </c>
      <c r="CQ143" s="53" t="n">
        <v>400</v>
      </c>
      <c r="CR143" s="133" t="n">
        <v>42424</v>
      </c>
      <c r="CS143" s="133" t="n">
        <v>42475</v>
      </c>
      <c r="CT143" s="298">
        <f>CO143*AZ143</f>
        <v/>
      </c>
      <c r="CU143" s="298">
        <f>CT143-(CO143*AY143)</f>
        <v/>
      </c>
      <c r="CV143" s="298" t="n"/>
    </row>
    <row customFormat="1" customHeight="1" hidden="1" ht="15" r="144" s="16">
      <c r="A144" s="66" t="inlineStr">
        <is>
          <t>K160752040</t>
        </is>
      </c>
      <c r="B144" s="67" t="n">
        <v>1050600046</v>
      </c>
      <c r="C144" s="66" t="inlineStr">
        <is>
          <t>HAROLD</t>
        </is>
      </c>
      <c r="D144" s="66" t="inlineStr">
        <is>
          <t>DARK INDIGO</t>
        </is>
      </c>
      <c r="E144" s="66" t="inlineStr">
        <is>
          <t>Drop 2</t>
        </is>
      </c>
      <c r="F144" s="66" t="n"/>
      <c r="G144" s="39" t="n"/>
      <c r="H144" s="66" t="n"/>
      <c r="I144" s="66" t="inlineStr">
        <is>
          <t>JACKET</t>
        </is>
      </c>
      <c r="J144" s="67" t="n">
        <v>62033290</v>
      </c>
      <c r="K144" s="67" t="inlineStr">
        <is>
          <t>colbertjassen, blazers e.d., van katoen, voor heren of voor jongens (m.u.v. die van brei- of haakwerk en m.u.v. werk- en bedrijfskleding, anoraks, blousons e.d. artikelen)</t>
        </is>
      </c>
      <c r="L144" s="40" t="inlineStr">
        <is>
          <t>MENS</t>
        </is>
      </c>
      <c r="M144" s="66" t="inlineStr">
        <is>
          <t>A0048</t>
        </is>
      </c>
      <c r="N144" s="66" t="inlineStr">
        <is>
          <t>RINSE</t>
        </is>
      </c>
      <c r="O144" s="41" t="inlineStr">
        <is>
          <t>C/O SS16</t>
        </is>
      </c>
      <c r="P144" s="41" t="inlineStr">
        <is>
          <t>S-XL</t>
        </is>
      </c>
      <c r="Q144" s="41" t="n"/>
      <c r="R144" s="41" t="n"/>
      <c r="S144" s="41" t="inlineStr">
        <is>
          <t>DENIM</t>
        </is>
      </c>
      <c r="T144" s="42" t="inlineStr">
        <is>
          <t>TUNISIA</t>
        </is>
      </c>
      <c r="U144" s="42" t="inlineStr">
        <is>
          <t>ARTLAB</t>
        </is>
      </c>
      <c r="V144" s="42" t="n"/>
      <c r="W144" s="42" t="n"/>
      <c r="X144" s="66" t="inlineStr">
        <is>
          <t>Denim - Calik -13oz</t>
        </is>
      </c>
      <c r="Y144" s="41" t="inlineStr">
        <is>
          <t>CALIK</t>
        </is>
      </c>
      <c r="Z144" s="66" t="inlineStr">
        <is>
          <t>NOT ORGANIC DUE TO MOQ</t>
        </is>
      </c>
      <c r="AA144" s="41" t="inlineStr">
        <is>
          <t>D7794P1107 Sidney Dark Blue</t>
        </is>
      </c>
      <c r="AB144" s="41" t="inlineStr">
        <is>
          <t>0% Sustainable</t>
        </is>
      </c>
      <c r="AC144" s="41" t="inlineStr">
        <is>
          <t>46% Polyacryl, 43% cotton, 11% polyester</t>
        </is>
      </c>
      <c r="AD144" s="41" t="inlineStr">
        <is>
          <t>13 oz</t>
        </is>
      </c>
      <c r="AE144" s="305" t="inlineStr">
        <is>
          <t>6,90 / 142</t>
        </is>
      </c>
      <c r="AF144" s="41" t="n"/>
      <c r="AG144" s="41" t="n"/>
      <c r="AH144" s="44" t="n"/>
      <c r="AI144" s="44" t="n">
        <v>42412</v>
      </c>
      <c r="AJ144" s="44" t="n"/>
      <c r="AK144" s="70" t="n"/>
      <c r="AL144" s="293" t="n"/>
      <c r="AM144" s="294" t="inlineStr">
        <is>
          <t>EUR</t>
        </is>
      </c>
      <c r="AN144" s="294" t="inlineStr">
        <is>
          <t>FOB</t>
        </is>
      </c>
      <c r="AO144" s="294" t="n"/>
      <c r="AP144" s="295" t="inlineStr">
        <is>
          <t>cfmd</t>
        </is>
      </c>
      <c r="AQ144" s="294" t="n">
        <v>24</v>
      </c>
      <c r="AR144" s="294" t="n"/>
      <c r="AS144" s="294" t="n">
        <v>24</v>
      </c>
      <c r="AT144" s="296">
        <f>IFERROR(((IF(AS144&gt;0, AS144, IF(AR144&gt;0, AR144, IF(AQ144&gt;0, AQ144, 0)))))*INDEX(Assumptions!$B:$B,MATCH(T144,Assumptions!$A:$A,0)),0)</f>
        <v/>
      </c>
      <c r="AU144" s="296">
        <f>IFERROR(((IF(AS144&gt;0, AS144, IF(AR144&gt;0, AR144, IF(AQ144&gt;0, AQ144, 0)))))*INDEX(Assumptions!$C:$C,MATCH(T144,Assumptions!$A:$A,0)),0)</f>
        <v/>
      </c>
      <c r="AV144" s="296">
        <f>IFERROR(((IF(AS144&gt;0, AS144, IF(AR144&gt;0, AR144, IF(AQ144&gt;0, AQ144, 0)))))*INDEX(Assumptions!$D:$D,MATCH(T144,Assumptions!$A:$A,0)),0)</f>
        <v/>
      </c>
      <c r="AW144" s="296">
        <f>IFERROR(((IF(AS144&gt;0, AS144, IF(AR144&gt;0, AR144, IF(AQ144&gt;0, AQ144, 0)))))*INDEX(Assumptions!$G:$G,MATCH(U144,Assumptions!$F:$F,0)),0)</f>
        <v/>
      </c>
      <c r="AX144" s="297">
        <f>SUM(AT144:AW144)</f>
        <v/>
      </c>
      <c r="AY144" s="294">
        <f>((IF(AS144&gt;0, AS144, IF(AR144&gt;0, AR144, IF(AQ144&gt;0, AQ144, 0)))))+AX144</f>
        <v/>
      </c>
      <c r="AZ144" s="294">
        <f>BC144/BB144</f>
        <v/>
      </c>
      <c r="BA144" s="294">
        <f>BC144/2.38</f>
        <v/>
      </c>
      <c r="BB144" s="41" t="n">
        <v>2.5</v>
      </c>
      <c r="BC144" s="294" t="n">
        <v>169.95</v>
      </c>
      <c r="BD144" s="46">
        <f>(AZ144-AY144)/AZ144</f>
        <v/>
      </c>
      <c r="BE144" s="294">
        <f>AR144*BQ144</f>
        <v/>
      </c>
      <c r="BF144" s="294" t="n"/>
      <c r="BG144" s="294" t="n"/>
      <c r="BH144" s="47" t="n">
        <v>42220</v>
      </c>
      <c r="BI144" s="47" t="n"/>
      <c r="BJ144" s="47" t="n">
        <v>42228</v>
      </c>
      <c r="BK144" s="47" t="n"/>
      <c r="BL144" s="47" t="n">
        <v>42286</v>
      </c>
      <c r="BM144" s="47" t="n"/>
      <c r="BN144" s="47" t="n">
        <v>42299</v>
      </c>
      <c r="BO144" s="47" t="n">
        <v>42328</v>
      </c>
      <c r="BP144" s="42" t="n"/>
      <c r="BQ144" s="48" t="n">
        <v>16</v>
      </c>
      <c r="BR144" s="48" t="inlineStr">
        <is>
          <t>M</t>
        </is>
      </c>
      <c r="BS144" s="49" t="n">
        <v>42366</v>
      </c>
      <c r="BT144" s="73" t="inlineStr">
        <is>
          <t>15-12-2015 P</t>
        </is>
      </c>
      <c r="BU144" s="73" t="inlineStr">
        <is>
          <t>14-12-2015 M</t>
        </is>
      </c>
      <c r="BV144" s="50" t="inlineStr">
        <is>
          <t>OK (sleeevs are too long +1,5)  + wide sleeves- BLACK FRONT LABEL WILL MOVE TO TOP POCKET</t>
        </is>
      </c>
      <c r="BW144" s="50" t="inlineStr">
        <is>
          <t>ORGANIC COTTON BLEND FABRIC FROM TURKISH MILL, BLAZER</t>
        </is>
      </c>
      <c r="BX144" s="50" t="inlineStr">
        <is>
          <t>drop 2, made in tunisia, 13 oz, organic cotton blend fabric from turkish mill, blazer</t>
        </is>
      </c>
      <c r="BY144" s="51" t="inlineStr">
        <is>
          <t>M</t>
        </is>
      </c>
      <c r="BZ144" s="51" t="n">
        <v>42397</v>
      </c>
      <c r="CA144" s="52" t="n">
        <v>42447</v>
      </c>
      <c r="CB144" s="52" t="n"/>
      <c r="CC144" s="52" t="n"/>
      <c r="CD144" s="52" t="n">
        <v>42466</v>
      </c>
      <c r="CE144" s="52" t="n"/>
      <c r="CF144" s="52" t="n"/>
      <c r="CG144" s="52" t="n"/>
      <c r="CH144" s="49" t="n">
        <v>42586</v>
      </c>
      <c r="CI144" s="49" t="inlineStr">
        <is>
          <t>Tunisia</t>
        </is>
      </c>
      <c r="CJ144" s="248" t="inlineStr">
        <is>
          <t>2-5 pcs received (recheck)</t>
        </is>
      </c>
      <c r="CK144" s="50" t="n"/>
      <c r="CL144" s="53" t="n"/>
      <c r="CM144" s="53" t="n"/>
      <c r="CN144" s="53" t="n"/>
      <c r="CO144" s="53" t="n">
        <v>120</v>
      </c>
      <c r="CP144" s="53">
        <f>CO144*AK144</f>
        <v/>
      </c>
      <c r="CQ144" s="53" t="inlineStr">
        <is>
          <t>TBA</t>
        </is>
      </c>
      <c r="CR144" s="53" t="n"/>
      <c r="CS144" s="53" t="n"/>
      <c r="CT144" s="298">
        <f>CO144*AZ144</f>
        <v/>
      </c>
      <c r="CU144" s="298">
        <f>CT144-(CO144*AY144)</f>
        <v/>
      </c>
      <c r="CV144" s="298" t="n"/>
    </row>
    <row customFormat="1" customHeight="1" hidden="1" ht="15" r="145" s="16">
      <c r="A145" s="66" t="inlineStr">
        <is>
          <t>K160752041</t>
        </is>
      </c>
      <c r="B145" s="67" t="n">
        <v>1050600047</v>
      </c>
      <c r="C145" s="66" t="inlineStr">
        <is>
          <t>HAROLD</t>
        </is>
      </c>
      <c r="D145" s="66" t="inlineStr">
        <is>
          <t>TOBACCO</t>
        </is>
      </c>
      <c r="E145" s="66" t="inlineStr">
        <is>
          <t>Drop 2</t>
        </is>
      </c>
      <c r="F145" s="66" t="n"/>
      <c r="G145" s="39" t="n"/>
      <c r="H145" s="66" t="n"/>
      <c r="I145" s="66" t="inlineStr">
        <is>
          <t>JACKET</t>
        </is>
      </c>
      <c r="J145" s="67" t="n">
        <v>62033290</v>
      </c>
      <c r="K145" s="67" t="inlineStr">
        <is>
          <t>colbertjassen, blazers e.d., van katoen, voor heren of voor jongens (m.u.v. die van brei- of haakwerk en m.u.v. werk- en bedrijfskleding, anoraks, blousons e.d. artikelen)</t>
        </is>
      </c>
      <c r="L145" s="40" t="inlineStr">
        <is>
          <t>MENS</t>
        </is>
      </c>
      <c r="M145" s="66" t="inlineStr">
        <is>
          <t>A0059</t>
        </is>
      </c>
      <c r="N145" s="66" t="inlineStr">
        <is>
          <t xml:space="preserve">GARMENT DYE </t>
        </is>
      </c>
      <c r="O145" s="41" t="inlineStr">
        <is>
          <t>C/O SS16</t>
        </is>
      </c>
      <c r="P145" s="41" t="inlineStr">
        <is>
          <t>S-XL</t>
        </is>
      </c>
      <c r="Q145" s="41" t="n"/>
      <c r="R145" s="41" t="n"/>
      <c r="S145" s="41" t="inlineStr">
        <is>
          <t>Organic ROTATEKS, 400GSM</t>
        </is>
      </c>
      <c r="T145" s="42" t="inlineStr">
        <is>
          <t>TUNISIA</t>
        </is>
      </c>
      <c r="U145" s="42" t="inlineStr">
        <is>
          <t>ARTLAB</t>
        </is>
      </c>
      <c r="V145" s="42" t="n"/>
      <c r="W145" s="42" t="n"/>
      <c r="X145" s="66" t="inlineStr">
        <is>
          <t>AW16-001</t>
        </is>
      </c>
      <c r="Y145" s="41" t="inlineStr">
        <is>
          <t>ROTATEKS</t>
        </is>
      </c>
      <c r="Z145" s="58" t="inlineStr">
        <is>
          <t>01023 ASVAN PFD</t>
        </is>
      </c>
      <c r="AA145" s="41" t="n"/>
      <c r="AB145" s="41" t="inlineStr">
        <is>
          <t>100% Sustainable</t>
        </is>
      </c>
      <c r="AC145" s="41" t="inlineStr">
        <is>
          <t>100% Organic cotton</t>
        </is>
      </c>
      <c r="AD145" s="41" t="inlineStr">
        <is>
          <t>400 gr</t>
        </is>
      </c>
      <c r="AE145" s="292" t="n">
        <v>4.25</v>
      </c>
      <c r="AF145" s="41" t="inlineStr">
        <is>
          <t>500M</t>
        </is>
      </c>
      <c r="AG145" s="41" t="inlineStr">
        <is>
          <t>6W</t>
        </is>
      </c>
      <c r="AH145" s="44" t="n"/>
      <c r="AI145" s="44" t="n">
        <v>42412</v>
      </c>
      <c r="AJ145" s="44" t="n"/>
      <c r="AK145" s="70" t="n">
        <v>1.59</v>
      </c>
      <c r="AL145" s="293" t="n"/>
      <c r="AM145" s="294" t="inlineStr">
        <is>
          <t>EUR</t>
        </is>
      </c>
      <c r="AN145" s="294" t="inlineStr">
        <is>
          <t>FOB</t>
        </is>
      </c>
      <c r="AO145" s="294" t="n"/>
      <c r="AP145" s="295" t="inlineStr">
        <is>
          <t>cfmd</t>
        </is>
      </c>
      <c r="AQ145" s="294" t="n"/>
      <c r="AR145" s="294" t="n"/>
      <c r="AS145" s="294" t="n">
        <v>23.7</v>
      </c>
      <c r="AT145" s="296">
        <f>IFERROR(((IF(AS145&gt;0, AS145, IF(AR145&gt;0, AR145, IF(AQ145&gt;0, AQ145, 0)))))*INDEX(Assumptions!$B:$B,MATCH(T145,Assumptions!$A:$A,0)),0)</f>
        <v/>
      </c>
      <c r="AU145" s="296">
        <f>IFERROR(((IF(AS145&gt;0, AS145, IF(AR145&gt;0, AR145, IF(AQ145&gt;0, AQ145, 0)))))*INDEX(Assumptions!$C:$C,MATCH(T145,Assumptions!$A:$A,0)),0)</f>
        <v/>
      </c>
      <c r="AV145" s="296">
        <f>IFERROR(((IF(AS145&gt;0, AS145, IF(AR145&gt;0, AR145, IF(AQ145&gt;0, AQ145, 0)))))*INDEX(Assumptions!$D:$D,MATCH(T145,Assumptions!$A:$A,0)),0)</f>
        <v/>
      </c>
      <c r="AW145" s="296">
        <f>IFERROR(((IF(AS145&gt;0, AS145, IF(AR145&gt;0, AR145, IF(AQ145&gt;0, AQ145, 0)))))*INDEX(Assumptions!$G:$G,MATCH(U145,Assumptions!$F:$F,0)),0)</f>
        <v/>
      </c>
      <c r="AX145" s="297">
        <f>SUM(AT145:AW145)</f>
        <v/>
      </c>
      <c r="AY145" s="294">
        <f>((IF(AS145&gt;0, AS145, IF(AR145&gt;0, AR145, IF(AQ145&gt;0, AQ145, 0)))))+AX145</f>
        <v/>
      </c>
      <c r="AZ145" s="294">
        <f>BC145/BB145</f>
        <v/>
      </c>
      <c r="BA145" s="294">
        <f>BC145/2.38</f>
        <v/>
      </c>
      <c r="BB145" s="41" t="n">
        <v>2.5</v>
      </c>
      <c r="BC145" s="294" t="n">
        <v>159.95</v>
      </c>
      <c r="BD145" s="46">
        <f>(AZ145-AY145)/AZ145</f>
        <v/>
      </c>
      <c r="BE145" s="294">
        <f>AR145*BQ145</f>
        <v/>
      </c>
      <c r="BF145" s="294" t="n"/>
      <c r="BG145" s="294" t="n"/>
      <c r="BH145" s="47" t="n">
        <v>42220</v>
      </c>
      <c r="BI145" s="47" t="n"/>
      <c r="BJ145" s="47" t="n">
        <v>42228</v>
      </c>
      <c r="BK145" s="47" t="n"/>
      <c r="BL145" s="47" t="n">
        <v>42286</v>
      </c>
      <c r="BM145" s="47" t="n"/>
      <c r="BN145" s="47" t="n">
        <v>42299</v>
      </c>
      <c r="BO145" s="47" t="n">
        <v>42328</v>
      </c>
      <c r="BP145" s="42" t="n"/>
      <c r="BQ145" s="48" t="n">
        <v>16</v>
      </c>
      <c r="BR145" s="48" t="inlineStr">
        <is>
          <t>M</t>
        </is>
      </c>
      <c r="BS145" s="49" t="n">
        <v>42366</v>
      </c>
      <c r="BT145" s="73" t="inlineStr">
        <is>
          <t>15-12-2015 P</t>
        </is>
      </c>
      <c r="BU145" s="73" t="inlineStr">
        <is>
          <t>11-12-2015 M</t>
        </is>
      </c>
      <c r="BV145" s="50" t="inlineStr">
        <is>
          <t>OK (some stitch defects on CF few pcs)wide sleeves BLACK FRONT LABEL WILL MOVE TO TOP POCKET</t>
        </is>
      </c>
      <c r="BW145" s="50" t="inlineStr">
        <is>
          <t>ORGANIC COTTON FABRIC FROM TURKISH MILL, BLAZER</t>
        </is>
      </c>
      <c r="BX145" s="50" t="inlineStr">
        <is>
          <t>drop 2, made in tunisia, 400 gr, organic cotton fabric from turkish mill, blazer</t>
        </is>
      </c>
      <c r="BY145" s="51" t="inlineStr">
        <is>
          <t>FULL SS S-M-L-XL</t>
        </is>
      </c>
      <c r="BZ145" s="51" t="n">
        <v>42397</v>
      </c>
      <c r="CA145" s="52" t="inlineStr">
        <is>
          <t>ETD end 1st wk May</t>
        </is>
      </c>
      <c r="CB145" s="52" t="n"/>
      <c r="CC145" s="52" t="inlineStr">
        <is>
          <t>Fabric will be in Tunisia 14th April.</t>
        </is>
      </c>
      <c r="CD145" s="52" t="n">
        <v>42528</v>
      </c>
      <c r="CE145" s="52" t="n"/>
      <c r="CF145" s="52" t="n"/>
      <c r="CG145" s="52" t="n"/>
      <c r="CH145" s="49" t="n">
        <v>42586</v>
      </c>
      <c r="CI145" s="49" t="inlineStr">
        <is>
          <t>Tunisia</t>
        </is>
      </c>
      <c r="CJ145" s="248" t="inlineStr">
        <is>
          <t>2-5 pcs received (recheck)</t>
        </is>
      </c>
      <c r="CK145" s="50" t="n"/>
      <c r="CL145" s="53" t="n"/>
      <c r="CM145" s="53" t="n"/>
      <c r="CN145" s="53" t="n"/>
      <c r="CO145" s="53" t="n">
        <v>150</v>
      </c>
      <c r="CP145" s="53">
        <f>CO145*AK145</f>
        <v/>
      </c>
      <c r="CQ145" s="53" t="inlineStr">
        <is>
          <t>697,95 / 1300</t>
        </is>
      </c>
      <c r="CR145" s="53" t="n"/>
      <c r="CS145" s="133" t="n">
        <v>42475</v>
      </c>
      <c r="CT145" s="298">
        <f>CO145*AZ145</f>
        <v/>
      </c>
      <c r="CU145" s="298">
        <f>CT145-(CO145*AY145)</f>
        <v/>
      </c>
      <c r="CV145" s="298" t="n"/>
    </row>
    <row customFormat="1" customHeight="1" hidden="1" ht="15" r="146" s="16">
      <c r="A146" s="66" t="inlineStr">
        <is>
          <t>K160752050</t>
        </is>
      </c>
      <c r="B146" s="67" t="n">
        <v>1060101686</v>
      </c>
      <c r="C146" s="66" t="inlineStr">
        <is>
          <t>SALVATOR</t>
        </is>
      </c>
      <c r="D146" s="66" t="inlineStr">
        <is>
          <t xml:space="preserve">MOSS GREEN </t>
        </is>
      </c>
      <c r="E146" s="66" t="inlineStr">
        <is>
          <t>Drop 3</t>
        </is>
      </c>
      <c r="F146" s="66" t="n"/>
      <c r="G146" s="39" t="n"/>
      <c r="H146" s="66" t="n"/>
      <c r="I146" s="66" t="inlineStr">
        <is>
          <t>JACKET</t>
        </is>
      </c>
      <c r="J146" s="67" t="inlineStr">
        <is>
          <t>62019100</t>
        </is>
      </c>
      <c r="K146" s="67" t="inlineStr">
        <is>
          <t>Men's or boys' anoraks, incl. ski jackets, windcheaters, wind-jackets and similar articles, of wool or fine animal hair (excl. knitted or crocheted, suits, ensembles, jackets, blazers and trousers)</t>
        </is>
      </c>
      <c r="L146" s="40" t="inlineStr">
        <is>
          <t>MENS</t>
        </is>
      </c>
      <c r="M146" s="66" t="inlineStr">
        <is>
          <t>A0054</t>
        </is>
      </c>
      <c r="N146" s="41" t="n"/>
      <c r="O146" s="41" t="inlineStr">
        <is>
          <t>C/O SS16</t>
        </is>
      </c>
      <c r="P146" s="41" t="inlineStr">
        <is>
          <t>S-XL</t>
        </is>
      </c>
      <c r="Q146" s="41" t="n"/>
      <c r="R146" s="41" t="n"/>
      <c r="S146" s="41" t="inlineStr">
        <is>
          <t xml:space="preserve">Recycled wool men’s – Morgado </t>
        </is>
      </c>
      <c r="T146" s="42" t="inlineStr">
        <is>
          <t>PORTUGAL</t>
        </is>
      </c>
      <c r="U146" s="42" t="inlineStr">
        <is>
          <t>TIMEBRIDGE</t>
        </is>
      </c>
      <c r="V146" s="42" t="inlineStr">
        <is>
          <t>Manuela &amp; Perreira</t>
        </is>
      </c>
      <c r="W146" s="42" t="n"/>
      <c r="X146" s="66" t="inlineStr">
        <is>
          <t>AW16-012</t>
        </is>
      </c>
      <c r="Y146" s="41" t="inlineStr">
        <is>
          <t>MORGADO</t>
        </is>
      </c>
      <c r="Z146" s="58" t="inlineStr">
        <is>
          <t>25.07467.I BUREL PESADO</t>
        </is>
      </c>
      <c r="AA146" s="41" t="n"/>
      <c r="AB146" s="41" t="inlineStr">
        <is>
          <t>80% Sustainable</t>
        </is>
      </c>
      <c r="AC146" s="41" t="inlineStr">
        <is>
          <t>80% Recycled wool, 10% polyamide, 10% polyester</t>
        </is>
      </c>
      <c r="AD146" s="41" t="inlineStr">
        <is>
          <t>820 gr</t>
        </is>
      </c>
      <c r="AE146" s="292" t="n">
        <v>12.05</v>
      </c>
      <c r="AF146" s="41" t="inlineStr">
        <is>
          <t>120M</t>
        </is>
      </c>
      <c r="AG146" s="41" t="inlineStr">
        <is>
          <t>6W</t>
        </is>
      </c>
      <c r="AH146" s="44" t="n"/>
      <c r="AI146" s="44" t="n"/>
      <c r="AJ146" s="44" t="n">
        <v>42447</v>
      </c>
      <c r="AK146" s="70" t="n"/>
      <c r="AL146" s="293" t="n"/>
      <c r="AM146" s="294" t="inlineStr">
        <is>
          <t>EUR</t>
        </is>
      </c>
      <c r="AN146" s="294" t="inlineStr">
        <is>
          <t>FOB</t>
        </is>
      </c>
      <c r="AO146" s="294" t="n"/>
      <c r="AP146" s="294" t="n"/>
      <c r="AQ146" s="294" t="n">
        <v>62.95</v>
      </c>
      <c r="AR146" s="294" t="n">
        <v>80.5</v>
      </c>
      <c r="AS146" s="294" t="n">
        <v>67.5</v>
      </c>
      <c r="AT146" s="296">
        <f>IFERROR(((IF(AS146&gt;0, AS146, IF(AR146&gt;0, AR146, IF(AQ146&gt;0, AQ146, 0)))))*INDEX(Assumptions!$B:$B,MATCH(T146,Assumptions!$A:$A,0)),0)</f>
        <v/>
      </c>
      <c r="AU146" s="296">
        <f>IFERROR(((IF(AS146&gt;0, AS146, IF(AR146&gt;0, AR146, IF(AQ146&gt;0, AQ146, 0)))))*INDEX(Assumptions!$C:$C,MATCH(T146,Assumptions!$A:$A,0)),0)</f>
        <v/>
      </c>
      <c r="AV146" s="296">
        <f>IFERROR(((IF(AS146&gt;0, AS146, IF(AR146&gt;0, AR146, IF(AQ146&gt;0, AQ146, 0)))))*INDEX(Assumptions!$D:$D,MATCH(T146,Assumptions!$A:$A,0)),0)</f>
        <v/>
      </c>
      <c r="AW146" s="296">
        <f>IFERROR(((IF(AS146&gt;0, AS146, IF(AR146&gt;0, AR146, IF(AQ146&gt;0, AQ146, 0)))))*INDEX(Assumptions!$G:$G,MATCH(U146,Assumptions!$F:$F,0)),0)</f>
        <v/>
      </c>
      <c r="AX146" s="297">
        <f>SUM(AT146:AW146)</f>
        <v/>
      </c>
      <c r="AY146" s="294">
        <f>((IF(AS146&gt;0, AS146, IF(AR146&gt;0, AR146, IF(AQ146&gt;0, AQ146, 0)))))+AX146</f>
        <v/>
      </c>
      <c r="AZ146" s="294">
        <f>BC146/BB146</f>
        <v/>
      </c>
      <c r="BA146" s="294">
        <f>BC146/2.38</f>
        <v/>
      </c>
      <c r="BB146" s="41" t="n">
        <v>2.5</v>
      </c>
      <c r="BC146" s="294" t="n">
        <v>249.95</v>
      </c>
      <c r="BD146" s="46">
        <f>(AZ146-AY146)/AZ146</f>
        <v/>
      </c>
      <c r="BE146" s="294">
        <f>AR146*BQ146</f>
        <v/>
      </c>
      <c r="BF146" s="294" t="n"/>
      <c r="BG146" s="294" t="n"/>
      <c r="BH146" s="47" t="n">
        <v>42278</v>
      </c>
      <c r="BI146" s="47" t="n"/>
      <c r="BJ146" s="47" t="n">
        <v>42244</v>
      </c>
      <c r="BK146" s="47" t="n"/>
      <c r="BL146" s="47" t="n">
        <v>42317</v>
      </c>
      <c r="BM146" s="47" t="n"/>
      <c r="BN146" s="47" t="n"/>
      <c r="BO146" s="47" t="n">
        <v>42328</v>
      </c>
      <c r="BP146" s="42" t="inlineStr">
        <is>
          <t>1 SMS pcs in actuall fabric - balance later</t>
        </is>
      </c>
      <c r="BQ146" s="48" t="n">
        <v>16</v>
      </c>
      <c r="BR146" s="48" t="inlineStr">
        <is>
          <t>M</t>
        </is>
      </c>
      <c r="BS146" s="49" t="n">
        <v>42366</v>
      </c>
      <c r="BT146" s="73" t="inlineStr">
        <is>
          <t>TONY</t>
        </is>
      </c>
      <c r="BU146" s="73" t="inlineStr">
        <is>
          <t>14-12-2015 P</t>
        </is>
      </c>
      <c r="BV146" s="50" t="inlineStr">
        <is>
          <t>ETD 15-01-2015 (balance SMS) inside pocket will be linger/wider BOTTOM WIDTH WILL BE -4CM TIGHTER + (production) front zipper + pocket zippers 2 mm smaller as SMS same quality and color as SMS</t>
        </is>
      </c>
      <c r="BW146" s="50" t="inlineStr">
        <is>
          <t>RECYCLED WOOL BLEND FABRIC FROM PORTUGESE MILL, COACH JACKET - BOTTOM WIDTH WILL BE -4CM TIGHTER</t>
        </is>
      </c>
      <c r="BX146" s="50" t="inlineStr">
        <is>
          <t xml:space="preserve">drop 3, made in portugal, 820 gr, recycled wool blend fabric from portugese mill, coach jacket - bottom width will be -4cm tighter -  Inside pocket will be added. Insid lining quality is not correct, will be softer and thinner same as AW15 Agis. </t>
        </is>
      </c>
      <c r="BY146" s="51" t="inlineStr">
        <is>
          <t>FULL SS S-XL?</t>
        </is>
      </c>
      <c r="BZ146" s="51" t="n"/>
      <c r="CA146" s="52" t="inlineStr">
        <is>
          <t>ETD 12-02-2016</t>
        </is>
      </c>
      <c r="CB146" s="52" t="n"/>
      <c r="CC146" s="52" t="n"/>
      <c r="CD146" s="52" t="n">
        <v>42580</v>
      </c>
      <c r="CE146" s="52" t="n">
        <v>42531</v>
      </c>
      <c r="CF146" s="52" t="n"/>
      <c r="CG146" s="52" t="n"/>
      <c r="CH146" s="49" t="n">
        <v>42593</v>
      </c>
      <c r="CI146" s="49" t="inlineStr">
        <is>
          <t>HQ</t>
        </is>
      </c>
      <c r="CJ146" s="248" t="inlineStr">
        <is>
          <t>5</t>
        </is>
      </c>
      <c r="CK146" s="50" t="inlineStr">
        <is>
          <t>Body + sleeves measuring too small / too short in general</t>
        </is>
      </c>
      <c r="CL146" s="53" t="n"/>
      <c r="CM146" s="53" t="n"/>
      <c r="CN146" s="53" t="n"/>
      <c r="CO146" s="53" t="n">
        <v>70</v>
      </c>
      <c r="CP146" s="53">
        <f>CO146*AK146</f>
        <v/>
      </c>
      <c r="CQ146" s="53" t="n"/>
      <c r="CR146" s="53" t="n"/>
      <c r="CS146" s="53" t="n"/>
      <c r="CT146" s="298">
        <f>CO146*AZ146</f>
        <v/>
      </c>
      <c r="CU146" s="298">
        <f>CT146-(CO146*AY146)</f>
        <v/>
      </c>
      <c r="CV146" s="298" t="n"/>
    </row>
    <row customFormat="1" customHeight="1" hidden="1" ht="15" r="147" s="16">
      <c r="A147" s="66" t="inlineStr">
        <is>
          <t>K160752051</t>
        </is>
      </c>
      <c r="B147" s="67" t="n">
        <v>1060101687</v>
      </c>
      <c r="C147" s="66" t="inlineStr">
        <is>
          <t>SALVATOR</t>
        </is>
      </c>
      <c r="D147" s="66" t="inlineStr">
        <is>
          <t>NAVY</t>
        </is>
      </c>
      <c r="E147" s="66" t="inlineStr">
        <is>
          <t>Drop 3</t>
        </is>
      </c>
      <c r="F147" s="66" t="n"/>
      <c r="G147" s="39" t="n">
        <v>42366</v>
      </c>
      <c r="H147" s="66" t="n"/>
      <c r="I147" s="66" t="inlineStr">
        <is>
          <t>JACKET</t>
        </is>
      </c>
      <c r="J147" s="67" t="inlineStr">
        <is>
          <t>62019100</t>
        </is>
      </c>
      <c r="K147" s="67" t="inlineStr">
        <is>
          <t>Men's or boys' anoraks, incl. ski jackets, windcheaters, wind-jackets and similar articles, of wool or fine animal hair (excl. knitted or crocheted, suits, ensembles, jackets, blazers and trousers)</t>
        </is>
      </c>
      <c r="L147" s="40" t="inlineStr">
        <is>
          <t>MENS</t>
        </is>
      </c>
      <c r="M147" s="66" t="inlineStr">
        <is>
          <t>?</t>
        </is>
      </c>
      <c r="N147" s="41" t="n"/>
      <c r="O147" s="41" t="inlineStr">
        <is>
          <t>C/O SS16</t>
        </is>
      </c>
      <c r="P147" s="41" t="inlineStr">
        <is>
          <t>S-XL</t>
        </is>
      </c>
      <c r="Q147" s="41" t="n"/>
      <c r="R147" s="41" t="n"/>
      <c r="S147" s="41" t="inlineStr">
        <is>
          <t xml:space="preserve">Recycled wool men’s – Morgado </t>
        </is>
      </c>
      <c r="T147" s="42" t="inlineStr">
        <is>
          <t>PORTUGAL</t>
        </is>
      </c>
      <c r="U147" s="42" t="inlineStr">
        <is>
          <t>TIMEBRIDGE</t>
        </is>
      </c>
      <c r="V147" s="42" t="inlineStr">
        <is>
          <t>Manuela &amp; Perreira</t>
        </is>
      </c>
      <c r="W147" s="42" t="n"/>
      <c r="X147" s="66" t="inlineStr">
        <is>
          <t>AW16-012</t>
        </is>
      </c>
      <c r="Y147" s="41" t="inlineStr">
        <is>
          <t>MORGADO</t>
        </is>
      </c>
      <c r="Z147" s="58" t="inlineStr">
        <is>
          <t>25.07467.I BUREL PESADO</t>
        </is>
      </c>
      <c r="AA147" s="41" t="n"/>
      <c r="AB147" s="41" t="inlineStr">
        <is>
          <t>80% Sustainable</t>
        </is>
      </c>
      <c r="AC147" s="41" t="inlineStr">
        <is>
          <t>80% Recycled wool, 10% polyamide, 10% polyester</t>
        </is>
      </c>
      <c r="AD147" s="41" t="inlineStr">
        <is>
          <t>820 gr</t>
        </is>
      </c>
      <c r="AE147" s="292" t="n">
        <v>12.05</v>
      </c>
      <c r="AF147" s="41" t="inlineStr">
        <is>
          <t>120M</t>
        </is>
      </c>
      <c r="AG147" s="41" t="inlineStr">
        <is>
          <t>6W</t>
        </is>
      </c>
      <c r="AH147" s="44" t="n"/>
      <c r="AI147" s="44" t="n"/>
      <c r="AJ147" s="44" t="n">
        <v>42447</v>
      </c>
      <c r="AK147" s="70" t="n"/>
      <c r="AL147" s="293" t="n"/>
      <c r="AM147" s="294" t="inlineStr">
        <is>
          <t>EUR</t>
        </is>
      </c>
      <c r="AN147" s="294" t="inlineStr">
        <is>
          <t>FOB</t>
        </is>
      </c>
      <c r="AO147" s="294" t="n"/>
      <c r="AP147" s="294" t="n"/>
      <c r="AQ147" s="294" t="n">
        <v>62.95</v>
      </c>
      <c r="AR147" s="294" t="n">
        <v>80.5</v>
      </c>
      <c r="AS147" s="294" t="n">
        <v>67.5</v>
      </c>
      <c r="AT147" s="296">
        <f>IFERROR(((IF(AS147&gt;0, AS147, IF(AR147&gt;0, AR147, IF(AQ147&gt;0, AQ147, 0)))))*INDEX(Assumptions!$B:$B,MATCH(T147,Assumptions!$A:$A,0)),0)</f>
        <v/>
      </c>
      <c r="AU147" s="296">
        <f>IFERROR(((IF(AS147&gt;0, AS147, IF(AR147&gt;0, AR147, IF(AQ147&gt;0, AQ147, 0)))))*INDEX(Assumptions!$C:$C,MATCH(T147,Assumptions!$A:$A,0)),0)</f>
        <v/>
      </c>
      <c r="AV147" s="296">
        <f>IFERROR(((IF(AS147&gt;0, AS147, IF(AR147&gt;0, AR147, IF(AQ147&gt;0, AQ147, 0)))))*INDEX(Assumptions!$D:$D,MATCH(T147,Assumptions!$A:$A,0)),0)</f>
        <v/>
      </c>
      <c r="AW147" s="296">
        <f>IFERROR(((IF(AS147&gt;0, AS147, IF(AR147&gt;0, AR147, IF(AQ147&gt;0, AQ147, 0)))))*INDEX(Assumptions!$G:$G,MATCH(U147,Assumptions!$F:$F,0)),0)</f>
        <v/>
      </c>
      <c r="AX147" s="297">
        <f>SUM(AT147:AW147)</f>
        <v/>
      </c>
      <c r="AY147" s="294">
        <f>((IF(AS147&gt;0, AS147, IF(AR147&gt;0, AR147, IF(AQ147&gt;0, AQ147, 0)))))+AX147</f>
        <v/>
      </c>
      <c r="AZ147" s="294">
        <f>BC147/BB147</f>
        <v/>
      </c>
      <c r="BA147" s="294">
        <f>BC147/2.38</f>
        <v/>
      </c>
      <c r="BB147" s="41" t="n">
        <v>2.5</v>
      </c>
      <c r="BC147" s="294" t="n">
        <v>249.95</v>
      </c>
      <c r="BD147" s="46">
        <f>(AZ147-AY147)/AZ147</f>
        <v/>
      </c>
      <c r="BE147" s="294" t="n"/>
      <c r="BF147" s="294" t="n"/>
      <c r="BG147" s="294" t="n"/>
      <c r="BH147" s="47" t="n"/>
      <c r="BI147" s="47" t="n"/>
      <c r="BJ147" s="47" t="n"/>
      <c r="BK147" s="47" t="n"/>
      <c r="BL147" s="47" t="n"/>
      <c r="BM147" s="47" t="n"/>
      <c r="BN147" s="47" t="n"/>
      <c r="BO147" s="47" t="n"/>
      <c r="BP147" s="42" t="n"/>
      <c r="BQ147" s="48" t="inlineStr">
        <is>
          <t>?</t>
        </is>
      </c>
      <c r="BR147" s="48" t="inlineStr">
        <is>
          <t>M</t>
        </is>
      </c>
      <c r="BS147" s="49" t="n"/>
      <c r="BT147" s="73" t="n"/>
      <c r="BU147" s="73" t="n"/>
      <c r="BV147" s="50" t="inlineStr">
        <is>
          <t>BOTTOM WIDTH WILL BE -4CM TIGHTER + (production) front zipper + pocket zippers 2 mm smaller as SMS same quality and color as SMS</t>
        </is>
      </c>
      <c r="BW147" s="50" t="inlineStr">
        <is>
          <t>RECYCLED WOOL BLEND FABRIC FROM PORTUGESE MILL, COACH JACKET - BOTTOM WIDTH WILL BE -4CM TIGHTER</t>
        </is>
      </c>
      <c r="BX147" s="50" t="inlineStr">
        <is>
          <t xml:space="preserve">drop 3, made in portugal, 820 gr, recycled wool blend fabric from portugese mill, coach jacket - bottom width will be -4cm tighter - Inside pocket will be added. Insid lining quality is not correct, will be softer and thinner same as AW15 Agis. </t>
        </is>
      </c>
      <c r="BY147" s="51" t="inlineStr">
        <is>
          <t>M</t>
        </is>
      </c>
      <c r="BZ147" s="51" t="n"/>
      <c r="CA147" s="52" t="inlineStr">
        <is>
          <t>ETD 12-02-2016</t>
        </is>
      </c>
      <c r="CB147" s="52" t="n"/>
      <c r="CC147" s="52" t="n"/>
      <c r="CD147" s="52" t="n">
        <v>42580</v>
      </c>
      <c r="CE147" s="52" t="n">
        <v>42531</v>
      </c>
      <c r="CF147" s="52" t="n"/>
      <c r="CG147" s="52" t="n"/>
      <c r="CH147" s="49" t="n">
        <v>42593</v>
      </c>
      <c r="CI147" s="49" t="inlineStr">
        <is>
          <t>HQ</t>
        </is>
      </c>
      <c r="CJ147" s="248" t="inlineStr">
        <is>
          <t>5</t>
        </is>
      </c>
      <c r="CK147" s="50" t="inlineStr">
        <is>
          <t>Body + sleeves measuring too small / too short in general</t>
        </is>
      </c>
      <c r="CL147" s="53" t="n"/>
      <c r="CM147" s="53" t="n"/>
      <c r="CN147" s="53" t="n"/>
      <c r="CO147" s="53" t="n">
        <v>80</v>
      </c>
      <c r="CP147" s="53">
        <f>CO147*AK147</f>
        <v/>
      </c>
      <c r="CQ147" s="53" t="n"/>
      <c r="CR147" s="53" t="n"/>
      <c r="CS147" s="53" t="n"/>
      <c r="CT147" s="298">
        <f>CO147*AZ147</f>
        <v/>
      </c>
      <c r="CU147" s="298">
        <f>CT147-(CO147*AY147)</f>
        <v/>
      </c>
      <c r="CV147" s="298" t="n"/>
    </row>
    <row customFormat="1" customHeight="1" hidden="1" ht="15" r="148" s="16">
      <c r="A148" s="66" t="inlineStr">
        <is>
          <t>K160752060</t>
        </is>
      </c>
      <c r="B148" s="67" t="n">
        <v>1050600048</v>
      </c>
      <c r="C148" s="66" t="inlineStr">
        <is>
          <t xml:space="preserve">DAVID </t>
        </is>
      </c>
      <c r="D148" s="66" t="inlineStr">
        <is>
          <t>MID BLUE SLUB</t>
        </is>
      </c>
      <c r="E148" s="66" t="inlineStr">
        <is>
          <t>Drop 3</t>
        </is>
      </c>
      <c r="F148" s="56" t="n"/>
      <c r="G148" s="39" t="n"/>
      <c r="H148" s="66" t="n"/>
      <c r="I148" s="66" t="inlineStr">
        <is>
          <t>JACKET</t>
        </is>
      </c>
      <c r="J148" s="67" t="n">
        <v>62033290</v>
      </c>
      <c r="K148" s="67" t="inlineStr">
        <is>
          <t>colbertjassen, blazers e.d., van katoen, voor heren of voor jongens (m.u.v. die van brei- of haakwerk en m.u.v. werk- en bedrijfskleding, anoraks, blousons e.d. artikelen)</t>
        </is>
      </c>
      <c r="L148" s="40" t="inlineStr">
        <is>
          <t>MENS</t>
        </is>
      </c>
      <c r="M148" s="66" t="inlineStr">
        <is>
          <t>D0090</t>
        </is>
      </c>
      <c r="N148" s="66" t="inlineStr">
        <is>
          <t>ELETTI WASH</t>
        </is>
      </c>
      <c r="O148" s="41" t="inlineStr">
        <is>
          <t>C/O AW15</t>
        </is>
      </c>
      <c r="P148" s="41" t="inlineStr">
        <is>
          <t>S-XL</t>
        </is>
      </c>
      <c r="Q148" s="41" t="n"/>
      <c r="R148" s="41" t="n"/>
      <c r="S148" s="41" t="inlineStr">
        <is>
          <t>KINGS OF LAUNDRY SEASONAL MAIN</t>
        </is>
      </c>
      <c r="T148" s="42" t="inlineStr">
        <is>
          <t>TUNISIA</t>
        </is>
      </c>
      <c r="U148" s="42" t="inlineStr">
        <is>
          <t>ARTLAB</t>
        </is>
      </c>
      <c r="V148" s="42" t="inlineStr">
        <is>
          <t>ARTLAB</t>
        </is>
      </c>
      <c r="W148" s="42" t="inlineStr">
        <is>
          <t>ELLETI</t>
        </is>
      </c>
      <c r="X148" s="66" t="n"/>
      <c r="Y148" s="41" t="inlineStr">
        <is>
          <t>CALIK</t>
        </is>
      </c>
      <c r="Z148" s="66" t="inlineStr">
        <is>
          <t>NOT ORGANIC DUE TO MOQ</t>
        </is>
      </c>
      <c r="AA148" s="41" t="inlineStr">
        <is>
          <t>D7792P1117 Carbonated Blue</t>
        </is>
      </c>
      <c r="AB148" s="41" t="inlineStr">
        <is>
          <t>0% Sustainable</t>
        </is>
      </c>
      <c r="AC148" s="41" t="inlineStr">
        <is>
          <t>80% Cotton, 20% polyacryl</t>
        </is>
      </c>
      <c r="AD148" s="41" t="inlineStr">
        <is>
          <t>13 oz</t>
        </is>
      </c>
      <c r="AE148" s="305" t="inlineStr">
        <is>
          <t>7,5 / 162</t>
        </is>
      </c>
      <c r="AF148" s="41" t="n"/>
      <c r="AG148" s="41" t="n"/>
      <c r="AH148" s="44" t="n"/>
      <c r="AI148" s="44" t="n"/>
      <c r="AJ148" s="44" t="n">
        <v>42447</v>
      </c>
      <c r="AK148" s="70" t="n"/>
      <c r="AL148" s="293" t="n"/>
      <c r="AM148" s="294" t="inlineStr">
        <is>
          <t>EUR</t>
        </is>
      </c>
      <c r="AN148" s="294" t="inlineStr">
        <is>
          <t>FOB</t>
        </is>
      </c>
      <c r="AO148" s="294" t="inlineStr">
        <is>
          <t>60 DAYS NETT</t>
        </is>
      </c>
      <c r="AP148" s="295" t="inlineStr">
        <is>
          <t>cfmd</t>
        </is>
      </c>
      <c r="AQ148" s="294" t="n"/>
      <c r="AR148" s="294" t="n">
        <v>65</v>
      </c>
      <c r="AS148" s="294" t="n">
        <v>36</v>
      </c>
      <c r="AT148" s="296">
        <f>IFERROR(((IF(AS148&gt;0, AS148, IF(AR148&gt;0, AR148, IF(AQ148&gt;0, AQ148, 0)))))*INDEX(Assumptions!$B:$B,MATCH(T148,Assumptions!$A:$A,0)),0)</f>
        <v/>
      </c>
      <c r="AU148" s="296">
        <f>IFERROR(((IF(AS148&gt;0, AS148, IF(AR148&gt;0, AR148, IF(AQ148&gt;0, AQ148, 0)))))*INDEX(Assumptions!$C:$C,MATCH(T148,Assumptions!$A:$A,0)),0)</f>
        <v/>
      </c>
      <c r="AV148" s="296">
        <f>IFERROR(((IF(AS148&gt;0, AS148, IF(AR148&gt;0, AR148, IF(AQ148&gt;0, AQ148, 0)))))*INDEX(Assumptions!$D:$D,MATCH(T148,Assumptions!$A:$A,0)),0)</f>
        <v/>
      </c>
      <c r="AW148" s="296">
        <f>IFERROR(((IF(AS148&gt;0, AS148, IF(AR148&gt;0, AR148, IF(AQ148&gt;0, AQ148, 0)))))*INDEX(Assumptions!$G:$G,MATCH(U148,Assumptions!$F:$F,0)),0)</f>
        <v/>
      </c>
      <c r="AX148" s="297">
        <f>SUM(AT148:AW148)</f>
        <v/>
      </c>
      <c r="AY148" s="294">
        <f>((IF(AS148&gt;0, AS148, IF(AR148&gt;0, AR148, IF(AQ148&gt;0, AQ148, 0)))))+AX148</f>
        <v/>
      </c>
      <c r="AZ148" s="294">
        <f>BC148/BB148</f>
        <v/>
      </c>
      <c r="BA148" s="294">
        <f>BC148/2.38</f>
        <v/>
      </c>
      <c r="BB148" s="41" t="n">
        <v>2.5</v>
      </c>
      <c r="BC148" s="294" t="n">
        <v>199.95</v>
      </c>
      <c r="BD148" s="46">
        <f>(AZ148-AY148)/AZ148</f>
        <v/>
      </c>
      <c r="BE148" s="294">
        <f>AR148*BQ148</f>
        <v/>
      </c>
      <c r="BF148" s="294" t="n">
        <v>12.3</v>
      </c>
      <c r="BG148" s="294" t="n">
        <v>3.13</v>
      </c>
      <c r="BH148" s="47" t="n"/>
      <c r="BI148" s="47" t="n"/>
      <c r="BJ148" s="47" t="n"/>
      <c r="BK148" s="47" t="n"/>
      <c r="BL148" s="47" t="n"/>
      <c r="BM148" s="47" t="n">
        <v>42311</v>
      </c>
      <c r="BN148" s="47" t="n">
        <v>42317</v>
      </c>
      <c r="BO148" s="47" t="n">
        <v>42328</v>
      </c>
      <c r="BP148" s="42" t="n"/>
      <c r="BQ148" s="48" t="n">
        <v>16</v>
      </c>
      <c r="BR148" s="48" t="inlineStr">
        <is>
          <t>M</t>
        </is>
      </c>
      <c r="BS148" s="49" t="n">
        <v>42366</v>
      </c>
      <c r="BT148" s="74" t="inlineStr">
        <is>
          <t>16-12-2015 M</t>
        </is>
      </c>
      <c r="BU148" s="72" t="n"/>
      <c r="BV148" s="50" t="inlineStr">
        <is>
          <t>1 SIZE TOO SMALL, SLEEVES 2 CM TOO LONG</t>
        </is>
      </c>
      <c r="BW148" s="50" t="inlineStr">
        <is>
          <t>BLEND DENIM FABRIC FROM TURKISH MILL, WORKER JACKET - 1 SIZE TOO SMALL, SLEEVES 2 CM TOO LONG</t>
        </is>
      </c>
      <c r="BX148" s="256" t="inlineStr">
        <is>
          <t>drop 3, made in tunisia, 13 oz, blend denim fabric from turkish mill, worker jacket - 1 size too small, sleeves 2 cm too long, available patch (s/b KOL patch)</t>
        </is>
      </c>
      <c r="BY148" s="51" t="inlineStr">
        <is>
          <t>FULL SS S-M-L-XL</t>
        </is>
      </c>
      <c r="BZ148" s="51" t="n">
        <v>42397</v>
      </c>
      <c r="CA148" s="52" t="n">
        <v>42453</v>
      </c>
      <c r="CB148" s="52" t="n"/>
      <c r="CC148" s="52" t="inlineStr">
        <is>
          <t>Check shrinkage</t>
        </is>
      </c>
      <c r="CD148" s="52" t="n">
        <v>42466</v>
      </c>
      <c r="CE148" s="243" t="n"/>
      <c r="CF148" s="52" t="n"/>
      <c r="CG148" s="52" t="n"/>
      <c r="CH148" s="49" t="n">
        <v>42593</v>
      </c>
      <c r="CI148" s="49" t="inlineStr">
        <is>
          <t>HQ</t>
        </is>
      </c>
      <c r="CJ148" s="248" t="inlineStr">
        <is>
          <t>5</t>
        </is>
      </c>
      <c r="CK148" s="50" t="n"/>
      <c r="CL148" s="53" t="n"/>
      <c r="CM148" s="53" t="n"/>
      <c r="CN148" s="53" t="n"/>
      <c r="CO148" s="53" t="n">
        <v>60</v>
      </c>
      <c r="CP148" s="53">
        <f>CO148*AK148</f>
        <v/>
      </c>
      <c r="CQ148" s="53" t="inlineStr">
        <is>
          <t>TBA</t>
        </is>
      </c>
      <c r="CR148" s="53" t="n"/>
      <c r="CS148" s="53" t="n"/>
      <c r="CT148" s="298">
        <f>CO148*AZ148</f>
        <v/>
      </c>
      <c r="CU148" s="298">
        <f>CT148-(CO148*AY148)</f>
        <v/>
      </c>
      <c r="CV148" s="298" t="n"/>
    </row>
    <row customFormat="1" customHeight="1" hidden="1" ht="15" r="149" s="16">
      <c r="A149" s="66" t="inlineStr">
        <is>
          <t>K160752061</t>
        </is>
      </c>
      <c r="B149" s="67" t="n">
        <v>1050600055</v>
      </c>
      <c r="C149" s="66" t="inlineStr">
        <is>
          <t>DAVID SELVAGE</t>
        </is>
      </c>
      <c r="D149" s="66" t="inlineStr">
        <is>
          <t>DRY SELVAGE</t>
        </is>
      </c>
      <c r="E149" s="66" t="n"/>
      <c r="F149" s="56" t="n"/>
      <c r="G149" s="39" t="n">
        <v>42579</v>
      </c>
      <c r="H149" s="66" t="n"/>
      <c r="I149" s="66" t="inlineStr">
        <is>
          <t>JACKET</t>
        </is>
      </c>
      <c r="J149" s="67" t="n">
        <v>62033290</v>
      </c>
      <c r="K149" s="67" t="inlineStr">
        <is>
          <t>colbertjassen, blazers e.d., van katoen, voor heren of voor jongens (m.u.v. die van brei- of haakwerk en m.u.v. werk- en bedrijfskleding, anoraks, blousons e.d. artikelen)</t>
        </is>
      </c>
      <c r="L149" s="40" t="inlineStr">
        <is>
          <t>MENS</t>
        </is>
      </c>
      <c r="M149" s="66" t="inlineStr">
        <is>
          <t>D0079</t>
        </is>
      </c>
      <c r="N149" s="66" t="n"/>
      <c r="O149" s="41" t="n"/>
      <c r="P149" s="41" t="inlineStr">
        <is>
          <t>S-XL</t>
        </is>
      </c>
      <c r="Q149" s="41" t="n"/>
      <c r="R149" s="41" t="n"/>
      <c r="S149" s="41" t="inlineStr">
        <is>
          <t>KINGS OF SHUTTLE LOOM</t>
        </is>
      </c>
      <c r="T149" s="42" t="inlineStr">
        <is>
          <t>TUNISIA</t>
        </is>
      </c>
      <c r="U149" s="42" t="inlineStr">
        <is>
          <t>ARTLAB</t>
        </is>
      </c>
      <c r="V149" s="42" t="inlineStr">
        <is>
          <t>ARTLAB</t>
        </is>
      </c>
      <c r="W149" s="42" t="inlineStr">
        <is>
          <t>UNWASHED</t>
        </is>
      </c>
      <c r="X149" s="66" t="n"/>
      <c r="Y149" s="41" t="inlineStr">
        <is>
          <t>CANDIANI</t>
        </is>
      </c>
      <c r="Z149" s="41" t="inlineStr">
        <is>
          <t>SL7276 Sioux crispy organic</t>
        </is>
      </c>
      <c r="AA149" s="41" t="inlineStr">
        <is>
          <t>SL7276 Sioux crispy</t>
        </is>
      </c>
      <c r="AB149" s="41" t="inlineStr">
        <is>
          <t>100% Sustainable</t>
        </is>
      </c>
      <c r="AC149" s="41" t="inlineStr">
        <is>
          <t>100% Organic cotton</t>
        </is>
      </c>
      <c r="AD149" s="227" t="inlineStr">
        <is>
          <t>13 oz</t>
        </is>
      </c>
      <c r="AE149" s="292" t="inlineStr">
        <is>
          <t>4,95 / 80</t>
        </is>
      </c>
      <c r="AF149" s="41" t="n">
        <v>1500</v>
      </c>
      <c r="AG149" s="58" t="inlineStr">
        <is>
          <t>6-7</t>
        </is>
      </c>
      <c r="AH149" s="44" t="n"/>
      <c r="AI149" s="44" t="n"/>
      <c r="AJ149" s="44" t="n"/>
      <c r="AK149" s="70" t="n"/>
      <c r="AL149" s="293" t="n"/>
      <c r="AM149" s="294" t="inlineStr">
        <is>
          <t>EUR</t>
        </is>
      </c>
      <c r="AN149" s="294" t="inlineStr">
        <is>
          <t>FOB</t>
        </is>
      </c>
      <c r="AO149" s="294" t="inlineStr">
        <is>
          <t>60 DAYS NETT</t>
        </is>
      </c>
      <c r="AP149" s="295" t="inlineStr">
        <is>
          <t>cfmd</t>
        </is>
      </c>
      <c r="AQ149" s="294" t="n"/>
      <c r="AR149" s="294" t="n"/>
      <c r="AS149" s="294" t="n">
        <v>30.5</v>
      </c>
      <c r="AT149" s="296">
        <f>IFERROR(((IF(AS149&gt;0, AS149, IF(AR149&gt;0, AR149, IF(AQ149&gt;0, AQ149, 0)))))*INDEX(Assumptions!$B:$B,MATCH(T149,Assumptions!$A:$A,0)),0)</f>
        <v/>
      </c>
      <c r="AU149" s="296">
        <f>IFERROR(((IF(AS149&gt;0, AS149, IF(AR149&gt;0, AR149, IF(AQ149&gt;0, AQ149, 0)))))*INDEX(Assumptions!$C:$C,MATCH(T149,Assumptions!$A:$A,0)),0)</f>
        <v/>
      </c>
      <c r="AV149" s="296">
        <f>IFERROR(((IF(AS149&gt;0, AS149, IF(AR149&gt;0, AR149, IF(AQ149&gt;0, AQ149, 0)))))*INDEX(Assumptions!$D:$D,MATCH(T149,Assumptions!$A:$A,0)),0)</f>
        <v/>
      </c>
      <c r="AW149" s="296">
        <f>IFERROR(((IF(AS149&gt;0, AS149, IF(AR149&gt;0, AR149, IF(AQ149&gt;0, AQ149, 0)))))*INDEX(Assumptions!$G:$G,MATCH(U149,Assumptions!$F:$F,0)),0)</f>
        <v/>
      </c>
      <c r="AX149" s="297">
        <f>SUM(AT149:AW149)</f>
        <v/>
      </c>
      <c r="AY149" s="294">
        <f>((IF(AS149&gt;0, AS149, IF(AR149&gt;0, AR149, IF(AQ149&gt;0, AQ149, 0)))))+AX149</f>
        <v/>
      </c>
      <c r="AZ149" s="294">
        <f>BC149/BB149</f>
        <v/>
      </c>
      <c r="BA149" s="294">
        <f>BC149/2.38</f>
        <v/>
      </c>
      <c r="BB149" s="41" t="n">
        <v>2.5</v>
      </c>
      <c r="BC149" s="294" t="n">
        <v>159.95</v>
      </c>
      <c r="BD149" s="46">
        <f>(AZ149-AY149)/AZ149</f>
        <v/>
      </c>
      <c r="BE149" s="294">
        <f>AR149*BQ149</f>
        <v/>
      </c>
      <c r="BF149" s="294" t="n"/>
      <c r="BG149" s="294" t="n"/>
      <c r="BH149" s="47" t="n"/>
      <c r="BI149" s="47" t="n"/>
      <c r="BJ149" s="47" t="n"/>
      <c r="BK149" s="47" t="n"/>
      <c r="BL149" s="47" t="n"/>
      <c r="BM149" s="47" t="n"/>
      <c r="BN149" s="47" t="n"/>
      <c r="BO149" s="47" t="n"/>
      <c r="BP149" s="42" t="n"/>
      <c r="BQ149" s="48" t="n">
        <v>0</v>
      </c>
      <c r="BR149" s="48" t="inlineStr">
        <is>
          <t>-</t>
        </is>
      </c>
      <c r="BS149" s="49" t="n"/>
      <c r="BT149" s="50" t="n"/>
      <c r="BU149" s="72" t="n"/>
      <c r="BV149" s="50" t="n"/>
      <c r="BW149" s="50" t="inlineStr">
        <is>
          <t>SELVAGE DENIM FROM ITALIAN MILL</t>
        </is>
      </c>
      <c r="BX149" s="50" t="inlineStr">
        <is>
          <t>made in tunisia, unwashed, 13 oz, selvage denim from italian mill candiani, kings of shuttle loom  - c/o style, no SMS made</t>
        </is>
      </c>
      <c r="BY149" s="51" t="n"/>
      <c r="BZ149" s="51" t="n"/>
      <c r="CA149" s="52" t="n"/>
      <c r="CB149" s="52" t="n"/>
      <c r="CC149" s="52" t="n"/>
      <c r="CD149" s="52" t="n"/>
      <c r="CE149" s="52" t="n"/>
      <c r="CF149" s="52" t="n"/>
      <c r="CG149" s="52" t="n"/>
      <c r="CH149" s="49" t="n">
        <v>42641</v>
      </c>
      <c r="CI149" s="49" t="inlineStr">
        <is>
          <t>Tunisia</t>
        </is>
      </c>
      <c r="CJ149" s="248" t="n"/>
      <c r="CK149" s="50" t="n"/>
      <c r="CL149" s="53" t="n"/>
      <c r="CM149" s="53" t="n"/>
      <c r="CN149" s="53" t="n"/>
      <c r="CO149" s="53" t="n">
        <v>88</v>
      </c>
      <c r="CP149" s="53">
        <f>CO149*AK149</f>
        <v/>
      </c>
      <c r="CQ149" s="53" t="n"/>
      <c r="CR149" s="53" t="n"/>
      <c r="CS149" s="53" t="n"/>
      <c r="CT149" s="298">
        <f>CO149*AZ149</f>
        <v/>
      </c>
      <c r="CU149" s="298">
        <f>CT149-(CO149*AY149)</f>
        <v/>
      </c>
      <c r="CV149" s="298" t="n"/>
    </row>
    <row customFormat="1" customHeight="1" hidden="1" ht="15" r="150" s="16">
      <c r="A150" s="66" t="inlineStr">
        <is>
          <t>K160753010</t>
        </is>
      </c>
      <c r="B150" s="67" t="n">
        <v>1090400022</v>
      </c>
      <c r="C150" s="66" t="inlineStr">
        <is>
          <t>ELROY</t>
        </is>
      </c>
      <c r="D150" s="66" t="inlineStr">
        <is>
          <t>CHAMBRAY</t>
        </is>
      </c>
      <c r="E150" s="66" t="inlineStr">
        <is>
          <t>Drop 1</t>
        </is>
      </c>
      <c r="F150" s="66" t="n"/>
      <c r="G150" s="39" t="n"/>
      <c r="H150" s="66" t="n"/>
      <c r="I150" s="66" t="inlineStr">
        <is>
          <t>SHIRT</t>
        </is>
      </c>
      <c r="J150" s="67" t="inlineStr">
        <is>
          <t>62059080</t>
        </is>
      </c>
      <c r="K150" s="67" t="inlineStr">
        <is>
          <t>Men's or boys' shirts of textile materials (excl. of cotton or man-made fibres, flax or ramie, knitted or crocheted, nightshirts, singlets and other vests)</t>
        </is>
      </c>
      <c r="L150" s="40" t="inlineStr">
        <is>
          <t>MENS</t>
        </is>
      </c>
      <c r="M150" s="66" t="inlineStr">
        <is>
          <t>A0046</t>
        </is>
      </c>
      <c r="N150" s="66" t="inlineStr">
        <is>
          <t>RINSE</t>
        </is>
      </c>
      <c r="O150" s="41" t="inlineStr">
        <is>
          <t>C/O SS16</t>
        </is>
      </c>
      <c r="P150" s="41" t="inlineStr">
        <is>
          <t>S-XL</t>
        </is>
      </c>
      <c r="Q150" s="41" t="n"/>
      <c r="R150" s="41" t="n"/>
      <c r="S150" s="41" t="inlineStr">
        <is>
          <t>Organic - HEMP FORTEX, 6.9OZ</t>
        </is>
      </c>
      <c r="T150" s="42" t="inlineStr">
        <is>
          <t>TUNISIA</t>
        </is>
      </c>
      <c r="U150" s="42" t="inlineStr">
        <is>
          <t>ARTLAB</t>
        </is>
      </c>
      <c r="V150" s="42" t="n"/>
      <c r="W150" s="42" t="n"/>
      <c r="X150" s="66" t="inlineStr">
        <is>
          <t>AW16-003</t>
        </is>
      </c>
      <c r="Y150" s="41" t="inlineStr">
        <is>
          <t>HEMP FORTEX</t>
        </is>
      </c>
      <c r="Z150" s="58" t="inlineStr">
        <is>
          <t>RE14473 YD-GW</t>
        </is>
      </c>
      <c r="AA150" s="41" t="n"/>
      <c r="AB150" s="41" t="inlineStr">
        <is>
          <t>100% Sustainable</t>
        </is>
      </c>
      <c r="AC150" s="41" t="inlineStr">
        <is>
          <t>48% Recycled hemp &amp; organic cotton, 28% hemp, 24% organic cotton</t>
        </is>
      </c>
      <c r="AD150" s="41" t="inlineStr">
        <is>
          <t>6,9 oz</t>
        </is>
      </c>
      <c r="AE150" s="156" t="inlineStr">
        <is>
          <t>$4,38</t>
        </is>
      </c>
      <c r="AF150" s="41" t="inlineStr">
        <is>
          <t>1000Y</t>
        </is>
      </c>
      <c r="AG150" s="41" t="inlineStr">
        <is>
          <t>8W</t>
        </is>
      </c>
      <c r="AH150" s="44" t="n">
        <v>42384</v>
      </c>
      <c r="AI150" s="44" t="n"/>
      <c r="AJ150" s="44" t="n"/>
      <c r="AK150" s="70" t="n">
        <v>1.55</v>
      </c>
      <c r="AL150" s="293" t="n"/>
      <c r="AM150" s="294" t="inlineStr">
        <is>
          <t>EUR</t>
        </is>
      </c>
      <c r="AN150" s="294" t="inlineStr">
        <is>
          <t>FOB</t>
        </is>
      </c>
      <c r="AO150" s="294" t="n"/>
      <c r="AP150" s="295" t="inlineStr">
        <is>
          <t>cfmd</t>
        </is>
      </c>
      <c r="AQ150" s="294" t="n">
        <v>21.2</v>
      </c>
      <c r="AR150" s="294" t="n"/>
      <c r="AS150" s="294" t="n">
        <v>21.5</v>
      </c>
      <c r="AT150" s="296">
        <f>IFERROR(((IF(AS150&gt;0, AS150, IF(AR150&gt;0, AR150, IF(AQ150&gt;0, AQ150, 0)))))*INDEX(Assumptions!$B:$B,MATCH(T150,Assumptions!$A:$A,0)),0)</f>
        <v/>
      </c>
      <c r="AU150" s="296">
        <f>IFERROR(((IF(AS150&gt;0, AS150, IF(AR150&gt;0, AR150, IF(AQ150&gt;0, AQ150, 0)))))*INDEX(Assumptions!$C:$C,MATCH(T150,Assumptions!$A:$A,0)),0)</f>
        <v/>
      </c>
      <c r="AV150" s="296">
        <f>IFERROR(((IF(AS150&gt;0, AS150, IF(AR150&gt;0, AR150, IF(AQ150&gt;0, AQ150, 0)))))*INDEX(Assumptions!$D:$D,MATCH(T150,Assumptions!$A:$A,0)),0)</f>
        <v/>
      </c>
      <c r="AW150" s="296">
        <f>IFERROR(((IF(AS150&gt;0, AS150, IF(AR150&gt;0, AR150, IF(AQ150&gt;0, AQ150, 0)))))*INDEX(Assumptions!$G:$G,MATCH(U150,Assumptions!$F:$F,0)),0)</f>
        <v/>
      </c>
      <c r="AX150" s="297">
        <f>SUM(AT150:AW150)</f>
        <v/>
      </c>
      <c r="AY150" s="294">
        <f>((IF(AS150&gt;0, AS150, IF(AR150&gt;0, AR150, IF(AQ150&gt;0, AQ150, 0)))))+AX150</f>
        <v/>
      </c>
      <c r="AZ150" s="294">
        <f>BC150/BB150</f>
        <v/>
      </c>
      <c r="BA150" s="294">
        <f>BC150/2.38</f>
        <v/>
      </c>
      <c r="BB150" s="41" t="n">
        <v>2.5</v>
      </c>
      <c r="BC150" s="294" t="n">
        <v>119.95</v>
      </c>
      <c r="BD150" s="46">
        <f>(AZ150-AY150)/AZ150</f>
        <v/>
      </c>
      <c r="BE150" s="294">
        <f>AR150*BQ150</f>
        <v/>
      </c>
      <c r="BF150" s="294" t="n"/>
      <c r="BG150" s="294" t="n"/>
      <c r="BH150" s="47" t="n">
        <v>42220</v>
      </c>
      <c r="BI150" s="47" t="n"/>
      <c r="BJ150" s="47" t="n">
        <v>42228</v>
      </c>
      <c r="BK150" s="47" t="n"/>
      <c r="BL150" s="47" t="n">
        <v>42289</v>
      </c>
      <c r="BM150" s="47" t="n"/>
      <c r="BN150" s="47" t="n">
        <v>42299</v>
      </c>
      <c r="BO150" s="47" t="n">
        <v>42328</v>
      </c>
      <c r="BP150" s="42" t="n"/>
      <c r="BQ150" s="48" t="n">
        <v>16</v>
      </c>
      <c r="BR150" s="48" t="inlineStr">
        <is>
          <t>M</t>
        </is>
      </c>
      <c r="BS150" s="49" t="n">
        <v>42366</v>
      </c>
      <c r="BT150" s="73" t="inlineStr">
        <is>
          <t>15-12-2015 P</t>
        </is>
      </c>
      <c r="BU150" s="73" t="inlineStr">
        <is>
          <t>11-12-2015 M</t>
        </is>
      </c>
      <c r="BV150" s="50" t="inlineStr">
        <is>
          <t>SS therads missing. Top button size CXL Inside lining TBC? CHEST POCKET PEN DETAIL NOT CORRECT</t>
        </is>
      </c>
      <c r="BW150" s="50" t="inlineStr">
        <is>
          <t>RECYLED HEMP/ORGANIC COTTON BLEND FABRIC FROM CHINESE MILL, WORKER SHIRT</t>
        </is>
      </c>
      <c r="BX150" s="50" t="inlineStr">
        <is>
          <t>drop 1, made in tunisia, 6,9 oz, recyled hemp/organic cotton blend fabric from chinese mill, worker shirt</t>
        </is>
      </c>
      <c r="BY150" s="51" t="inlineStr">
        <is>
          <t>M</t>
        </is>
      </c>
      <c r="BZ150" s="51" t="n">
        <v>42402</v>
      </c>
      <c r="CA150" s="52" t="n">
        <v>42447</v>
      </c>
      <c r="CB150" s="52" t="inlineStr">
        <is>
          <t>not approved</t>
        </is>
      </c>
      <c r="CC150" s="52" t="inlineStr">
        <is>
          <t>will be approved based on SMS SS17</t>
        </is>
      </c>
      <c r="CD150" s="52" t="n"/>
      <c r="CE150" s="243" t="n">
        <v>42468</v>
      </c>
      <c r="CF150" s="52" t="n"/>
      <c r="CG150" s="52" t="n"/>
      <c r="CH150" s="49" t="n">
        <v>42677</v>
      </c>
      <c r="CI150" s="49" t="inlineStr">
        <is>
          <t>Tunisia</t>
        </is>
      </c>
      <c r="CJ150" s="248" t="inlineStr">
        <is>
          <t>2-5 pcs received (recheck)</t>
        </is>
      </c>
      <c r="CK150" s="50" t="inlineStr">
        <is>
          <t xml:space="preserve">(first shipment approved 4-8-2016) Ok, sleeves too long </t>
        </is>
      </c>
      <c r="CL150" s="53" t="n"/>
      <c r="CM150" s="53" t="n"/>
      <c r="CN150" s="53" t="n"/>
      <c r="CO150" s="53">
        <f>150+150</f>
        <v/>
      </c>
      <c r="CP150" s="53">
        <f>CO150*AK150</f>
        <v/>
      </c>
      <c r="CQ150" s="53" t="n">
        <v>1200</v>
      </c>
      <c r="CR150" s="133" t="n">
        <v>42414</v>
      </c>
      <c r="CS150" s="133" t="n">
        <v>42465</v>
      </c>
      <c r="CT150" s="298">
        <f>CO150*AZ150</f>
        <v/>
      </c>
      <c r="CU150" s="298">
        <f>CT150-(CO150*AY150)</f>
        <v/>
      </c>
      <c r="CV150" s="298" t="n"/>
    </row>
    <row customFormat="1" customHeight="1" hidden="1" ht="15" r="151" s="16">
      <c r="A151" s="66" t="inlineStr">
        <is>
          <t>K160753011</t>
        </is>
      </c>
      <c r="B151" s="67" t="n">
        <v>1090400023</v>
      </c>
      <c r="C151" s="66" t="inlineStr">
        <is>
          <t>ELROY</t>
        </is>
      </c>
      <c r="D151" s="66" t="inlineStr">
        <is>
          <t>MID INDIGO</t>
        </is>
      </c>
      <c r="E151" s="66" t="inlineStr">
        <is>
          <t>Drop 2</t>
        </is>
      </c>
      <c r="F151" s="66" t="n"/>
      <c r="G151" s="39" t="n"/>
      <c r="H151" s="66" t="n"/>
      <c r="I151" s="66" t="inlineStr">
        <is>
          <t>SHIRT</t>
        </is>
      </c>
      <c r="J151" s="67" t="inlineStr">
        <is>
          <t>62059080</t>
        </is>
      </c>
      <c r="K151" s="67" t="inlineStr">
        <is>
          <t>Men's or boys' shirts of textile materials (excl. of cotton or man-made fibres, flax or ramie, knitted or crocheted, nightshirts, singlets and other vests)</t>
        </is>
      </c>
      <c r="L151" s="40" t="inlineStr">
        <is>
          <t>MENS</t>
        </is>
      </c>
      <c r="M151" s="66" t="inlineStr">
        <is>
          <t>A0053</t>
        </is>
      </c>
      <c r="N151" s="66" t="inlineStr">
        <is>
          <t>ENZYME WASH</t>
        </is>
      </c>
      <c r="O151" s="41" t="inlineStr">
        <is>
          <t>C/O SS16</t>
        </is>
      </c>
      <c r="P151" s="41" t="inlineStr">
        <is>
          <t>S-XL</t>
        </is>
      </c>
      <c r="Q151" s="41" t="n"/>
      <c r="R151" s="41" t="n"/>
      <c r="S151" s="41" t="inlineStr">
        <is>
          <t>Organic - HEMP FORTEX, 9.3OZ</t>
        </is>
      </c>
      <c r="T151" s="42" t="inlineStr">
        <is>
          <t>TUNISIA</t>
        </is>
      </c>
      <c r="U151" s="42" t="inlineStr">
        <is>
          <t>ARTLAB</t>
        </is>
      </c>
      <c r="V151" s="42" t="n"/>
      <c r="W151" s="42" t="n"/>
      <c r="X151" s="66" t="inlineStr">
        <is>
          <t>AW16-004</t>
        </is>
      </c>
      <c r="Y151" s="41" t="inlineStr">
        <is>
          <t>HEMP FORTEX</t>
        </is>
      </c>
      <c r="Z151" s="58" t="inlineStr">
        <is>
          <t>GH14550 DNM-EW</t>
        </is>
      </c>
      <c r="AA151" s="41" t="n"/>
      <c r="AB151" s="41" t="inlineStr">
        <is>
          <t>100% Sustainable</t>
        </is>
      </c>
      <c r="AC151" s="41" t="inlineStr">
        <is>
          <t>55% Hemp, 45% organic cotton</t>
        </is>
      </c>
      <c r="AD151" s="41" t="inlineStr">
        <is>
          <t>9,3 oz</t>
        </is>
      </c>
      <c r="AE151" s="65" t="inlineStr">
        <is>
          <t>$7,78</t>
        </is>
      </c>
      <c r="AF151" s="41" t="inlineStr">
        <is>
          <t>1000Y</t>
        </is>
      </c>
      <c r="AG151" s="41" t="inlineStr">
        <is>
          <t>8W</t>
        </is>
      </c>
      <c r="AH151" s="44" t="n"/>
      <c r="AI151" s="44" t="n">
        <v>42384</v>
      </c>
      <c r="AJ151" s="44" t="n"/>
      <c r="AK151" s="70" t="n">
        <v>1.46</v>
      </c>
      <c r="AL151" s="293" t="n"/>
      <c r="AM151" s="294" t="inlineStr">
        <is>
          <t>EUR</t>
        </is>
      </c>
      <c r="AN151" s="294" t="inlineStr">
        <is>
          <t>FOB</t>
        </is>
      </c>
      <c r="AO151" s="294" t="n"/>
      <c r="AP151" s="295" t="inlineStr">
        <is>
          <t>cfmd</t>
        </is>
      </c>
      <c r="AQ151" s="294" t="n">
        <v>26.2</v>
      </c>
      <c r="AR151" s="294" t="n"/>
      <c r="AS151" s="294" t="n">
        <v>24</v>
      </c>
      <c r="AT151" s="296">
        <f>IFERROR(((IF(AS151&gt;0, AS151, IF(AR151&gt;0, AR151, IF(AQ151&gt;0, AQ151, 0)))))*INDEX(Assumptions!$B:$B,MATCH(T151,Assumptions!$A:$A,0)),0)</f>
        <v/>
      </c>
      <c r="AU151" s="296">
        <f>IFERROR(((IF(AS151&gt;0, AS151, IF(AR151&gt;0, AR151, IF(AQ151&gt;0, AQ151, 0)))))*INDEX(Assumptions!$C:$C,MATCH(T151,Assumptions!$A:$A,0)),0)</f>
        <v/>
      </c>
      <c r="AV151" s="296">
        <f>IFERROR(((IF(AS151&gt;0, AS151, IF(AR151&gt;0, AR151, IF(AQ151&gt;0, AQ151, 0)))))*INDEX(Assumptions!$D:$D,MATCH(T151,Assumptions!$A:$A,0)),0)</f>
        <v/>
      </c>
      <c r="AW151" s="296">
        <f>IFERROR(((IF(AS151&gt;0, AS151, IF(AR151&gt;0, AR151, IF(AQ151&gt;0, AQ151, 0)))))*INDEX(Assumptions!$G:$G,MATCH(U151,Assumptions!$F:$F,0)),0)</f>
        <v/>
      </c>
      <c r="AX151" s="297">
        <f>SUM(AT151:AW151)</f>
        <v/>
      </c>
      <c r="AY151" s="294">
        <f>((IF(AS151&gt;0, AS151, IF(AR151&gt;0, AR151, IF(AQ151&gt;0, AQ151, 0)))))+AX151</f>
        <v/>
      </c>
      <c r="AZ151" s="294">
        <f>BC151/BB151</f>
        <v/>
      </c>
      <c r="BA151" s="294">
        <f>BC151/2.38</f>
        <v/>
      </c>
      <c r="BB151" s="41" t="n">
        <v>2.5</v>
      </c>
      <c r="BC151" s="294" t="n">
        <v>129.95</v>
      </c>
      <c r="BD151" s="46">
        <f>(AZ151-AY151)/AZ151</f>
        <v/>
      </c>
      <c r="BE151" s="294">
        <f>AR151*BQ151</f>
        <v/>
      </c>
      <c r="BF151" s="294" t="n"/>
      <c r="BG151" s="294" t="n"/>
      <c r="BH151" s="47" t="n">
        <v>42220</v>
      </c>
      <c r="BI151" s="47" t="n"/>
      <c r="BJ151" s="47" t="n">
        <v>42228</v>
      </c>
      <c r="BK151" s="47" t="n"/>
      <c r="BL151" s="47" t="inlineStr">
        <is>
          <t>N/A</t>
        </is>
      </c>
      <c r="BM151" s="47" t="n"/>
      <c r="BN151" s="47" t="n">
        <v>42299</v>
      </c>
      <c r="BO151" s="47" t="n">
        <v>42328</v>
      </c>
      <c r="BP151" s="42" t="n"/>
      <c r="BQ151" s="48" t="n">
        <v>16</v>
      </c>
      <c r="BR151" s="48" t="inlineStr">
        <is>
          <t>M</t>
        </is>
      </c>
      <c r="BS151" s="49" t="n">
        <v>42366</v>
      </c>
      <c r="BT151" s="73" t="inlineStr">
        <is>
          <t>15-12-2015 P</t>
        </is>
      </c>
      <c r="BU151" s="73" t="inlineStr">
        <is>
          <t>14-12-2015 P</t>
        </is>
      </c>
      <c r="BV151" s="50" t="inlineStr">
        <is>
          <t>OK - pen pkt not OK, SS therads missing.Top button size CXL Inside lining TBC?</t>
        </is>
      </c>
      <c r="BW151" s="50" t="inlineStr">
        <is>
          <t>ORGANIC COTTON/HEMP BLEND FABRIC FROM CHINESE MILL, WORKER SHIRT</t>
        </is>
      </c>
      <c r="BX151" s="50" t="inlineStr">
        <is>
          <t>drop 2, made in tunisia, 9,3 oz, organic cotton/hemp blend fabric from chinese mill, worker shirt</t>
        </is>
      </c>
      <c r="BY151" s="51" t="inlineStr">
        <is>
          <t>M</t>
        </is>
      </c>
      <c r="BZ151" s="51" t="n">
        <v>42402</v>
      </c>
      <c r="CA151" s="52" t="n">
        <v>42447</v>
      </c>
      <c r="CB151" s="52" t="n"/>
      <c r="CC151" s="52" t="n"/>
      <c r="CD151" s="52" t="n">
        <v>42464</v>
      </c>
      <c r="CE151" s="52" t="n"/>
      <c r="CF151" s="52" t="n"/>
      <c r="CG151" s="52" t="n"/>
      <c r="CH151" s="49" t="n">
        <v>42586</v>
      </c>
      <c r="CI151" s="49" t="inlineStr">
        <is>
          <t>Tunisia</t>
        </is>
      </c>
      <c r="CJ151" s="248" t="n"/>
      <c r="CK151" s="50" t="inlineStr">
        <is>
          <t xml:space="preserve">sleeves too long 2/3 cm, pen pocket not correctly placed </t>
        </is>
      </c>
      <c r="CL151" s="53" t="n"/>
      <c r="CM151" s="53" t="n"/>
      <c r="CN151" s="53" t="n"/>
      <c r="CO151" s="53" t="n">
        <v>150</v>
      </c>
      <c r="CP151" s="53">
        <f>CO151*AK151</f>
        <v/>
      </c>
      <c r="CQ151" s="53" t="n">
        <v>1000</v>
      </c>
      <c r="CR151" s="133" t="n">
        <v>42414</v>
      </c>
      <c r="CS151" s="133" t="n">
        <v>42459</v>
      </c>
      <c r="CT151" s="298">
        <f>CO151*AZ151</f>
        <v/>
      </c>
      <c r="CU151" s="298">
        <f>CT151-(CO151*AY151)</f>
        <v/>
      </c>
      <c r="CV151" s="298" t="n"/>
    </row>
    <row customFormat="1" customHeight="1" hidden="1" ht="15" r="152" s="16">
      <c r="A152" s="66" t="inlineStr">
        <is>
          <t>K160753020</t>
        </is>
      </c>
      <c r="B152" s="67" t="n">
        <v>1090400024</v>
      </c>
      <c r="C152" s="66" t="inlineStr">
        <is>
          <t>ENDA</t>
        </is>
      </c>
      <c r="D152" s="66" t="inlineStr">
        <is>
          <t>DARK INDIGO</t>
        </is>
      </c>
      <c r="E152" s="66" t="inlineStr">
        <is>
          <t>Drop 3</t>
        </is>
      </c>
      <c r="F152" s="66" t="n"/>
      <c r="G152" s="39" t="n"/>
      <c r="H152" s="66" t="n"/>
      <c r="I152" s="66" t="inlineStr">
        <is>
          <t>SHIRT</t>
        </is>
      </c>
      <c r="J152" s="67" t="inlineStr">
        <is>
          <t>62059080</t>
        </is>
      </c>
      <c r="K152" s="67" t="inlineStr">
        <is>
          <t>Men's or boys' shirts of textile materials (excl. of cotton or man-made fibres, flax or ramie, knitted or crocheted, nightshirts, singlets and other vests)</t>
        </is>
      </c>
      <c r="L152" s="40" t="inlineStr">
        <is>
          <t>MENS</t>
        </is>
      </c>
      <c r="M152" s="66" t="inlineStr">
        <is>
          <t>A0048</t>
        </is>
      </c>
      <c r="N152" s="66" t="inlineStr">
        <is>
          <t>ENZYME WASH</t>
        </is>
      </c>
      <c r="O152" s="41" t="inlineStr">
        <is>
          <t>C/O SS16</t>
        </is>
      </c>
      <c r="P152" s="41" t="inlineStr">
        <is>
          <t>S-XL</t>
        </is>
      </c>
      <c r="Q152" s="41" t="n"/>
      <c r="R152" s="41" t="n"/>
      <c r="S152" s="41" t="inlineStr">
        <is>
          <t>Organic - HEMP FORTEX, 11.3oz</t>
        </is>
      </c>
      <c r="T152" s="42" t="inlineStr">
        <is>
          <t>TUNISIA</t>
        </is>
      </c>
      <c r="U152" s="42" t="inlineStr">
        <is>
          <t>ARTLAB</t>
        </is>
      </c>
      <c r="V152" s="42" t="n"/>
      <c r="W152" s="42" t="n"/>
      <c r="X152" s="66" t="inlineStr">
        <is>
          <t>AW16-011</t>
        </is>
      </c>
      <c r="Y152" s="41" t="inlineStr">
        <is>
          <t>HEMP FORTEX</t>
        </is>
      </c>
      <c r="Z152" s="58" t="inlineStr">
        <is>
          <t>HG06271</t>
        </is>
      </c>
      <c r="AA152" s="41" t="n"/>
      <c r="AB152" s="41" t="inlineStr">
        <is>
          <t>100% Sustainable</t>
        </is>
      </c>
      <c r="AC152" s="41" t="inlineStr">
        <is>
          <t>55% Hemp, 45% organic cotton</t>
        </is>
      </c>
      <c r="AD152" s="41" t="inlineStr">
        <is>
          <t>11,3 oz</t>
        </is>
      </c>
      <c r="AE152" s="156" t="inlineStr">
        <is>
          <t>$8,58</t>
        </is>
      </c>
      <c r="AF152" s="41" t="inlineStr">
        <is>
          <t>1000y</t>
        </is>
      </c>
      <c r="AG152" s="41" t="inlineStr">
        <is>
          <t>8w</t>
        </is>
      </c>
      <c r="AH152" s="44" t="n"/>
      <c r="AI152" s="44" t="n"/>
      <c r="AJ152" s="44" t="n">
        <v>42412</v>
      </c>
      <c r="AK152" s="70" t="n">
        <v>2</v>
      </c>
      <c r="AL152" s="293" t="n"/>
      <c r="AM152" s="294" t="inlineStr">
        <is>
          <t>EUR</t>
        </is>
      </c>
      <c r="AN152" s="294" t="inlineStr">
        <is>
          <t>FOB</t>
        </is>
      </c>
      <c r="AO152" s="294" t="n"/>
      <c r="AP152" s="295" t="inlineStr">
        <is>
          <t>cfmd</t>
        </is>
      </c>
      <c r="AQ152" s="294" t="n">
        <v>26.4</v>
      </c>
      <c r="AR152" s="294" t="n"/>
      <c r="AS152" s="294" t="n">
        <v>24</v>
      </c>
      <c r="AT152" s="296">
        <f>IFERROR(((IF(AS152&gt;0, AS152, IF(AR152&gt;0, AR152, IF(AQ152&gt;0, AQ152, 0)))))*INDEX(Assumptions!$B:$B,MATCH(T152,Assumptions!$A:$A,0)),0)</f>
        <v/>
      </c>
      <c r="AU152" s="296">
        <f>IFERROR(((IF(AS152&gt;0, AS152, IF(AR152&gt;0, AR152, IF(AQ152&gt;0, AQ152, 0)))))*INDEX(Assumptions!$C:$C,MATCH(T152,Assumptions!$A:$A,0)),0)</f>
        <v/>
      </c>
      <c r="AV152" s="296">
        <f>IFERROR(((IF(AS152&gt;0, AS152, IF(AR152&gt;0, AR152, IF(AQ152&gt;0, AQ152, 0)))))*INDEX(Assumptions!$D:$D,MATCH(T152,Assumptions!$A:$A,0)),0)</f>
        <v/>
      </c>
      <c r="AW152" s="296">
        <f>IFERROR(((IF(AS152&gt;0, AS152, IF(AR152&gt;0, AR152, IF(AQ152&gt;0, AQ152, 0)))))*INDEX(Assumptions!$G:$G,MATCH(U152,Assumptions!$F:$F,0)),0)</f>
        <v/>
      </c>
      <c r="AX152" s="297">
        <f>SUM(AT152:AW152)</f>
        <v/>
      </c>
      <c r="AY152" s="294">
        <f>((IF(AS152&gt;0, AS152, IF(AR152&gt;0, AR152, IF(AQ152&gt;0, AQ152, 0)))))+AX152</f>
        <v/>
      </c>
      <c r="AZ152" s="294">
        <f>BC152/BB152</f>
        <v/>
      </c>
      <c r="BA152" s="294">
        <f>BC152/2.38</f>
        <v/>
      </c>
      <c r="BB152" s="41" t="n">
        <v>2.5</v>
      </c>
      <c r="BC152" s="294" t="n">
        <v>129.95</v>
      </c>
      <c r="BD152" s="46">
        <f>(AZ152-AY152)/AZ152</f>
        <v/>
      </c>
      <c r="BE152" s="294">
        <f>AR152*BQ152</f>
        <v/>
      </c>
      <c r="BF152" s="294" t="n"/>
      <c r="BG152" s="294" t="n"/>
      <c r="BH152" s="47" t="n">
        <v>42220</v>
      </c>
      <c r="BI152" s="47" t="n"/>
      <c r="BJ152" s="47" t="n">
        <v>42228</v>
      </c>
      <c r="BK152" s="47" t="n"/>
      <c r="BL152" s="47" t="n">
        <v>42289</v>
      </c>
      <c r="BM152" s="47" t="n"/>
      <c r="BN152" s="47" t="n">
        <v>42299</v>
      </c>
      <c r="BO152" s="47" t="n">
        <v>42328</v>
      </c>
      <c r="BP152" s="42" t="n"/>
      <c r="BQ152" s="48" t="n">
        <v>16</v>
      </c>
      <c r="BR152" s="48" t="inlineStr">
        <is>
          <t>M</t>
        </is>
      </c>
      <c r="BS152" s="49" t="n">
        <v>42366</v>
      </c>
      <c r="BT152" s="73" t="inlineStr">
        <is>
          <t>15-12-2015 P</t>
        </is>
      </c>
      <c r="BU152" s="73" t="inlineStr">
        <is>
          <t>14-12-2015 M</t>
        </is>
      </c>
      <c r="BV152" s="50" t="inlineStr">
        <is>
          <t>OK-  Inside lining TBC? Top button size CXL Inside lining TBC?</t>
        </is>
      </c>
      <c r="BW152" s="50" t="inlineStr">
        <is>
          <t>ORGANIC COTTON/HEMP BLEND FABRIC FROM CHINESE MILL, CLASSIC BUTTON-DOWN SHIRT</t>
        </is>
      </c>
      <c r="BX152" s="50" t="inlineStr">
        <is>
          <t>drop 3, made in tunisia, 11,3 oz, organic cotton/hemp blend fabric from chinese mill, classic button-down shirt</t>
        </is>
      </c>
      <c r="BY152" s="51" t="inlineStr">
        <is>
          <t>FULL SS S-M-L-XL</t>
        </is>
      </c>
      <c r="BZ152" s="51" t="n">
        <v>42402</v>
      </c>
      <c r="CA152" s="52" t="n">
        <v>42447</v>
      </c>
      <c r="CB152" s="52" t="n"/>
      <c r="CC152" s="52" t="inlineStr">
        <is>
          <t>SS17 SMS approve for construction</t>
        </is>
      </c>
      <c r="CD152" s="52" t="n">
        <v>42454</v>
      </c>
      <c r="CE152" s="243" t="n"/>
      <c r="CF152" s="52" t="n"/>
      <c r="CG152" s="52" t="n"/>
      <c r="CH152" s="49" t="n">
        <v>42586</v>
      </c>
      <c r="CI152" s="49" t="inlineStr">
        <is>
          <t>Tunisia</t>
        </is>
      </c>
      <c r="CJ152" s="248" t="inlineStr">
        <is>
          <t>2-5 pcs received (recheck)</t>
        </is>
      </c>
      <c r="CK152" s="50" t="n"/>
      <c r="CL152" s="53" t="n"/>
      <c r="CM152" s="53" t="n"/>
      <c r="CN152" s="53" t="n"/>
      <c r="CO152" s="53" t="n">
        <v>250</v>
      </c>
      <c r="CP152" s="53">
        <f>CO152*AK152</f>
        <v/>
      </c>
      <c r="CQ152" s="53" t="n">
        <v>500</v>
      </c>
      <c r="CR152" s="133" t="n">
        <v>42414</v>
      </c>
      <c r="CS152" s="53" t="inlineStr">
        <is>
          <t>stock</t>
        </is>
      </c>
      <c r="CT152" s="298">
        <f>CO152*AZ152</f>
        <v/>
      </c>
      <c r="CU152" s="298">
        <f>CT152-(CO152*AY152)</f>
        <v/>
      </c>
      <c r="CV152" s="298" t="n"/>
    </row>
    <row customFormat="1" customHeight="1" hidden="1" ht="15" r="153" s="16">
      <c r="A153" s="66" t="inlineStr">
        <is>
          <t>K160753021</t>
        </is>
      </c>
      <c r="B153" s="67" t="n">
        <v>1090102924</v>
      </c>
      <c r="C153" s="66" t="inlineStr">
        <is>
          <t>ENDA</t>
        </is>
      </c>
      <c r="D153" s="66" t="inlineStr">
        <is>
          <t>WHITE</t>
        </is>
      </c>
      <c r="E153" s="66" t="inlineStr">
        <is>
          <t>Drop 2</t>
        </is>
      </c>
      <c r="F153" s="66" t="n"/>
      <c r="G153" s="39" t="n"/>
      <c r="H153" s="66" t="inlineStr">
        <is>
          <t xml:space="preserve">7-8-15 name changed </t>
        </is>
      </c>
      <c r="I153" s="66" t="inlineStr">
        <is>
          <t>SHIRT</t>
        </is>
      </c>
      <c r="J153" s="63" t="n">
        <v>62052000</v>
      </c>
      <c r="K153" s="63" t="inlineStr">
        <is>
          <t>Men's or boys' shirts of cotton (excl. knitted or crocheted, nightshirts, singlets and other vests)</t>
        </is>
      </c>
      <c r="L153" s="40" t="inlineStr">
        <is>
          <t>MENS</t>
        </is>
      </c>
      <c r="M153" s="66" t="inlineStr">
        <is>
          <t>A0040</t>
        </is>
      </c>
      <c r="N153" s="41" t="n"/>
      <c r="O153" s="41" t="inlineStr">
        <is>
          <t>C/O SS16</t>
        </is>
      </c>
      <c r="P153" s="41" t="inlineStr">
        <is>
          <t>S-XL</t>
        </is>
      </c>
      <c r="Q153" s="41" t="n"/>
      <c r="R153" s="41" t="n"/>
      <c r="S153" s="41" t="inlineStr">
        <is>
          <t>Organic – ROTATEKS, 290GSM</t>
        </is>
      </c>
      <c r="T153" s="42" t="inlineStr">
        <is>
          <t>PORTUGAL</t>
        </is>
      </c>
      <c r="U153" s="42" t="inlineStr">
        <is>
          <t>TIMEBRIDGE</t>
        </is>
      </c>
      <c r="V153" s="42" t="inlineStr">
        <is>
          <t>CORTEBELO</t>
        </is>
      </c>
      <c r="W153" s="42" t="n"/>
      <c r="X153" s="66" t="inlineStr">
        <is>
          <t>AW16-005</t>
        </is>
      </c>
      <c r="Y153" s="41" t="inlineStr">
        <is>
          <t>VILHARINHO</t>
        </is>
      </c>
      <c r="Z153" s="58" t="inlineStr">
        <is>
          <t>3268/0001(1650/0001 with organic cotton)</t>
        </is>
      </c>
      <c r="AA153" s="41" t="n"/>
      <c r="AB153" s="41" t="inlineStr">
        <is>
          <t>100% Sustainable</t>
        </is>
      </c>
      <c r="AC153" s="41" t="inlineStr">
        <is>
          <t>100% Organic cotton</t>
        </is>
      </c>
      <c r="AD153" s="41" t="inlineStr">
        <is>
          <t>290 gr</t>
        </is>
      </c>
      <c r="AE153" s="292" t="n">
        <v>4.25</v>
      </c>
      <c r="AF153" s="41" t="inlineStr">
        <is>
          <t>500M</t>
        </is>
      </c>
      <c r="AG153" s="41" t="inlineStr">
        <is>
          <t>6W</t>
        </is>
      </c>
      <c r="AH153" s="44" t="n"/>
      <c r="AI153" s="44" t="n">
        <v>42412</v>
      </c>
      <c r="AJ153" s="44" t="n"/>
      <c r="AK153" s="70" t="n"/>
      <c r="AL153" s="293" t="n"/>
      <c r="AM153" s="294" t="inlineStr">
        <is>
          <t>EUR</t>
        </is>
      </c>
      <c r="AN153" s="294" t="inlineStr">
        <is>
          <t>FOB</t>
        </is>
      </c>
      <c r="AO153" s="294" t="n"/>
      <c r="AP153" s="294" t="n"/>
      <c r="AQ153" s="294" t="n"/>
      <c r="AR153" s="294" t="n">
        <v>24.6</v>
      </c>
      <c r="AS153" s="294" t="n">
        <v>12.4</v>
      </c>
      <c r="AT153" s="296">
        <f>IFERROR(((IF(AS153&gt;0, AS153, IF(AR153&gt;0, AR153, IF(AQ153&gt;0, AQ153, 0)))))*INDEX(Assumptions!$B:$B,MATCH(T153,Assumptions!$A:$A,0)),0)</f>
        <v/>
      </c>
      <c r="AU153" s="296">
        <f>IFERROR(((IF(AS153&gt;0, AS153, IF(AR153&gt;0, AR153, IF(AQ153&gt;0, AQ153, 0)))))*INDEX(Assumptions!$C:$C,MATCH(T153,Assumptions!$A:$A,0)),0)</f>
        <v/>
      </c>
      <c r="AV153" s="296">
        <f>IFERROR(((IF(AS153&gt;0, AS153, IF(AR153&gt;0, AR153, IF(AQ153&gt;0, AQ153, 0)))))*INDEX(Assumptions!$D:$D,MATCH(T153,Assumptions!$A:$A,0)),0)</f>
        <v/>
      </c>
      <c r="AW153" s="296">
        <f>IFERROR(((IF(AS153&gt;0, AS153, IF(AR153&gt;0, AR153, IF(AQ153&gt;0, AQ153, 0)))))*INDEX(Assumptions!$G:$G,MATCH(U153,Assumptions!$F:$F,0)),0)</f>
        <v/>
      </c>
      <c r="AX153" s="297">
        <f>SUM(AT153:AW153)</f>
        <v/>
      </c>
      <c r="AY153" s="294">
        <f>((IF(AS153&gt;0, AS153, IF(AR153&gt;0, AR153, IF(AQ153&gt;0, AQ153, 0)))))+AX153</f>
        <v/>
      </c>
      <c r="AZ153" s="294">
        <f>BC153/BB153</f>
        <v/>
      </c>
      <c r="BA153" s="294">
        <f>BC153/2.38</f>
        <v/>
      </c>
      <c r="BB153" s="41" t="n">
        <v>2.5</v>
      </c>
      <c r="BC153" s="294" t="n">
        <v>99.95</v>
      </c>
      <c r="BD153" s="46">
        <f>(AZ153-AY153)/AZ153</f>
        <v/>
      </c>
      <c r="BE153" s="294">
        <f>AR153*BQ153</f>
        <v/>
      </c>
      <c r="BF153" s="294" t="n"/>
      <c r="BG153" s="294" t="n"/>
      <c r="BH153" s="47" t="n">
        <v>42226</v>
      </c>
      <c r="BI153" s="47" t="n"/>
      <c r="BJ153" s="47" t="n"/>
      <c r="BK153" s="47" t="n"/>
      <c r="BL153" s="47" t="n">
        <v>42265</v>
      </c>
      <c r="BM153" s="47" t="n"/>
      <c r="BN153" s="47" t="n">
        <v>42297</v>
      </c>
      <c r="BO153" s="47" t="n">
        <v>42328</v>
      </c>
      <c r="BP153" s="42" t="n"/>
      <c r="BQ153" s="48" t="n">
        <v>16</v>
      </c>
      <c r="BR153" s="48" t="inlineStr">
        <is>
          <t>M</t>
        </is>
      </c>
      <c r="BS153" s="49" t="n">
        <v>42366</v>
      </c>
      <c r="BT153" s="73" t="inlineStr">
        <is>
          <t>15-12-2015 P</t>
        </is>
      </c>
      <c r="BU153" s="73" t="inlineStr">
        <is>
          <t>14-12-2015 M</t>
        </is>
      </c>
      <c r="BV153" s="50" t="inlineStr">
        <is>
          <t>BACK YOKE LINING SHOULD BE IN SELF FABRIC</t>
        </is>
      </c>
      <c r="BW153" s="50" t="inlineStr">
        <is>
          <t>ORGANIC COTTON FABRIC FROM TURKISH MILL, CLASSIC BUTTON-DOWN SHIRT - BACK YOKE LINING SHOULD BE IN SELF FABRIC</t>
        </is>
      </c>
      <c r="BX153" s="50" t="inlineStr">
        <is>
          <t>drop 2, made in turkey, 290 gr, organic cotton fabric from turkish mill, classic button-down shirt - back yoke lining should be in self fabric</t>
        </is>
      </c>
      <c r="BY153" s="51" t="inlineStr">
        <is>
          <t>M</t>
        </is>
      </c>
      <c r="BZ153" s="51" t="n">
        <v>42471</v>
      </c>
      <c r="CA153" s="52" t="inlineStr">
        <is>
          <t>ETD 04-04-2016</t>
        </is>
      </c>
      <c r="CB153" s="52" t="n"/>
      <c r="CC153" s="52" t="inlineStr">
        <is>
          <t>TBC move to artlab?</t>
        </is>
      </c>
      <c r="CD153" s="52" t="n"/>
      <c r="CE153" s="52" t="n">
        <v>42570</v>
      </c>
      <c r="CF153" s="52" t="n"/>
      <c r="CG153" s="52" t="n"/>
      <c r="CH153" s="49" t="n">
        <v>42591</v>
      </c>
      <c r="CI153" s="49" t="inlineStr">
        <is>
          <t>x</t>
        </is>
      </c>
      <c r="CJ153" s="248" t="n"/>
      <c r="CK153" s="50" t="inlineStr">
        <is>
          <t>No QC received in office, W&amp;C label placed at inside front placket</t>
        </is>
      </c>
      <c r="CL153" s="53" t="n"/>
      <c r="CM153" s="53" t="n"/>
      <c r="CN153" s="53" t="n"/>
      <c r="CO153" s="53" t="n">
        <v>100</v>
      </c>
      <c r="CP153" s="53" t="n">
        <v>150</v>
      </c>
      <c r="CQ153" s="53" t="n"/>
      <c r="CR153" s="53" t="n"/>
      <c r="CS153" s="53" t="n"/>
      <c r="CT153" s="298">
        <f>CO153*AZ153</f>
        <v/>
      </c>
      <c r="CU153" s="298">
        <f>CT153-(CO153*AY153)</f>
        <v/>
      </c>
      <c r="CV153" s="298" t="n"/>
    </row>
    <row customFormat="1" customHeight="1" hidden="1" ht="15" r="154" s="16">
      <c r="A154" s="66" t="inlineStr">
        <is>
          <t>K160753022</t>
        </is>
      </c>
      <c r="B154" s="67" t="n">
        <v>1090102925</v>
      </c>
      <c r="C154" s="66" t="inlineStr">
        <is>
          <t>ENDA</t>
        </is>
      </c>
      <c r="D154" s="66" t="inlineStr">
        <is>
          <t>BLACK</t>
        </is>
      </c>
      <c r="E154" s="66" t="inlineStr">
        <is>
          <t>Drop 2</t>
        </is>
      </c>
      <c r="F154" s="66" t="n"/>
      <c r="G154" s="39" t="n"/>
      <c r="H154" s="66" t="n"/>
      <c r="I154" s="66" t="inlineStr">
        <is>
          <t>SHIRT</t>
        </is>
      </c>
      <c r="J154" s="63" t="n">
        <v>62052000</v>
      </c>
      <c r="K154" s="63" t="inlineStr">
        <is>
          <t>Men's or boys' shirts of cotton (excl. knitted or crocheted, nightshirts, singlets and other vests)</t>
        </is>
      </c>
      <c r="L154" s="40" t="inlineStr">
        <is>
          <t>MENS</t>
        </is>
      </c>
      <c r="M154" s="66" t="inlineStr">
        <is>
          <t>A0005</t>
        </is>
      </c>
      <c r="N154" s="41" t="n"/>
      <c r="O154" s="41" t="inlineStr">
        <is>
          <t>C/O SS16</t>
        </is>
      </c>
      <c r="P154" s="41" t="n"/>
      <c r="Q154" s="41" t="n"/>
      <c r="R154" s="41" t="n"/>
      <c r="S154" s="41" t="inlineStr">
        <is>
          <t>Organic – ROTATEKS, 290GSM</t>
        </is>
      </c>
      <c r="T154" s="42" t="inlineStr">
        <is>
          <t>PORTUGAL</t>
        </is>
      </c>
      <c r="U154" s="42" t="inlineStr">
        <is>
          <t>TIMEBRIDGE</t>
        </is>
      </c>
      <c r="V154" s="42" t="inlineStr">
        <is>
          <t>CORTEBELO</t>
        </is>
      </c>
      <c r="W154" s="42" t="n"/>
      <c r="X154" s="66" t="inlineStr">
        <is>
          <t>AW16-005</t>
        </is>
      </c>
      <c r="Y154" s="41" t="inlineStr">
        <is>
          <t>VILHARINHO</t>
        </is>
      </c>
      <c r="Z154" s="58" t="inlineStr">
        <is>
          <t>3268/0001(1650/0001 with organic cotton)</t>
        </is>
      </c>
      <c r="AA154" s="41" t="n"/>
      <c r="AB154" s="41" t="inlineStr">
        <is>
          <t>100% Sustainable</t>
        </is>
      </c>
      <c r="AC154" s="41" t="inlineStr">
        <is>
          <t>100% Organic cotton</t>
        </is>
      </c>
      <c r="AD154" s="41" t="inlineStr">
        <is>
          <t>290 gr</t>
        </is>
      </c>
      <c r="AE154" s="292" t="n">
        <v>4.25</v>
      </c>
      <c r="AF154" s="41" t="inlineStr">
        <is>
          <t>500M</t>
        </is>
      </c>
      <c r="AG154" s="41" t="inlineStr">
        <is>
          <t>6W</t>
        </is>
      </c>
      <c r="AH154" s="44" t="n"/>
      <c r="AI154" s="44" t="n">
        <v>42412</v>
      </c>
      <c r="AJ154" s="44" t="n"/>
      <c r="AK154" s="70" t="n"/>
      <c r="AL154" s="293" t="n"/>
      <c r="AM154" s="294" t="inlineStr">
        <is>
          <t>EUR</t>
        </is>
      </c>
      <c r="AN154" s="294" t="inlineStr">
        <is>
          <t>FOB</t>
        </is>
      </c>
      <c r="AO154" s="294" t="n"/>
      <c r="AP154" s="294" t="n"/>
      <c r="AQ154" s="294" t="n"/>
      <c r="AR154" s="294" t="n">
        <v>24.6</v>
      </c>
      <c r="AS154" s="294" t="n">
        <v>12.4</v>
      </c>
      <c r="AT154" s="296">
        <f>IFERROR(((IF(AS154&gt;0, AS154, IF(AR154&gt;0, AR154, IF(AQ154&gt;0, AQ154, 0)))))*INDEX(Assumptions!$B:$B,MATCH(T154,Assumptions!$A:$A,0)),0)</f>
        <v/>
      </c>
      <c r="AU154" s="296">
        <f>IFERROR(((IF(AS154&gt;0, AS154, IF(AR154&gt;0, AR154, IF(AQ154&gt;0, AQ154, 0)))))*INDEX(Assumptions!$C:$C,MATCH(T154,Assumptions!$A:$A,0)),0)</f>
        <v/>
      </c>
      <c r="AV154" s="296">
        <f>IFERROR(((IF(AS154&gt;0, AS154, IF(AR154&gt;0, AR154, IF(AQ154&gt;0, AQ154, 0)))))*INDEX(Assumptions!$D:$D,MATCH(T154,Assumptions!$A:$A,0)),0)</f>
        <v/>
      </c>
      <c r="AW154" s="296">
        <f>IFERROR(((IF(AS154&gt;0, AS154, IF(AR154&gt;0, AR154, IF(AQ154&gt;0, AQ154, 0)))))*INDEX(Assumptions!$G:$G,MATCH(U154,Assumptions!$F:$F,0)),0)</f>
        <v/>
      </c>
      <c r="AX154" s="297">
        <f>SUM(AT154:AW154)</f>
        <v/>
      </c>
      <c r="AY154" s="294">
        <f>(IF(AS154&gt;0, AS154, IF(AR154&gt;0, AR154, IF(AQ154&gt;0, AQ154, 0))))+AX154</f>
        <v/>
      </c>
      <c r="AZ154" s="294">
        <f>BC154/BB154</f>
        <v/>
      </c>
      <c r="BA154" s="294">
        <f>BC154/2.38</f>
        <v/>
      </c>
      <c r="BB154" s="41" t="n">
        <v>2.5</v>
      </c>
      <c r="BC154" s="294" t="n">
        <v>99.95</v>
      </c>
      <c r="BD154" s="46">
        <f>(AZ154-AY154)/AZ154</f>
        <v/>
      </c>
      <c r="BE154" s="294">
        <f>AR154*BQ154</f>
        <v/>
      </c>
      <c r="BF154" s="294" t="n"/>
      <c r="BG154" s="294" t="n"/>
      <c r="BH154" s="47" t="n"/>
      <c r="BI154" s="47" t="n"/>
      <c r="BJ154" s="47" t="n"/>
      <c r="BK154" s="47" t="n"/>
      <c r="BL154" s="47" t="n">
        <v>42265</v>
      </c>
      <c r="BM154" s="47" t="n"/>
      <c r="BN154" s="47" t="n">
        <v>42297</v>
      </c>
      <c r="BO154" s="47" t="n"/>
      <c r="BP154" s="42" t="n"/>
      <c r="BQ154" s="48" t="n">
        <v>16</v>
      </c>
      <c r="BR154" s="48" t="inlineStr">
        <is>
          <t>M</t>
        </is>
      </c>
      <c r="BS154" s="49" t="n">
        <v>42366</v>
      </c>
      <c r="BT154" s="73" t="inlineStr">
        <is>
          <t>15-12-2015 P</t>
        </is>
      </c>
      <c r="BU154" s="73" t="inlineStr">
        <is>
          <t>14-12-2015 M</t>
        </is>
      </c>
      <c r="BV154" s="50" t="inlineStr">
        <is>
          <t>BACK YOKE LINING SHOULD BE IN SELF FABRIC</t>
        </is>
      </c>
      <c r="BW154" s="50" t="inlineStr">
        <is>
          <t>ORGANIC COTTON FABRIC FROM TURKISH MILL, CLASSIC BUTTON-DOWN SHIRT - BACK YOKE LINING SHOULD BE IN SELF FABRIC</t>
        </is>
      </c>
      <c r="BX154" s="50" t="inlineStr">
        <is>
          <t>drop 2, made in turkey, 290 gr, organic cotton fabric from turkish mill, classic button-down shirt - back yoke lining should be in self fabric</t>
        </is>
      </c>
      <c r="BY154" s="51" t="inlineStr">
        <is>
          <t>M</t>
        </is>
      </c>
      <c r="BZ154" s="51" t="n">
        <v>42471</v>
      </c>
      <c r="CA154" s="52" t="inlineStr">
        <is>
          <t>ETD 04-04-2016</t>
        </is>
      </c>
      <c r="CB154" s="52" t="n"/>
      <c r="CC154" s="52" t="inlineStr">
        <is>
          <t>TBC move to artlab?</t>
        </is>
      </c>
      <c r="CD154" s="52" t="n"/>
      <c r="CE154" s="243" t="n">
        <v>42570</v>
      </c>
      <c r="CF154" s="52" t="n"/>
      <c r="CG154" s="52" t="n"/>
      <c r="CH154" s="49" t="n">
        <v>42591</v>
      </c>
      <c r="CI154" s="49" t="inlineStr">
        <is>
          <t>HQ</t>
        </is>
      </c>
      <c r="CJ154" s="248" t="inlineStr">
        <is>
          <t>5</t>
        </is>
      </c>
      <c r="CK154" s="50" t="inlineStr">
        <is>
          <t>overall 1 size to small, W&amp;C label placed at inside front placket</t>
        </is>
      </c>
      <c r="CL154" s="53" t="n"/>
      <c r="CM154" s="53" t="n"/>
      <c r="CN154" s="53" t="n"/>
      <c r="CO154" s="53" t="n">
        <v>100</v>
      </c>
      <c r="CP154" s="53" t="n">
        <v>150</v>
      </c>
      <c r="CQ154" s="53" t="n"/>
      <c r="CR154" s="53" t="n"/>
      <c r="CS154" s="53" t="n"/>
      <c r="CT154" s="298">
        <f>CO154*AZ154</f>
        <v/>
      </c>
      <c r="CU154" s="298">
        <f>CT154-(CO154*AY154)</f>
        <v/>
      </c>
      <c r="CV154" s="298" t="n"/>
    </row>
    <row customFormat="1" customHeight="1" hidden="1" ht="15" r="155" s="16">
      <c r="A155" s="66" t="inlineStr">
        <is>
          <t>K160753023</t>
        </is>
      </c>
      <c r="B155" s="67" t="n">
        <v>1090102926</v>
      </c>
      <c r="C155" s="66" t="inlineStr">
        <is>
          <t>ENDA</t>
        </is>
      </c>
      <c r="D155" s="66" t="inlineStr">
        <is>
          <t>MOSS GREEN/ OFF WHITE</t>
        </is>
      </c>
      <c r="E155" s="66" t="inlineStr">
        <is>
          <t>Drop 3</t>
        </is>
      </c>
      <c r="F155" s="66" t="n"/>
      <c r="G155" s="39" t="n"/>
      <c r="H155" s="66" t="n"/>
      <c r="I155" s="66" t="inlineStr">
        <is>
          <t>SHIRT</t>
        </is>
      </c>
      <c r="J155" s="63" t="n">
        <v>62052000</v>
      </c>
      <c r="K155" s="63" t="inlineStr">
        <is>
          <t>Men's or boys' shirts of cotton (excl. knitted or crocheted, nightshirts, singlets and other vests)</t>
        </is>
      </c>
      <c r="L155" s="40" t="inlineStr">
        <is>
          <t>MENS</t>
        </is>
      </c>
      <c r="M155" s="66" t="inlineStr">
        <is>
          <t>A0055</t>
        </is>
      </c>
      <c r="N155" s="41" t="n"/>
      <c r="O155" s="41" t="inlineStr">
        <is>
          <t>C/O SS16</t>
        </is>
      </c>
      <c r="P155" s="41" t="n"/>
      <c r="Q155" s="41" t="n"/>
      <c r="R155" s="41" t="n"/>
      <c r="S155" s="41" t="inlineStr">
        <is>
          <t>Organic - TEEYES TEXTILES – Fishbone</t>
        </is>
      </c>
      <c r="T155" s="42" t="inlineStr">
        <is>
          <t>INDIA</t>
        </is>
      </c>
      <c r="U155" s="42" t="inlineStr">
        <is>
          <t>INDYBLU</t>
        </is>
      </c>
      <c r="V155" s="42" t="inlineStr">
        <is>
          <t>BHA</t>
        </is>
      </c>
      <c r="W155" s="42" t="n"/>
      <c r="X155" s="66" t="inlineStr">
        <is>
          <t>AW16-014</t>
        </is>
      </c>
      <c r="Y155" s="41" t="inlineStr">
        <is>
          <t>TEEYES TEXTILES</t>
        </is>
      </c>
      <c r="Z155" s="41" t="inlineStr">
        <is>
          <t>AW16-014 (20x10 60x50)</t>
        </is>
      </c>
      <c r="AA155" s="41" t="n"/>
      <c r="AB155" s="41" t="inlineStr">
        <is>
          <t>100% Sustainable</t>
        </is>
      </c>
      <c r="AC155" s="41" t="inlineStr">
        <is>
          <t>100% Organic cotton</t>
        </is>
      </c>
      <c r="AD155" s="41" t="inlineStr">
        <is>
          <t>xxx</t>
        </is>
      </c>
      <c r="AE155" s="156" t="n"/>
      <c r="AF155" s="41" t="n"/>
      <c r="AG155" s="41" t="n"/>
      <c r="AH155" s="44" t="n"/>
      <c r="AI155" s="44" t="n"/>
      <c r="AJ155" s="44" t="n">
        <v>42447</v>
      </c>
      <c r="AK155" s="70" t="n"/>
      <c r="AL155" s="293" t="n"/>
      <c r="AM155" s="294" t="inlineStr">
        <is>
          <t>EUR</t>
        </is>
      </c>
      <c r="AN155" s="294" t="inlineStr">
        <is>
          <t>FOB</t>
        </is>
      </c>
      <c r="AO155" s="294" t="n"/>
      <c r="AP155" s="294" t="n"/>
      <c r="AQ155" s="294" t="n">
        <v>28.25</v>
      </c>
      <c r="AR155" s="294" t="n">
        <v>24</v>
      </c>
      <c r="AS155" s="294" t="n">
        <v>24</v>
      </c>
      <c r="AT155" s="296">
        <f>IFERROR(((IF(AS155&gt;0, AS155, IF(AR155&gt;0, AR155, IF(AQ155&gt;0, AQ155, 0)))))*INDEX(Assumptions!$B:$B,MATCH(T155,Assumptions!$A:$A,0)),0)</f>
        <v/>
      </c>
      <c r="AU155" s="296">
        <f>IFERROR(((IF(AS155&gt;0, AS155, IF(AR155&gt;0, AR155, IF(AQ155&gt;0, AQ155, 0)))))*INDEX(Assumptions!$C:$C,MATCH(T155,Assumptions!$A:$A,0)),0)</f>
        <v/>
      </c>
      <c r="AV155" s="296">
        <f>IFERROR(((IF(AS155&gt;0, AS155, IF(AR155&gt;0, AR155, IF(AQ155&gt;0, AQ155, 0)))))*INDEX(Assumptions!$D:$D,MATCH(T155,Assumptions!$A:$A,0)),0)</f>
        <v/>
      </c>
      <c r="AW155" s="296">
        <f>IFERROR(((IF(AS155&gt;0, AS155, IF(AR155&gt;0, AR155, IF(AQ155&gt;0, AQ155, 0)))))*INDEX(Assumptions!$G:$G,MATCH(U155,Assumptions!$F:$F,0)),0)</f>
        <v/>
      </c>
      <c r="AX155" s="297">
        <f>SUM(AT155:AW155)</f>
        <v/>
      </c>
      <c r="AY155" s="294">
        <f>(IF(AS155&gt;0, AS155, IF(AR155&gt;0, AR155, IF(AQ155&gt;0, AQ155, 0))))+AX155</f>
        <v/>
      </c>
      <c r="AZ155" s="294">
        <f>BC155/BB155</f>
        <v/>
      </c>
      <c r="BA155" s="294">
        <f>BC155/2.38</f>
        <v/>
      </c>
      <c r="BB155" s="41" t="n">
        <v>2.5</v>
      </c>
      <c r="BC155" s="294" t="n">
        <v>139.95</v>
      </c>
      <c r="BD155" s="46">
        <f>(AZ155-AY155)/AZ155</f>
        <v/>
      </c>
      <c r="BE155" s="294">
        <f>AR155*BQ155</f>
        <v/>
      </c>
      <c r="BF155" s="294" t="n"/>
      <c r="BG155" s="294" t="n"/>
      <c r="BH155" s="47" t="n"/>
      <c r="BI155" s="47" t="n"/>
      <c r="BJ155" s="47" t="n"/>
      <c r="BK155" s="47" t="n"/>
      <c r="BL155" s="47" t="n">
        <v>42286</v>
      </c>
      <c r="BM155" s="47" t="n"/>
      <c r="BN155" s="47" t="n">
        <v>42291</v>
      </c>
      <c r="BO155" s="47" t="n"/>
      <c r="BP155" s="42" t="n"/>
      <c r="BQ155" s="48" t="n">
        <v>16</v>
      </c>
      <c r="BR155" s="48" t="inlineStr">
        <is>
          <t>M</t>
        </is>
      </c>
      <c r="BS155" s="49" t="n">
        <v>42366</v>
      </c>
      <c r="BT155" s="73" t="inlineStr">
        <is>
          <t>15-12-2015 P</t>
        </is>
      </c>
      <c r="BU155" s="73" t="inlineStr">
        <is>
          <t>11-12-2015 M</t>
        </is>
      </c>
      <c r="BV155" s="50" t="inlineStr">
        <is>
          <t>OK- Too big, collar too wide. Missing 1 button at cuff- sleeves are too long +3,5 cm</t>
        </is>
      </c>
      <c r="BW155" s="50" t="inlineStr">
        <is>
          <t>ORGANIC COTTON FABRIC FROM INDIAN MILL, CLASSIC BUTTON-DOWN SHIRT - 1/2 SIZE TOO BIG, COLLAR TOO WIDE, SLEEVES + 3CM</t>
        </is>
      </c>
      <c r="BX155" s="72" t="inlineStr">
        <is>
          <t>drop 3, made in india, organic cotton fabric from indian mill, classic button-down shirt - 1/2 size too big, collar too wide, sleeves + 3cm</t>
        </is>
      </c>
      <c r="BY155" s="51" t="inlineStr">
        <is>
          <t>M</t>
        </is>
      </c>
      <c r="BZ155" s="51" t="n">
        <v>42402</v>
      </c>
      <c r="CA155" s="52" t="n">
        <v>42446</v>
      </c>
      <c r="CB155" s="52" t="n"/>
      <c r="CC155" s="52" t="inlineStr">
        <is>
          <t xml:space="preserve">new pattern </t>
        </is>
      </c>
      <c r="CD155" s="52" t="n">
        <v>42453</v>
      </c>
      <c r="CE155" s="52" t="n">
        <v>42466</v>
      </c>
      <c r="CF155" s="52" t="n"/>
      <c r="CG155" s="52" t="n"/>
      <c r="CH155" s="49" t="n">
        <v>42563</v>
      </c>
      <c r="CI155" s="49" t="inlineStr">
        <is>
          <t>HQ</t>
        </is>
      </c>
      <c r="CJ155" s="248" t="inlineStr">
        <is>
          <t>5</t>
        </is>
      </c>
      <c r="CK155" s="50" t="n"/>
      <c r="CL155" s="53" t="n"/>
      <c r="CM155" s="53" t="n"/>
      <c r="CN155" s="53" t="n"/>
      <c r="CO155" s="53" t="n">
        <v>150</v>
      </c>
      <c r="CP155" s="53">
        <f>CO155*AK155</f>
        <v/>
      </c>
      <c r="CQ155" s="53" t="n"/>
      <c r="CR155" s="133" t="n">
        <v>42413</v>
      </c>
      <c r="CS155" s="53" t="n"/>
      <c r="CT155" s="298">
        <f>CO155*AZ155</f>
        <v/>
      </c>
      <c r="CU155" s="298">
        <f>CT155-(CO155*AY155)</f>
        <v/>
      </c>
      <c r="CV155" s="298" t="n"/>
    </row>
    <row customFormat="1" customHeight="1" hidden="1" ht="15" r="156" s="16">
      <c r="A156" s="66" t="inlineStr">
        <is>
          <t>K160753024</t>
        </is>
      </c>
      <c r="B156" s="67" t="n">
        <v>1090102927</v>
      </c>
      <c r="C156" s="66" t="inlineStr">
        <is>
          <t>ENDA</t>
        </is>
      </c>
      <c r="D156" s="66" t="inlineStr">
        <is>
          <t xml:space="preserve">NAVY CHECK </t>
        </is>
      </c>
      <c r="E156" s="66" t="inlineStr">
        <is>
          <t>Drop 3</t>
        </is>
      </c>
      <c r="F156" s="66" t="n"/>
      <c r="G156" s="39" t="n"/>
      <c r="H156" s="66" t="n"/>
      <c r="I156" s="66" t="inlineStr">
        <is>
          <t>SHIRT</t>
        </is>
      </c>
      <c r="J156" s="63" t="n">
        <v>62052000</v>
      </c>
      <c r="K156" s="63" t="inlineStr">
        <is>
          <t>Men's or boys' shirts of cotton (excl. knitted or crocheted, nightshirts, singlets and other vests)</t>
        </is>
      </c>
      <c r="L156" s="40" t="inlineStr">
        <is>
          <t>MENS</t>
        </is>
      </c>
      <c r="M156" s="66" t="inlineStr">
        <is>
          <t>A0057</t>
        </is>
      </c>
      <c r="N156" s="41" t="n"/>
      <c r="O156" s="41" t="inlineStr">
        <is>
          <t>C/O SS16</t>
        </is>
      </c>
      <c r="P156" s="41" t="n"/>
      <c r="Q156" s="41" t="n"/>
      <c r="R156" s="41" t="n"/>
      <c r="S156" s="41" t="inlineStr">
        <is>
          <t>Organic - TEEYES TEXTILES</t>
        </is>
      </c>
      <c r="T156" s="42" t="inlineStr">
        <is>
          <t>INDIA</t>
        </is>
      </c>
      <c r="U156" s="42" t="inlineStr">
        <is>
          <t>INDYBLU</t>
        </is>
      </c>
      <c r="V156" s="42" t="inlineStr">
        <is>
          <t>BHA</t>
        </is>
      </c>
      <c r="W156" s="42" t="n"/>
      <c r="X156" s="66" t="inlineStr">
        <is>
          <t xml:space="preserve">AW16-015 </t>
        </is>
      </c>
      <c r="Y156" s="41" t="inlineStr">
        <is>
          <t>TEEYES TEXTILES</t>
        </is>
      </c>
      <c r="Z156" s="41" t="inlineStr">
        <is>
          <t>AW16-015 (10x10 60x56)</t>
        </is>
      </c>
      <c r="AA156" s="41" t="n"/>
      <c r="AB156" s="41" t="inlineStr">
        <is>
          <t>100% Sustainable</t>
        </is>
      </c>
      <c r="AC156" s="41" t="inlineStr">
        <is>
          <t>100% Organic cotton</t>
        </is>
      </c>
      <c r="AD156" s="41" t="inlineStr">
        <is>
          <t>xxx</t>
        </is>
      </c>
      <c r="AE156" s="65" t="n"/>
      <c r="AF156" s="41" t="n"/>
      <c r="AG156" s="41" t="n"/>
      <c r="AH156" s="44" t="n"/>
      <c r="AI156" s="44" t="n"/>
      <c r="AJ156" s="44" t="n">
        <v>42447</v>
      </c>
      <c r="AK156" s="70" t="n"/>
      <c r="AL156" s="293" t="n"/>
      <c r="AM156" s="294" t="inlineStr">
        <is>
          <t>EUR</t>
        </is>
      </c>
      <c r="AN156" s="294" t="inlineStr">
        <is>
          <t>FOB</t>
        </is>
      </c>
      <c r="AO156" s="294" t="n"/>
      <c r="AP156" s="294" t="n"/>
      <c r="AQ156" s="294" t="n">
        <v>28.65</v>
      </c>
      <c r="AR156" s="294" t="n">
        <v>22</v>
      </c>
      <c r="AS156" s="294" t="n">
        <v>22</v>
      </c>
      <c r="AT156" s="296">
        <f>IFERROR(((IF(AS156&gt;0, AS156, IF(AR156&gt;0, AR156, IF(AQ156&gt;0, AQ156, 0)))))*INDEX(Assumptions!$B:$B,MATCH(T156,Assumptions!$A:$A,0)),0)</f>
        <v/>
      </c>
      <c r="AU156" s="296">
        <f>IFERROR(((IF(AS156&gt;0, AS156, IF(AR156&gt;0, AR156, IF(AQ156&gt;0, AQ156, 0)))))*INDEX(Assumptions!$C:$C,MATCH(T156,Assumptions!$A:$A,0)),0)</f>
        <v/>
      </c>
      <c r="AV156" s="296">
        <f>IFERROR(((IF(AS156&gt;0, AS156, IF(AR156&gt;0, AR156, IF(AQ156&gt;0, AQ156, 0)))))*INDEX(Assumptions!$D:$D,MATCH(T156,Assumptions!$A:$A,0)),0)</f>
        <v/>
      </c>
      <c r="AW156" s="296">
        <f>IFERROR(((IF(AS156&gt;0, AS156, IF(AR156&gt;0, AR156, IF(AQ156&gt;0, AQ156, 0)))))*INDEX(Assumptions!$G:$G,MATCH(U156,Assumptions!$F:$F,0)),0)</f>
        <v/>
      </c>
      <c r="AX156" s="297">
        <f>SUM(AT156:AW156)</f>
        <v/>
      </c>
      <c r="AY156" s="294">
        <f>(IF(AS156&gt;0, AS156, IF(AR156&gt;0, AR156, IF(AQ156&gt;0, AQ156, 0))))+AX156</f>
        <v/>
      </c>
      <c r="AZ156" s="294">
        <f>BC156/BB156</f>
        <v/>
      </c>
      <c r="BA156" s="294">
        <f>BC156/2.38</f>
        <v/>
      </c>
      <c r="BB156" s="41" t="n">
        <v>2.5</v>
      </c>
      <c r="BC156" s="294" t="n">
        <v>129.95</v>
      </c>
      <c r="BD156" s="46">
        <f>(AZ156-AY156)/AZ156</f>
        <v/>
      </c>
      <c r="BE156" s="294">
        <f>AR156*BQ156</f>
        <v/>
      </c>
      <c r="BF156" s="294" t="n"/>
      <c r="BG156" s="294" t="n"/>
      <c r="BH156" s="47" t="n"/>
      <c r="BI156" s="47" t="n"/>
      <c r="BJ156" s="47" t="n"/>
      <c r="BK156" s="47" t="n"/>
      <c r="BL156" s="47" t="inlineStr">
        <is>
          <t>N/A</t>
        </is>
      </c>
      <c r="BM156" s="47" t="n"/>
      <c r="BN156" s="47" t="n">
        <v>42291</v>
      </c>
      <c r="BO156" s="47" t="n"/>
      <c r="BP156" s="42" t="n"/>
      <c r="BQ156" s="48" t="n">
        <v>16</v>
      </c>
      <c r="BR156" s="48" t="inlineStr">
        <is>
          <t>M</t>
        </is>
      </c>
      <c r="BS156" s="49" t="n">
        <v>42366</v>
      </c>
      <c r="BT156" s="73" t="inlineStr">
        <is>
          <t>15-12-2015 P</t>
        </is>
      </c>
      <c r="BU156" s="73" t="inlineStr">
        <is>
          <t>11-12-2015 M</t>
        </is>
      </c>
      <c r="BV156" s="50" t="inlineStr">
        <is>
          <t>OK- Too big, collar too wide. Missing 1 button at cuff- sleeves are too long +3,5 cm</t>
        </is>
      </c>
      <c r="BW156" s="50" t="inlineStr">
        <is>
          <t>ORGANIC COTTON FABRIC FROM INDIAN MILL, CLASSIC BUTTON-DOWN SHIRT  - 1/2 SIZE TOO BIG, COLLAR TOO WIDE, SLEEVES + 3CM</t>
        </is>
      </c>
      <c r="BX156" s="50" t="inlineStr">
        <is>
          <t>drop 3, made in india, organic cotton fabric from indian mill, classic button-down shirt  - 1/2 size too big, collar too wide, sleeves + 3cm</t>
        </is>
      </c>
      <c r="BY156" s="51" t="inlineStr">
        <is>
          <t>M</t>
        </is>
      </c>
      <c r="BZ156" s="51" t="n">
        <v>42402</v>
      </c>
      <c r="CA156" s="52" t="n">
        <v>42446</v>
      </c>
      <c r="CB156" s="52" t="n"/>
      <c r="CC156" s="52" t="inlineStr">
        <is>
          <t xml:space="preserve">new pattern </t>
        </is>
      </c>
      <c r="CD156" s="52" t="n">
        <v>42453</v>
      </c>
      <c r="CE156" s="52" t="n">
        <v>42466</v>
      </c>
      <c r="CF156" s="52" t="n"/>
      <c r="CG156" s="52" t="n"/>
      <c r="CH156" s="49" t="n">
        <v>42563</v>
      </c>
      <c r="CI156" s="49" t="inlineStr">
        <is>
          <t>HQ</t>
        </is>
      </c>
      <c r="CJ156" s="248" t="inlineStr">
        <is>
          <t>5</t>
        </is>
      </c>
      <c r="CK156" s="50" t="inlineStr">
        <is>
          <t>bicep + elbow 1/2 cm too small</t>
        </is>
      </c>
      <c r="CL156" s="53" t="n"/>
      <c r="CM156" s="53" t="n"/>
      <c r="CN156" s="53" t="n"/>
      <c r="CO156" s="53" t="n">
        <v>150</v>
      </c>
      <c r="CP156" s="53">
        <f>CO156*AK156</f>
        <v/>
      </c>
      <c r="CQ156" s="53" t="n"/>
      <c r="CR156" s="133" t="n">
        <v>42413</v>
      </c>
      <c r="CS156" s="53" t="n"/>
      <c r="CT156" s="298">
        <f>CO156*AZ156</f>
        <v/>
      </c>
      <c r="CU156" s="298">
        <f>CT156-(CO156*AY156)</f>
        <v/>
      </c>
      <c r="CV156" s="298" t="n"/>
    </row>
    <row customFormat="1" customHeight="1" hidden="1" ht="15" r="157" s="16">
      <c r="A157" s="66" t="inlineStr">
        <is>
          <t>K160753030</t>
        </is>
      </c>
      <c r="B157" s="67" t="n">
        <v>1090102928</v>
      </c>
      <c r="C157" s="66" t="inlineStr">
        <is>
          <t>ANGUS</t>
        </is>
      </c>
      <c r="D157" s="66" t="inlineStr">
        <is>
          <t xml:space="preserve">MOSS GREEN </t>
        </is>
      </c>
      <c r="E157" s="66" t="inlineStr">
        <is>
          <t>Drop 3</t>
        </is>
      </c>
      <c r="F157" s="66" t="n"/>
      <c r="G157" s="39" t="n"/>
      <c r="H157" s="66" t="n"/>
      <c r="I157" s="66" t="inlineStr">
        <is>
          <t>OVERSHIRT</t>
        </is>
      </c>
      <c r="J157" s="67" t="n">
        <v>61059010</v>
      </c>
      <c r="K157" s="67" t="inlineStr">
        <is>
          <t>overhemden van brei- of haakwerk, van wol of van fijn haar, voor heren of voor jongens (m.u.v. nachthemden, T-shirts, borstr</t>
        </is>
      </c>
      <c r="L157" s="40" t="inlineStr">
        <is>
          <t>MENS</t>
        </is>
      </c>
      <c r="M157" s="66" t="inlineStr">
        <is>
          <t>A0054</t>
        </is>
      </c>
      <c r="N157" s="41" t="n"/>
      <c r="O157" s="41" t="inlineStr">
        <is>
          <t>C/O AW15</t>
        </is>
      </c>
      <c r="P157" s="41" t="inlineStr">
        <is>
          <t>S-XL</t>
        </is>
      </c>
      <c r="Q157" s="41" t="n"/>
      <c r="R157" s="41" t="n"/>
      <c r="S157" s="41" t="inlineStr">
        <is>
          <t xml:space="preserve">Recycled wool men’s – Morgado </t>
        </is>
      </c>
      <c r="T157" s="42" t="inlineStr">
        <is>
          <t>TUNISIA</t>
        </is>
      </c>
      <c r="U157" s="42" t="inlineStr">
        <is>
          <t>ARTLAB</t>
        </is>
      </c>
      <c r="V157" s="42" t="n"/>
      <c r="W157" s="42" t="n"/>
      <c r="X157" s="66" t="inlineStr">
        <is>
          <t>AW16-012</t>
        </is>
      </c>
      <c r="Y157" s="41" t="inlineStr">
        <is>
          <t>MORGADO</t>
        </is>
      </c>
      <c r="Z157" s="58" t="inlineStr">
        <is>
          <t>25.07467.I BUREL PESADO</t>
        </is>
      </c>
      <c r="AA157" s="41" t="n"/>
      <c r="AB157" s="41" t="inlineStr">
        <is>
          <t>80% Sustainable</t>
        </is>
      </c>
      <c r="AC157" s="41" t="inlineStr">
        <is>
          <t>80% Recycled wool, 10% polyamide, 10% polyester</t>
        </is>
      </c>
      <c r="AD157" s="41" t="inlineStr">
        <is>
          <t>820 gr</t>
        </is>
      </c>
      <c r="AE157" s="292" t="n">
        <v>12.05</v>
      </c>
      <c r="AF157" s="41" t="inlineStr">
        <is>
          <t>120M</t>
        </is>
      </c>
      <c r="AG157" s="41" t="inlineStr">
        <is>
          <t>6W</t>
        </is>
      </c>
      <c r="AH157" s="44" t="n"/>
      <c r="AI157" s="44" t="n"/>
      <c r="AJ157" s="44" t="n">
        <v>42447</v>
      </c>
      <c r="AK157" s="70" t="n">
        <v>1.7</v>
      </c>
      <c r="AL157" s="293" t="n"/>
      <c r="AM157" s="294" t="inlineStr">
        <is>
          <t>EUR</t>
        </is>
      </c>
      <c r="AN157" s="294" t="inlineStr">
        <is>
          <t>FOB</t>
        </is>
      </c>
      <c r="AO157" s="294" t="n"/>
      <c r="AP157" s="294" t="inlineStr">
        <is>
          <t>cfmd</t>
        </is>
      </c>
      <c r="AQ157" s="294" t="n">
        <v>48.95</v>
      </c>
      <c r="AR157" s="294" t="n">
        <v>64.95</v>
      </c>
      <c r="AS157" s="294" t="n">
        <v>33.45</v>
      </c>
      <c r="AT157" s="296">
        <f>IFERROR(((IF(AS157&gt;0, AS157, IF(AR157&gt;0, AR157, IF(AQ157&gt;0, AQ157, 0)))))*INDEX(Assumptions!$B:$B,MATCH(T157,Assumptions!$A:$A,0)),0)</f>
        <v/>
      </c>
      <c r="AU157" s="296">
        <f>IFERROR(((IF(AS157&gt;0, AS157, IF(AR157&gt;0, AR157, IF(AQ157&gt;0, AQ157, 0)))))*INDEX(Assumptions!$C:$C,MATCH(T157,Assumptions!$A:$A,0)),0)</f>
        <v/>
      </c>
      <c r="AV157" s="296">
        <f>IFERROR(((IF(AS157&gt;0, AS157, IF(AR157&gt;0, AR157, IF(AQ157&gt;0, AQ157, 0)))))*INDEX(Assumptions!$D:$D,MATCH(T157,Assumptions!$A:$A,0)),0)</f>
        <v/>
      </c>
      <c r="AW157" s="296">
        <f>IFERROR(((IF(AS157&gt;0, AS157, IF(AR157&gt;0, AR157, IF(AQ157&gt;0, AQ157, 0)))))*INDEX(Assumptions!$G:$G,MATCH(U157,Assumptions!$F:$F,0)),0)</f>
        <v/>
      </c>
      <c r="AX157" s="297">
        <f>SUM(AT157:AW157)</f>
        <v/>
      </c>
      <c r="AY157" s="294">
        <f>((IF(AS157&gt;0, AS157, IF(AR157&gt;0, AR157, IF(AQ157&gt;0, AQ157, 0)))))+AX157</f>
        <v/>
      </c>
      <c r="AZ157" s="294">
        <f>BC157/BB157</f>
        <v/>
      </c>
      <c r="BA157" s="294">
        <f>BC157/2.38</f>
        <v/>
      </c>
      <c r="BB157" s="41" t="n">
        <v>2.5</v>
      </c>
      <c r="BC157" s="294" t="n">
        <v>189.95</v>
      </c>
      <c r="BD157" s="46">
        <f>(AZ157-AY157)/AZ157</f>
        <v/>
      </c>
      <c r="BE157" s="294">
        <f>AR157*BQ157</f>
        <v/>
      </c>
      <c r="BF157" s="294" t="n"/>
      <c r="BG157" s="294" t="n"/>
      <c r="BH157" s="47" t="n">
        <v>42278</v>
      </c>
      <c r="BI157" s="47" t="n"/>
      <c r="BJ157" s="47" t="n">
        <v>42244</v>
      </c>
      <c r="BK157" s="47" t="n"/>
      <c r="BL157" s="47" t="inlineStr">
        <is>
          <t>ETD 22-10-15</t>
        </is>
      </c>
      <c r="BM157" s="47" t="n"/>
      <c r="BN157" s="47" t="n">
        <v>42317</v>
      </c>
      <c r="BO157" s="47" t="n">
        <v>42328</v>
      </c>
      <c r="BP157" s="42" t="n"/>
      <c r="BQ157" s="48" t="n">
        <v>1</v>
      </c>
      <c r="BR157" s="48" t="inlineStr">
        <is>
          <t>M</t>
        </is>
      </c>
      <c r="BS157" s="49" t="n">
        <v>42366</v>
      </c>
      <c r="BT157" s="73" t="inlineStr">
        <is>
          <t>TONY</t>
        </is>
      </c>
      <c r="BU157" s="73" t="inlineStr">
        <is>
          <t>14-12-2015 P</t>
        </is>
      </c>
      <c r="BV157" s="50" t="inlineStr">
        <is>
          <t xml:space="preserve">ETD 15-01-2015 (balance SMS) </t>
        </is>
      </c>
      <c r="BW157" s="50" t="inlineStr">
        <is>
          <t>RECYCLED WOOL BLEND FABRIC FROM PORTUGESE MILL, CPO SHIRT</t>
        </is>
      </c>
      <c r="BX157" s="50" t="inlineStr">
        <is>
          <t>drop 3, made in portugal, 820 gr, recycled wool blend fabric from portugese mill, cpo shirt</t>
        </is>
      </c>
      <c r="BY157" s="51" t="inlineStr">
        <is>
          <t>FULL SS S-XL?</t>
        </is>
      </c>
      <c r="BZ157" s="51" t="n"/>
      <c r="CA157" s="52" t="inlineStr">
        <is>
          <t>ETD 12-02-2016</t>
        </is>
      </c>
      <c r="CB157" s="52" t="n"/>
      <c r="CC157" s="52" t="n"/>
      <c r="CD157" s="52" t="n">
        <v>42536</v>
      </c>
      <c r="CE157" s="52" t="n"/>
      <c r="CF157" s="52" t="n"/>
      <c r="CG157" s="52" t="n"/>
      <c r="CH157" s="49" t="n">
        <v>42615</v>
      </c>
      <c r="CI157" s="49" t="inlineStr">
        <is>
          <t>HQ</t>
        </is>
      </c>
      <c r="CJ157" s="248" t="inlineStr">
        <is>
          <t>5</t>
        </is>
      </c>
      <c r="CK157" s="50" t="n"/>
      <c r="CL157" s="53" t="n"/>
      <c r="CM157" s="53" t="n"/>
      <c r="CN157" s="53" t="n"/>
      <c r="CO157" s="53" t="n">
        <v>150</v>
      </c>
      <c r="CP157" s="53">
        <f>CO157*AK157</f>
        <v/>
      </c>
      <c r="CQ157" s="53" t="n"/>
      <c r="CR157" s="53" t="n"/>
      <c r="CS157" s="53" t="n"/>
      <c r="CT157" s="298">
        <f>CO157*AZ157</f>
        <v/>
      </c>
      <c r="CU157" s="298">
        <f>CT157-(CO157*AY157)</f>
        <v/>
      </c>
      <c r="CV157" s="298" t="n"/>
    </row>
    <row customFormat="1" customHeight="1" hidden="1" ht="15" r="158" s="16">
      <c r="A158" s="66" t="inlineStr">
        <is>
          <t>K160753031</t>
        </is>
      </c>
      <c r="B158" s="67" t="n">
        <v>1090102929</v>
      </c>
      <c r="C158" s="66" t="inlineStr">
        <is>
          <t>ANGUS</t>
        </is>
      </c>
      <c r="D158" s="66" t="inlineStr">
        <is>
          <t>DARK GREY MELEE</t>
        </is>
      </c>
      <c r="E158" s="66" t="inlineStr">
        <is>
          <t>Drop 3</t>
        </is>
      </c>
      <c r="F158" s="66" t="n"/>
      <c r="G158" s="39" t="n"/>
      <c r="H158" s="66" t="n"/>
      <c r="I158" s="66" t="inlineStr">
        <is>
          <t>OVERSHIRT</t>
        </is>
      </c>
      <c r="J158" s="67" t="n">
        <v>61059010</v>
      </c>
      <c r="K158" s="67" t="inlineStr">
        <is>
          <t>overhemden van brei- of haakwerk, van wol of van fijn haar, voor heren of voor jongens (m.u.v. nachthemden, T-shirts, borstr</t>
        </is>
      </c>
      <c r="L158" s="40" t="inlineStr">
        <is>
          <t>MENS</t>
        </is>
      </c>
      <c r="M158" s="66" t="inlineStr">
        <is>
          <t>A0047</t>
        </is>
      </c>
      <c r="N158" s="41" t="n"/>
      <c r="O158" s="41" t="inlineStr">
        <is>
          <t>C/O AW15</t>
        </is>
      </c>
      <c r="P158" s="41" t="inlineStr">
        <is>
          <t>S-XL</t>
        </is>
      </c>
      <c r="Q158" s="41" t="n"/>
      <c r="R158" s="41" t="n"/>
      <c r="S158" s="41" t="inlineStr">
        <is>
          <t xml:space="preserve">Recycled wool men’s – Morgado </t>
        </is>
      </c>
      <c r="T158" s="42" t="inlineStr">
        <is>
          <t>TUNISIA</t>
        </is>
      </c>
      <c r="U158" s="42" t="inlineStr">
        <is>
          <t>ARTLAB</t>
        </is>
      </c>
      <c r="V158" s="42" t="n"/>
      <c r="W158" s="42" t="n"/>
      <c r="X158" s="66" t="inlineStr">
        <is>
          <t>AW16-012</t>
        </is>
      </c>
      <c r="Y158" s="41" t="inlineStr">
        <is>
          <t>MORGADO</t>
        </is>
      </c>
      <c r="Z158" s="58" t="inlineStr">
        <is>
          <t>25.07467.I BUREL PESADO</t>
        </is>
      </c>
      <c r="AA158" s="41" t="n"/>
      <c r="AB158" s="41" t="inlineStr">
        <is>
          <t>80% Sustainable</t>
        </is>
      </c>
      <c r="AC158" s="41" t="inlineStr">
        <is>
          <t>80% Recycled wool, 10% polyamide, 10% polyester</t>
        </is>
      </c>
      <c r="AD158" s="41" t="inlineStr">
        <is>
          <t>820 gr</t>
        </is>
      </c>
      <c r="AE158" s="292" t="n">
        <v>12.05</v>
      </c>
      <c r="AF158" s="41" t="inlineStr">
        <is>
          <t>120M</t>
        </is>
      </c>
      <c r="AG158" s="41" t="inlineStr">
        <is>
          <t>6W</t>
        </is>
      </c>
      <c r="AH158" s="44" t="n"/>
      <c r="AI158" s="44" t="n"/>
      <c r="AJ158" s="44" t="n">
        <v>42447</v>
      </c>
      <c r="AK158" s="70" t="n">
        <v>1.7</v>
      </c>
      <c r="AL158" s="293" t="n"/>
      <c r="AM158" s="294" t="inlineStr">
        <is>
          <t>EUR</t>
        </is>
      </c>
      <c r="AN158" s="294" t="inlineStr">
        <is>
          <t>FOB</t>
        </is>
      </c>
      <c r="AO158" s="294" t="n"/>
      <c r="AP158" s="294" t="inlineStr">
        <is>
          <t>cfmd</t>
        </is>
      </c>
      <c r="AQ158" s="294" t="n">
        <v>48.95</v>
      </c>
      <c r="AR158" s="294" t="n">
        <v>64.95</v>
      </c>
      <c r="AS158" s="294" t="n">
        <v>33.45</v>
      </c>
      <c r="AT158" s="296">
        <f>IFERROR(((IF(AS158&gt;0, AS158, IF(AR158&gt;0, AR158, IF(AQ158&gt;0, AQ158, 0)))))*INDEX(Assumptions!$B:$B,MATCH(T158,Assumptions!$A:$A,0)),0)</f>
        <v/>
      </c>
      <c r="AU158" s="296">
        <f>IFERROR(((IF(AS158&gt;0, AS158, IF(AR158&gt;0, AR158, IF(AQ158&gt;0, AQ158, 0)))))*INDEX(Assumptions!$C:$C,MATCH(T158,Assumptions!$A:$A,0)),0)</f>
        <v/>
      </c>
      <c r="AV158" s="296">
        <f>IFERROR(((IF(AS158&gt;0, AS158, IF(AR158&gt;0, AR158, IF(AQ158&gt;0, AQ158, 0)))))*INDEX(Assumptions!$D:$D,MATCH(T158,Assumptions!$A:$A,0)),0)</f>
        <v/>
      </c>
      <c r="AW158" s="296">
        <f>IFERROR(((IF(AS158&gt;0, AS158, IF(AR158&gt;0, AR158, IF(AQ158&gt;0, AQ158, 0)))))*INDEX(Assumptions!$G:$G,MATCH(U158,Assumptions!$F:$F,0)),0)</f>
        <v/>
      </c>
      <c r="AX158" s="297">
        <f>SUM(AT158:AW158)</f>
        <v/>
      </c>
      <c r="AY158" s="294">
        <f>((IF(AS158&gt;0, AS158, IF(AR158&gt;0, AR158, IF(AQ158&gt;0, AQ158, 0)))))+AX158</f>
        <v/>
      </c>
      <c r="AZ158" s="294">
        <f>BC158/BB158</f>
        <v/>
      </c>
      <c r="BA158" s="294">
        <f>BC158/2.38</f>
        <v/>
      </c>
      <c r="BB158" s="41" t="n">
        <v>2.5</v>
      </c>
      <c r="BC158" s="294" t="n">
        <v>189.95</v>
      </c>
      <c r="BD158" s="46">
        <f>(AZ158-AY158)/AZ158</f>
        <v/>
      </c>
      <c r="BE158" s="294">
        <f>AR158*BQ158</f>
        <v/>
      </c>
      <c r="BF158" s="294" t="n"/>
      <c r="BG158" s="294" t="n"/>
      <c r="BH158" s="47" t="n">
        <v>42278</v>
      </c>
      <c r="BI158" s="47" t="n"/>
      <c r="BJ158" s="47" t="n">
        <v>42244</v>
      </c>
      <c r="BK158" s="47" t="n"/>
      <c r="BL158" s="47" t="n">
        <v>42312</v>
      </c>
      <c r="BM158" s="47" t="n"/>
      <c r="BN158" s="47" t="n">
        <v>42317</v>
      </c>
      <c r="BO158" s="47" t="n">
        <v>42328</v>
      </c>
      <c r="BP158" s="42" t="n"/>
      <c r="BQ158" s="48" t="n">
        <v>16</v>
      </c>
      <c r="BR158" s="48" t="inlineStr">
        <is>
          <t>M</t>
        </is>
      </c>
      <c r="BS158" s="49" t="n">
        <v>42366</v>
      </c>
      <c r="BT158" s="73" t="inlineStr">
        <is>
          <t>TONY</t>
        </is>
      </c>
      <c r="BU158" s="73" t="inlineStr">
        <is>
          <t>14-12-2015 P</t>
        </is>
      </c>
      <c r="BV158" s="50" t="inlineStr">
        <is>
          <t xml:space="preserve">ETD 15-01-2015 (balance SMS) </t>
        </is>
      </c>
      <c r="BW158" s="50" t="inlineStr">
        <is>
          <t>RECYCLED WOOL BLEND FABRIC FROM PORTUGESE MILL, CPO SHIRT</t>
        </is>
      </c>
      <c r="BX158" s="50" t="inlineStr">
        <is>
          <t>drop 3, made in portugal, 820 gr, recycled wool blend fabric from portugese mill, cpo shirt</t>
        </is>
      </c>
      <c r="BY158" s="51" t="inlineStr">
        <is>
          <t>M</t>
        </is>
      </c>
      <c r="BZ158" s="51" t="n"/>
      <c r="CA158" s="52" t="inlineStr">
        <is>
          <t>ETD 12-02-2016</t>
        </is>
      </c>
      <c r="CB158" s="52" t="n"/>
      <c r="CC158" s="52" t="n"/>
      <c r="CD158" s="52" t="n">
        <v>42536</v>
      </c>
      <c r="CE158" s="243" t="n"/>
      <c r="CF158" s="52" t="n"/>
      <c r="CG158" s="52" t="n"/>
      <c r="CH158" s="49" t="n">
        <v>42615</v>
      </c>
      <c r="CI158" s="49" t="inlineStr">
        <is>
          <t>HQ</t>
        </is>
      </c>
      <c r="CJ158" s="248" t="inlineStr">
        <is>
          <t>5</t>
        </is>
      </c>
      <c r="CK158" s="50" t="n"/>
      <c r="CL158" s="53" t="n"/>
      <c r="CM158" s="53" t="n"/>
      <c r="CN158" s="53" t="n"/>
      <c r="CO158" s="53" t="n">
        <v>250</v>
      </c>
      <c r="CP158" s="53">
        <f>CO158*AK158</f>
        <v/>
      </c>
      <c r="CQ158" s="53" t="n"/>
      <c r="CR158" s="53" t="n"/>
      <c r="CS158" s="53" t="n"/>
      <c r="CT158" s="298">
        <f>CO158*AZ158</f>
        <v/>
      </c>
      <c r="CU158" s="298">
        <f>CT158-(CO158*AY158)</f>
        <v/>
      </c>
      <c r="CV158" s="298" t="n"/>
    </row>
    <row customFormat="1" customHeight="1" hidden="1" ht="15" r="159" s="16">
      <c r="A159" s="66" t="inlineStr">
        <is>
          <t>K160753032</t>
        </is>
      </c>
      <c r="B159" s="67" t="n">
        <v>1090102930</v>
      </c>
      <c r="C159" s="66" t="inlineStr">
        <is>
          <t>ANGUS</t>
        </is>
      </c>
      <c r="D159" s="66" t="inlineStr">
        <is>
          <t>NAVY</t>
        </is>
      </c>
      <c r="E159" s="66" t="inlineStr">
        <is>
          <t>Drop 3</t>
        </is>
      </c>
      <c r="F159" s="66" t="n"/>
      <c r="G159" s="39" t="n">
        <v>42366</v>
      </c>
      <c r="H159" s="66" t="n"/>
      <c r="I159" s="66" t="inlineStr">
        <is>
          <t>OVERSHIRT</t>
        </is>
      </c>
      <c r="J159" s="67" t="n">
        <v>61059010</v>
      </c>
      <c r="K159" s="67" t="inlineStr">
        <is>
          <t>overhemden van brei- of haakwerk, van wol of van fijn haar, voor heren of voor jongens (m.u.v. nachthemden, T-shirts, borstr</t>
        </is>
      </c>
      <c r="L159" s="40" t="inlineStr">
        <is>
          <t>MENS</t>
        </is>
      </c>
      <c r="M159" s="66" t="inlineStr">
        <is>
          <t>?</t>
        </is>
      </c>
      <c r="N159" s="41" t="n"/>
      <c r="O159" s="41" t="inlineStr">
        <is>
          <t>C/O AW15</t>
        </is>
      </c>
      <c r="P159" s="41" t="inlineStr">
        <is>
          <t>S-XL</t>
        </is>
      </c>
      <c r="Q159" s="41" t="n"/>
      <c r="R159" s="41" t="n"/>
      <c r="S159" s="41" t="inlineStr">
        <is>
          <t xml:space="preserve">Recycled wool men’s – Morgado </t>
        </is>
      </c>
      <c r="T159" s="42" t="inlineStr">
        <is>
          <t>TUNISIA</t>
        </is>
      </c>
      <c r="U159" s="42" t="inlineStr">
        <is>
          <t>ARTLAB</t>
        </is>
      </c>
      <c r="V159" s="42" t="n"/>
      <c r="W159" s="42" t="n"/>
      <c r="X159" s="66" t="inlineStr">
        <is>
          <t>AW16-012</t>
        </is>
      </c>
      <c r="Y159" s="41" t="inlineStr">
        <is>
          <t>MORGADO</t>
        </is>
      </c>
      <c r="Z159" s="58" t="inlineStr">
        <is>
          <t>25.07467.I BUREL PESADO</t>
        </is>
      </c>
      <c r="AA159" s="41" t="n"/>
      <c r="AB159" s="41" t="inlineStr">
        <is>
          <t>80% Sustainable</t>
        </is>
      </c>
      <c r="AC159" s="41" t="inlineStr">
        <is>
          <t>80% Recycled wool, 10% polyamide, 10% polyester</t>
        </is>
      </c>
      <c r="AD159" s="41" t="inlineStr">
        <is>
          <t>820 gr</t>
        </is>
      </c>
      <c r="AE159" s="292" t="n">
        <v>12.05</v>
      </c>
      <c r="AF159" s="41" t="inlineStr">
        <is>
          <t>120M</t>
        </is>
      </c>
      <c r="AG159" s="41" t="inlineStr">
        <is>
          <t>6W</t>
        </is>
      </c>
      <c r="AH159" s="44" t="n"/>
      <c r="AI159" s="44" t="n"/>
      <c r="AJ159" s="44" t="n">
        <v>42447</v>
      </c>
      <c r="AK159" s="70" t="n">
        <v>1.7</v>
      </c>
      <c r="AL159" s="293" t="n"/>
      <c r="AM159" s="294" t="inlineStr">
        <is>
          <t>EUR</t>
        </is>
      </c>
      <c r="AN159" s="294" t="inlineStr">
        <is>
          <t>FOB</t>
        </is>
      </c>
      <c r="AO159" s="294" t="n"/>
      <c r="AP159" s="294" t="inlineStr">
        <is>
          <t>cfmd</t>
        </is>
      </c>
      <c r="AQ159" s="294" t="n">
        <v>48.95</v>
      </c>
      <c r="AR159" s="294" t="n">
        <v>64.95</v>
      </c>
      <c r="AS159" s="294" t="n">
        <v>33.45</v>
      </c>
      <c r="AT159" s="296">
        <f>IFERROR(((IF(AS159&gt;0, AS159, IF(AR159&gt;0, AR159, IF(AQ159&gt;0, AQ159, 0)))))*INDEX(Assumptions!$B:$B,MATCH(T159,Assumptions!$A:$A,0)),0)</f>
        <v/>
      </c>
      <c r="AU159" s="296">
        <f>IFERROR(((IF(AS159&gt;0, AS159, IF(AR159&gt;0, AR159, IF(AQ159&gt;0, AQ159, 0)))))*INDEX(Assumptions!$C:$C,MATCH(T159,Assumptions!$A:$A,0)),0)</f>
        <v/>
      </c>
      <c r="AV159" s="296">
        <f>IFERROR(((IF(AS159&gt;0, AS159, IF(AR159&gt;0, AR159, IF(AQ159&gt;0, AQ159, 0)))))*INDEX(Assumptions!$D:$D,MATCH(T159,Assumptions!$A:$A,0)),0)</f>
        <v/>
      </c>
      <c r="AW159" s="296">
        <f>IFERROR(((IF(AS159&gt;0, AS159, IF(AR159&gt;0, AR159, IF(AQ159&gt;0, AQ159, 0)))))*INDEX(Assumptions!$G:$G,MATCH(U159,Assumptions!$F:$F,0)),0)</f>
        <v/>
      </c>
      <c r="AX159" s="297">
        <f>SUM(AT159:AW159)</f>
        <v/>
      </c>
      <c r="AY159" s="294">
        <f>((IF(AS159&gt;0, AS159, IF(AR159&gt;0, AR159, IF(AQ159&gt;0, AQ159, 0)))))+AX159</f>
        <v/>
      </c>
      <c r="AZ159" s="294">
        <f>BC159/BB159</f>
        <v/>
      </c>
      <c r="BA159" s="294">
        <f>BC159/2.38</f>
        <v/>
      </c>
      <c r="BB159" s="41" t="n">
        <v>2.5</v>
      </c>
      <c r="BC159" s="294" t="n">
        <v>189.95</v>
      </c>
      <c r="BD159" s="46">
        <f>(AZ159-AY159)/AZ159</f>
        <v/>
      </c>
      <c r="BE159" s="294" t="n"/>
      <c r="BF159" s="294" t="n"/>
      <c r="BG159" s="294" t="n"/>
      <c r="BH159" s="47" t="n"/>
      <c r="BI159" s="47" t="n"/>
      <c r="BJ159" s="47" t="n"/>
      <c r="BK159" s="47" t="n"/>
      <c r="BL159" s="47" t="n"/>
      <c r="BM159" s="47" t="n"/>
      <c r="BN159" s="47" t="n"/>
      <c r="BO159" s="47" t="n"/>
      <c r="BP159" s="42" t="n"/>
      <c r="BQ159" s="48" t="inlineStr">
        <is>
          <t>?</t>
        </is>
      </c>
      <c r="BR159" s="48" t="inlineStr">
        <is>
          <t>M</t>
        </is>
      </c>
      <c r="BS159" s="49" t="n"/>
      <c r="BT159" s="73" t="n"/>
      <c r="BU159" s="73" t="n"/>
      <c r="BV159" s="50" t="n"/>
      <c r="BW159" s="50" t="inlineStr">
        <is>
          <t>RECYCLED WOOL BLEND FABRIC FROM PORTUGESE MILL, CPO SHIRT</t>
        </is>
      </c>
      <c r="BX159" s="50" t="inlineStr">
        <is>
          <t>drop 3, made in portugal, 820 gr, recycled wool blend fabric from portugese mill, cpo shirt</t>
        </is>
      </c>
      <c r="BY159" s="51" t="inlineStr">
        <is>
          <t>M</t>
        </is>
      </c>
      <c r="BZ159" s="51" t="n"/>
      <c r="CA159" s="52" t="inlineStr">
        <is>
          <t>ETD 12-02-2016</t>
        </is>
      </c>
      <c r="CB159" s="52" t="n"/>
      <c r="CC159" s="52" t="n"/>
      <c r="CD159" s="52" t="n">
        <v>42536</v>
      </c>
      <c r="CE159" s="52" t="n"/>
      <c r="CF159" s="52" t="n"/>
      <c r="CG159" s="52" t="n"/>
      <c r="CH159" s="49" t="n">
        <v>42608</v>
      </c>
      <c r="CI159" s="49" t="inlineStr">
        <is>
          <t>TUNISIA</t>
        </is>
      </c>
      <c r="CJ159" s="248" t="n"/>
      <c r="CK159" s="50" t="n"/>
      <c r="CL159" s="53" t="n"/>
      <c r="CM159" s="53" t="n"/>
      <c r="CN159" s="53" t="n"/>
      <c r="CO159" s="53" t="n">
        <v>300</v>
      </c>
      <c r="CP159" s="53">
        <f>CO159*AK159</f>
        <v/>
      </c>
      <c r="CQ159" s="53" t="n"/>
      <c r="CR159" s="53" t="n"/>
      <c r="CS159" s="53" t="n"/>
      <c r="CT159" s="298">
        <f>CO159*AZ159</f>
        <v/>
      </c>
      <c r="CU159" s="298">
        <f>CT159-(CO159*AY159)</f>
        <v/>
      </c>
      <c r="CV159" s="298" t="n"/>
    </row>
    <row customFormat="1" customHeight="1" hidden="1" ht="15" r="160" s="16">
      <c r="A160" s="217" t="inlineStr">
        <is>
          <t>K160754020</t>
        </is>
      </c>
      <c r="B160" s="67" t="n"/>
      <c r="C160" s="217" t="inlineStr">
        <is>
          <t>DARIUS KINGS</t>
        </is>
      </c>
      <c r="D160" s="217" t="inlineStr">
        <is>
          <t>NAVY</t>
        </is>
      </c>
      <c r="E160" s="217" t="inlineStr">
        <is>
          <t>Drop 1</t>
        </is>
      </c>
      <c r="F160" s="200" t="inlineStr">
        <is>
          <t>x</t>
        </is>
      </c>
      <c r="G160" s="180" t="n">
        <v>42428</v>
      </c>
      <c r="H160" s="217" t="n"/>
      <c r="I160" s="217" t="inlineStr">
        <is>
          <t>T-SHIRT</t>
        </is>
      </c>
      <c r="J160" s="216" t="n">
        <v>61091000</v>
      </c>
      <c r="K160" s="216" t="inlineStr">
        <is>
          <t>T-shirts, borstrokken en onderhemden, van brei- of haakwerk, van katoen</t>
        </is>
      </c>
      <c r="L160" s="181" t="inlineStr">
        <is>
          <t>MENS</t>
        </is>
      </c>
      <c r="M160" s="217" t="inlineStr">
        <is>
          <t>A0056</t>
        </is>
      </c>
      <c r="N160" s="182" t="n"/>
      <c r="O160" s="182" t="inlineStr">
        <is>
          <t>C/O SS16</t>
        </is>
      </c>
      <c r="P160" s="182" t="inlineStr">
        <is>
          <t>S-XL</t>
        </is>
      </c>
      <c r="Q160" s="182" t="n"/>
      <c r="R160" s="182" t="inlineStr">
        <is>
          <t>C/O</t>
        </is>
      </c>
      <c r="S160" s="182" t="inlineStr">
        <is>
          <t>Organic - HELLAS COTTON, 180GSM</t>
        </is>
      </c>
      <c r="T160" s="183" t="inlineStr">
        <is>
          <t xml:space="preserve">GREECE </t>
        </is>
      </c>
      <c r="U160" s="183" t="inlineStr">
        <is>
          <t>UNI TEXTILES</t>
        </is>
      </c>
      <c r="V160" s="183" t="inlineStr">
        <is>
          <t>NEW POWER</t>
        </is>
      </c>
      <c r="W160" s="183" t="n"/>
      <c r="X160" s="217" t="inlineStr">
        <is>
          <t>AW15-034</t>
        </is>
      </c>
      <c r="Y160" s="182" t="inlineStr">
        <is>
          <t>HELLAS COTTON</t>
        </is>
      </c>
      <c r="Z160" s="206" t="n"/>
      <c r="AA160" s="182" t="n"/>
      <c r="AB160" s="182" t="inlineStr">
        <is>
          <t>100% Sustainable</t>
        </is>
      </c>
      <c r="AC160" s="182" t="inlineStr">
        <is>
          <t>100% Organic cotton</t>
        </is>
      </c>
      <c r="AD160" s="182" t="inlineStr">
        <is>
          <t>180 gr</t>
        </is>
      </c>
      <c r="AE160" s="299" t="n"/>
      <c r="AF160" s="182" t="n"/>
      <c r="AG160" s="182" t="n"/>
      <c r="AH160" s="185" t="n">
        <v>42461</v>
      </c>
      <c r="AI160" s="185" t="n"/>
      <c r="AJ160" s="185" t="n"/>
      <c r="AK160" s="186" t="n"/>
      <c r="AL160" s="300" t="n"/>
      <c r="AM160" s="301" t="inlineStr">
        <is>
          <t>EUR</t>
        </is>
      </c>
      <c r="AN160" s="301" t="inlineStr">
        <is>
          <t>CIF</t>
        </is>
      </c>
      <c r="AO160" s="301" t="n"/>
      <c r="AP160" s="301" t="n"/>
      <c r="AQ160" s="317" t="n">
        <v>8.699999999999999</v>
      </c>
      <c r="AR160" s="301" t="n">
        <v>9.35</v>
      </c>
      <c r="AS160" s="301" t="n">
        <v>8.949999999999999</v>
      </c>
      <c r="AT160" s="302">
        <f>IFERROR(((IF(AS160&gt;0, AS160, IF(AR160&gt;0, AR160, IF(AQ160&gt;0, AQ160, 0)))))*INDEX(Assumptions!$B:$B,MATCH(T160,Assumptions!$A:$A,0)),0)</f>
        <v/>
      </c>
      <c r="AU160" s="302">
        <f>IFERROR(((IF(AS160&gt;0, AS160, IF(AR160&gt;0, AR160, IF(AQ160&gt;0, AQ160, 0)))))*INDEX(Assumptions!$C:$C,MATCH(T160,Assumptions!$A:$A,0)),0)</f>
        <v/>
      </c>
      <c r="AV160" s="302">
        <f>IFERROR(((IF(AS160&gt;0, AS160, IF(AR160&gt;0, AR160, IF(AQ160&gt;0, AQ160, 0)))))*INDEX(Assumptions!$D:$D,MATCH(T160,Assumptions!$A:$A,0)),0)</f>
        <v/>
      </c>
      <c r="AW160" s="302">
        <f>IFERROR(((IF(AS160&gt;0, AS160, IF(AR160&gt;0, AR160, IF(AQ160&gt;0, AQ160, 0)))))*INDEX(Assumptions!$G:$G,MATCH(U160,Assumptions!$F:$F,0)),0)</f>
        <v/>
      </c>
      <c r="AX160" s="303">
        <f>SUM(AT160:AW160)</f>
        <v/>
      </c>
      <c r="AY160" s="301">
        <f>((IF(AS160&gt;0, AS160, IF(AR160&gt;0, AR160, IF(AQ160&gt;0, AQ160, 0)))))+AX160</f>
        <v/>
      </c>
      <c r="AZ160" s="301">
        <f>BC160/BB160</f>
        <v/>
      </c>
      <c r="BA160" s="301">
        <f>BC160/2.38</f>
        <v/>
      </c>
      <c r="BB160" s="182" t="n">
        <v>2.5</v>
      </c>
      <c r="BC160" s="301" t="n">
        <v>39.95</v>
      </c>
      <c r="BD160" s="191">
        <f>(AZ160-AY160)/AZ160</f>
        <v/>
      </c>
      <c r="BE160" s="301">
        <f>AR160*BQ160</f>
        <v/>
      </c>
      <c r="BF160" s="301" t="n"/>
      <c r="BG160" s="301" t="n"/>
      <c r="BH160" s="192" t="n">
        <v>42293</v>
      </c>
      <c r="BI160" s="192" t="n"/>
      <c r="BJ160" s="192" t="n"/>
      <c r="BK160" s="192" t="n"/>
      <c r="BL160" s="192" t="inlineStr">
        <is>
          <t>N/A</t>
        </is>
      </c>
      <c r="BM160" s="192" t="n"/>
      <c r="BN160" s="192" t="n">
        <v>42323</v>
      </c>
      <c r="BO160" s="192" t="n">
        <v>42328</v>
      </c>
      <c r="BP160" s="183" t="inlineStr">
        <is>
          <t>INPUT SAMPLE SEND FOR NAVY OVER DYE</t>
        </is>
      </c>
      <c r="BQ160" s="193" t="n">
        <v>16</v>
      </c>
      <c r="BR160" s="193" t="inlineStr">
        <is>
          <t>M</t>
        </is>
      </c>
      <c r="BS160" s="194" t="n">
        <v>42366</v>
      </c>
      <c r="BT160" s="214" t="inlineStr">
        <is>
          <t>15-12-2015 P</t>
        </is>
      </c>
      <c r="BU160" s="214" t="inlineStr">
        <is>
          <t>11-12-2015 M</t>
        </is>
      </c>
      <c r="BV160" s="195" t="inlineStr">
        <is>
          <t>OK back label with W&amp;C label will be CXL and moved to SS. Should be fabric dyed for production</t>
        </is>
      </c>
      <c r="BW160" s="195" t="inlineStr">
        <is>
          <t>ORGANIC COTTON JERSEY FABRIC FROM GREEK MILL, T-SHIRT -  W&amp;C LABEL MOVED TO SS - BACK LABEL CXL</t>
        </is>
      </c>
      <c r="BX160" s="195" t="inlineStr">
        <is>
          <t>drop 1, made in greece , 180 gr, organic cotton jersey fabric from greek mill, t-shirt -  w &amp; c label moved to ss - back label cxl</t>
        </is>
      </c>
      <c r="BY160" s="196" t="inlineStr">
        <is>
          <t>N/A</t>
        </is>
      </c>
      <c r="BZ160" s="196" t="inlineStr">
        <is>
          <t>N/A</t>
        </is>
      </c>
      <c r="CA160" s="196" t="inlineStr">
        <is>
          <t>N/A</t>
        </is>
      </c>
      <c r="CB160" s="196" t="inlineStr">
        <is>
          <t>N/A</t>
        </is>
      </c>
      <c r="CC160" s="197" t="n"/>
      <c r="CD160" s="196" t="inlineStr">
        <is>
          <t>N/A</t>
        </is>
      </c>
      <c r="CE160" s="197" t="n"/>
      <c r="CF160" s="197" t="n"/>
      <c r="CG160" s="197" t="n"/>
      <c r="CH160" s="194" t="n"/>
      <c r="CI160" s="194" t="n"/>
      <c r="CJ160" s="249" t="n"/>
      <c r="CK160" s="50" t="n"/>
      <c r="CL160" s="198" t="n"/>
      <c r="CM160" s="198" t="n"/>
      <c r="CN160" s="198" t="n"/>
      <c r="CO160" s="198">
        <f>CM160+CN160</f>
        <v/>
      </c>
      <c r="CP160" s="198">
        <f>CO160*AK160</f>
        <v/>
      </c>
      <c r="CQ160" s="198" t="n"/>
      <c r="CR160" s="198" t="n"/>
      <c r="CS160" s="198" t="n"/>
      <c r="CT160" s="304">
        <f>CO160*AR160</f>
        <v/>
      </c>
      <c r="CU160" s="304">
        <f>CT160-(CO160*AQ160)</f>
        <v/>
      </c>
      <c r="CV160" s="304">
        <f>CO160*AY160</f>
        <v/>
      </c>
    </row>
    <row customFormat="1" customHeight="1" hidden="1" ht="15" r="161" s="16">
      <c r="A161" s="66" t="inlineStr">
        <is>
          <t>K160754021</t>
        </is>
      </c>
      <c r="B161" s="67" t="n">
        <v>1070504372</v>
      </c>
      <c r="C161" s="66" t="inlineStr">
        <is>
          <t>DARIUS KOI</t>
        </is>
      </c>
      <c r="D161" s="66" t="inlineStr">
        <is>
          <t>BLACK</t>
        </is>
      </c>
      <c r="E161" s="66" t="inlineStr">
        <is>
          <t>Drop 1</t>
        </is>
      </c>
      <c r="F161" s="66" t="n"/>
      <c r="G161" s="39" t="n"/>
      <c r="H161" s="66" t="n"/>
      <c r="I161" s="66" t="inlineStr">
        <is>
          <t>T-SHIRT</t>
        </is>
      </c>
      <c r="J161" s="67" t="n">
        <v>61091000</v>
      </c>
      <c r="K161" s="67" t="inlineStr">
        <is>
          <t>T-shirts, singlets and other vests of cotton, knitted or crocheted</t>
        </is>
      </c>
      <c r="L161" s="40" t="inlineStr">
        <is>
          <t>MENS</t>
        </is>
      </c>
      <c r="M161" s="66" t="inlineStr">
        <is>
          <t>A0005</t>
        </is>
      </c>
      <c r="N161" s="41" t="n"/>
      <c r="O161" s="41" t="inlineStr">
        <is>
          <t>C/O SS16</t>
        </is>
      </c>
      <c r="P161" s="41" t="inlineStr">
        <is>
          <t>S-XL</t>
        </is>
      </c>
      <c r="Q161" s="41" t="n"/>
      <c r="R161" s="41" t="n"/>
      <c r="S161" s="41" t="inlineStr">
        <is>
          <t>Organic - HELLAS COTTON, 180GSM</t>
        </is>
      </c>
      <c r="T161" s="42" t="inlineStr">
        <is>
          <t xml:space="preserve">GREECE </t>
        </is>
      </c>
      <c r="U161" s="42" t="inlineStr">
        <is>
          <t>UNI TEXTILES</t>
        </is>
      </c>
      <c r="V161" s="42" t="inlineStr">
        <is>
          <t>NEW POWER</t>
        </is>
      </c>
      <c r="W161" s="42" t="n"/>
      <c r="X161" s="66" t="inlineStr">
        <is>
          <t>AW15-034</t>
        </is>
      </c>
      <c r="Y161" s="41" t="inlineStr">
        <is>
          <t>HELLAS COTTON</t>
        </is>
      </c>
      <c r="Z161" s="156" t="n"/>
      <c r="AA161" s="41" t="n"/>
      <c r="AB161" s="41" t="inlineStr">
        <is>
          <t>100% Sustainable</t>
        </is>
      </c>
      <c r="AC161" s="41" t="inlineStr">
        <is>
          <t>100% Organic cotton</t>
        </is>
      </c>
      <c r="AD161" s="41" t="inlineStr">
        <is>
          <t>180 gr</t>
        </is>
      </c>
      <c r="AE161" s="292" t="n"/>
      <c r="AF161" s="41" t="n"/>
      <c r="AG161" s="41" t="n"/>
      <c r="AH161" s="44" t="n">
        <v>42461</v>
      </c>
      <c r="AI161" s="44" t="n"/>
      <c r="AJ161" s="44" t="n"/>
      <c r="AK161" s="70" t="n"/>
      <c r="AL161" s="293" t="n"/>
      <c r="AM161" s="294" t="inlineStr">
        <is>
          <t>EUR</t>
        </is>
      </c>
      <c r="AN161" s="294" t="inlineStr">
        <is>
          <t>CIF</t>
        </is>
      </c>
      <c r="AO161" s="294" t="n"/>
      <c r="AP161" s="294" t="n"/>
      <c r="AQ161" s="309" t="n">
        <v>8.9</v>
      </c>
      <c r="AR161" s="294" t="n">
        <v>8.9</v>
      </c>
      <c r="AS161" s="294" t="n">
        <v>8.9</v>
      </c>
      <c r="AT161" s="296">
        <f>IFERROR(((IF(AS161&gt;0, AS161, IF(AR161&gt;0, AR161, IF(AQ161&gt;0, AQ161, 0)))))*INDEX(Assumptions!$B:$B,MATCH(T161,Assumptions!$A:$A,0)),0)</f>
        <v/>
      </c>
      <c r="AU161" s="296">
        <f>IFERROR(((IF(AS161&gt;0, AS161, IF(AR161&gt;0, AR161, IF(AQ161&gt;0, AQ161, 0)))))*INDEX(Assumptions!$C:$C,MATCH(T161,Assumptions!$A:$A,0)),0)</f>
        <v/>
      </c>
      <c r="AV161" s="296">
        <f>IFERROR(((IF(AS161&gt;0, AS161, IF(AR161&gt;0, AR161, IF(AQ161&gt;0, AQ161, 0)))))*INDEX(Assumptions!$D:$D,MATCH(T161,Assumptions!$A:$A,0)),0)</f>
        <v/>
      </c>
      <c r="AW161" s="296">
        <f>IFERROR(((IF(AS161&gt;0, AS161, IF(AR161&gt;0, AR161, IF(AQ161&gt;0, AQ161, 0)))))*INDEX(Assumptions!$G:$G,MATCH(U161,Assumptions!$F:$F,0)),0)</f>
        <v/>
      </c>
      <c r="AX161" s="297">
        <f>SUM(AT161:AW161)</f>
        <v/>
      </c>
      <c r="AY161" s="294">
        <f>((IF(AS161&gt;0, AS161, IF(AR161&gt;0, AR161, IF(AQ161&gt;0, AQ161, 0)))))+AX161</f>
        <v/>
      </c>
      <c r="AZ161" s="294">
        <f>BC161/BB161</f>
        <v/>
      </c>
      <c r="BA161" s="294">
        <f>BC161/2.38</f>
        <v/>
      </c>
      <c r="BB161" s="41" t="n">
        <v>2.5</v>
      </c>
      <c r="BC161" s="294" t="n">
        <v>39.95</v>
      </c>
      <c r="BD161" s="46">
        <f>(AZ161-AY161)/AZ161</f>
        <v/>
      </c>
      <c r="BE161" s="294">
        <f>AR161*BQ161</f>
        <v/>
      </c>
      <c r="BF161" s="294" t="n"/>
      <c r="BG161" s="294" t="n"/>
      <c r="BH161" s="47" t="n">
        <v>42293</v>
      </c>
      <c r="BI161" s="47" t="n"/>
      <c r="BJ161" s="47" t="n"/>
      <c r="BK161" s="47" t="n"/>
      <c r="BL161" s="47" t="inlineStr">
        <is>
          <t>N/A</t>
        </is>
      </c>
      <c r="BM161" s="47" t="n"/>
      <c r="BN161" s="47" t="n">
        <v>42323</v>
      </c>
      <c r="BO161" s="47" t="n">
        <v>42328</v>
      </c>
      <c r="BP161" s="42" t="n"/>
      <c r="BQ161" s="48" t="n">
        <v>16</v>
      </c>
      <c r="BR161" s="48" t="inlineStr">
        <is>
          <t>M</t>
        </is>
      </c>
      <c r="BS161" s="49" t="n">
        <v>42366</v>
      </c>
      <c r="BT161" s="73" t="inlineStr">
        <is>
          <t>15-12-2015 P</t>
        </is>
      </c>
      <c r="BU161" s="73" t="inlineStr">
        <is>
          <t>11-12-2015 M</t>
        </is>
      </c>
      <c r="BV161" s="50" t="inlineStr">
        <is>
          <t>OK back label with W&amp;C label will be CXL and moved to SS</t>
        </is>
      </c>
      <c r="BW161" s="50" t="inlineStr">
        <is>
          <t>ORGANIC COTTON JERSEY FABRIC FROM GREEK MILL, T-SHIRT -  W&amp;C LABEL MOVED TO SS - BACK LABEL CXL</t>
        </is>
      </c>
      <c r="BX161" s="50" t="inlineStr">
        <is>
          <t>drop 1, made in greece , 180 gr, organic cotton jersey fabric from greek mill, t-shirt -  w &amp; c label moved to ss - back label cxl</t>
        </is>
      </c>
      <c r="BY161" s="51" t="inlineStr">
        <is>
          <t>N/A</t>
        </is>
      </c>
      <c r="BZ161" s="51" t="inlineStr">
        <is>
          <t>N/A</t>
        </is>
      </c>
      <c r="CA161" s="51" t="inlineStr">
        <is>
          <t>N/A</t>
        </is>
      </c>
      <c r="CB161" s="51" t="n"/>
      <c r="CC161" s="52" t="n"/>
      <c r="CD161" s="51" t="inlineStr">
        <is>
          <t>N/A</t>
        </is>
      </c>
      <c r="CE161" s="52" t="n">
        <v>42468</v>
      </c>
      <c r="CF161" s="52" t="n"/>
      <c r="CG161" s="52" t="n"/>
      <c r="CH161" s="49" t="n">
        <v>42524</v>
      </c>
      <c r="CI161" s="49" t="inlineStr">
        <is>
          <t>HQ</t>
        </is>
      </c>
      <c r="CJ161" s="248" t="n">
        <v>5</v>
      </c>
      <c r="CK161" s="50" t="n"/>
      <c r="CL161" s="53" t="n"/>
      <c r="CM161" s="53" t="n"/>
      <c r="CN161" s="53" t="n"/>
      <c r="CO161" s="53" t="n">
        <v>100</v>
      </c>
      <c r="CP161" s="53">
        <f>CO161*AK161</f>
        <v/>
      </c>
      <c r="CQ161" s="53" t="n"/>
      <c r="CR161" s="53" t="n"/>
      <c r="CS161" s="53" t="n"/>
      <c r="CT161" s="298">
        <f>CO161*AZ161</f>
        <v/>
      </c>
      <c r="CU161" s="298">
        <f>CT161-(CO161*AY161)</f>
        <v/>
      </c>
      <c r="CV161" s="298" t="n"/>
    </row>
    <row customFormat="1" customHeight="1" hidden="1" ht="15" r="162" s="16">
      <c r="A162" s="66" t="inlineStr">
        <is>
          <t>K160754022</t>
        </is>
      </c>
      <c r="B162" s="67" t="n">
        <v>1070504373</v>
      </c>
      <c r="C162" s="66" t="inlineStr">
        <is>
          <t>DARIUS QUALITY WEAR</t>
        </is>
      </c>
      <c r="D162" s="66" t="inlineStr">
        <is>
          <t>GREY MELEE</t>
        </is>
      </c>
      <c r="E162" s="66" t="inlineStr">
        <is>
          <t>Drop 1</t>
        </is>
      </c>
      <c r="F162" s="66" t="n"/>
      <c r="G162" s="39" t="n"/>
      <c r="H162" s="66" t="n"/>
      <c r="I162" s="66" t="inlineStr">
        <is>
          <t>T-SHIRT</t>
        </is>
      </c>
      <c r="J162" s="67" t="n">
        <v>61091000</v>
      </c>
      <c r="K162" s="67" t="inlineStr">
        <is>
          <t>T-shirts, singlets and other vests of cotton, knitted or crocheted</t>
        </is>
      </c>
      <c r="L162" s="40" t="inlineStr">
        <is>
          <t>MENS</t>
        </is>
      </c>
      <c r="M162" s="66" t="inlineStr">
        <is>
          <t>A0050</t>
        </is>
      </c>
      <c r="N162" s="41" t="n"/>
      <c r="O162" s="41" t="inlineStr">
        <is>
          <t>C/O SS16</t>
        </is>
      </c>
      <c r="P162" s="41" t="inlineStr">
        <is>
          <t>S-XL</t>
        </is>
      </c>
      <c r="Q162" s="41" t="n"/>
      <c r="R162" s="41" t="n"/>
      <c r="S162" s="41" t="inlineStr">
        <is>
          <t>Organic - HELLAS COTTON, 180GSM</t>
        </is>
      </c>
      <c r="T162" s="42" t="inlineStr">
        <is>
          <t xml:space="preserve">GREECE </t>
        </is>
      </c>
      <c r="U162" s="42" t="inlineStr">
        <is>
          <t>UNI TEXTILES</t>
        </is>
      </c>
      <c r="V162" s="42" t="inlineStr">
        <is>
          <t>NEW POWER</t>
        </is>
      </c>
      <c r="W162" s="42" t="n"/>
      <c r="X162" s="66" t="inlineStr">
        <is>
          <t>AW15-034</t>
        </is>
      </c>
      <c r="Y162" s="41" t="inlineStr">
        <is>
          <t>HELLAS COTTON</t>
        </is>
      </c>
      <c r="Z162" s="41" t="n"/>
      <c r="AA162" s="41" t="n"/>
      <c r="AB162" s="41" t="inlineStr">
        <is>
          <t>100% Sustainable</t>
        </is>
      </c>
      <c r="AC162" s="41" t="inlineStr">
        <is>
          <t>100% Organic cotton</t>
        </is>
      </c>
      <c r="AD162" s="41" t="inlineStr">
        <is>
          <t>180 gr</t>
        </is>
      </c>
      <c r="AE162" s="292" t="n"/>
      <c r="AF162" s="41" t="n"/>
      <c r="AG162" s="41" t="n"/>
      <c r="AH162" s="44" t="n">
        <v>42461</v>
      </c>
      <c r="AI162" s="44" t="n"/>
      <c r="AJ162" s="44" t="n"/>
      <c r="AK162" s="70" t="n"/>
      <c r="AL162" s="293" t="n"/>
      <c r="AM162" s="294" t="inlineStr">
        <is>
          <t>EUR</t>
        </is>
      </c>
      <c r="AN162" s="294" t="inlineStr">
        <is>
          <t>CIF</t>
        </is>
      </c>
      <c r="AO162" s="294" t="n"/>
      <c r="AP162" s="294" t="n"/>
      <c r="AQ162" s="309" t="n">
        <v>8.9</v>
      </c>
      <c r="AR162" s="294" t="n">
        <v>11.9</v>
      </c>
      <c r="AS162" s="294" t="n">
        <v>11.9</v>
      </c>
      <c r="AT162" s="296">
        <f>IFERROR(((IF(AS162&gt;0, AS162, IF(AR162&gt;0, AR162, IF(AQ162&gt;0, AQ162, 0)))))*INDEX(Assumptions!$B:$B,MATCH(T162,Assumptions!$A:$A,0)),0)</f>
        <v/>
      </c>
      <c r="AU162" s="296">
        <f>IFERROR(((IF(AS162&gt;0, AS162, IF(AR162&gt;0, AR162, IF(AQ162&gt;0, AQ162, 0)))))*INDEX(Assumptions!$C:$C,MATCH(T162,Assumptions!$A:$A,0)),0)</f>
        <v/>
      </c>
      <c r="AV162" s="296">
        <f>IFERROR(((IF(AS162&gt;0, AS162, IF(AR162&gt;0, AR162, IF(AQ162&gt;0, AQ162, 0)))))*INDEX(Assumptions!$D:$D,MATCH(T162,Assumptions!$A:$A,0)),0)</f>
        <v/>
      </c>
      <c r="AW162" s="296">
        <f>IFERROR(((IF(AS162&gt;0, AS162, IF(AR162&gt;0, AR162, IF(AQ162&gt;0, AQ162, 0)))))*INDEX(Assumptions!$G:$G,MATCH(U162,Assumptions!$F:$F,0)),0)</f>
        <v/>
      </c>
      <c r="AX162" s="297">
        <f>SUM(AT162:AW162)</f>
        <v/>
      </c>
      <c r="AY162" s="294">
        <f>((IF(AS162&gt;0, AS162, IF(AR162&gt;0, AR162, IF(AQ162&gt;0, AQ162, 0)))))+AX162</f>
        <v/>
      </c>
      <c r="AZ162" s="294">
        <f>BC162/BB162</f>
        <v/>
      </c>
      <c r="BA162" s="294">
        <f>BC162/2.38</f>
        <v/>
      </c>
      <c r="BB162" s="41" t="n">
        <v>2.5</v>
      </c>
      <c r="BC162" s="294" t="n">
        <v>49.95</v>
      </c>
      <c r="BD162" s="46">
        <f>(AZ162-AY162)/AZ162</f>
        <v/>
      </c>
      <c r="BE162" s="294">
        <f>AR162*BQ162</f>
        <v/>
      </c>
      <c r="BF162" s="294" t="n"/>
      <c r="BG162" s="294" t="n"/>
      <c r="BH162" s="47" t="n">
        <v>42293</v>
      </c>
      <c r="BI162" s="47" t="n"/>
      <c r="BJ162" s="47" t="n"/>
      <c r="BK162" s="47" t="n"/>
      <c r="BL162" s="47" t="inlineStr">
        <is>
          <t>N/A</t>
        </is>
      </c>
      <c r="BM162" s="47" t="n"/>
      <c r="BN162" s="47" t="n">
        <v>42323</v>
      </c>
      <c r="BO162" s="47" t="n">
        <v>42328</v>
      </c>
      <c r="BP162" s="42" t="n"/>
      <c r="BQ162" s="48" t="n">
        <v>16</v>
      </c>
      <c r="BR162" s="48" t="inlineStr">
        <is>
          <t>M</t>
        </is>
      </c>
      <c r="BS162" s="49" t="n">
        <v>42366</v>
      </c>
      <c r="BT162" s="73" t="inlineStr">
        <is>
          <t>15-12-2015 P</t>
        </is>
      </c>
      <c r="BU162" s="73" t="inlineStr">
        <is>
          <t>11-12-2015 M</t>
        </is>
      </c>
      <c r="BV162" s="50" t="inlineStr">
        <is>
          <t>OK back label with W&amp;C label will be CXL and moved to SS</t>
        </is>
      </c>
      <c r="BW162" s="50" t="inlineStr">
        <is>
          <t>ORGANIC COTTON JERSEY FABRIC FROM GREEK MILL, T-SHIRT -  W&amp;C LABEL MOVED TO SS - BACK LABEL CXL</t>
        </is>
      </c>
      <c r="BX162" s="50" t="inlineStr">
        <is>
          <t>drop 1, made in greece , 180 gr, organic cotton jersey fabric from greek mill, t-shirt -  w &amp; c label moved to ss - back label cxl</t>
        </is>
      </c>
      <c r="BY162" s="51" t="inlineStr">
        <is>
          <t>N/A</t>
        </is>
      </c>
      <c r="BZ162" s="51" t="inlineStr">
        <is>
          <t>N/A</t>
        </is>
      </c>
      <c r="CA162" s="51" t="inlineStr">
        <is>
          <t>N/A</t>
        </is>
      </c>
      <c r="CB162" s="51" t="n"/>
      <c r="CC162" s="52" t="n"/>
      <c r="CD162" s="51" t="inlineStr">
        <is>
          <t>N/A</t>
        </is>
      </c>
      <c r="CE162" s="52" t="n">
        <v>42468</v>
      </c>
      <c r="CF162" s="52" t="n"/>
      <c r="CG162" s="52" t="n"/>
      <c r="CH162" s="49" t="n">
        <v>42524</v>
      </c>
      <c r="CI162" s="49" t="inlineStr">
        <is>
          <t>HQ</t>
        </is>
      </c>
      <c r="CJ162" s="248" t="n">
        <v>5</v>
      </c>
      <c r="CK162" s="50" t="n"/>
      <c r="CL162" s="53" t="n"/>
      <c r="CM162" s="53" t="n"/>
      <c r="CN162" s="53" t="n"/>
      <c r="CO162" s="53" t="n">
        <v>200</v>
      </c>
      <c r="CP162" s="53">
        <f>CO162*AK162</f>
        <v/>
      </c>
      <c r="CQ162" s="53" t="n"/>
      <c r="CR162" s="53" t="n"/>
      <c r="CS162" s="53" t="n"/>
      <c r="CT162" s="298">
        <f>CO162*AZ162</f>
        <v/>
      </c>
      <c r="CU162" s="298">
        <f>CT162-(CO162*AY162)</f>
        <v/>
      </c>
      <c r="CV162" s="298" t="n"/>
    </row>
    <row customFormat="1" customHeight="1" hidden="1" ht="15" r="163" s="16">
      <c r="A163" s="66" t="inlineStr">
        <is>
          <t>K160755010</t>
        </is>
      </c>
      <c r="B163" s="67" t="n">
        <v>1040102090</v>
      </c>
      <c r="C163" s="66" t="inlineStr">
        <is>
          <t>BALDWIN KINGS</t>
        </is>
      </c>
      <c r="D163" s="66" t="inlineStr">
        <is>
          <t>NAVY</t>
        </is>
      </c>
      <c r="E163" s="66" t="inlineStr">
        <is>
          <t>Drop 1</t>
        </is>
      </c>
      <c r="F163" s="66" t="n"/>
      <c r="G163" s="39" t="n"/>
      <c r="H163" s="66" t="n"/>
      <c r="I163" s="66" t="inlineStr">
        <is>
          <t>SWEAT</t>
        </is>
      </c>
      <c r="J163" s="67" t="n">
        <v>61102091</v>
      </c>
      <c r="K163" s="67" t="inlineStr">
        <is>
          <t>truien, jumpers, pull-overs, slip-overs, vesten e.d. artikelen, van brei- of haakwerk, van katoen, voor heren of voor jongens (m.u.v. hemdtruien sous-pull en gewatteerde vesten)</t>
        </is>
      </c>
      <c r="L163" s="40" t="inlineStr">
        <is>
          <t>MENS</t>
        </is>
      </c>
      <c r="M163" s="66" t="inlineStr">
        <is>
          <t>A0056</t>
        </is>
      </c>
      <c r="N163" s="41" t="n"/>
      <c r="O163" s="41" t="inlineStr">
        <is>
          <t>C/O SS16</t>
        </is>
      </c>
      <c r="P163" s="41" t="inlineStr">
        <is>
          <t>S-XL</t>
        </is>
      </c>
      <c r="Q163" s="41" t="n"/>
      <c r="R163" s="41" t="n"/>
      <c r="S163" s="41" t="inlineStr">
        <is>
          <t>Organic - HELLAS COTTON, 180GSM</t>
        </is>
      </c>
      <c r="T163" s="42" t="inlineStr">
        <is>
          <t xml:space="preserve">GREECE </t>
        </is>
      </c>
      <c r="U163" s="42" t="inlineStr">
        <is>
          <t>UNI TEXTILES</t>
        </is>
      </c>
      <c r="V163" s="42" t="inlineStr">
        <is>
          <t>NEW POWER</t>
        </is>
      </c>
      <c r="W163" s="42" t="n"/>
      <c r="X163" s="66" t="inlineStr">
        <is>
          <t>AW15-035</t>
        </is>
      </c>
      <c r="Y163" s="41" t="inlineStr">
        <is>
          <t>HELLAS COTTON</t>
        </is>
      </c>
      <c r="Z163" s="41" t="inlineStr">
        <is>
          <t>COLOR CODE APCP-G8018</t>
        </is>
      </c>
      <c r="AA163" s="41" t="n"/>
      <c r="AB163" s="41" t="inlineStr">
        <is>
          <t>100% Sustainable</t>
        </is>
      </c>
      <c r="AC163" s="41" t="inlineStr">
        <is>
          <t>100% Organic cotton</t>
        </is>
      </c>
      <c r="AD163" s="41" t="inlineStr">
        <is>
          <t>300 gr</t>
        </is>
      </c>
      <c r="AE163" s="292" t="n"/>
      <c r="AF163" s="41" t="n"/>
      <c r="AG163" s="41" t="n"/>
      <c r="AH163" s="44" t="n">
        <v>42461</v>
      </c>
      <c r="AI163" s="44" t="n"/>
      <c r="AJ163" s="44" t="n"/>
      <c r="AK163" s="70" t="n"/>
      <c r="AL163" s="293" t="n"/>
      <c r="AM163" s="294" t="inlineStr">
        <is>
          <t>EUR</t>
        </is>
      </c>
      <c r="AN163" s="294" t="inlineStr">
        <is>
          <t>CIF</t>
        </is>
      </c>
      <c r="AO163" s="294" t="n"/>
      <c r="AP163" s="294" t="n"/>
      <c r="AQ163" s="309" t="n">
        <v>16</v>
      </c>
      <c r="AR163" s="294" t="n">
        <v>21.5</v>
      </c>
      <c r="AS163" s="294" t="n">
        <v>20.5</v>
      </c>
      <c r="AT163" s="296">
        <f>IFERROR(((IF(AS163&gt;0, AS163, IF(AR163&gt;0, AR163, IF(AQ163&gt;0, AQ163, 0)))))*INDEX(Assumptions!$B:$B,MATCH(T163,Assumptions!$A:$A,0)),0)</f>
        <v/>
      </c>
      <c r="AU163" s="296">
        <f>IFERROR(((IF(AS163&gt;0, AS163, IF(AR163&gt;0, AR163, IF(AQ163&gt;0, AQ163, 0)))))*INDEX(Assumptions!$C:$C,MATCH(T163,Assumptions!$A:$A,0)),0)</f>
        <v/>
      </c>
      <c r="AV163" s="296">
        <f>IFERROR(((IF(AS163&gt;0, AS163, IF(AR163&gt;0, AR163, IF(AQ163&gt;0, AQ163, 0)))))*INDEX(Assumptions!$D:$D,MATCH(T163,Assumptions!$A:$A,0)),0)</f>
        <v/>
      </c>
      <c r="AW163" s="296">
        <f>IFERROR(((IF(AS163&gt;0, AS163, IF(AR163&gt;0, AR163, IF(AQ163&gt;0, AQ163, 0)))))*INDEX(Assumptions!$G:$G,MATCH(U163,Assumptions!$F:$F,0)),0)</f>
        <v/>
      </c>
      <c r="AX163" s="297">
        <f>SUM(AT163:AW163)</f>
        <v/>
      </c>
      <c r="AY163" s="294">
        <f>((IF(AS163&gt;0, AS163, IF(AR163&gt;0, AR163, IF(AQ163&gt;0, AQ163, 0)))))+AX163</f>
        <v/>
      </c>
      <c r="AZ163" s="294">
        <f>BC163/BB163</f>
        <v/>
      </c>
      <c r="BA163" s="294">
        <f>BC163/2.38</f>
        <v/>
      </c>
      <c r="BB163" s="41" t="n">
        <v>2.5</v>
      </c>
      <c r="BC163" s="294" t="n">
        <v>109.95</v>
      </c>
      <c r="BD163" s="46">
        <f>(AZ163-AY163)/AZ163</f>
        <v/>
      </c>
      <c r="BE163" s="294">
        <f>AR163*BQ163</f>
        <v/>
      </c>
      <c r="BF163" s="294" t="n"/>
      <c r="BG163" s="294" t="n"/>
      <c r="BH163" s="47" t="n">
        <v>42293</v>
      </c>
      <c r="BI163" s="47" t="n"/>
      <c r="BJ163" s="47" t="n"/>
      <c r="BK163" s="47" t="n"/>
      <c r="BL163" s="47" t="inlineStr">
        <is>
          <t>N/A</t>
        </is>
      </c>
      <c r="BM163" s="47" t="n"/>
      <c r="BN163" s="47" t="n">
        <v>42323</v>
      </c>
      <c r="BO163" s="47" t="n">
        <v>42328</v>
      </c>
      <c r="BP163" s="42" t="inlineStr">
        <is>
          <t>INPUT SAMPLE SEND FOR NAVY OVER DYE</t>
        </is>
      </c>
      <c r="BQ163" s="80" t="n">
        <v>16</v>
      </c>
      <c r="BR163" s="48" t="inlineStr">
        <is>
          <t>M</t>
        </is>
      </c>
      <c r="BS163" s="49" t="n">
        <v>42366</v>
      </c>
      <c r="BT163" s="73" t="inlineStr">
        <is>
          <t>15-12-2015 P</t>
        </is>
      </c>
      <c r="BU163" s="73" t="inlineStr">
        <is>
          <t>14-12-2015 P</t>
        </is>
      </c>
      <c r="BV163" s="50" t="inlineStr">
        <is>
          <t>ETD balance 29-12-2015</t>
        </is>
      </c>
      <c r="BW163" s="50" t="inlineStr">
        <is>
          <t>ORGANIC COTTON JERSEY FABRIC FROM GREEK MILL, SWEATSHIRT</t>
        </is>
      </c>
      <c r="BX163" s="50" t="inlineStr">
        <is>
          <t>drop 1, made in greece , 300 gr, organic cotton jersey fabric from greek mill, sweatshirt</t>
        </is>
      </c>
      <c r="BY163" s="51" t="inlineStr">
        <is>
          <t>M</t>
        </is>
      </c>
      <c r="BZ163" s="51" t="n">
        <v>42409</v>
      </c>
      <c r="CA163" s="52" t="n">
        <v>42425</v>
      </c>
      <c r="CB163" s="52" t="n"/>
      <c r="CC163" s="52" t="n"/>
      <c r="CD163" s="52" t="n">
        <v>42432</v>
      </c>
      <c r="CE163" s="52" t="n">
        <v>42468</v>
      </c>
      <c r="CF163" s="52" t="n"/>
      <c r="CG163" s="52" t="n"/>
      <c r="CH163" s="49" t="n">
        <v>42531</v>
      </c>
      <c r="CI163" s="49" t="inlineStr">
        <is>
          <t>HQ</t>
        </is>
      </c>
      <c r="CJ163" s="248" t="n">
        <v>5</v>
      </c>
      <c r="CK163" s="50" t="n"/>
      <c r="CL163" s="53" t="n"/>
      <c r="CM163" s="53" t="n"/>
      <c r="CN163" s="53" t="n"/>
      <c r="CO163" s="53" t="n">
        <v>100</v>
      </c>
      <c r="CP163" s="53">
        <f>CO163*AK163</f>
        <v/>
      </c>
      <c r="CQ163" s="53" t="n"/>
      <c r="CR163" s="53" t="n"/>
      <c r="CS163" s="53" t="n"/>
      <c r="CT163" s="298">
        <f>CO163*AZ163</f>
        <v/>
      </c>
      <c r="CU163" s="298">
        <f>CT163-(CO163*AY163)</f>
        <v/>
      </c>
      <c r="CV163" s="298" t="n"/>
    </row>
    <row customFormat="1" customHeight="1" hidden="1" ht="15" r="164" s="16">
      <c r="A164" s="66" t="inlineStr">
        <is>
          <t>K160755011</t>
        </is>
      </c>
      <c r="B164" s="67" t="n">
        <v>1040102091</v>
      </c>
      <c r="C164" s="66" t="inlineStr">
        <is>
          <t>BALDWIN KOI</t>
        </is>
      </c>
      <c r="D164" s="66" t="inlineStr">
        <is>
          <t>BLACK</t>
        </is>
      </c>
      <c r="E164" s="66" t="inlineStr">
        <is>
          <t>Drop 1</t>
        </is>
      </c>
      <c r="F164" s="66" t="n"/>
      <c r="G164" s="39" t="n"/>
      <c r="H164" s="66" t="n"/>
      <c r="I164" s="66" t="inlineStr">
        <is>
          <t>SWEAT</t>
        </is>
      </c>
      <c r="J164" s="67" t="n">
        <v>61102091</v>
      </c>
      <c r="K164" s="67" t="inlineStr">
        <is>
          <t>truien, jumpers, pull-overs, slip-overs, vesten e.d. artikelen, van brei- of haakwerk, van katoen, voor heren of voor jongens (m.u.v. hemdtruien sous-pull en gewatteerde vesten)</t>
        </is>
      </c>
      <c r="L164" s="40" t="inlineStr">
        <is>
          <t>MENS</t>
        </is>
      </c>
      <c r="M164" s="66" t="inlineStr">
        <is>
          <t>A0005</t>
        </is>
      </c>
      <c r="N164" s="41" t="n"/>
      <c r="O164" s="41" t="inlineStr">
        <is>
          <t>C/O SS16</t>
        </is>
      </c>
      <c r="P164" s="41" t="inlineStr">
        <is>
          <t>S-XL</t>
        </is>
      </c>
      <c r="Q164" s="41" t="n"/>
      <c r="R164" s="41" t="n"/>
      <c r="S164" s="41" t="inlineStr">
        <is>
          <t>Organic - HELLAS COTTON, 180GSM</t>
        </is>
      </c>
      <c r="T164" s="42" t="inlineStr">
        <is>
          <t xml:space="preserve">GREECE </t>
        </is>
      </c>
      <c r="U164" s="42" t="inlineStr">
        <is>
          <t>UNI TEXTILES</t>
        </is>
      </c>
      <c r="V164" s="42" t="inlineStr">
        <is>
          <t>NEW POWER</t>
        </is>
      </c>
      <c r="W164" s="42" t="n"/>
      <c r="X164" s="66" t="inlineStr">
        <is>
          <t>AW15-035</t>
        </is>
      </c>
      <c r="Y164" s="41" t="inlineStr">
        <is>
          <t>HELLAS COTTON</t>
        </is>
      </c>
      <c r="Z164" s="41" t="inlineStr">
        <is>
          <t>COLOR CODE APCP-G8018</t>
        </is>
      </c>
      <c r="AA164" s="41" t="n"/>
      <c r="AB164" s="41" t="inlineStr">
        <is>
          <t>100% Sustainable</t>
        </is>
      </c>
      <c r="AC164" s="41" t="inlineStr">
        <is>
          <t>100% Organic cotton</t>
        </is>
      </c>
      <c r="AD164" s="41" t="inlineStr">
        <is>
          <t>300 gr</t>
        </is>
      </c>
      <c r="AE164" s="292" t="n"/>
      <c r="AF164" s="41" t="n"/>
      <c r="AG164" s="41" t="n"/>
      <c r="AH164" s="44" t="n">
        <v>42461</v>
      </c>
      <c r="AI164" s="44" t="n"/>
      <c r="AJ164" s="44" t="n"/>
      <c r="AK164" s="70" t="n"/>
      <c r="AL164" s="293" t="n"/>
      <c r="AM164" s="294" t="inlineStr">
        <is>
          <t>EUR</t>
        </is>
      </c>
      <c r="AN164" s="294" t="inlineStr">
        <is>
          <t>CIF</t>
        </is>
      </c>
      <c r="AO164" s="294" t="n"/>
      <c r="AP164" s="294" t="n"/>
      <c r="AQ164" s="309" t="n">
        <v>17.5</v>
      </c>
      <c r="AR164" s="294" t="n">
        <v>17.9</v>
      </c>
      <c r="AS164" s="294" t="n">
        <v>17.9</v>
      </c>
      <c r="AT164" s="296">
        <f>IFERROR(((IF(AS164&gt;0, AS164, IF(AR164&gt;0, AR164, IF(AQ164&gt;0, AQ164, 0)))))*INDEX(Assumptions!$B:$B,MATCH(T164,Assumptions!$A:$A,0)),0)</f>
        <v/>
      </c>
      <c r="AU164" s="296">
        <f>IFERROR(((IF(AS164&gt;0, AS164, IF(AR164&gt;0, AR164, IF(AQ164&gt;0, AQ164, 0)))))*INDEX(Assumptions!$C:$C,MATCH(T164,Assumptions!$A:$A,0)),0)</f>
        <v/>
      </c>
      <c r="AV164" s="296">
        <f>IFERROR(((IF(AS164&gt;0, AS164, IF(AR164&gt;0, AR164, IF(AQ164&gt;0, AQ164, 0)))))*INDEX(Assumptions!$D:$D,MATCH(T164,Assumptions!$A:$A,0)),0)</f>
        <v/>
      </c>
      <c r="AW164" s="296">
        <f>IFERROR(((IF(AS164&gt;0, AS164, IF(AR164&gt;0, AR164, IF(AQ164&gt;0, AQ164, 0)))))*INDEX(Assumptions!$G:$G,MATCH(U164,Assumptions!$F:$F,0)),0)</f>
        <v/>
      </c>
      <c r="AX164" s="297">
        <f>SUM(AT164:AW164)</f>
        <v/>
      </c>
      <c r="AY164" s="294">
        <f>((IF(AS164&gt;0, AS164, IF(AR164&gt;0, AR164, IF(AQ164&gt;0, AQ164, 0)))))+AX164</f>
        <v/>
      </c>
      <c r="AZ164" s="294">
        <f>BC164/BB164</f>
        <v/>
      </c>
      <c r="BA164" s="294">
        <f>BC164/2.38</f>
        <v/>
      </c>
      <c r="BB164" s="41" t="n">
        <v>2.5</v>
      </c>
      <c r="BC164" s="294" t="n">
        <v>99.95</v>
      </c>
      <c r="BD164" s="46">
        <f>(AZ164-AY164)/AZ164</f>
        <v/>
      </c>
      <c r="BE164" s="294">
        <f>AR164*BQ164</f>
        <v/>
      </c>
      <c r="BF164" s="294" t="n"/>
      <c r="BG164" s="294" t="n"/>
      <c r="BH164" s="47" t="n">
        <v>42293</v>
      </c>
      <c r="BI164" s="47" t="n"/>
      <c r="BJ164" s="47" t="n"/>
      <c r="BK164" s="47" t="n"/>
      <c r="BL164" s="47" t="inlineStr">
        <is>
          <t>N/A</t>
        </is>
      </c>
      <c r="BM164" s="47" t="n"/>
      <c r="BN164" s="47" t="n">
        <v>42323</v>
      </c>
      <c r="BO164" s="47" t="n">
        <v>42328</v>
      </c>
      <c r="BP164" s="42" t="n"/>
      <c r="BQ164" s="48" t="n">
        <v>16</v>
      </c>
      <c r="BR164" s="48" t="inlineStr">
        <is>
          <t>M</t>
        </is>
      </c>
      <c r="BS164" s="49" t="n">
        <v>42366</v>
      </c>
      <c r="BT164" s="73" t="inlineStr">
        <is>
          <t>15-12-2015 P</t>
        </is>
      </c>
      <c r="BU164" s="73" t="inlineStr">
        <is>
          <t>11-12-2015 M</t>
        </is>
      </c>
      <c r="BV164" s="50" t="inlineStr">
        <is>
          <t>OK</t>
        </is>
      </c>
      <c r="BW164" s="50" t="inlineStr">
        <is>
          <t>ORGANIC COTTON JERSEY FABRIC FROM GREEK MILL, SWEATSHIRT</t>
        </is>
      </c>
      <c r="BX164" s="50" t="inlineStr">
        <is>
          <t>drop 1, made in greece , 300 gr, organic cotton jersey fabric from greek mill, sweatshirt</t>
        </is>
      </c>
      <c r="BY164" s="51" t="inlineStr">
        <is>
          <t>N/A</t>
        </is>
      </c>
      <c r="BZ164" s="51" t="inlineStr">
        <is>
          <t>N/A</t>
        </is>
      </c>
      <c r="CA164" s="51" t="inlineStr">
        <is>
          <t>N/A</t>
        </is>
      </c>
      <c r="CB164" s="51" t="n"/>
      <c r="CC164" s="52" t="n"/>
      <c r="CD164" s="51" t="inlineStr">
        <is>
          <t>N/A</t>
        </is>
      </c>
      <c r="CE164" s="52" t="n">
        <v>42468</v>
      </c>
      <c r="CF164" s="52" t="n"/>
      <c r="CG164" s="52" t="n"/>
      <c r="CH164" s="49" t="n">
        <v>42524</v>
      </c>
      <c r="CI164" s="49" t="inlineStr">
        <is>
          <t>HQ</t>
        </is>
      </c>
      <c r="CJ164" s="248" t="n">
        <v>5</v>
      </c>
      <c r="CK164" s="50" t="n"/>
      <c r="CL164" s="53" t="n"/>
      <c r="CM164" s="53" t="n"/>
      <c r="CN164" s="53" t="n"/>
      <c r="CO164" s="53" t="n">
        <v>150</v>
      </c>
      <c r="CP164" s="53">
        <f>CO164*AK164</f>
        <v/>
      </c>
      <c r="CQ164" s="53" t="n"/>
      <c r="CR164" s="53" t="n"/>
      <c r="CS164" s="53" t="n"/>
      <c r="CT164" s="298">
        <f>CO164*AZ164</f>
        <v/>
      </c>
      <c r="CU164" s="298">
        <f>CT164-(CO164*AY164)</f>
        <v/>
      </c>
      <c r="CV164" s="298" t="n"/>
    </row>
    <row customFormat="1" customHeight="1" hidden="1" ht="15" r="165" s="16">
      <c r="A165" s="66" t="inlineStr">
        <is>
          <t>K160755012</t>
        </is>
      </c>
      <c r="B165" s="67" t="n">
        <v>1040102092</v>
      </c>
      <c r="C165" s="66" t="inlineStr">
        <is>
          <t>BALDWIN QUALITY WEAR</t>
        </is>
      </c>
      <c r="D165" s="66" t="inlineStr">
        <is>
          <t>GREY MELEE</t>
        </is>
      </c>
      <c r="E165" s="66" t="inlineStr">
        <is>
          <t>Drop 1</t>
        </is>
      </c>
      <c r="F165" s="66" t="n"/>
      <c r="G165" s="39" t="n"/>
      <c r="H165" s="66" t="n"/>
      <c r="I165" s="66" t="inlineStr">
        <is>
          <t>SWEAT</t>
        </is>
      </c>
      <c r="J165" s="67" t="n">
        <v>61102091</v>
      </c>
      <c r="K165" s="67" t="inlineStr">
        <is>
          <t>truien, jumpers, pull-overs, slip-overs, vesten e.d. artikelen, van brei- of haakwerk, van katoen, voor heren of voor jongens (m.u.v. hemdtruien sous-pull en gewatteerde vesten)</t>
        </is>
      </c>
      <c r="L165" s="40" t="inlineStr">
        <is>
          <t>MENS</t>
        </is>
      </c>
      <c r="M165" s="66" t="inlineStr">
        <is>
          <t>A0050</t>
        </is>
      </c>
      <c r="N165" s="41" t="n"/>
      <c r="O165" s="41" t="inlineStr">
        <is>
          <t>C/O SS16</t>
        </is>
      </c>
      <c r="P165" s="41" t="inlineStr">
        <is>
          <t>S-XL</t>
        </is>
      </c>
      <c r="Q165" s="41" t="n"/>
      <c r="R165" s="41" t="n"/>
      <c r="S165" s="41" t="inlineStr">
        <is>
          <t>Organic - HELLAS COTTON, 180GSM</t>
        </is>
      </c>
      <c r="T165" s="42" t="inlineStr">
        <is>
          <t xml:space="preserve">GREECE </t>
        </is>
      </c>
      <c r="U165" s="42" t="inlineStr">
        <is>
          <t>UNI TEXTILES</t>
        </is>
      </c>
      <c r="V165" s="42" t="inlineStr">
        <is>
          <t>NEW POWER</t>
        </is>
      </c>
      <c r="W165" s="42" t="n"/>
      <c r="X165" s="66" t="inlineStr">
        <is>
          <t>AW15-035</t>
        </is>
      </c>
      <c r="Y165" s="41" t="inlineStr">
        <is>
          <t>HELLAS COTTON</t>
        </is>
      </c>
      <c r="Z165" s="41" t="n"/>
      <c r="AA165" s="41" t="n"/>
      <c r="AB165" s="41" t="inlineStr">
        <is>
          <t>100% Sustainable</t>
        </is>
      </c>
      <c r="AC165" s="41" t="inlineStr">
        <is>
          <t>100% Organic cotton</t>
        </is>
      </c>
      <c r="AD165" s="41" t="inlineStr">
        <is>
          <t>300 gr</t>
        </is>
      </c>
      <c r="AE165" s="292" t="n"/>
      <c r="AF165" s="41" t="n"/>
      <c r="AG165" s="41" t="n"/>
      <c r="AH165" s="44" t="n">
        <v>42461</v>
      </c>
      <c r="AI165" s="44" t="n"/>
      <c r="AJ165" s="44" t="n"/>
      <c r="AK165" s="70" t="n"/>
      <c r="AL165" s="293" t="n"/>
      <c r="AM165" s="294" t="inlineStr">
        <is>
          <t>EUR</t>
        </is>
      </c>
      <c r="AN165" s="294" t="inlineStr">
        <is>
          <t>CIF</t>
        </is>
      </c>
      <c r="AO165" s="294" t="n"/>
      <c r="AP165" s="294" t="n"/>
      <c r="AQ165" s="309" t="n">
        <v>19.5</v>
      </c>
      <c r="AR165" s="294" t="n">
        <v>20.5</v>
      </c>
      <c r="AS165" s="294" t="n">
        <v>20.5</v>
      </c>
      <c r="AT165" s="296">
        <f>IFERROR(((IF(AS165&gt;0, AS165, IF(AR165&gt;0, AR165, IF(AQ165&gt;0, AQ165, 0)))))*INDEX(Assumptions!$B:$B,MATCH(T165,Assumptions!$A:$A,0)),0)</f>
        <v/>
      </c>
      <c r="AU165" s="296">
        <f>IFERROR(((IF(AS165&gt;0, AS165, IF(AR165&gt;0, AR165, IF(AQ165&gt;0, AQ165, 0)))))*INDEX(Assumptions!$C:$C,MATCH(T165,Assumptions!$A:$A,0)),0)</f>
        <v/>
      </c>
      <c r="AV165" s="296">
        <f>IFERROR(((IF(AS165&gt;0, AS165, IF(AR165&gt;0, AR165, IF(AQ165&gt;0, AQ165, 0)))))*INDEX(Assumptions!$D:$D,MATCH(T165,Assumptions!$A:$A,0)),0)</f>
        <v/>
      </c>
      <c r="AW165" s="296">
        <f>IFERROR(((IF(AS165&gt;0, AS165, IF(AR165&gt;0, AR165, IF(AQ165&gt;0, AQ165, 0)))))*INDEX(Assumptions!$G:$G,MATCH(U165,Assumptions!$F:$F,0)),0)</f>
        <v/>
      </c>
      <c r="AX165" s="297">
        <f>SUM(AT165:AW165)</f>
        <v/>
      </c>
      <c r="AY165" s="294">
        <f>((IF(AS165&gt;0, AS165, IF(AR165&gt;0, AR165, IF(AQ165&gt;0, AQ165, 0)))))+AX165</f>
        <v/>
      </c>
      <c r="AZ165" s="294">
        <f>BC165/BB165</f>
        <v/>
      </c>
      <c r="BA165" s="294">
        <f>BC165/2.38</f>
        <v/>
      </c>
      <c r="BB165" s="41" t="n">
        <v>2.5</v>
      </c>
      <c r="BC165" s="294" t="n">
        <v>99.95</v>
      </c>
      <c r="BD165" s="46">
        <f>(AZ165-AY165)/AZ165</f>
        <v/>
      </c>
      <c r="BE165" s="294">
        <f>AR165*BQ165</f>
        <v/>
      </c>
      <c r="BF165" s="294" t="n"/>
      <c r="BG165" s="294" t="n"/>
      <c r="BH165" s="47" t="n">
        <v>42293</v>
      </c>
      <c r="BI165" s="47" t="n"/>
      <c r="BJ165" s="47" t="n"/>
      <c r="BK165" s="47" t="n"/>
      <c r="BL165" s="47" t="inlineStr">
        <is>
          <t>N/A</t>
        </is>
      </c>
      <c r="BM165" s="47" t="n"/>
      <c r="BN165" s="47" t="n">
        <v>42323</v>
      </c>
      <c r="BO165" s="47" t="n">
        <v>42328</v>
      </c>
      <c r="BP165" s="42" t="n"/>
      <c r="BQ165" s="48" t="n">
        <v>16</v>
      </c>
      <c r="BR165" s="48" t="inlineStr">
        <is>
          <t>M</t>
        </is>
      </c>
      <c r="BS165" s="49" t="n">
        <v>42366</v>
      </c>
      <c r="BT165" s="73" t="inlineStr">
        <is>
          <t>15-12-2015 P</t>
        </is>
      </c>
      <c r="BU165" s="72" t="inlineStr">
        <is>
          <t>11-12-2015 M</t>
        </is>
      </c>
      <c r="BV165" s="50" t="inlineStr">
        <is>
          <t>OK</t>
        </is>
      </c>
      <c r="BW165" s="50" t="inlineStr">
        <is>
          <t>ORGANIC COTTON JERSEY FABRIC FROM GREEK MILL, SWEATSHIRT</t>
        </is>
      </c>
      <c r="BX165" s="50" t="inlineStr">
        <is>
          <t>drop 1, made in greece , 300 gr, organic cotton jersey fabric from greek mill, sweatshirt</t>
        </is>
      </c>
      <c r="BY165" s="51" t="inlineStr">
        <is>
          <t>N/A</t>
        </is>
      </c>
      <c r="BZ165" s="51" t="inlineStr">
        <is>
          <t>N/A</t>
        </is>
      </c>
      <c r="CA165" s="51" t="inlineStr">
        <is>
          <t>N/A</t>
        </is>
      </c>
      <c r="CB165" s="51" t="n"/>
      <c r="CC165" s="52" t="n"/>
      <c r="CD165" s="51" t="inlineStr">
        <is>
          <t>N/A</t>
        </is>
      </c>
      <c r="CE165" s="52" t="n">
        <v>42468</v>
      </c>
      <c r="CF165" s="52" t="n"/>
      <c r="CG165" s="52" t="n"/>
      <c r="CH165" s="49" t="n">
        <v>42524</v>
      </c>
      <c r="CI165" s="49" t="inlineStr">
        <is>
          <t>HQ</t>
        </is>
      </c>
      <c r="CJ165" s="248" t="n">
        <v>5</v>
      </c>
      <c r="CK165" s="50" t="n"/>
      <c r="CL165" s="53" t="n"/>
      <c r="CM165" s="53" t="n"/>
      <c r="CN165" s="53" t="n"/>
      <c r="CO165" s="53" t="n">
        <v>100</v>
      </c>
      <c r="CP165" s="53">
        <f>CO165*AK165</f>
        <v/>
      </c>
      <c r="CQ165" s="53" t="n"/>
      <c r="CR165" s="53" t="n"/>
      <c r="CS165" s="53" t="n"/>
      <c r="CT165" s="298">
        <f>CO165*AZ165</f>
        <v/>
      </c>
      <c r="CU165" s="298">
        <f>CT165-(CO165*AY165)</f>
        <v/>
      </c>
      <c r="CV165" s="298" t="n"/>
    </row>
    <row customFormat="1" customHeight="1" hidden="1" ht="15" r="166" s="16">
      <c r="A166" s="217" t="inlineStr">
        <is>
          <t>K160755020</t>
        </is>
      </c>
      <c r="B166" s="67" t="n"/>
      <c r="C166" s="217" t="inlineStr">
        <is>
          <t>SOLOMON</t>
        </is>
      </c>
      <c r="D166" s="217" t="inlineStr">
        <is>
          <t>NAVY</t>
        </is>
      </c>
      <c r="E166" s="217" t="n"/>
      <c r="F166" s="201" t="inlineStr">
        <is>
          <t>x</t>
        </is>
      </c>
      <c r="G166" s="180" t="n">
        <v>42293</v>
      </c>
      <c r="H166" s="217" t="n"/>
      <c r="I166" s="217" t="inlineStr">
        <is>
          <t>SWEAT</t>
        </is>
      </c>
      <c r="J166" s="216" t="n"/>
      <c r="K166" s="216" t="n"/>
      <c r="L166" s="181" t="inlineStr">
        <is>
          <t>MENS</t>
        </is>
      </c>
      <c r="M166" s="217" t="inlineStr">
        <is>
          <t>A0056</t>
        </is>
      </c>
      <c r="N166" s="182" t="n"/>
      <c r="O166" s="182" t="inlineStr">
        <is>
          <t>C/O SS16</t>
        </is>
      </c>
      <c r="P166" s="182" t="inlineStr">
        <is>
          <t>S-XL</t>
        </is>
      </c>
      <c r="Q166" s="182" t="n"/>
      <c r="R166" s="182" t="inlineStr">
        <is>
          <t>C/O</t>
        </is>
      </c>
      <c r="S166" s="182" t="n"/>
      <c r="T166" s="183" t="inlineStr">
        <is>
          <t xml:space="preserve">GREECE </t>
        </is>
      </c>
      <c r="U166" s="183" t="inlineStr">
        <is>
          <t>UNI TEXTILES</t>
        </is>
      </c>
      <c r="V166" s="183" t="inlineStr">
        <is>
          <t>NEW POWER</t>
        </is>
      </c>
      <c r="W166" s="183" t="n"/>
      <c r="X166" s="217" t="inlineStr">
        <is>
          <t>AW15-035</t>
        </is>
      </c>
      <c r="Y166" s="182" t="inlineStr">
        <is>
          <t>HELLAS COTTON</t>
        </is>
      </c>
      <c r="Z166" s="182" t="n"/>
      <c r="AA166" s="182" t="n"/>
      <c r="AB166" s="182" t="inlineStr">
        <is>
          <t>100% Sustainable</t>
        </is>
      </c>
      <c r="AC166" s="182" t="inlineStr">
        <is>
          <t>100% ORGANIC COTTON</t>
        </is>
      </c>
      <c r="AD166" s="182" t="n"/>
      <c r="AE166" s="299" t="n"/>
      <c r="AF166" s="182" t="n"/>
      <c r="AG166" s="182" t="n"/>
      <c r="AH166" s="185" t="n"/>
      <c r="AI166" s="185" t="n"/>
      <c r="AJ166" s="185" t="n"/>
      <c r="AK166" s="186" t="n"/>
      <c r="AL166" s="300" t="n"/>
      <c r="AM166" s="301" t="inlineStr">
        <is>
          <t>EUR</t>
        </is>
      </c>
      <c r="AN166" s="301" t="inlineStr">
        <is>
          <t>CIF</t>
        </is>
      </c>
      <c r="AO166" s="301" t="n"/>
      <c r="AP166" s="301" t="n"/>
      <c r="AQ166" s="317" t="n">
        <v>17.65</v>
      </c>
      <c r="AR166" s="301" t="n"/>
      <c r="AS166" s="301" t="n"/>
      <c r="AT166" s="302">
        <f>IFERROR(((IF(AS166&gt;0, AS166, IF(AR166&gt;0, AR166, IF(AQ166&gt;0, AQ166, 0)))))*INDEX(Assumptions!$B:$B,MATCH(T166,Assumptions!$A:$A,0)),0)</f>
        <v/>
      </c>
      <c r="AU166" s="302">
        <f>IFERROR(((IF(AS166&gt;0, AS166, IF(AR166&gt;0, AR166, IF(AQ166&gt;0, AQ166, 0)))))*INDEX(Assumptions!$C:$C,MATCH(T166,Assumptions!$A:$A,0)),0)</f>
        <v/>
      </c>
      <c r="AV166" s="302">
        <f>IFERROR(((IF(AS166&gt;0, AS166, IF(AR166&gt;0, AR166, IF(AQ166&gt;0, AQ166, 0)))))*INDEX(Assumptions!$D:$D,MATCH(T166,Assumptions!$A:$A,0)),0)</f>
        <v/>
      </c>
      <c r="AW166" s="302">
        <f>IFERROR(((IF(AS166&gt;0, AS166, IF(AR166&gt;0, AR166, IF(AQ166&gt;0, AQ166, 0)))))*INDEX(Assumptions!$G:$G,MATCH(U166,Assumptions!$F:$F,0)),0)</f>
        <v/>
      </c>
      <c r="AX166" s="303">
        <f>SUM(AT166:AW166)</f>
        <v/>
      </c>
      <c r="AY166" s="301">
        <f>((IF(AS166&gt;0, AS166, IF(AR166&gt;0, AR166, IF(AQ166&gt;0, AQ166, 0)))))+AX166</f>
        <v/>
      </c>
      <c r="AZ166" s="301">
        <f>BC166/BB166</f>
        <v/>
      </c>
      <c r="BA166" s="301">
        <f>BC166/2.38</f>
        <v/>
      </c>
      <c r="BB166" s="182" t="n">
        <v>2.5</v>
      </c>
      <c r="BC166" s="301" t="n">
        <v>109.95</v>
      </c>
      <c r="BD166" s="191">
        <f>(AZ166-AY166)/AZ166</f>
        <v/>
      </c>
      <c r="BE166" s="301">
        <f>AR166*BQ166</f>
        <v/>
      </c>
      <c r="BF166" s="301" t="n"/>
      <c r="BG166" s="301" t="n"/>
      <c r="BH166" s="192" t="n">
        <v>42293</v>
      </c>
      <c r="BI166" s="192" t="n"/>
      <c r="BJ166" s="192" t="n"/>
      <c r="BK166" s="192" t="n"/>
      <c r="BL166" s="192" t="inlineStr">
        <is>
          <t>N/A</t>
        </is>
      </c>
      <c r="BM166" s="192" t="n"/>
      <c r="BN166" s="192" t="n"/>
      <c r="BO166" s="192" t="n">
        <v>42328</v>
      </c>
      <c r="BP166" s="183" t="n"/>
      <c r="BQ166" s="193" t="n">
        <v>16</v>
      </c>
      <c r="BR166" s="193" t="inlineStr">
        <is>
          <t>M</t>
        </is>
      </c>
      <c r="BS166" s="194" t="n"/>
      <c r="BT166" s="195" t="n"/>
      <c r="BU166" s="211" t="n"/>
      <c r="BV166" s="195" t="n"/>
      <c r="BW166" s="195" t="n"/>
      <c r="BX166" s="195" t="n"/>
      <c r="BY166" s="196" t="n"/>
      <c r="BZ166" s="196" t="n"/>
      <c r="CA166" s="197" t="n"/>
      <c r="CB166" s="197" t="n"/>
      <c r="CC166" s="197" t="n"/>
      <c r="CD166" s="196" t="inlineStr">
        <is>
          <t>N/A</t>
        </is>
      </c>
      <c r="CE166" s="197" t="n"/>
      <c r="CF166" s="197" t="n"/>
      <c r="CG166" s="197" t="n"/>
      <c r="CH166" s="194" t="n"/>
      <c r="CI166" s="194" t="n"/>
      <c r="CJ166" s="249" t="n"/>
      <c r="CK166" s="50" t="n"/>
      <c r="CL166" s="198" t="n"/>
      <c r="CM166" s="198" t="n"/>
      <c r="CN166" s="198" t="n"/>
      <c r="CO166" s="198">
        <f>CM166+CN166</f>
        <v/>
      </c>
      <c r="CP166" s="198">
        <f>CO166*AK166</f>
        <v/>
      </c>
      <c r="CQ166" s="198" t="n"/>
      <c r="CR166" s="198" t="n"/>
      <c r="CS166" s="198" t="n"/>
      <c r="CT166" s="304">
        <f>CO166*AR166</f>
        <v/>
      </c>
      <c r="CU166" s="304">
        <f>CT166-(CO166*AQ166)</f>
        <v/>
      </c>
      <c r="CV166" s="304">
        <f>CO166*AY166</f>
        <v/>
      </c>
    </row>
    <row customFormat="1" customHeight="1" hidden="1" ht="15" r="167" s="16">
      <c r="A167" s="217" t="inlineStr">
        <is>
          <t>K160756010</t>
        </is>
      </c>
      <c r="B167" s="258" t="n">
        <v>1040102087</v>
      </c>
      <c r="C167" s="217" t="inlineStr">
        <is>
          <t>FRANCOIS</t>
        </is>
      </c>
      <c r="D167" s="217" t="inlineStr">
        <is>
          <t>LIGHT BROWN</t>
        </is>
      </c>
      <c r="E167" s="217" t="n"/>
      <c r="F167" s="217" t="inlineStr">
        <is>
          <t>x</t>
        </is>
      </c>
      <c r="G167" s="180" t="n">
        <v>42362</v>
      </c>
      <c r="H167" s="217" t="n"/>
      <c r="I167" s="217" t="inlineStr">
        <is>
          <t>LS KNIT</t>
        </is>
      </c>
      <c r="J167" s="216" t="n">
        <v>61101130</v>
      </c>
      <c r="K167" s="216" t="inlineStr">
        <is>
          <t>truien, jumpers, pull-overs en slip-overs, vesten e.d. artikelen, van brei- of haakwerk, van wol, voor heren of voor jongens (m.u.v. truien, jumpers, pull-overs en slip-overs bevattende &gt;= 50 gewichtspercenten wol en wegende &gt;= 600 g per stuk en m.u.</t>
        </is>
      </c>
      <c r="L167" s="181" t="inlineStr">
        <is>
          <t>MENS</t>
        </is>
      </c>
      <c r="M167" s="217" t="inlineStr">
        <is>
          <t>A0060</t>
        </is>
      </c>
      <c r="N167" s="182" t="n"/>
      <c r="O167" s="182" t="inlineStr">
        <is>
          <t>C/O AW15</t>
        </is>
      </c>
      <c r="P167" s="182" t="inlineStr">
        <is>
          <t>S-XL</t>
        </is>
      </c>
      <c r="Q167" s="182" t="n"/>
      <c r="R167" s="182" t="inlineStr">
        <is>
          <t>C/O</t>
        </is>
      </c>
      <c r="S167" s="182" t="inlineStr">
        <is>
          <t>Recycled cotton men’s - Fillatures du parc</t>
        </is>
      </c>
      <c r="T167" s="183" t="inlineStr">
        <is>
          <t>ITALY</t>
        </is>
      </c>
      <c r="U167" s="183" t="inlineStr">
        <is>
          <t>SALGARI</t>
        </is>
      </c>
      <c r="V167" s="183" t="n"/>
      <c r="W167" s="183" t="n"/>
      <c r="X167" s="217" t="n"/>
      <c r="Y167" s="182" t="inlineStr">
        <is>
          <t>FILLATURES DU PARC</t>
        </is>
      </c>
      <c r="Z167" s="217" t="inlineStr">
        <is>
          <t>ECOPLANET - CHANVRE</t>
        </is>
      </c>
      <c r="AA167" s="182" t="n"/>
      <c r="AB167" s="182" t="n"/>
      <c r="AC167" s="182" t="inlineStr">
        <is>
          <t>38% Wool, 28% polyamide, 22% cotton, 7% polyacryl, 5% other fibres - all recycled</t>
        </is>
      </c>
      <c r="AD167" s="182" t="n"/>
      <c r="AE167" s="299" t="n"/>
      <c r="AF167" s="182" t="n"/>
      <c r="AG167" s="182" t="n"/>
      <c r="AH167" s="185" t="n"/>
      <c r="AI167" s="185" t="n"/>
      <c r="AJ167" s="185" t="n"/>
      <c r="AK167" s="300" t="n"/>
      <c r="AL167" s="300" t="n"/>
      <c r="AM167" s="301" t="inlineStr">
        <is>
          <t>EUR</t>
        </is>
      </c>
      <c r="AN167" s="301" t="inlineStr">
        <is>
          <t>FOB</t>
        </is>
      </c>
      <c r="AO167" s="301" t="n"/>
      <c r="AP167" s="301" t="n"/>
      <c r="AQ167" s="301" t="n">
        <v>48.8</v>
      </c>
      <c r="AR167" s="301" t="n">
        <v>33.9</v>
      </c>
      <c r="AS167" s="301" t="n"/>
      <c r="AT167" s="302">
        <f>IFERROR(((IF(AS167&gt;0, AS167, IF(AR167&gt;0, AR167, IF(AQ167&gt;0, AQ167, 0)))))*INDEX(Assumptions!$B:$B,MATCH(T167,Assumptions!$A:$A,0)),0)</f>
        <v/>
      </c>
      <c r="AU167" s="302">
        <f>IFERROR(((IF(AS167&gt;0, AS167, IF(AR167&gt;0, AR167, IF(AQ167&gt;0, AQ167, 0)))))*INDEX(Assumptions!$C:$C,MATCH(T167,Assumptions!$A:$A,0)),0)</f>
        <v/>
      </c>
      <c r="AV167" s="302">
        <f>IFERROR(((IF(AS167&gt;0, AS167, IF(AR167&gt;0, AR167, IF(AQ167&gt;0, AQ167, 0)))))*INDEX(Assumptions!$D:$D,MATCH(T167,Assumptions!$A:$A,0)),0)</f>
        <v/>
      </c>
      <c r="AW167" s="302">
        <f>IFERROR(((IF(AS167&gt;0, AS167, IF(AR167&gt;0, AR167, IF(AQ167&gt;0, AQ167, 0)))))*INDEX(Assumptions!$G:$G,MATCH(U167,Assumptions!$F:$F,0)),0)</f>
        <v/>
      </c>
      <c r="AX167" s="303">
        <f>SUM(AT167:AW167)</f>
        <v/>
      </c>
      <c r="AY167" s="301">
        <f>((IF(AS167&gt;0, AS167, IF(AR167&gt;0, AR167, IF(AQ167&gt;0, AQ167, 0)))))+AX167</f>
        <v/>
      </c>
      <c r="AZ167" s="301">
        <f>BC167/BB167</f>
        <v/>
      </c>
      <c r="BA167" s="301">
        <f>BC167/2.38</f>
        <v/>
      </c>
      <c r="BB167" s="182" t="n">
        <v>2.5</v>
      </c>
      <c r="BC167" s="301" t="n">
        <v>169.95</v>
      </c>
      <c r="BD167" s="191">
        <f>(AZ167-AY167)/AZ167</f>
        <v/>
      </c>
      <c r="BE167" s="301">
        <f>AR167*BQ167</f>
        <v/>
      </c>
      <c r="BF167" s="301" t="n"/>
      <c r="BG167" s="301" t="n"/>
      <c r="BH167" s="192" t="n"/>
      <c r="BI167" s="192" t="n"/>
      <c r="BJ167" s="192" t="n"/>
      <c r="BK167" s="192" t="n"/>
      <c r="BL167" s="192" t="inlineStr">
        <is>
          <t>N/A</t>
        </is>
      </c>
      <c r="BM167" s="192" t="n"/>
      <c r="BN167" s="192" t="inlineStr">
        <is>
          <t>n/a</t>
        </is>
      </c>
      <c r="BO167" s="192" t="n">
        <v>42328</v>
      </c>
      <c r="BP167" s="183" t="n"/>
      <c r="BQ167" s="193" t="n">
        <v>16</v>
      </c>
      <c r="BR167" s="193" t="inlineStr">
        <is>
          <t>M</t>
        </is>
      </c>
      <c r="BS167" s="194" t="n">
        <v>42366</v>
      </c>
      <c r="BT167" s="214" t="inlineStr">
        <is>
          <t>15-12-2015 P</t>
        </is>
      </c>
      <c r="BU167" s="214" t="inlineStr">
        <is>
          <t>11-12-2015 M</t>
        </is>
      </c>
      <c r="BV167" s="195" t="inlineStr">
        <is>
          <t xml:space="preserve">OK for PS (too long &amp; wide) </t>
        </is>
      </c>
      <c r="BW167" s="195" t="n"/>
      <c r="BX167" s="195" t="n"/>
      <c r="BY167" s="196" t="n"/>
      <c r="BZ167" s="196" t="n"/>
      <c r="CA167" s="197" t="n"/>
      <c r="CB167" s="197" t="n"/>
      <c r="CC167" s="197" t="n"/>
      <c r="CD167" s="197" t="n"/>
      <c r="CE167" s="197" t="n"/>
      <c r="CF167" s="197" t="n"/>
      <c r="CG167" s="197" t="n"/>
      <c r="CH167" s="194" t="n"/>
      <c r="CI167" s="194" t="n"/>
      <c r="CJ167" s="249" t="n"/>
      <c r="CK167" s="50" t="n"/>
      <c r="CL167" s="198" t="n"/>
      <c r="CM167" s="198" t="n"/>
      <c r="CN167" s="198" t="n"/>
      <c r="CO167" s="198">
        <f>CM167+CN167</f>
        <v/>
      </c>
      <c r="CP167" s="198">
        <f>CO167*AK167</f>
        <v/>
      </c>
      <c r="CQ167" s="198" t="n"/>
      <c r="CR167" s="198" t="n"/>
      <c r="CS167" s="198" t="n"/>
      <c r="CT167" s="304">
        <f>CO167*AR167</f>
        <v/>
      </c>
      <c r="CU167" s="304">
        <f>CT167-(CO167*AQ167)</f>
        <v/>
      </c>
      <c r="CV167" s="304">
        <f>CO167*AY167</f>
        <v/>
      </c>
    </row>
    <row customFormat="1" customHeight="1" hidden="1" ht="15" r="168" s="16">
      <c r="A168" s="66" t="inlineStr">
        <is>
          <t>K160756011</t>
        </is>
      </c>
      <c r="B168" s="258" t="n">
        <v>1040102088</v>
      </c>
      <c r="C168" s="66" t="inlineStr">
        <is>
          <t>FRANCOIS</t>
        </is>
      </c>
      <c r="D168" s="66" t="inlineStr">
        <is>
          <t>DARK GREY MELEE</t>
        </is>
      </c>
      <c r="E168" s="66" t="inlineStr">
        <is>
          <t>Drop 3</t>
        </is>
      </c>
      <c r="F168" s="66" t="n"/>
      <c r="G168" s="39" t="n"/>
      <c r="H168" s="66" t="n"/>
      <c r="I168" s="67" t="inlineStr">
        <is>
          <t>LS KNIT</t>
        </is>
      </c>
      <c r="J168" s="67" t="n">
        <v>61101130</v>
      </c>
      <c r="K168" s="67" t="inlineStr">
        <is>
          <t>truien, jumpers, pull-overs en slip-overs, vesten e.d. artikelen, van brei- of haakwerk, van wol, voor heren of voor jongens (m.u.v. truien, jumpers, pull-overs en slip-overs bevattende &gt;= 50 gewichtspercenten wol en wegende &gt;= 600 g per stuk en m.u.</t>
        </is>
      </c>
      <c r="L168" s="40" t="inlineStr">
        <is>
          <t>MENS</t>
        </is>
      </c>
      <c r="M168" s="66" t="inlineStr">
        <is>
          <t>A0047</t>
        </is>
      </c>
      <c r="N168" s="41" t="n"/>
      <c r="O168" s="41" t="inlineStr">
        <is>
          <t>C/O AW15</t>
        </is>
      </c>
      <c r="P168" s="41" t="inlineStr">
        <is>
          <t>S-XL</t>
        </is>
      </c>
      <c r="Q168" s="41" t="n"/>
      <c r="R168" s="41" t="n"/>
      <c r="S168" s="41" t="inlineStr">
        <is>
          <t>Recycled cotton men’s - Fillatures du parc</t>
        </is>
      </c>
      <c r="T168" s="42" t="inlineStr">
        <is>
          <t>ITALY</t>
        </is>
      </c>
      <c r="U168" s="42" t="inlineStr">
        <is>
          <t>FRANCO FRATTI</t>
        </is>
      </c>
      <c r="V168" s="42" t="inlineStr">
        <is>
          <t>TRISCOTTON</t>
        </is>
      </c>
      <c r="W168" s="42" t="n"/>
      <c r="X168" s="66" t="n"/>
      <c r="Y168" s="41" t="inlineStr">
        <is>
          <t>FILLATURES DU PARC</t>
        </is>
      </c>
      <c r="Z168" s="66" t="inlineStr">
        <is>
          <t>ECOPLANET - QUARTZ</t>
        </is>
      </c>
      <c r="AA168" s="41" t="n"/>
      <c r="AB168" s="41" t="inlineStr">
        <is>
          <t>100% Sustainable</t>
        </is>
      </c>
      <c r="AC168" s="41" t="inlineStr">
        <is>
          <t>38% Wool, 28% polyamide, 22% cotton, 7% polyacryl, 5% other fibres - all recycled</t>
        </is>
      </c>
      <c r="AD168" s="41" t="inlineStr">
        <is>
          <t>xxx</t>
        </is>
      </c>
      <c r="AE168" s="292" t="n"/>
      <c r="AF168" s="41" t="n"/>
      <c r="AG168" s="41" t="n"/>
      <c r="AH168" s="44" t="n"/>
      <c r="AI168" s="44" t="n"/>
      <c r="AJ168" s="44" t="n">
        <v>42510</v>
      </c>
      <c r="AK168" s="70" t="n"/>
      <c r="AL168" s="293" t="n"/>
      <c r="AM168" s="294" t="inlineStr">
        <is>
          <t>EUR</t>
        </is>
      </c>
      <c r="AN168" s="294" t="inlineStr">
        <is>
          <t>FOB</t>
        </is>
      </c>
      <c r="AO168" s="294" t="n"/>
      <c r="AP168" s="294" t="n"/>
      <c r="AQ168" s="294" t="n">
        <v>48.8</v>
      </c>
      <c r="AR168" s="294" t="n">
        <v>33.9</v>
      </c>
      <c r="AS168" s="294" t="n">
        <v>35.2</v>
      </c>
      <c r="AT168" s="296">
        <f>IFERROR(((IF(AS168&gt;0, AS168, IF(AR168&gt;0, AR168, IF(AQ168&gt;0, AQ168, 0)))))*INDEX(Assumptions!$B:$B,MATCH(T168,Assumptions!$A:$A,0)),0)</f>
        <v/>
      </c>
      <c r="AU168" s="296">
        <f>IFERROR(((IF(AS168&gt;0, AS168, IF(AR168&gt;0, AR168, IF(AQ168&gt;0, AQ168, 0)))))*INDEX(Assumptions!$C:$C,MATCH(T168,Assumptions!$A:$A,0)),0)</f>
        <v/>
      </c>
      <c r="AV168" s="296">
        <f>IFERROR(((IF(AS168&gt;0, AS168, IF(AR168&gt;0, AR168, IF(AQ168&gt;0, AQ168, 0)))))*INDEX(Assumptions!$D:$D,MATCH(T168,Assumptions!$A:$A,0)),0)</f>
        <v/>
      </c>
      <c r="AW168" s="296">
        <f>IFERROR(((IF(AS168&gt;0, AS168, IF(AR168&gt;0, AR168, IF(AQ168&gt;0, AQ168, 0)))))*INDEX(Assumptions!$G:$G,MATCH(U168,Assumptions!$F:$F,0)),0)</f>
        <v/>
      </c>
      <c r="AX168" s="297">
        <f>SUM(AT168:AW168)</f>
        <v/>
      </c>
      <c r="AY168" s="294">
        <f>((IF(AS168&gt;0, AS168, IF(AR168&gt;0, AR168, IF(AQ168&gt;0, AQ168, 0)))))+AX168</f>
        <v/>
      </c>
      <c r="AZ168" s="294">
        <f>BC168/BB168</f>
        <v/>
      </c>
      <c r="BA168" s="294">
        <f>BC168/2.38</f>
        <v/>
      </c>
      <c r="BB168" s="41" t="n">
        <v>2.5</v>
      </c>
      <c r="BC168" s="294" t="n">
        <v>169.95</v>
      </c>
      <c r="BD168" s="46">
        <f>(AZ168-AY168)/AZ168</f>
        <v/>
      </c>
      <c r="BE168" s="294">
        <f>AR168*BQ168</f>
        <v/>
      </c>
      <c r="BF168" s="294" t="n"/>
      <c r="BG168" s="294" t="n"/>
      <c r="BH168" s="47" t="n"/>
      <c r="BI168" s="47" t="n"/>
      <c r="BJ168" s="47" t="n"/>
      <c r="BK168" s="47" t="n"/>
      <c r="BL168" s="47" t="inlineStr">
        <is>
          <t>N/A</t>
        </is>
      </c>
      <c r="BM168" s="47" t="n"/>
      <c r="BN168" s="47" t="inlineStr">
        <is>
          <t>n/a</t>
        </is>
      </c>
      <c r="BO168" s="47" t="n">
        <v>42328</v>
      </c>
      <c r="BP168" s="42" t="n"/>
      <c r="BQ168" s="48" t="n">
        <v>16</v>
      </c>
      <c r="BR168" s="48" t="inlineStr">
        <is>
          <t>M</t>
        </is>
      </c>
      <c r="BS168" s="49" t="n">
        <v>42366</v>
      </c>
      <c r="BT168" s="73" t="inlineStr">
        <is>
          <t>15-12-2015 P</t>
        </is>
      </c>
      <c r="BU168" s="73" t="inlineStr">
        <is>
          <t>11-12-2015 M</t>
        </is>
      </c>
      <c r="BV168" s="50" t="inlineStr">
        <is>
          <t>OK for PS (too long &amp; wide) 1/2 SIZE TOO BIG, KNITTED TOO THIN, WILL BE THICK AS AW15 (NAVY)</t>
        </is>
      </c>
      <c r="BW168" s="50" t="inlineStr">
        <is>
          <t>BLEND OF DIFFERENT RECYCLED FABRICS FROM FRENCH MILL, HEAVY KNITTED CARDIGAN - 1/2 SIZE TOO BIG, KNITTED TOO THIN, WILL BE THICK AS AW15 (NAVY)</t>
        </is>
      </c>
      <c r="BX168" s="50" t="inlineStr">
        <is>
          <t>drop 3, made in italy, blend of different recycled fabrics from french mill, heavy knitted cardigan - 1/2 size too big, knitted too thin, will be thick as aw15 (navy)</t>
        </is>
      </c>
      <c r="BY168" s="51" t="inlineStr">
        <is>
          <t>FULL SS S-XL?</t>
        </is>
      </c>
      <c r="BZ168" s="51" t="n">
        <v>42398</v>
      </c>
      <c r="CA168" s="52" t="inlineStr">
        <is>
          <t>ETD 22-03-2016</t>
        </is>
      </c>
      <c r="CB168" s="52" t="n"/>
      <c r="CC168" s="52" t="n"/>
      <c r="CD168" s="52" t="n">
        <v>42517</v>
      </c>
      <c r="CE168" s="52" t="n">
        <v>42521</v>
      </c>
      <c r="CF168" s="52" t="n"/>
      <c r="CG168" s="52" t="n"/>
      <c r="CH168" s="49" t="n">
        <v>42580</v>
      </c>
      <c r="CI168" s="49" t="inlineStr">
        <is>
          <t>HQ</t>
        </is>
      </c>
      <c r="CJ168" s="248" t="inlineStr">
        <is>
          <t>5</t>
        </is>
      </c>
      <c r="CK168" s="50" t="n"/>
      <c r="CL168" s="53" t="n"/>
      <c r="CM168" s="53" t="n"/>
      <c r="CN168" s="53" t="n"/>
      <c r="CO168" s="53" t="n">
        <v>120</v>
      </c>
      <c r="CP168" s="53">
        <f>CO168*AK168</f>
        <v/>
      </c>
      <c r="CQ168" s="53" t="n"/>
      <c r="CR168" s="53" t="n"/>
      <c r="CS168" s="53" t="n"/>
      <c r="CT168" s="298">
        <f>CO168*AZ168</f>
        <v/>
      </c>
      <c r="CU168" s="298">
        <f>CT168-(CO168*AY168)</f>
        <v/>
      </c>
      <c r="CV168" s="298" t="n"/>
    </row>
    <row customFormat="1" customHeight="1" hidden="1" ht="15" r="169" s="16">
      <c r="A169" s="66" t="inlineStr">
        <is>
          <t>K160756012</t>
        </is>
      </c>
      <c r="B169" s="258" t="n">
        <v>1040102089</v>
      </c>
      <c r="C169" s="66" t="inlineStr">
        <is>
          <t>FRANCOIS</t>
        </is>
      </c>
      <c r="D169" s="66" t="inlineStr">
        <is>
          <t>NAVY</t>
        </is>
      </c>
      <c r="E169" s="66" t="inlineStr">
        <is>
          <t>Drop 3</t>
        </is>
      </c>
      <c r="F169" s="66" t="n"/>
      <c r="G169" s="39" t="n">
        <v>42362</v>
      </c>
      <c r="H169" s="66" t="n"/>
      <c r="I169" s="67" t="inlineStr">
        <is>
          <t>LS KNIT</t>
        </is>
      </c>
      <c r="J169" s="67" t="n">
        <v>61101130</v>
      </c>
      <c r="K169" s="67" t="inlineStr">
        <is>
          <t>truien, jumpers, pull-overs en slip-overs, vesten e.d. artikelen, van brei- of haakwerk, van wol, voor heren of voor jongens (m.u.v. truien, jumpers, pull-overs en slip-overs bevattende &gt;= 50 gewichtspercenten wol en wegende &gt;= 600 g per stuk en m.u.</t>
        </is>
      </c>
      <c r="L169" s="40" t="inlineStr">
        <is>
          <t>MENS</t>
        </is>
      </c>
      <c r="M169" s="66" t="inlineStr">
        <is>
          <t>A0056</t>
        </is>
      </c>
      <c r="N169" s="41" t="n"/>
      <c r="O169" s="41" t="inlineStr">
        <is>
          <t>C/O AW15</t>
        </is>
      </c>
      <c r="P169" s="41" t="inlineStr">
        <is>
          <t>S-XL</t>
        </is>
      </c>
      <c r="Q169" s="41" t="n"/>
      <c r="R169" s="41" t="n"/>
      <c r="S169" s="41" t="inlineStr">
        <is>
          <t>Recycled cotton men’s - Fillatures du parc</t>
        </is>
      </c>
      <c r="T169" s="42" t="inlineStr">
        <is>
          <t>ITALY</t>
        </is>
      </c>
      <c r="U169" s="42" t="inlineStr">
        <is>
          <t>FRANCO FRATTI</t>
        </is>
      </c>
      <c r="V169" s="42" t="inlineStr">
        <is>
          <t>TRISCOTTON</t>
        </is>
      </c>
      <c r="W169" s="42" t="n"/>
      <c r="X169" s="66" t="n"/>
      <c r="Y169" s="41" t="inlineStr">
        <is>
          <t>FILLATURES DU PARC</t>
        </is>
      </c>
      <c r="Z169" s="66" t="inlineStr">
        <is>
          <t>ECOPLANET - MARINE</t>
        </is>
      </c>
      <c r="AA169" s="41" t="n"/>
      <c r="AB169" s="41" t="inlineStr">
        <is>
          <t>100% Sustainable</t>
        </is>
      </c>
      <c r="AC169" s="41" t="inlineStr">
        <is>
          <t>38% Wool, 28% polyamide, 22% cotton, 7% polyacryl, 5% other fibres - all recycled</t>
        </is>
      </c>
      <c r="AD169" s="41" t="inlineStr">
        <is>
          <t>xxx</t>
        </is>
      </c>
      <c r="AE169" s="292" t="n"/>
      <c r="AF169" s="41" t="n"/>
      <c r="AG169" s="41" t="n"/>
      <c r="AH169" s="44" t="n"/>
      <c r="AI169" s="44" t="n"/>
      <c r="AJ169" s="44" t="n">
        <v>42510</v>
      </c>
      <c r="AK169" s="70" t="n"/>
      <c r="AL169" s="293" t="n"/>
      <c r="AM169" s="294" t="inlineStr">
        <is>
          <t>EUR</t>
        </is>
      </c>
      <c r="AN169" s="294" t="inlineStr">
        <is>
          <t>FOB</t>
        </is>
      </c>
      <c r="AO169" s="294" t="n"/>
      <c r="AP169" s="294" t="n"/>
      <c r="AQ169" s="294" t="n">
        <v>48.8</v>
      </c>
      <c r="AR169" s="294" t="n">
        <v>33.9</v>
      </c>
      <c r="AS169" s="294" t="n">
        <v>35.2</v>
      </c>
      <c r="AT169" s="296">
        <f>IFERROR(((IF(AS169&gt;0, AS169, IF(AR169&gt;0, AR169, IF(AQ169&gt;0, AQ169, 0)))))*INDEX(Assumptions!$B:$B,MATCH(T169,Assumptions!$A:$A,0)),0)</f>
        <v/>
      </c>
      <c r="AU169" s="296">
        <f>IFERROR(((IF(AS169&gt;0, AS169, IF(AR169&gt;0, AR169, IF(AQ169&gt;0, AQ169, 0)))))*INDEX(Assumptions!$C:$C,MATCH(T169,Assumptions!$A:$A,0)),0)</f>
        <v/>
      </c>
      <c r="AV169" s="296">
        <f>IFERROR(((IF(AS169&gt;0, AS169, IF(AR169&gt;0, AR169, IF(AQ169&gt;0, AQ169, 0)))))*INDEX(Assumptions!$D:$D,MATCH(T169,Assumptions!$A:$A,0)),0)</f>
        <v/>
      </c>
      <c r="AW169" s="296">
        <f>IFERROR(((IF(AS169&gt;0, AS169, IF(AR169&gt;0, AR169, IF(AQ169&gt;0, AQ169, 0)))))*INDEX(Assumptions!$G:$G,MATCH(U169,Assumptions!$F:$F,0)),0)</f>
        <v/>
      </c>
      <c r="AX169" s="297">
        <f>SUM(AT169:AW169)</f>
        <v/>
      </c>
      <c r="AY169" s="294">
        <f>((IF(AS169&gt;0, AS169, IF(AR169&gt;0, AR169, IF(AQ169&gt;0, AQ169, 0)))))+AX169</f>
        <v/>
      </c>
      <c r="AZ169" s="294">
        <f>BC169/BB169</f>
        <v/>
      </c>
      <c r="BA169" s="294">
        <f>BC169/2.38</f>
        <v/>
      </c>
      <c r="BB169" s="41" t="n">
        <v>2.5</v>
      </c>
      <c r="BC169" s="294" t="n">
        <v>169.95</v>
      </c>
      <c r="BD169" s="46">
        <f>(AZ169-AY169)/AZ169</f>
        <v/>
      </c>
      <c r="BE169" s="294">
        <f>AR169*BQ169</f>
        <v/>
      </c>
      <c r="BF169" s="294" t="n"/>
      <c r="BG169" s="294" t="n"/>
      <c r="BH169" s="47" t="n"/>
      <c r="BI169" s="47" t="n"/>
      <c r="BJ169" s="47" t="n"/>
      <c r="BK169" s="47" t="n"/>
      <c r="BL169" s="47" t="inlineStr">
        <is>
          <t>N/A</t>
        </is>
      </c>
      <c r="BM169" s="47" t="n"/>
      <c r="BN169" s="47" t="inlineStr">
        <is>
          <t>n/a</t>
        </is>
      </c>
      <c r="BO169" s="47" t="n">
        <v>42328</v>
      </c>
      <c r="BP169" s="42" t="n"/>
      <c r="BQ169" s="48" t="n">
        <v>0</v>
      </c>
      <c r="BR169" s="48" t="inlineStr">
        <is>
          <t>M</t>
        </is>
      </c>
      <c r="BS169" s="49" t="n"/>
      <c r="BT169" s="49" t="n"/>
      <c r="BU169" s="49" t="n"/>
      <c r="BV169" s="50" t="inlineStr">
        <is>
          <t>OK DARK GREY MELEE will be as thick</t>
        </is>
      </c>
      <c r="BW169" s="50" t="inlineStr">
        <is>
          <t>BLEND OF DIFFERENT RECYCLED FABRICS FROM FRENCH MILL, HEAVY KNITTED CARDIGAN</t>
        </is>
      </c>
      <c r="BX169" s="50" t="inlineStr">
        <is>
          <t>drop 3, made in italy, blend of different recycled fabrics from french mill, heavy knitted cardigan</t>
        </is>
      </c>
      <c r="BY169" s="51" t="inlineStr">
        <is>
          <t>N/A</t>
        </is>
      </c>
      <c r="BZ169" s="51" t="n">
        <v>42398</v>
      </c>
      <c r="CA169" s="52" t="n">
        <v>42492</v>
      </c>
      <c r="CB169" s="52" t="n"/>
      <c r="CC169" s="52" t="n"/>
      <c r="CD169" s="51" t="inlineStr">
        <is>
          <t>N/A</t>
        </is>
      </c>
      <c r="CE169" s="52" t="n">
        <v>42521</v>
      </c>
      <c r="CF169" s="52" t="n"/>
      <c r="CG169" s="52" t="n"/>
      <c r="CH169" s="49" t="n">
        <v>42580</v>
      </c>
      <c r="CI169" s="49" t="inlineStr">
        <is>
          <t>HQ</t>
        </is>
      </c>
      <c r="CJ169" s="248" t="inlineStr">
        <is>
          <t>5</t>
        </is>
      </c>
      <c r="CK169" s="50" t="n"/>
      <c r="CL169" s="53" t="n"/>
      <c r="CM169" s="53" t="n"/>
      <c r="CN169" s="53" t="n"/>
      <c r="CO169" s="53" t="n">
        <v>80</v>
      </c>
      <c r="CP169" s="53">
        <f>CO169*AK169</f>
        <v/>
      </c>
      <c r="CQ169" s="53" t="n"/>
      <c r="CR169" s="53" t="n"/>
      <c r="CS169" s="53" t="n"/>
      <c r="CT169" s="298">
        <f>CO169*AZ169</f>
        <v/>
      </c>
      <c r="CU169" s="298">
        <f>CT169-(CO169*AY169)</f>
        <v/>
      </c>
      <c r="CV169" s="298" t="n"/>
    </row>
    <row customFormat="1" customHeight="1" hidden="1" ht="15" r="170" s="16">
      <c r="A170" s="66" t="inlineStr">
        <is>
          <t>K160756020</t>
        </is>
      </c>
      <c r="B170" s="258" t="n">
        <v>1040102093</v>
      </c>
      <c r="C170" s="66" t="inlineStr">
        <is>
          <t xml:space="preserve">BRIAN </t>
        </is>
      </c>
      <c r="D170" s="66" t="inlineStr">
        <is>
          <t>GREY MELEE</t>
        </is>
      </c>
      <c r="E170" s="66" t="inlineStr">
        <is>
          <t>Drop 2</t>
        </is>
      </c>
      <c r="F170" s="66" t="n"/>
      <c r="G170" s="39" t="n"/>
      <c r="H170" s="66" t="n"/>
      <c r="I170" s="67" t="inlineStr">
        <is>
          <t>LS KNIT</t>
        </is>
      </c>
      <c r="J170" s="67" t="n">
        <v>61101130</v>
      </c>
      <c r="K170" s="67" t="inlineStr">
        <is>
          <t>truien, jumpers, pull-overs en slip-overs, vesten e.d. artikelen, van brei- of haakwerk, van wol, voor heren of voor jongens (m.u.v. truien, jumpers, pull-overs en slip-overs bevattende &gt;= 50 gewichtspercenten wol en wegende &gt;= 600 g per stuk en m.u.</t>
        </is>
      </c>
      <c r="L170" s="40" t="inlineStr">
        <is>
          <t>MENS</t>
        </is>
      </c>
      <c r="M170" s="66" t="inlineStr">
        <is>
          <t>A0050</t>
        </is>
      </c>
      <c r="N170" s="41" t="n"/>
      <c r="O170" s="41" t="inlineStr">
        <is>
          <t>NEW</t>
        </is>
      </c>
      <c r="P170" s="41" t="n"/>
      <c r="Q170" s="41" t="n"/>
      <c r="R170" s="41" t="n"/>
      <c r="S170" s="41" t="inlineStr">
        <is>
          <t>Recycled cotton men’s - Fillatures du parc</t>
        </is>
      </c>
      <c r="T170" s="42" t="inlineStr">
        <is>
          <t>ITALY</t>
        </is>
      </c>
      <c r="U170" s="42" t="inlineStr">
        <is>
          <t>FRANCO FRATTI</t>
        </is>
      </c>
      <c r="V170" s="42" t="inlineStr">
        <is>
          <t>TRISCOTTON</t>
        </is>
      </c>
      <c r="W170" s="42" t="n"/>
      <c r="X170" s="66" t="n"/>
      <c r="Y170" s="41" t="inlineStr">
        <is>
          <t>FILLATURES DU PARC</t>
        </is>
      </c>
      <c r="Z170" s="66" t="inlineStr">
        <is>
          <t>ECOPLANET - GRANIT</t>
        </is>
      </c>
      <c r="AA170" s="41" t="n"/>
      <c r="AB170" s="41" t="inlineStr">
        <is>
          <t>100% Sustainable</t>
        </is>
      </c>
      <c r="AC170" s="41" t="inlineStr">
        <is>
          <t>38% Wool, 28% polyamide, 22% cotton, 7% polyacryl, 5% other fibres - all recycled</t>
        </is>
      </c>
      <c r="AD170" s="41" t="inlineStr">
        <is>
          <t>xxx</t>
        </is>
      </c>
      <c r="AE170" s="292" t="n"/>
      <c r="AF170" s="41" t="n"/>
      <c r="AG170" s="41" t="n"/>
      <c r="AH170" s="44" t="n"/>
      <c r="AI170" s="44" t="n">
        <v>42475</v>
      </c>
      <c r="AJ170" s="44" t="n"/>
      <c r="AK170" s="70" t="n"/>
      <c r="AL170" s="293" t="n"/>
      <c r="AM170" s="294" t="inlineStr">
        <is>
          <t>EUR</t>
        </is>
      </c>
      <c r="AN170" s="294" t="inlineStr">
        <is>
          <t>FOB</t>
        </is>
      </c>
      <c r="AO170" s="294" t="n"/>
      <c r="AP170" s="294" t="n"/>
      <c r="AQ170" s="294" t="n">
        <v>14.4</v>
      </c>
      <c r="AR170" s="294" t="n">
        <v>15.2</v>
      </c>
      <c r="AS170" s="294" t="n">
        <v>15.5</v>
      </c>
      <c r="AT170" s="296">
        <f>IFERROR(((IF(AS170&gt;0, AS170, IF(AR170&gt;0, AR170, IF(AQ170&gt;0, AQ170, 0)))))*INDEX(Assumptions!$B:$B,MATCH(T170,Assumptions!$A:$A,0)),0)</f>
        <v/>
      </c>
      <c r="AU170" s="296">
        <f>IFERROR(((IF(AS170&gt;0, AS170, IF(AR170&gt;0, AR170, IF(AQ170&gt;0, AQ170, 0)))))*INDEX(Assumptions!$C:$C,MATCH(T170,Assumptions!$A:$A,0)),0)</f>
        <v/>
      </c>
      <c r="AV170" s="296">
        <f>IFERROR(((IF(AS170&gt;0, AS170, IF(AR170&gt;0, AR170, IF(AQ170&gt;0, AQ170, 0)))))*INDEX(Assumptions!$D:$D,MATCH(T170,Assumptions!$A:$A,0)),0)</f>
        <v/>
      </c>
      <c r="AW170" s="296">
        <f>IFERROR(((IF(AS170&gt;0, AS170, IF(AR170&gt;0, AR170, IF(AQ170&gt;0, AQ170, 0)))))*INDEX(Assumptions!$G:$G,MATCH(U170,Assumptions!$F:$F,0)),0)</f>
        <v/>
      </c>
      <c r="AX170" s="297">
        <f>SUM(AT170:AW170)</f>
        <v/>
      </c>
      <c r="AY170" s="294">
        <f>((IF(AS170&gt;0, AS170, IF(AR170&gt;0, AR170, IF(AQ170&gt;0, AQ170, 0)))))+AX170</f>
        <v/>
      </c>
      <c r="AZ170" s="294">
        <f>BC170/BB170</f>
        <v/>
      </c>
      <c r="BA170" s="294">
        <f>BC170/2.38</f>
        <v/>
      </c>
      <c r="BB170" s="41" t="n">
        <v>2.5</v>
      </c>
      <c r="BC170" s="294" t="n">
        <v>99.95</v>
      </c>
      <c r="BD170" s="46">
        <f>(AZ170-AY170)/AZ170</f>
        <v/>
      </c>
      <c r="BE170" s="294">
        <f>AR170*BQ170</f>
        <v/>
      </c>
      <c r="BF170" s="294" t="n"/>
      <c r="BG170" s="294" t="n"/>
      <c r="BH170" s="47" t="n"/>
      <c r="BI170" s="47" t="n"/>
      <c r="BJ170" s="47" t="n"/>
      <c r="BK170" s="47" t="n"/>
      <c r="BL170" s="47" t="inlineStr">
        <is>
          <t>ETD 20-10-15</t>
        </is>
      </c>
      <c r="BM170" s="47" t="n"/>
      <c r="BN170" s="47" t="n">
        <v>42314</v>
      </c>
      <c r="BO170" s="47" t="n"/>
      <c r="BP170" s="42" t="n"/>
      <c r="BQ170" s="48" t="n">
        <v>16</v>
      </c>
      <c r="BR170" s="48" t="inlineStr">
        <is>
          <t>M</t>
        </is>
      </c>
      <c r="BS170" s="49" t="n">
        <v>42366</v>
      </c>
      <c r="BT170" s="73" t="inlineStr">
        <is>
          <t>15-12-2015 P</t>
        </is>
      </c>
      <c r="BU170" s="73" t="inlineStr">
        <is>
          <t>11-12-2015 M</t>
        </is>
      </c>
      <c r="BV170" s="50" t="inlineStr">
        <is>
          <t>OK</t>
        </is>
      </c>
      <c r="BW170" s="50" t="inlineStr">
        <is>
          <t>BLEND OF DIFFERENT RECYCLED FABRICS FROM FRENCH MILL, KNITTED SWEATER</t>
        </is>
      </c>
      <c r="BX170" s="50" t="inlineStr">
        <is>
          <t>drop 2, made in italy, blend of different recycled fabrics from french mill, knitted sweater</t>
        </is>
      </c>
      <c r="BY170" s="51" t="inlineStr">
        <is>
          <t>FULL SS S-M-L-XL</t>
        </is>
      </c>
      <c r="BZ170" s="51" t="n">
        <v>42398</v>
      </c>
      <c r="CA170" s="52" t="inlineStr">
        <is>
          <t>ETD 22-03-2016</t>
        </is>
      </c>
      <c r="CB170" s="52" t="n"/>
      <c r="CC170" s="52" t="n"/>
      <c r="CD170" s="52" t="n">
        <v>42517</v>
      </c>
      <c r="CE170" s="52" t="n">
        <v>42523</v>
      </c>
      <c r="CF170" s="52" t="n"/>
      <c r="CG170" s="52" t="n"/>
      <c r="CH170" s="49" t="n">
        <v>42530</v>
      </c>
      <c r="CI170" s="49" t="n"/>
      <c r="CJ170" s="248" t="n"/>
      <c r="CK170" s="50" t="n"/>
      <c r="CL170" s="53" t="n"/>
      <c r="CM170" s="53" t="n"/>
      <c r="CN170" s="53" t="n"/>
      <c r="CO170" s="53" t="n">
        <v>220</v>
      </c>
      <c r="CP170" s="53">
        <f>CO170*AK170</f>
        <v/>
      </c>
      <c r="CQ170" s="53" t="n"/>
      <c r="CR170" s="53" t="n"/>
      <c r="CS170" s="53" t="n"/>
      <c r="CT170" s="298">
        <f>CO170*AZ170</f>
        <v/>
      </c>
      <c r="CU170" s="298">
        <f>CT170-(CO170*AY170)</f>
        <v/>
      </c>
      <c r="CV170" s="298" t="n"/>
    </row>
    <row customFormat="1" customHeight="1" hidden="1" ht="15" r="171" s="16">
      <c r="A171" s="66" t="inlineStr">
        <is>
          <t>K160756021</t>
        </is>
      </c>
      <c r="B171" s="258" t="n">
        <v>1040102094</v>
      </c>
      <c r="C171" s="66" t="inlineStr">
        <is>
          <t xml:space="preserve">BRIAN </t>
        </is>
      </c>
      <c r="D171" s="66" t="inlineStr">
        <is>
          <t>NAVY</t>
        </is>
      </c>
      <c r="E171" s="66" t="inlineStr">
        <is>
          <t>Drop 2</t>
        </is>
      </c>
      <c r="F171" s="66" t="n"/>
      <c r="G171" s="39" t="n"/>
      <c r="H171" s="66" t="n"/>
      <c r="I171" s="67" t="inlineStr">
        <is>
          <t>LS KNIT</t>
        </is>
      </c>
      <c r="J171" s="67" t="n">
        <v>61101130</v>
      </c>
      <c r="K171" s="67" t="inlineStr">
        <is>
          <t>truien, jumpers, pull-overs en slip-overs, vesten e.d. artikelen, van brei- of haakwerk, van wol, voor heren of voor jongens (m.u.v. truien, jumpers, pull-overs en slip-overs bevattende &gt;= 50 gewichtspercenten wol en wegende &gt;= 600 g per stuk en m.u.</t>
        </is>
      </c>
      <c r="L171" s="40" t="inlineStr">
        <is>
          <t>MENS</t>
        </is>
      </c>
      <c r="M171" s="66" t="inlineStr">
        <is>
          <t>A0056</t>
        </is>
      </c>
      <c r="N171" s="41" t="n"/>
      <c r="O171" s="41" t="inlineStr">
        <is>
          <t>NEW</t>
        </is>
      </c>
      <c r="P171" s="41" t="n"/>
      <c r="Q171" s="41" t="n"/>
      <c r="R171" s="41" t="n"/>
      <c r="S171" s="41" t="inlineStr">
        <is>
          <t>Recycled cotton men’s - Fillatures du parc</t>
        </is>
      </c>
      <c r="T171" s="42" t="inlineStr">
        <is>
          <t>ITALY</t>
        </is>
      </c>
      <c r="U171" s="42" t="inlineStr">
        <is>
          <t>FRANCO FRATTI</t>
        </is>
      </c>
      <c r="V171" s="42" t="inlineStr">
        <is>
          <t>TRISCOTTON</t>
        </is>
      </c>
      <c r="W171" s="42" t="n"/>
      <c r="X171" s="66" t="n"/>
      <c r="Y171" s="41" t="inlineStr">
        <is>
          <t>FILLATURES DU PARC</t>
        </is>
      </c>
      <c r="Z171" s="66" t="inlineStr">
        <is>
          <t>ECOPLANET - MARINE</t>
        </is>
      </c>
      <c r="AA171" s="41" t="n"/>
      <c r="AB171" s="41" t="inlineStr">
        <is>
          <t>100% Sustainable</t>
        </is>
      </c>
      <c r="AC171" s="41" t="inlineStr">
        <is>
          <t>38% Wool, 28% polyamide, 22% cotton, 7% polyacryl, 5% other fibres - all recycled</t>
        </is>
      </c>
      <c r="AD171" s="41" t="inlineStr">
        <is>
          <t>xxx</t>
        </is>
      </c>
      <c r="AE171" s="292" t="n"/>
      <c r="AF171" s="41" t="n"/>
      <c r="AG171" s="41" t="n"/>
      <c r="AH171" s="44" t="n"/>
      <c r="AI171" s="44" t="n">
        <v>42475</v>
      </c>
      <c r="AJ171" s="44" t="n"/>
      <c r="AK171" s="70" t="n"/>
      <c r="AL171" s="293" t="n"/>
      <c r="AM171" s="294" t="inlineStr">
        <is>
          <t>EUR</t>
        </is>
      </c>
      <c r="AN171" s="294" t="inlineStr">
        <is>
          <t>FOB</t>
        </is>
      </c>
      <c r="AO171" s="294" t="n"/>
      <c r="AP171" s="294" t="n"/>
      <c r="AQ171" s="294" t="n">
        <v>14.4</v>
      </c>
      <c r="AR171" s="294" t="n">
        <v>15.2</v>
      </c>
      <c r="AS171" s="294" t="n">
        <v>15.5</v>
      </c>
      <c r="AT171" s="296">
        <f>IFERROR(((IF(AS171&gt;0, AS171, IF(AR171&gt;0, AR171, IF(AQ171&gt;0, AQ171, 0)))))*INDEX(Assumptions!$B:$B,MATCH(T171,Assumptions!$A:$A,0)),0)</f>
        <v/>
      </c>
      <c r="AU171" s="296">
        <f>IFERROR(((IF(AS171&gt;0, AS171, IF(AR171&gt;0, AR171, IF(AQ171&gt;0, AQ171, 0)))))*INDEX(Assumptions!$C:$C,MATCH(T171,Assumptions!$A:$A,0)),0)</f>
        <v/>
      </c>
      <c r="AV171" s="296">
        <f>IFERROR(((IF(AS171&gt;0, AS171, IF(AR171&gt;0, AR171, IF(AQ171&gt;0, AQ171, 0)))))*INDEX(Assumptions!$D:$D,MATCH(T171,Assumptions!$A:$A,0)),0)</f>
        <v/>
      </c>
      <c r="AW171" s="296">
        <f>IFERROR(((IF(AS171&gt;0, AS171, IF(AR171&gt;0, AR171, IF(AQ171&gt;0, AQ171, 0)))))*INDEX(Assumptions!$G:$G,MATCH(U171,Assumptions!$F:$F,0)),0)</f>
        <v/>
      </c>
      <c r="AX171" s="297">
        <f>SUM(AT171:AW171)</f>
        <v/>
      </c>
      <c r="AY171" s="294">
        <f>((IF(AS171&gt;0, AS171, IF(AR171&gt;0, AR171, IF(AQ171&gt;0, AQ171, 0)))))+AX171</f>
        <v/>
      </c>
      <c r="AZ171" s="294">
        <f>BC171/BB171</f>
        <v/>
      </c>
      <c r="BA171" s="294">
        <f>BC171/2.38</f>
        <v/>
      </c>
      <c r="BB171" s="41" t="n">
        <v>2.5</v>
      </c>
      <c r="BC171" s="294" t="n">
        <v>99.95</v>
      </c>
      <c r="BD171" s="46">
        <f>(AZ171-AY171)/AZ171</f>
        <v/>
      </c>
      <c r="BE171" s="294">
        <f>AR171*BQ171</f>
        <v/>
      </c>
      <c r="BF171" s="294" t="n"/>
      <c r="BG171" s="294" t="n"/>
      <c r="BH171" s="47" t="n"/>
      <c r="BI171" s="47" t="n"/>
      <c r="BJ171" s="47" t="n"/>
      <c r="BK171" s="47" t="n"/>
      <c r="BL171" s="47" t="n">
        <v>42307</v>
      </c>
      <c r="BM171" s="47" t="n"/>
      <c r="BN171" s="47" t="n">
        <v>42314</v>
      </c>
      <c r="BO171" s="47" t="n"/>
      <c r="BP171" s="42" t="n"/>
      <c r="BQ171" s="48" t="n">
        <v>16</v>
      </c>
      <c r="BR171" s="48" t="inlineStr">
        <is>
          <t>M</t>
        </is>
      </c>
      <c r="BS171" s="49" t="n">
        <v>42366</v>
      </c>
      <c r="BT171" s="73" t="inlineStr">
        <is>
          <t>15-12-2015 P</t>
        </is>
      </c>
      <c r="BU171" s="73" t="inlineStr">
        <is>
          <t>11-12-2015 M</t>
        </is>
      </c>
      <c r="BV171" s="50" t="inlineStr">
        <is>
          <t>OK</t>
        </is>
      </c>
      <c r="BW171" s="50" t="inlineStr">
        <is>
          <t>BLEND OF DIFFERENT RECYCLED FABRICS FROM FRENCH MILL, KNITTED SWEATER</t>
        </is>
      </c>
      <c r="BX171" s="50" t="inlineStr">
        <is>
          <t>drop 2, made in italy, blend of different recycled fabrics from french mill, knitted sweater</t>
        </is>
      </c>
      <c r="BY171" s="51" t="inlineStr">
        <is>
          <t>N/A</t>
        </is>
      </c>
      <c r="BZ171" s="51" t="n">
        <v>42398</v>
      </c>
      <c r="CA171" s="52" t="inlineStr">
        <is>
          <t>ETD 22-03-2016</t>
        </is>
      </c>
      <c r="CB171" s="52" t="n"/>
      <c r="CC171" s="52" t="n"/>
      <c r="CD171" s="51" t="inlineStr">
        <is>
          <t>N/A</t>
        </is>
      </c>
      <c r="CE171" s="52" t="n">
        <v>42521</v>
      </c>
      <c r="CF171" s="52" t="n"/>
      <c r="CG171" s="52" t="n"/>
      <c r="CH171" s="49" t="n">
        <v>42530</v>
      </c>
      <c r="CI171" s="49" t="n"/>
      <c r="CJ171" s="248" t="n"/>
      <c r="CK171" s="50" t="n"/>
      <c r="CL171" s="53" t="n"/>
      <c r="CM171" s="53" t="n"/>
      <c r="CN171" s="53" t="n"/>
      <c r="CO171" s="53" t="n">
        <v>220</v>
      </c>
      <c r="CP171" s="53">
        <f>CO171*AK171</f>
        <v/>
      </c>
      <c r="CQ171" s="53" t="n"/>
      <c r="CR171" s="53" t="n"/>
      <c r="CS171" s="53" t="n"/>
      <c r="CT171" s="298">
        <f>CO171*AZ171</f>
        <v/>
      </c>
      <c r="CU171" s="298">
        <f>CT171-(CO171*AY171)</f>
        <v/>
      </c>
      <c r="CV171" s="298" t="n"/>
    </row>
    <row customFormat="1" customHeight="1" hidden="1" ht="15" r="172" s="16">
      <c r="A172" s="66" t="inlineStr">
        <is>
          <t>K160799001</t>
        </is>
      </c>
      <c r="B172" s="67" t="n">
        <v>5100400010</v>
      </c>
      <c r="C172" s="66" t="inlineStr">
        <is>
          <t>SOCKBOX</t>
        </is>
      </c>
      <c r="D172" s="66" t="inlineStr">
        <is>
          <t>IT'S POLKA TIME</t>
        </is>
      </c>
      <c r="E172" s="66" t="inlineStr">
        <is>
          <t>Drop 1</t>
        </is>
      </c>
      <c r="F172" s="66" t="n"/>
      <c r="G172" s="39" t="n">
        <v>42362</v>
      </c>
      <c r="H172" s="66" t="n"/>
      <c r="I172" s="66" t="inlineStr">
        <is>
          <t>ACCESSORIES</t>
        </is>
      </c>
      <c r="J172" s="67" t="inlineStr">
        <is>
          <t>61159500</t>
        </is>
      </c>
      <c r="K172" s="67" t="inlineStr">
        <is>
          <t>Full-length or knee-length stockings, socks and other hosiery, incl. footwear without applied soles, of cotton, knitted or crocheted (excl. graduated compression hosiery, pantyhose and tights, women's full-length or knee-length stockings, measuring per single yarn &lt; 67 decitex, and hosiery for babies)</t>
        </is>
      </c>
      <c r="L172" s="40" t="inlineStr">
        <is>
          <t>UNISEX</t>
        </is>
      </c>
      <c r="M172" s="61" t="inlineStr">
        <is>
          <t>00158</t>
        </is>
      </c>
      <c r="N172" s="41" t="n"/>
      <c r="O172" s="41" t="inlineStr">
        <is>
          <t>C/O AW15</t>
        </is>
      </c>
      <c r="P172" s="41" t="inlineStr">
        <is>
          <t>ONE SIZE</t>
        </is>
      </c>
      <c r="Q172" s="41" t="n"/>
      <c r="R172" s="41" t="n"/>
      <c r="S172" s="41" t="inlineStr">
        <is>
          <t>SEASONAL MAIN</t>
        </is>
      </c>
      <c r="T172" s="42" t="inlineStr">
        <is>
          <t>SPAIN</t>
        </is>
      </c>
      <c r="U172" s="42" t="inlineStr">
        <is>
          <t>JAUME ESTEVEZ</t>
        </is>
      </c>
      <c r="V172" s="42" t="n"/>
      <c r="W172" s="42" t="n"/>
      <c r="X172" s="66" t="n"/>
      <c r="Y172" s="41" t="inlineStr">
        <is>
          <t>JAUME ESTEVEZ</t>
        </is>
      </c>
      <c r="Z172" s="41" t="n"/>
      <c r="AA172" s="41" t="n"/>
      <c r="AB172" s="41" t="inlineStr">
        <is>
          <t>50% Sustainable</t>
        </is>
      </c>
      <c r="AC172" s="41" t="inlineStr">
        <is>
          <t>50% Recycled cotton, 50% polyacryl</t>
        </is>
      </c>
      <c r="AD172" s="41" t="inlineStr">
        <is>
          <t>xxx</t>
        </is>
      </c>
      <c r="AE172" s="292" t="n"/>
      <c r="AF172" s="41" t="n"/>
      <c r="AG172" s="41" t="n"/>
      <c r="AH172" s="44" t="n"/>
      <c r="AI172" s="44" t="n"/>
      <c r="AJ172" s="44" t="n"/>
      <c r="AK172" s="70" t="n"/>
      <c r="AL172" s="293" t="n"/>
      <c r="AM172" s="294" t="inlineStr">
        <is>
          <t>EUR</t>
        </is>
      </c>
      <c r="AN172" s="294" t="inlineStr">
        <is>
          <t>FOB</t>
        </is>
      </c>
      <c r="AO172" s="294" t="n"/>
      <c r="AP172" s="294" t="n"/>
      <c r="AQ172" s="294" t="n">
        <v>9.800000000000001</v>
      </c>
      <c r="AR172" s="294" t="n"/>
      <c r="AS172" s="294" t="n">
        <v>9.800000000000001</v>
      </c>
      <c r="AT172" s="296">
        <f>IFERROR(((IF(AS172&gt;0, AS172, IF(AR172&gt;0, AR172, IF(AQ172&gt;0, AQ172, 0)))))*INDEX(Assumptions!$B:$B,MATCH(T172,Assumptions!$A:$A,0)),0)</f>
        <v/>
      </c>
      <c r="AU172" s="296">
        <f>IFERROR(((IF(AS172&gt;0, AS172, IF(AR172&gt;0, AR172, IF(AQ172&gt;0, AQ172, 0)))))*INDEX(Assumptions!$C:$C,MATCH(T172,Assumptions!$A:$A,0)),0)</f>
        <v/>
      </c>
      <c r="AV172" s="296">
        <f>IFERROR(((IF(AS172&gt;0, AS172, IF(AR172&gt;0, AR172, IF(AQ172&gt;0, AQ172, 0)))))*INDEX(Assumptions!$D:$D,MATCH(T172,Assumptions!$A:$A,0)),0)</f>
        <v/>
      </c>
      <c r="AW172" s="296">
        <f>IFERROR(((IF(AS172&gt;0, AS172, IF(AR172&gt;0, AR172, IF(AQ172&gt;0, AQ172, 0)))))*INDEX(Assumptions!$G:$G,MATCH(U172,Assumptions!$F:$F,0)),0)</f>
        <v/>
      </c>
      <c r="AX172" s="297">
        <f>SUM(AT172:AW172)</f>
        <v/>
      </c>
      <c r="AY172" s="294">
        <f>((IF(AS172&gt;0, AS172, IF(AR172&gt;0, AR172, IF(AQ172&gt;0, AQ172, 0)))))+AX172+2.28</f>
        <v/>
      </c>
      <c r="AZ172" s="294">
        <f>BC172/BB172</f>
        <v/>
      </c>
      <c r="BA172" s="294">
        <f>AZ172*1.05</f>
        <v/>
      </c>
      <c r="BB172" s="41" t="n">
        <v>2.2</v>
      </c>
      <c r="BC172" s="294" t="n">
        <v>59.95</v>
      </c>
      <c r="BD172" s="46">
        <f>(AZ172-AY172)/AZ172</f>
        <v/>
      </c>
      <c r="BE172" s="294">
        <f>AR172*BQ172</f>
        <v/>
      </c>
      <c r="BF172" s="294" t="n"/>
      <c r="BG172" s="294" t="n"/>
      <c r="BH172" s="47" t="n"/>
      <c r="BI172" s="47" t="n"/>
      <c r="BJ172" s="47" t="n"/>
      <c r="BK172" s="47" t="n"/>
      <c r="BL172" s="47" t="n"/>
      <c r="BM172" s="47" t="n"/>
      <c r="BN172" s="47" t="n"/>
      <c r="BO172" s="47" t="n"/>
      <c r="BP172" s="42" t="n"/>
      <c r="BQ172" s="48" t="n">
        <v>0</v>
      </c>
      <c r="BR172" s="48" t="inlineStr">
        <is>
          <t>ONE SIZE</t>
        </is>
      </c>
      <c r="BS172" s="49" t="n"/>
      <c r="BT172" s="49" t="n"/>
      <c r="BU172" s="49" t="n"/>
      <c r="BV172" s="50" t="n"/>
      <c r="BW172" s="50" t="inlineStr">
        <is>
          <t>RECYCLED COTTON/POLYACRYL BLEND FABRIC FROM SPANISH SUPPLIER, 7 PAIRS OF SOCKS</t>
        </is>
      </c>
      <c r="BX172" s="50" t="inlineStr">
        <is>
          <t xml:space="preserve">drop 1, made in spain, recycled cotton/polyacryl blend fabric from spanish supplier, 7 pairs of socks </t>
        </is>
      </c>
      <c r="BY172" s="51" t="n"/>
      <c r="BZ172" s="51" t="n"/>
      <c r="CA172" s="52" t="n"/>
      <c r="CB172" s="52" t="n"/>
      <c r="CC172" s="52" t="n"/>
      <c r="CD172" s="52" t="inlineStr">
        <is>
          <t>N/A</t>
        </is>
      </c>
      <c r="CE172" s="52" t="inlineStr">
        <is>
          <t>-</t>
        </is>
      </c>
      <c r="CF172" s="52" t="n"/>
      <c r="CG172" s="52" t="n"/>
      <c r="CH172" s="49" t="inlineStr">
        <is>
          <t>?</t>
        </is>
      </c>
      <c r="CI172" s="49" t="n"/>
      <c r="CJ172" s="248" t="n"/>
      <c r="CK172" s="50" t="n"/>
      <c r="CL172" s="53" t="n"/>
      <c r="CM172" s="53" t="n"/>
      <c r="CN172" s="53" t="n"/>
      <c r="CO172" s="53" t="n">
        <v>200</v>
      </c>
      <c r="CP172" s="53">
        <f>CO172*AK172</f>
        <v/>
      </c>
      <c r="CQ172" s="53" t="n"/>
      <c r="CR172" s="53" t="n"/>
      <c r="CS172" s="53" t="n"/>
      <c r="CT172" s="298">
        <f>CO172*AZ172</f>
        <v/>
      </c>
      <c r="CU172" s="298">
        <f>CT172-(CO172*AY172)</f>
        <v/>
      </c>
      <c r="CV172" s="298" t="n"/>
    </row>
    <row customFormat="1" customHeight="1" hidden="1" ht="15" r="173" s="16">
      <c r="A173" s="66" t="inlineStr">
        <is>
          <t>K999901101</t>
        </is>
      </c>
      <c r="B173" s="67" t="n">
        <v>2010102404</v>
      </c>
      <c r="C173" s="67" t="inlineStr">
        <is>
          <t>JUNO</t>
        </is>
      </c>
      <c r="D173" s="66" t="inlineStr">
        <is>
          <t>RINSE</t>
        </is>
      </c>
      <c r="E173" s="66" t="n"/>
      <c r="F173" s="66" t="n"/>
      <c r="G173" s="39" t="n"/>
      <c r="H173" s="66" t="n"/>
      <c r="I173" s="67" t="inlineStr">
        <is>
          <t>JEANS</t>
        </is>
      </c>
      <c r="J173" s="67" t="n">
        <v>62046231</v>
      </c>
      <c r="K173" s="67" t="inlineStr">
        <is>
          <t>lange broeken, incl. kniebroeken e.d. broeken, van denim, voor dames of voor meisjes (m.u.v. werk- en bedrijfskleding, zgn. Amerikaanse overalls en sli</t>
        </is>
      </c>
      <c r="L173" s="40" t="inlineStr">
        <is>
          <t>WOMENS</t>
        </is>
      </c>
      <c r="M173" s="66" t="n"/>
      <c r="N173" s="156" t="inlineStr">
        <is>
          <t>BASIC</t>
        </is>
      </c>
      <c r="O173" s="156" t="inlineStr">
        <is>
          <t>SUPER SLIM</t>
        </is>
      </c>
      <c r="P173" s="41" t="n"/>
      <c r="Q173" s="41" t="n"/>
      <c r="R173" s="41" t="inlineStr">
        <is>
          <t>C/O</t>
        </is>
      </c>
      <c r="S173" s="156" t="inlineStr">
        <is>
          <t>ROYAL CORE MAIN</t>
        </is>
      </c>
      <c r="T173" s="42" t="inlineStr">
        <is>
          <t>TUNISIA</t>
        </is>
      </c>
      <c r="U173" s="257" t="inlineStr">
        <is>
          <t>ARTLAB</t>
        </is>
      </c>
      <c r="V173" s="257" t="inlineStr">
        <is>
          <t>ARTLAB</t>
        </is>
      </c>
      <c r="W173" s="257" t="inlineStr">
        <is>
          <t>INTERWASHING</t>
        </is>
      </c>
      <c r="X173" s="66" t="n"/>
      <c r="Y173" s="156" t="inlineStr">
        <is>
          <t>ORTA</t>
        </is>
      </c>
      <c r="Z173" s="156" t="n">
        <v>9541</v>
      </c>
      <c r="AA173" s="41" t="n"/>
      <c r="AB173" s="156" t="inlineStr">
        <is>
          <t>98% Sustainable</t>
        </is>
      </c>
      <c r="AC173" s="41" t="inlineStr">
        <is>
          <t>98% Organic cotton, 2% elastane</t>
        </is>
      </c>
      <c r="AD173" s="156" t="inlineStr">
        <is>
          <t>12 oz</t>
        </is>
      </c>
      <c r="AE173" s="305" t="inlineStr">
        <is>
          <t>4,8 / 145</t>
        </is>
      </c>
      <c r="AF173" s="41" t="n"/>
      <c r="AG173" s="41" t="n"/>
      <c r="AH173" s="44" t="n"/>
      <c r="AI173" s="44" t="n"/>
      <c r="AJ173" s="44" t="n"/>
      <c r="AK173" s="70" t="n"/>
      <c r="AL173" s="293" t="n"/>
      <c r="AM173" s="294" t="inlineStr">
        <is>
          <t>EUR</t>
        </is>
      </c>
      <c r="AN173" s="294" t="inlineStr">
        <is>
          <t>FOB</t>
        </is>
      </c>
      <c r="AO173" s="294" t="inlineStr">
        <is>
          <t>60 DAYS NETT</t>
        </is>
      </c>
      <c r="AP173" s="295" t="inlineStr">
        <is>
          <t>cfmd</t>
        </is>
      </c>
      <c r="AQ173" s="295" t="n">
        <v>18.4</v>
      </c>
      <c r="AR173" s="294" t="n"/>
      <c r="AS173" s="295" t="n">
        <v>17.4</v>
      </c>
      <c r="AT173" s="296">
        <f>IFERROR(((IF(AS173&gt;0, AS173, IF(AR173&gt;0, AR173, IF(AQ173&gt;0, AQ173, 0)))))*INDEX(Assumptions!$B:$B,MATCH(T173,Assumptions!$A:$A,0)),0)</f>
        <v/>
      </c>
      <c r="AU173" s="296">
        <f>IFERROR(((IF(AS173&gt;0, AS173, IF(AR173&gt;0, AR173, IF(AQ173&gt;0, AQ173, 0)))))*INDEX(Assumptions!$C:$C,MATCH(T173,Assumptions!$A:$A,0)),0)</f>
        <v/>
      </c>
      <c r="AV173" s="296">
        <f>IFERROR(((IF(AS173&gt;0, AS173, IF(AR173&gt;0, AR173, IF(AQ173&gt;0, AQ173, 0)))))*INDEX(Assumptions!$D:$D,MATCH(T173,Assumptions!$A:$A,0)),0)</f>
        <v/>
      </c>
      <c r="AW173" s="296">
        <f>IFERROR(((IF(AS173&gt;0, AS173, IF(AR173&gt;0, AR173, IF(AQ173&gt;0, AQ173, 0)))))*INDEX(Assumptions!$G:$G,MATCH(U173,Assumptions!$F:$F,0)),0)</f>
        <v/>
      </c>
      <c r="AX173" s="297">
        <f>SUM(AT173:AW173)</f>
        <v/>
      </c>
      <c r="AY173" s="294">
        <f>((IF(AS173&gt;0, AS173, IF(AR173&gt;0, AR173, IF(AQ173&gt;0, AQ173, 0)))))+AX173</f>
        <v/>
      </c>
      <c r="AZ173" s="294">
        <f>BC173/BB173</f>
        <v/>
      </c>
      <c r="BA173" s="294">
        <f>BC173/2.38</f>
        <v/>
      </c>
      <c r="BB173" s="41" t="n">
        <v>2.5</v>
      </c>
      <c r="BC173" s="294" t="n">
        <v>99.95</v>
      </c>
      <c r="BD173" s="46">
        <f>(AZ173-AY173)/AZ173</f>
        <v/>
      </c>
      <c r="BE173" s="294">
        <f>AR173*BQ173</f>
        <v/>
      </c>
      <c r="BF173" s="294" t="n"/>
      <c r="BG173" s="294" t="n"/>
      <c r="BH173" s="47" t="n"/>
      <c r="BI173" s="47" t="n"/>
      <c r="BJ173" s="47" t="n"/>
      <c r="BK173" s="47" t="n"/>
      <c r="BL173" s="47" t="n"/>
      <c r="BM173" s="47" t="n"/>
      <c r="BN173" s="47" t="n"/>
      <c r="BO173" s="47" t="n"/>
      <c r="BP173" s="42" t="n"/>
      <c r="BQ173" s="48" t="n"/>
      <c r="BR173" s="48" t="n"/>
      <c r="BS173" s="49" t="n"/>
      <c r="BT173" s="50" t="n"/>
      <c r="BU173" s="50" t="n"/>
      <c r="BV173" s="50" t="n"/>
      <c r="BW173" s="50" t="n"/>
      <c r="BX173" s="50" t="n"/>
      <c r="BY173" s="51" t="n"/>
      <c r="BZ173" s="51" t="n"/>
      <c r="CA173" s="52" t="inlineStr">
        <is>
          <t>-</t>
        </is>
      </c>
      <c r="CB173" s="52" t="n"/>
      <c r="CC173" s="52" t="n"/>
      <c r="CD173" s="52" t="inlineStr">
        <is>
          <t>-</t>
        </is>
      </c>
      <c r="CE173" s="254" t="n">
        <v>42515</v>
      </c>
      <c r="CF173" s="52" t="n"/>
      <c r="CG173" s="52" t="n"/>
      <c r="CH173" s="49" t="n">
        <v>42544</v>
      </c>
      <c r="CI173" s="49" t="inlineStr">
        <is>
          <t>Tunisia</t>
        </is>
      </c>
      <c r="CJ173" s="248" t="n"/>
      <c r="CK173" s="50" t="n"/>
      <c r="CL173" s="53" t="n"/>
      <c r="CM173" s="53" t="n"/>
      <c r="CN173" s="53" t="n"/>
      <c r="CO173" s="53" t="n">
        <v>250</v>
      </c>
      <c r="CP173" s="53">
        <f>CO173*AK173</f>
        <v/>
      </c>
      <c r="CQ173" s="53" t="n"/>
      <c r="CR173" s="53" t="n"/>
      <c r="CS173" s="53" t="n"/>
      <c r="CT173" s="298">
        <f>CO173*AZ173</f>
        <v/>
      </c>
      <c r="CU173" s="298">
        <f>CT173-(CO173*AY173)</f>
        <v/>
      </c>
      <c r="CV173" s="298" t="n"/>
    </row>
    <row customFormat="1" customHeight="1" ht="15" r="174" s="16">
      <c r="A174" s="66" t="inlineStr">
        <is>
          <t>K999901102</t>
        </is>
      </c>
      <c r="B174" s="67" t="n">
        <v>2010102405</v>
      </c>
      <c r="C174" s="67" t="inlineStr">
        <is>
          <t>JUNO</t>
        </is>
      </c>
      <c r="D174" s="67" t="inlineStr">
        <is>
          <t>DARK WORN</t>
        </is>
      </c>
      <c r="E174" s="66" t="n"/>
      <c r="F174" s="66" t="n"/>
      <c r="G174" s="39" t="n"/>
      <c r="H174" s="66" t="n"/>
      <c r="I174" s="67" t="inlineStr">
        <is>
          <t>JEANS</t>
        </is>
      </c>
      <c r="J174" s="67" t="n">
        <v>62046231</v>
      </c>
      <c r="K174" s="67" t="inlineStr">
        <is>
          <t>lange broeken, incl. kniebroeken e.d. broeken, van denim, voor dames of voor meisjes (m.u.v. werk- en bedrijfskleding, zgn. Amerikaanse overalls en sli</t>
        </is>
      </c>
      <c r="L174" s="40" t="inlineStr">
        <is>
          <t>WOMENS</t>
        </is>
      </c>
      <c r="M174" s="66" t="n"/>
      <c r="N174" s="156" t="inlineStr">
        <is>
          <t>BASIC</t>
        </is>
      </c>
      <c r="O174" s="156" t="inlineStr">
        <is>
          <t>SUPER SLIM</t>
        </is>
      </c>
      <c r="P174" s="41" t="n"/>
      <c r="Q174" s="41" t="n"/>
      <c r="R174" s="41" t="inlineStr">
        <is>
          <t>C/O</t>
        </is>
      </c>
      <c r="S174" s="156" t="inlineStr">
        <is>
          <t>ROYAL CORE MAIN</t>
        </is>
      </c>
      <c r="T174" s="42" t="inlineStr">
        <is>
          <t>TUNISIA</t>
        </is>
      </c>
      <c r="U174" s="257" t="inlineStr">
        <is>
          <t>ARTLAB</t>
        </is>
      </c>
      <c r="V174" s="257" t="inlineStr">
        <is>
          <t>ARTLAB</t>
        </is>
      </c>
      <c r="W174" s="257" t="inlineStr">
        <is>
          <t>INTERWASHING</t>
        </is>
      </c>
      <c r="X174" s="66" t="n"/>
      <c r="Y174" s="156" t="inlineStr">
        <is>
          <t>ORTA</t>
        </is>
      </c>
      <c r="Z174" s="156" t="n">
        <v>9541</v>
      </c>
      <c r="AA174" s="41" t="n"/>
      <c r="AB174" s="41" t="inlineStr">
        <is>
          <t>98% Sustainable</t>
        </is>
      </c>
      <c r="AC174" s="41" t="inlineStr">
        <is>
          <t>98% Organic cotton, 2% elastane</t>
        </is>
      </c>
      <c r="AD174" s="156" t="inlineStr">
        <is>
          <t>12 oz</t>
        </is>
      </c>
      <c r="AE174" s="305" t="inlineStr">
        <is>
          <t>4,8 / 145</t>
        </is>
      </c>
      <c r="AF174" s="41" t="n"/>
      <c r="AG174" s="41" t="n"/>
      <c r="AH174" s="44" t="n"/>
      <c r="AI174" s="44" t="n"/>
      <c r="AJ174" s="44" t="n"/>
      <c r="AK174" s="70" t="n"/>
      <c r="AL174" s="293" t="n"/>
      <c r="AM174" s="294" t="inlineStr">
        <is>
          <t>EUR</t>
        </is>
      </c>
      <c r="AN174" s="294" t="inlineStr">
        <is>
          <t>FOB</t>
        </is>
      </c>
      <c r="AO174" s="294" t="inlineStr">
        <is>
          <t>60 DAYS NETT</t>
        </is>
      </c>
      <c r="AP174" s="295" t="inlineStr">
        <is>
          <t>cfmd</t>
        </is>
      </c>
      <c r="AQ174" s="295" t="n">
        <v>23.9</v>
      </c>
      <c r="AR174" s="294" t="n"/>
      <c r="AS174" s="295" t="n">
        <v>22.6</v>
      </c>
      <c r="AT174" s="296">
        <f>IFERROR(((IF(AS174&gt;0, AS174, IF(AR174&gt;0, AR174, IF(AQ174&gt;0, AQ174, 0)))))*INDEX(Assumptions!$B:$B,MATCH(T174,Assumptions!$A:$A,0)),0)</f>
        <v/>
      </c>
      <c r="AU174" s="296">
        <f>IFERROR(((IF(AS174&gt;0, AS174, IF(AR174&gt;0, AR174, IF(AQ174&gt;0, AQ174, 0)))))*INDEX(Assumptions!$C:$C,MATCH(T174,Assumptions!$A:$A,0)),0)</f>
        <v/>
      </c>
      <c r="AV174" s="296">
        <f>IFERROR(((IF(AS174&gt;0, AS174, IF(AR174&gt;0, AR174, IF(AQ174&gt;0, AQ174, 0)))))*INDEX(Assumptions!$D:$D,MATCH(T174,Assumptions!$A:$A,0)),0)</f>
        <v/>
      </c>
      <c r="AW174" s="296">
        <f>IFERROR(((IF(AS174&gt;0, AS174, IF(AR174&gt;0, AR174, IF(AQ174&gt;0, AQ174, 0)))))*INDEX(Assumptions!$G:$G,MATCH(U174,Assumptions!$F:$F,0)),0)</f>
        <v/>
      </c>
      <c r="AX174" s="297">
        <f>SUM(AT174:AW174)</f>
        <v/>
      </c>
      <c r="AY174" s="294">
        <f>((IF(AS174&gt;0, AS174, IF(AR174&gt;0, AR174, IF(AQ174&gt;0, AQ174, 0)))))+AX174</f>
        <v/>
      </c>
      <c r="AZ174" s="294">
        <f>BC174/BB174</f>
        <v/>
      </c>
      <c r="BA174" s="294">
        <f>BC174/2.38</f>
        <v/>
      </c>
      <c r="BB174" s="41" t="n">
        <v>2.5</v>
      </c>
      <c r="BC174" s="294" t="n">
        <v>119.95</v>
      </c>
      <c r="BD174" s="46">
        <f>(AZ174-AY174)/AZ174</f>
        <v/>
      </c>
      <c r="BE174" s="294">
        <f>AR174*BQ174</f>
        <v/>
      </c>
      <c r="BF174" s="294" t="n"/>
      <c r="BG174" s="294" t="n"/>
      <c r="BH174" s="47" t="n"/>
      <c r="BI174" s="47" t="n"/>
      <c r="BJ174" s="47" t="n"/>
      <c r="BK174" s="47" t="n"/>
      <c r="BL174" s="47" t="n"/>
      <c r="BM174" s="47" t="n"/>
      <c r="BN174" s="47" t="n"/>
      <c r="BO174" s="47" t="n"/>
      <c r="BP174" s="42" t="n"/>
      <c r="BQ174" s="48" t="n"/>
      <c r="BR174" s="48" t="n"/>
      <c r="BS174" s="49" t="n"/>
      <c r="BT174" s="50" t="n"/>
      <c r="BU174" s="50" t="n"/>
      <c r="BV174" s="50" t="n"/>
      <c r="BW174" s="50" t="n"/>
      <c r="BX174" s="50" t="n"/>
      <c r="BY174" s="51" t="n"/>
      <c r="BZ174" s="51" t="n"/>
      <c r="CA174" s="52" t="inlineStr">
        <is>
          <t>-</t>
        </is>
      </c>
      <c r="CB174" s="52" t="n"/>
      <c r="CC174" s="52" t="n"/>
      <c r="CD174" s="52" t="inlineStr">
        <is>
          <t>-</t>
        </is>
      </c>
      <c r="CE174" s="52" t="n">
        <v>42433</v>
      </c>
      <c r="CF174" s="52" t="n"/>
      <c r="CG174" s="52" t="n"/>
      <c r="CH174" s="259" t="inlineStr">
        <is>
          <t>13-7-2016 (2nd choice only)</t>
        </is>
      </c>
      <c r="CI174" s="49" t="inlineStr">
        <is>
          <t>Tunisia</t>
        </is>
      </c>
      <c r="CJ174" s="248" t="n"/>
      <c r="CK174" s="50" t="inlineStr">
        <is>
          <t>needs to be re-fit in NL</t>
        </is>
      </c>
      <c r="CL174" s="53" t="n"/>
      <c r="CM174" s="53" t="n"/>
      <c r="CN174" s="53" t="n"/>
      <c r="CO174" s="53" t="n">
        <v>408</v>
      </c>
      <c r="CP174" s="53">
        <f>CO174*AK174</f>
        <v/>
      </c>
      <c r="CQ174" s="53" t="n"/>
      <c r="CR174" s="53" t="n"/>
      <c r="CS174" s="53" t="n"/>
      <c r="CT174" s="298">
        <f>CO174*AZ174</f>
        <v/>
      </c>
      <c r="CU174" s="298">
        <f>CT174-(CO174*AY174)</f>
        <v/>
      </c>
      <c r="CV174" s="298" t="n"/>
    </row>
    <row customFormat="1" customHeight="1" hidden="1" ht="15" r="175" s="16">
      <c r="A175" s="66" t="inlineStr">
        <is>
          <t>K999901103</t>
        </is>
      </c>
      <c r="B175" s="67" t="n">
        <v>2010102406</v>
      </c>
      <c r="C175" s="67" t="inlineStr">
        <is>
          <t>JUNO</t>
        </is>
      </c>
      <c r="D175" s="66" t="inlineStr">
        <is>
          <t>MID INDIGO</t>
        </is>
      </c>
      <c r="E175" s="66" t="n"/>
      <c r="F175" s="66" t="n"/>
      <c r="G175" s="39" t="n"/>
      <c r="H175" s="66" t="n"/>
      <c r="I175" s="67" t="inlineStr">
        <is>
          <t>JEANS</t>
        </is>
      </c>
      <c r="J175" s="67" t="n">
        <v>62046231</v>
      </c>
      <c r="K175" s="67" t="inlineStr">
        <is>
          <t>lange broeken, incl. kniebroeken e.d. broeken, van denim, voor dames of voor meisjes (m.u.v. werk- en bedrijfskleding, zgn. Amerikaanse overalls en sli</t>
        </is>
      </c>
      <c r="L175" s="40" t="inlineStr">
        <is>
          <t>WOMENS</t>
        </is>
      </c>
      <c r="M175" s="66" t="n"/>
      <c r="N175" s="156" t="inlineStr">
        <is>
          <t>HIGH</t>
        </is>
      </c>
      <c r="O175" s="156" t="inlineStr">
        <is>
          <t>SUPER SLIM</t>
        </is>
      </c>
      <c r="P175" s="41" t="n"/>
      <c r="Q175" s="41" t="n"/>
      <c r="R175" s="41" t="inlineStr">
        <is>
          <t>C/O</t>
        </is>
      </c>
      <c r="S175" s="156" t="inlineStr">
        <is>
          <t>ROYAL CORE MAIN</t>
        </is>
      </c>
      <c r="T175" s="42" t="inlineStr">
        <is>
          <t>TUNISIA</t>
        </is>
      </c>
      <c r="U175" s="257" t="inlineStr">
        <is>
          <t>ARTLAB</t>
        </is>
      </c>
      <c r="V175" s="257" t="inlineStr">
        <is>
          <t>ARTLAB</t>
        </is>
      </c>
      <c r="W175" s="257" t="inlineStr">
        <is>
          <t>INTERWASHING</t>
        </is>
      </c>
      <c r="X175" s="66" t="n"/>
      <c r="Y175" s="156" t="inlineStr">
        <is>
          <t>ORTA</t>
        </is>
      </c>
      <c r="Z175" s="156" t="n">
        <v>9541</v>
      </c>
      <c r="AA175" s="41" t="n"/>
      <c r="AB175" s="156" t="inlineStr">
        <is>
          <t>98% Sustainable</t>
        </is>
      </c>
      <c r="AC175" s="41" t="inlineStr">
        <is>
          <t>98% Organic cotton, 2% elastane</t>
        </is>
      </c>
      <c r="AD175" s="156" t="inlineStr">
        <is>
          <t>12 oz</t>
        </is>
      </c>
      <c r="AE175" s="305" t="inlineStr">
        <is>
          <t>4,8 / 145</t>
        </is>
      </c>
      <c r="AF175" s="41" t="n"/>
      <c r="AG175" s="41" t="n"/>
      <c r="AH175" s="44" t="n"/>
      <c r="AI175" s="44" t="n"/>
      <c r="AJ175" s="44" t="n"/>
      <c r="AK175" s="70" t="n"/>
      <c r="AL175" s="293" t="n"/>
      <c r="AM175" s="294" t="inlineStr">
        <is>
          <t>EUR</t>
        </is>
      </c>
      <c r="AN175" s="294" t="inlineStr">
        <is>
          <t>FOB</t>
        </is>
      </c>
      <c r="AO175" s="294" t="inlineStr">
        <is>
          <t>60 DAYS NETT</t>
        </is>
      </c>
      <c r="AP175" s="295" t="inlineStr">
        <is>
          <t>cfmd</t>
        </is>
      </c>
      <c r="AQ175" s="295" t="n">
        <v>24</v>
      </c>
      <c r="AR175" s="294" t="n"/>
      <c r="AS175" s="295" t="n">
        <v>22.6</v>
      </c>
      <c r="AT175" s="296">
        <f>IFERROR(((IF(AS175&gt;0, AS175, IF(AR175&gt;0, AR175, IF(AQ175&gt;0, AQ175, 0)))))*INDEX(Assumptions!$B:$B,MATCH(T175,Assumptions!$A:$A,0)),0)</f>
        <v/>
      </c>
      <c r="AU175" s="296">
        <f>IFERROR(((IF(AS175&gt;0, AS175, IF(AR175&gt;0, AR175, IF(AQ175&gt;0, AQ175, 0)))))*INDEX(Assumptions!$C:$C,MATCH(T175,Assumptions!$A:$A,0)),0)</f>
        <v/>
      </c>
      <c r="AV175" s="296">
        <f>IFERROR(((IF(AS175&gt;0, AS175, IF(AR175&gt;0, AR175, IF(AQ175&gt;0, AQ175, 0)))))*INDEX(Assumptions!$D:$D,MATCH(T175,Assumptions!$A:$A,0)),0)</f>
        <v/>
      </c>
      <c r="AW175" s="296">
        <f>IFERROR(((IF(AS175&gt;0, AS175, IF(AR175&gt;0, AR175, IF(AQ175&gt;0, AQ175, 0)))))*INDEX(Assumptions!$G:$G,MATCH(U175,Assumptions!$F:$F,0)),0)</f>
        <v/>
      </c>
      <c r="AX175" s="297">
        <f>SUM(AT175:AW175)</f>
        <v/>
      </c>
      <c r="AY175" s="294">
        <f>((IF(AS175&gt;0, AS175, IF(AR175&gt;0, AR175, IF(AQ175&gt;0, AQ175, 0)))))+AX175</f>
        <v/>
      </c>
      <c r="AZ175" s="294">
        <f>BC175/BB175</f>
        <v/>
      </c>
      <c r="BA175" s="294">
        <f>BC175/2.38</f>
        <v/>
      </c>
      <c r="BB175" s="41" t="n">
        <v>2.5</v>
      </c>
      <c r="BC175" s="294" t="n">
        <v>129.95</v>
      </c>
      <c r="BD175" s="46">
        <f>(AZ175-AY175)/AZ175</f>
        <v/>
      </c>
      <c r="BE175" s="294">
        <f>AR175*BQ175</f>
        <v/>
      </c>
      <c r="BF175" s="294" t="n"/>
      <c r="BG175" s="294" t="n"/>
      <c r="BH175" s="47" t="n"/>
      <c r="BI175" s="47" t="n"/>
      <c r="BJ175" s="47" t="n"/>
      <c r="BK175" s="47" t="n"/>
      <c r="BL175" s="47" t="n"/>
      <c r="BM175" s="47" t="n"/>
      <c r="BN175" s="47" t="n"/>
      <c r="BO175" s="47" t="n"/>
      <c r="BP175" s="42" t="n"/>
      <c r="BQ175" s="48" t="n"/>
      <c r="BR175" s="48" t="n"/>
      <c r="BS175" s="49" t="n"/>
      <c r="BT175" s="50" t="n"/>
      <c r="BU175" s="50" t="n"/>
      <c r="BV175" s="50" t="n"/>
      <c r="BW175" s="50" t="n"/>
      <c r="BX175" s="50" t="n"/>
      <c r="BY175" s="51" t="n"/>
      <c r="BZ175" s="51" t="n"/>
      <c r="CA175" s="52" t="inlineStr">
        <is>
          <t>-</t>
        </is>
      </c>
      <c r="CB175" s="52" t="n"/>
      <c r="CC175" s="52" t="n"/>
      <c r="CD175" s="52" t="inlineStr">
        <is>
          <t>-</t>
        </is>
      </c>
      <c r="CE175" s="254" t="n">
        <v>42515</v>
      </c>
      <c r="CF175" s="52" t="n"/>
      <c r="CG175" s="52" t="n"/>
      <c r="CH175" s="49" t="inlineStr">
        <is>
          <t>?</t>
        </is>
      </c>
      <c r="CI175" s="49" t="n"/>
      <c r="CJ175" s="248" t="n"/>
      <c r="CK175" s="50" t="n"/>
      <c r="CL175" s="53" t="n"/>
      <c r="CM175" s="53" t="n"/>
      <c r="CN175" s="53" t="n"/>
      <c r="CO175" s="53">
        <f>CM175+CN175</f>
        <v/>
      </c>
      <c r="CP175" s="53">
        <f>CO175*AK175</f>
        <v/>
      </c>
      <c r="CQ175" s="53" t="n"/>
      <c r="CR175" s="53" t="n"/>
      <c r="CS175" s="53" t="n"/>
      <c r="CT175" s="298">
        <f>CO175*AZ175</f>
        <v/>
      </c>
      <c r="CU175" s="298">
        <f>CT175-(CO175*AY175)</f>
        <v/>
      </c>
      <c r="CV175" s="298" t="n"/>
    </row>
    <row customFormat="1" customHeight="1" hidden="1" ht="15" r="176" s="16">
      <c r="A176" s="66" t="inlineStr">
        <is>
          <t>K999901104</t>
        </is>
      </c>
      <c r="B176" s="67" t="n">
        <v>2010102407</v>
      </c>
      <c r="C176" s="67" t="inlineStr">
        <is>
          <t>JUNO</t>
        </is>
      </c>
      <c r="D176" s="67" t="inlineStr">
        <is>
          <t>BLACK WORN IN</t>
        </is>
      </c>
      <c r="E176" s="66" t="n"/>
      <c r="F176" s="66" t="n"/>
      <c r="G176" s="39" t="n"/>
      <c r="H176" s="66" t="n"/>
      <c r="I176" s="67" t="inlineStr">
        <is>
          <t>JEANS</t>
        </is>
      </c>
      <c r="J176" s="67" t="n">
        <v>62046231</v>
      </c>
      <c r="K176" s="67" t="inlineStr">
        <is>
          <t>lange broeken, incl. kniebroeken e.d. broeken, van denim, voor dames of voor meisjes (m.u.v. werk- en bedrijfskleding, zgn. Amerikaanse overalls en sli</t>
        </is>
      </c>
      <c r="L176" s="40" t="inlineStr">
        <is>
          <t>WOMENS</t>
        </is>
      </c>
      <c r="M176" s="66" t="n"/>
      <c r="N176" s="156" t="inlineStr">
        <is>
          <t>HIGH</t>
        </is>
      </c>
      <c r="O176" s="156" t="inlineStr">
        <is>
          <t>SUPER SLIM</t>
        </is>
      </c>
      <c r="P176" s="41" t="n"/>
      <c r="Q176" s="41" t="n"/>
      <c r="R176" s="41" t="inlineStr">
        <is>
          <t>C/O</t>
        </is>
      </c>
      <c r="S176" s="156" t="inlineStr">
        <is>
          <t>ROYAL CORE BLACK</t>
        </is>
      </c>
      <c r="T176" s="42" t="inlineStr">
        <is>
          <t>TUNISIA</t>
        </is>
      </c>
      <c r="U176" s="257" t="inlineStr">
        <is>
          <t>ARTLAB</t>
        </is>
      </c>
      <c r="V176" s="257" t="inlineStr">
        <is>
          <t>ARTLAB</t>
        </is>
      </c>
      <c r="W176" s="257" t="inlineStr">
        <is>
          <t>INTERWASHING</t>
        </is>
      </c>
      <c r="X176" s="66" t="n"/>
      <c r="Y176" s="41" t="inlineStr">
        <is>
          <t>CALIK</t>
        </is>
      </c>
      <c r="Z176" s="41" t="inlineStr">
        <is>
          <t>D7924O022 Pinus</t>
        </is>
      </c>
      <c r="AA176" s="41" t="n"/>
      <c r="AB176" s="156" t="inlineStr">
        <is>
          <t>97,8% Sustainable</t>
        </is>
      </c>
      <c r="AC176" s="41" t="inlineStr">
        <is>
          <t>97,8% Organic cotton, 2,2% elastane</t>
        </is>
      </c>
      <c r="AD176" s="156" t="inlineStr">
        <is>
          <t>11 oz</t>
        </is>
      </c>
      <c r="AE176" s="305" t="inlineStr">
        <is>
          <t>5 / 147</t>
        </is>
      </c>
      <c r="AF176" s="41" t="n"/>
      <c r="AG176" s="41" t="n"/>
      <c r="AH176" s="44" t="n"/>
      <c r="AI176" s="44" t="n"/>
      <c r="AJ176" s="44" t="n"/>
      <c r="AK176" s="70" t="n"/>
      <c r="AL176" s="293" t="n"/>
      <c r="AM176" s="294" t="inlineStr">
        <is>
          <t>EUR</t>
        </is>
      </c>
      <c r="AN176" s="294" t="inlineStr">
        <is>
          <t>FOB</t>
        </is>
      </c>
      <c r="AO176" s="294" t="inlineStr">
        <is>
          <t>60 DAYS NETT</t>
        </is>
      </c>
      <c r="AP176" s="295" t="inlineStr">
        <is>
          <t>cfmd</t>
        </is>
      </c>
      <c r="AQ176" s="295" t="n">
        <v>24.3</v>
      </c>
      <c r="AR176" s="294" t="n"/>
      <c r="AS176" s="295" t="n">
        <v>22.5</v>
      </c>
      <c r="AT176" s="296">
        <f>IFERROR(((IF(AS176&gt;0, AS176, IF(AR176&gt;0, AR176, IF(AQ176&gt;0, AQ176, 0)))))*INDEX(Assumptions!$B:$B,MATCH(T176,Assumptions!$A:$A,0)),0)</f>
        <v/>
      </c>
      <c r="AU176" s="296">
        <f>IFERROR(((IF(AS176&gt;0, AS176, IF(AR176&gt;0, AR176, IF(AQ176&gt;0, AQ176, 0)))))*INDEX(Assumptions!$C:$C,MATCH(T176,Assumptions!$A:$A,0)),0)</f>
        <v/>
      </c>
      <c r="AV176" s="296">
        <f>IFERROR(((IF(AS176&gt;0, AS176, IF(AR176&gt;0, AR176, IF(AQ176&gt;0, AQ176, 0)))))*INDEX(Assumptions!$D:$D,MATCH(T176,Assumptions!$A:$A,0)),0)</f>
        <v/>
      </c>
      <c r="AW176" s="296">
        <f>IFERROR(((IF(AS176&gt;0, AS176, IF(AR176&gt;0, AR176, IF(AQ176&gt;0, AQ176, 0)))))*INDEX(Assumptions!$G:$G,MATCH(U176,Assumptions!$F:$F,0)),0)</f>
        <v/>
      </c>
      <c r="AX176" s="297">
        <f>SUM(AT176:AW176)</f>
        <v/>
      </c>
      <c r="AY176" s="294">
        <f>((IF(AS176&gt;0, AS176, IF(AR176&gt;0, AR176, IF(AQ176&gt;0, AQ176, 0)))))+AX176</f>
        <v/>
      </c>
      <c r="AZ176" s="294">
        <f>BC176/BB176</f>
        <v/>
      </c>
      <c r="BA176" s="294">
        <f>BC176/2.38</f>
        <v/>
      </c>
      <c r="BB176" s="41" t="n">
        <v>2.5</v>
      </c>
      <c r="BC176" s="294" t="n">
        <v>129.95</v>
      </c>
      <c r="BD176" s="46">
        <f>(AZ176-AY176)/AZ176</f>
        <v/>
      </c>
      <c r="BE176" s="294">
        <f>AR176*BQ176</f>
        <v/>
      </c>
      <c r="BF176" s="294" t="n"/>
      <c r="BG176" s="294" t="n"/>
      <c r="BH176" s="47" t="n"/>
      <c r="BI176" s="47" t="n"/>
      <c r="BJ176" s="47" t="n"/>
      <c r="BK176" s="47" t="n"/>
      <c r="BL176" s="47" t="n"/>
      <c r="BM176" s="47" t="n"/>
      <c r="BN176" s="47" t="n"/>
      <c r="BO176" s="47" t="n"/>
      <c r="BP176" s="42" t="n"/>
      <c r="BQ176" s="48" t="n"/>
      <c r="BR176" s="48" t="n"/>
      <c r="BS176" s="49" t="n"/>
      <c r="BT176" s="50" t="n"/>
      <c r="BU176" s="50" t="n"/>
      <c r="BV176" s="50" t="n"/>
      <c r="BW176" s="50" t="n"/>
      <c r="BX176" s="50" t="n"/>
      <c r="BY176" s="51" t="n"/>
      <c r="BZ176" s="51" t="n"/>
      <c r="CA176" s="52" t="inlineStr">
        <is>
          <t>-</t>
        </is>
      </c>
      <c r="CB176" s="52" t="n"/>
      <c r="CC176" s="52" t="n"/>
      <c r="CD176" s="52" t="inlineStr">
        <is>
          <t>-</t>
        </is>
      </c>
      <c r="CE176" s="254" t="n">
        <v>42515</v>
      </c>
      <c r="CF176" s="52" t="n"/>
      <c r="CG176" s="52" t="n"/>
      <c r="CH176" s="49" t="n">
        <v>42586</v>
      </c>
      <c r="CI176" s="49" t="inlineStr">
        <is>
          <t>Tunisia</t>
        </is>
      </c>
      <c r="CJ176" s="248" t="inlineStr">
        <is>
          <t>2-5 pcs received (recheck)</t>
        </is>
      </c>
      <c r="CK176" s="50" t="n"/>
      <c r="CL176" s="53" t="n"/>
      <c r="CM176" s="53" t="n"/>
      <c r="CN176" s="53" t="n"/>
      <c r="CO176" s="53" t="n">
        <v>941</v>
      </c>
      <c r="CP176" s="53">
        <f>CO176*AK176</f>
        <v/>
      </c>
      <c r="CQ176" s="53" t="n"/>
      <c r="CR176" s="53" t="n"/>
      <c r="CS176" s="53" t="n"/>
      <c r="CT176" s="298">
        <f>CO176*AZ176</f>
        <v/>
      </c>
      <c r="CU176" s="298">
        <f>CT176-(CO176*AY176)</f>
        <v/>
      </c>
      <c r="CV176" s="298" t="n"/>
    </row>
    <row customFormat="1" customHeight="1" hidden="1" ht="15" r="177" s="16">
      <c r="A177" s="66" t="inlineStr">
        <is>
          <t>K999901105</t>
        </is>
      </c>
      <c r="B177" s="67" t="n">
        <v>2010102408</v>
      </c>
      <c r="C177" s="67" t="inlineStr">
        <is>
          <t>JUNO</t>
        </is>
      </c>
      <c r="D177" s="66" t="inlineStr">
        <is>
          <t>BLACK RINSE</t>
        </is>
      </c>
      <c r="E177" s="66" t="n"/>
      <c r="F177" s="66" t="n"/>
      <c r="G177" s="39" t="n"/>
      <c r="H177" s="66" t="n"/>
      <c r="I177" s="67" t="inlineStr">
        <is>
          <t>JEANS</t>
        </is>
      </c>
      <c r="J177" s="67" t="n">
        <v>62046231</v>
      </c>
      <c r="K177" s="67" t="inlineStr">
        <is>
          <t>lange broeken, incl. kniebroeken e.d. broeken, van denim, voor dames of voor meisjes (m.u.v. werk- en bedrijfskleding, zgn. Amerikaanse overalls en sli</t>
        </is>
      </c>
      <c r="L177" s="40" t="inlineStr">
        <is>
          <t>WOMENS</t>
        </is>
      </c>
      <c r="M177" s="66" t="n"/>
      <c r="N177" s="156" t="inlineStr">
        <is>
          <t>HIGH</t>
        </is>
      </c>
      <c r="O177" s="156" t="inlineStr">
        <is>
          <t>SUPER SLIM</t>
        </is>
      </c>
      <c r="P177" s="41" t="n"/>
      <c r="Q177" s="41" t="n"/>
      <c r="R177" s="41" t="inlineStr">
        <is>
          <t>C/O</t>
        </is>
      </c>
      <c r="S177" s="156" t="inlineStr">
        <is>
          <t>ROYAL CORE BLACK</t>
        </is>
      </c>
      <c r="T177" s="42" t="inlineStr">
        <is>
          <t>TUNISIA</t>
        </is>
      </c>
      <c r="U177" s="257" t="inlineStr">
        <is>
          <t>ARTLAB</t>
        </is>
      </c>
      <c r="V177" s="257" t="inlineStr">
        <is>
          <t>ARTLAB</t>
        </is>
      </c>
      <c r="W177" s="257" t="inlineStr">
        <is>
          <t>INTERWASHING</t>
        </is>
      </c>
      <c r="X177" s="66" t="n"/>
      <c r="Y177" s="41" t="inlineStr">
        <is>
          <t>CALIK</t>
        </is>
      </c>
      <c r="Z177" s="41" t="inlineStr">
        <is>
          <t>D7924O022 Pinus</t>
        </is>
      </c>
      <c r="AA177" s="41" t="n"/>
      <c r="AB177" s="156" t="inlineStr">
        <is>
          <t>97,8% Sustainable</t>
        </is>
      </c>
      <c r="AC177" s="41" t="inlineStr">
        <is>
          <t>97,8% Organic cotton, 2,2% elastane</t>
        </is>
      </c>
      <c r="AD177" s="156" t="inlineStr">
        <is>
          <t>11 oz</t>
        </is>
      </c>
      <c r="AE177" s="305" t="inlineStr">
        <is>
          <t>5 / 147</t>
        </is>
      </c>
      <c r="AF177" s="41" t="n"/>
      <c r="AG177" s="41" t="n"/>
      <c r="AH177" s="44" t="n"/>
      <c r="AI177" s="44" t="n"/>
      <c r="AJ177" s="44" t="n"/>
      <c r="AK177" s="70" t="n"/>
      <c r="AL177" s="293" t="n"/>
      <c r="AM177" s="294" t="inlineStr">
        <is>
          <t>EUR</t>
        </is>
      </c>
      <c r="AN177" s="294" t="inlineStr">
        <is>
          <t>FOB</t>
        </is>
      </c>
      <c r="AO177" s="294" t="inlineStr">
        <is>
          <t>60 DAYS NETT</t>
        </is>
      </c>
      <c r="AP177" s="295" t="inlineStr">
        <is>
          <t>cfmd</t>
        </is>
      </c>
      <c r="AQ177" s="295" t="n">
        <v>18.8</v>
      </c>
      <c r="AR177" s="294" t="n"/>
      <c r="AS177" s="295" t="n">
        <v>18.2</v>
      </c>
      <c r="AT177" s="296">
        <f>IFERROR(((IF(AS177&gt;0, AS177, IF(AR177&gt;0, AR177, IF(AQ177&gt;0, AQ177, 0)))))*INDEX(Assumptions!$B:$B,MATCH(T177,Assumptions!$A:$A,0)),0)</f>
        <v/>
      </c>
      <c r="AU177" s="296">
        <f>IFERROR(((IF(AS177&gt;0, AS177, IF(AR177&gt;0, AR177, IF(AQ177&gt;0, AQ177, 0)))))*INDEX(Assumptions!$C:$C,MATCH(T177,Assumptions!$A:$A,0)),0)</f>
        <v/>
      </c>
      <c r="AV177" s="296">
        <f>IFERROR(((IF(AS177&gt;0, AS177, IF(AR177&gt;0, AR177, IF(AQ177&gt;0, AQ177, 0)))))*INDEX(Assumptions!$D:$D,MATCH(T177,Assumptions!$A:$A,0)),0)</f>
        <v/>
      </c>
      <c r="AW177" s="296">
        <f>IFERROR(((IF(AS177&gt;0, AS177, IF(AR177&gt;0, AR177, IF(AQ177&gt;0, AQ177, 0)))))*INDEX(Assumptions!$G:$G,MATCH(U177,Assumptions!$F:$F,0)),0)</f>
        <v/>
      </c>
      <c r="AX177" s="297">
        <f>SUM(AT177:AW177)</f>
        <v/>
      </c>
      <c r="AY177" s="294">
        <f>((IF(AS177&gt;0, AS177, IF(AR177&gt;0, AR177, IF(AQ177&gt;0, AQ177, 0)))))+AX177</f>
        <v/>
      </c>
      <c r="AZ177" s="294">
        <f>BC177/BB177</f>
        <v/>
      </c>
      <c r="BA177" s="294">
        <f>BC177/2.38</f>
        <v/>
      </c>
      <c r="BB177" s="41" t="n">
        <v>2.5</v>
      </c>
      <c r="BC177" s="294" t="n">
        <v>99.95</v>
      </c>
      <c r="BD177" s="46">
        <f>(AZ177-AY177)/AZ177</f>
        <v/>
      </c>
      <c r="BE177" s="294">
        <f>AR177*BQ177</f>
        <v/>
      </c>
      <c r="BF177" s="294" t="n"/>
      <c r="BG177" s="294" t="n"/>
      <c r="BH177" s="47" t="n"/>
      <c r="BI177" s="47" t="n"/>
      <c r="BJ177" s="47" t="n"/>
      <c r="BK177" s="47" t="n"/>
      <c r="BL177" s="47" t="n"/>
      <c r="BM177" s="47" t="n"/>
      <c r="BN177" s="47" t="n"/>
      <c r="BO177" s="47" t="n"/>
      <c r="BP177" s="42" t="n"/>
      <c r="BQ177" s="48" t="n"/>
      <c r="BR177" s="48" t="n"/>
      <c r="BS177" s="49" t="n"/>
      <c r="BT177" s="50" t="n"/>
      <c r="BU177" s="50" t="n"/>
      <c r="BV177" s="50" t="n"/>
      <c r="BW177" s="50" t="n"/>
      <c r="BX177" s="50" t="n"/>
      <c r="BY177" s="51" t="n"/>
      <c r="BZ177" s="51" t="n"/>
      <c r="CA177" s="52" t="inlineStr">
        <is>
          <t>-</t>
        </is>
      </c>
      <c r="CB177" s="52" t="n"/>
      <c r="CC177" s="52" t="n"/>
      <c r="CD177" s="52" t="inlineStr">
        <is>
          <t>-</t>
        </is>
      </c>
      <c r="CE177" s="254" t="n">
        <v>42515</v>
      </c>
      <c r="CF177" s="52" t="n"/>
      <c r="CG177" s="52" t="n"/>
      <c r="CH177" s="49" t="n">
        <v>42562</v>
      </c>
      <c r="CI177" s="49" t="inlineStr">
        <is>
          <t>HQ</t>
        </is>
      </c>
      <c r="CJ177" s="248" t="inlineStr">
        <is>
          <t>5</t>
        </is>
      </c>
      <c r="CK177" s="50" t="n"/>
      <c r="CL177" s="53" t="n"/>
      <c r="CM177" s="53" t="n"/>
      <c r="CN177" s="53" t="n"/>
      <c r="CO177" s="53" t="n">
        <v>974</v>
      </c>
      <c r="CP177" s="53">
        <f>CO177*AK177</f>
        <v/>
      </c>
      <c r="CQ177" s="53" t="n"/>
      <c r="CR177" s="53" t="n"/>
      <c r="CS177" s="53" t="n"/>
      <c r="CT177" s="298">
        <f>CO177*AZ177</f>
        <v/>
      </c>
      <c r="CU177" s="298">
        <f>CT177-(CO177*AY177)</f>
        <v/>
      </c>
      <c r="CV177" s="298" t="n"/>
    </row>
    <row customFormat="1" customHeight="1" hidden="1" ht="15" r="178" s="16">
      <c r="A178" s="66" t="inlineStr">
        <is>
          <t>K999901106</t>
        </is>
      </c>
      <c r="B178" s="67" t="n">
        <v>2010102418</v>
      </c>
      <c r="C178" s="67" t="inlineStr">
        <is>
          <t>JUNO</t>
        </is>
      </c>
      <c r="D178" s="67" t="inlineStr">
        <is>
          <t>ELECTRIC BLUE</t>
        </is>
      </c>
      <c r="E178" s="66" t="n"/>
      <c r="F178" s="66" t="n"/>
      <c r="G178" s="39" t="n"/>
      <c r="H178" s="66" t="n"/>
      <c r="I178" s="67" t="inlineStr">
        <is>
          <t>JEANS</t>
        </is>
      </c>
      <c r="J178" s="67" t="n">
        <v>62046231</v>
      </c>
      <c r="K178" s="67" t="inlineStr">
        <is>
          <t>lange broeken, incl. kniebroeken e.d. broeken, van denim, voor dames of voor meisjes (m.u.v. werk- en bedrijfskleding, zgn. Amerikaanse overalls en sli</t>
        </is>
      </c>
      <c r="L178" s="40" t="inlineStr">
        <is>
          <t>WOMENS</t>
        </is>
      </c>
      <c r="M178" s="66" t="n"/>
      <c r="N178" s="156" t="inlineStr">
        <is>
          <t>HIGH</t>
        </is>
      </c>
      <c r="O178" s="156" t="inlineStr">
        <is>
          <t>SUPER SLIM</t>
        </is>
      </c>
      <c r="P178" s="41" t="n"/>
      <c r="Q178" s="41" t="n"/>
      <c r="R178" s="41" t="inlineStr">
        <is>
          <t>C/O</t>
        </is>
      </c>
      <c r="S178" s="156" t="inlineStr">
        <is>
          <t>ROYAL CORE MAIN</t>
        </is>
      </c>
      <c r="T178" s="42" t="inlineStr">
        <is>
          <t>TUNISIA</t>
        </is>
      </c>
      <c r="U178" s="257" t="inlineStr">
        <is>
          <t>ARTLAB</t>
        </is>
      </c>
      <c r="V178" s="257" t="inlineStr">
        <is>
          <t>ARTLAB</t>
        </is>
      </c>
      <c r="W178" s="257" t="inlineStr">
        <is>
          <t>INTERWASHING</t>
        </is>
      </c>
      <c r="X178" s="66" t="n"/>
      <c r="Y178" s="41" t="inlineStr">
        <is>
          <t>CALIK</t>
        </is>
      </c>
      <c r="Z178" s="66" t="inlineStr">
        <is>
          <t>D7253O019 Rosemary stretch</t>
        </is>
      </c>
      <c r="AA178" s="41" t="n"/>
      <c r="AB178" s="156" t="inlineStr">
        <is>
          <t>96,55% Sustainable</t>
        </is>
      </c>
      <c r="AC178" s="41" t="inlineStr">
        <is>
          <t>96,55% Organic cotton, 2,93% polybutylene terephthalate, 0,52% elastane</t>
        </is>
      </c>
      <c r="AD178" s="156" t="inlineStr">
        <is>
          <t>11 oz</t>
        </is>
      </c>
      <c r="AE178" s="305" t="inlineStr">
        <is>
          <t>5 / 142</t>
        </is>
      </c>
      <c r="AF178" s="41" t="n"/>
      <c r="AG178" s="41" t="n"/>
      <c r="AH178" s="44" t="n"/>
      <c r="AI178" s="44" t="n"/>
      <c r="AJ178" s="44" t="n"/>
      <c r="AK178" s="70" t="n"/>
      <c r="AL178" s="293" t="n"/>
      <c r="AM178" s="294" t="inlineStr">
        <is>
          <t>EUR</t>
        </is>
      </c>
      <c r="AN178" s="294" t="inlineStr">
        <is>
          <t>FOB</t>
        </is>
      </c>
      <c r="AO178" s="294" t="inlineStr">
        <is>
          <t>60 DAYS NETT</t>
        </is>
      </c>
      <c r="AP178" s="295" t="inlineStr">
        <is>
          <t>cfmd</t>
        </is>
      </c>
      <c r="AQ178" s="295" t="n">
        <v>24.15</v>
      </c>
      <c r="AR178" s="294" t="n"/>
      <c r="AS178" s="295" t="n">
        <v>23.5</v>
      </c>
      <c r="AT178" s="296">
        <f>IFERROR(((IF(AS178&gt;0, AS178, IF(AR178&gt;0, AR178, IF(AQ178&gt;0, AQ178, 0)))))*INDEX(Assumptions!$B:$B,MATCH(T178,Assumptions!$A:$A,0)),0)</f>
        <v/>
      </c>
      <c r="AU178" s="296">
        <f>IFERROR(((IF(AS178&gt;0, AS178, IF(AR178&gt;0, AR178, IF(AQ178&gt;0, AQ178, 0)))))*INDEX(Assumptions!$C:$C,MATCH(T178,Assumptions!$A:$A,0)),0)</f>
        <v/>
      </c>
      <c r="AV178" s="296">
        <f>IFERROR(((IF(AS178&gt;0, AS178, IF(AR178&gt;0, AR178, IF(AQ178&gt;0, AQ178, 0)))))*INDEX(Assumptions!$D:$D,MATCH(T178,Assumptions!$A:$A,0)),0)</f>
        <v/>
      </c>
      <c r="AW178" s="296">
        <f>IFERROR(((IF(AS178&gt;0, AS178, IF(AR178&gt;0, AR178, IF(AQ178&gt;0, AQ178, 0)))))*INDEX(Assumptions!$G:$G,MATCH(U178,Assumptions!$F:$F,0)),0)</f>
        <v/>
      </c>
      <c r="AX178" s="297">
        <f>SUM(AT178:AW178)</f>
        <v/>
      </c>
      <c r="AY178" s="294">
        <f>((IF(AS178&gt;0, AS178, IF(AR178&gt;0, AR178, IF(AQ178&gt;0, AQ178, 0)))))+AX178</f>
        <v/>
      </c>
      <c r="AZ178" s="294">
        <f>BC178/BB178</f>
        <v/>
      </c>
      <c r="BA178" s="294">
        <f>BC178/2.38</f>
        <v/>
      </c>
      <c r="BB178" s="41" t="n">
        <v>2.5</v>
      </c>
      <c r="BC178" s="294" t="n">
        <v>129.95</v>
      </c>
      <c r="BD178" s="46">
        <f>(AZ178-AY178)/AZ178</f>
        <v/>
      </c>
      <c r="BE178" s="294">
        <f>AR178*BQ178</f>
        <v/>
      </c>
      <c r="BF178" s="294" t="n"/>
      <c r="BG178" s="294" t="n"/>
      <c r="BH178" s="47" t="n"/>
      <c r="BI178" s="47" t="n"/>
      <c r="BJ178" s="47" t="n"/>
      <c r="BK178" s="47" t="n"/>
      <c r="BL178" s="47" t="n"/>
      <c r="BM178" s="47" t="n"/>
      <c r="BN178" s="47" t="n"/>
      <c r="BO178" s="47" t="n"/>
      <c r="BP178" s="42" t="n"/>
      <c r="BQ178" s="48" t="n"/>
      <c r="BR178" s="48" t="n"/>
      <c r="BS178" s="49" t="n"/>
      <c r="BT178" s="50" t="n"/>
      <c r="BU178" s="50" t="n"/>
      <c r="BV178" s="50" t="n"/>
      <c r="BW178" s="50" t="n"/>
      <c r="BX178" s="50" t="n"/>
      <c r="BY178" s="51" t="n"/>
      <c r="BZ178" s="51" t="n"/>
      <c r="CA178" s="52" t="inlineStr">
        <is>
          <t>-</t>
        </is>
      </c>
      <c r="CB178" s="52" t="n"/>
      <c r="CC178" s="52" t="n"/>
      <c r="CD178" s="52" t="inlineStr">
        <is>
          <t>-</t>
        </is>
      </c>
      <c r="CE178" s="52" t="n">
        <v>42444</v>
      </c>
      <c r="CF178" s="52" t="n"/>
      <c r="CG178" s="52" t="n"/>
      <c r="CH178" s="49" t="inlineStr">
        <is>
          <t>?</t>
        </is>
      </c>
      <c r="CI178" s="49" t="n"/>
      <c r="CJ178" s="248" t="n"/>
      <c r="CK178" s="50" t="n"/>
      <c r="CL178" s="53" t="n"/>
      <c r="CM178" s="53" t="n"/>
      <c r="CN178" s="53" t="n"/>
      <c r="CO178" s="53">
        <f>CM178+CN178</f>
        <v/>
      </c>
      <c r="CP178" s="53">
        <f>CO178*AK178</f>
        <v/>
      </c>
      <c r="CQ178" s="53" t="n"/>
      <c r="CR178" s="53" t="n"/>
      <c r="CS178" s="53" t="n"/>
      <c r="CT178" s="298">
        <f>CO178*AZ178</f>
        <v/>
      </c>
      <c r="CU178" s="298">
        <f>CT178-(CO178*AY178)</f>
        <v/>
      </c>
      <c r="CV178" s="298" t="n"/>
    </row>
    <row customFormat="1" customHeight="1" hidden="1" ht="15" r="179" s="16">
      <c r="A179" s="66" t="inlineStr">
        <is>
          <t>K999901201</t>
        </is>
      </c>
      <c r="B179" s="67" t="n">
        <v>2010102409</v>
      </c>
      <c r="C179" s="67" t="inlineStr">
        <is>
          <t>DIDO</t>
        </is>
      </c>
      <c r="D179" s="66" t="inlineStr">
        <is>
          <t>RINSE</t>
        </is>
      </c>
      <c r="E179" s="66" t="n"/>
      <c r="F179" s="66" t="n"/>
      <c r="G179" s="39" t="n"/>
      <c r="H179" s="66" t="n"/>
      <c r="I179" s="67" t="inlineStr">
        <is>
          <t>JEANS</t>
        </is>
      </c>
      <c r="J179" s="67" t="n">
        <v>62046231</v>
      </c>
      <c r="K179" s="67" t="inlineStr">
        <is>
          <t>lange broeken, incl. kniebroeken e.d. broeken, van denim, voor dames of voor meisjes (m.u.v. werk- en bedrijfskleding, zgn. Amerikaanse overalls en sli</t>
        </is>
      </c>
      <c r="L179" s="40" t="inlineStr">
        <is>
          <t>WOMENS</t>
        </is>
      </c>
      <c r="M179" s="66" t="n"/>
      <c r="N179" s="156" t="inlineStr">
        <is>
          <t>BASIC</t>
        </is>
      </c>
      <c r="O179" s="156" t="inlineStr">
        <is>
          <t>REGULAR SLIM</t>
        </is>
      </c>
      <c r="P179" s="41" t="n"/>
      <c r="Q179" s="41" t="n"/>
      <c r="R179" s="41" t="inlineStr">
        <is>
          <t>C/O</t>
        </is>
      </c>
      <c r="S179" s="156" t="inlineStr">
        <is>
          <t>ROYAL CORE MAIN</t>
        </is>
      </c>
      <c r="T179" s="42" t="inlineStr">
        <is>
          <t>TUNISIA</t>
        </is>
      </c>
      <c r="U179" s="257" t="inlineStr">
        <is>
          <t>ARTLAB</t>
        </is>
      </c>
      <c r="V179" s="257" t="inlineStr">
        <is>
          <t>ARTLAB</t>
        </is>
      </c>
      <c r="W179" s="257" t="inlineStr">
        <is>
          <t>INTERWASHING</t>
        </is>
      </c>
      <c r="X179" s="66" t="n"/>
      <c r="Y179" s="156" t="inlineStr">
        <is>
          <t>ORTA</t>
        </is>
      </c>
      <c r="Z179" s="156" t="n">
        <v>9541</v>
      </c>
      <c r="AA179" s="41" t="n"/>
      <c r="AB179" s="156" t="inlineStr">
        <is>
          <t>98% Sustainable</t>
        </is>
      </c>
      <c r="AC179" s="41" t="inlineStr">
        <is>
          <t>98% Organic cotton, 2% elastane</t>
        </is>
      </c>
      <c r="AD179" s="156" t="inlineStr">
        <is>
          <t>12 oz</t>
        </is>
      </c>
      <c r="AE179" s="305" t="inlineStr">
        <is>
          <t>4,8 / 145</t>
        </is>
      </c>
      <c r="AF179" s="41" t="n"/>
      <c r="AG179" s="41" t="n"/>
      <c r="AH179" s="44" t="n"/>
      <c r="AI179" s="44" t="n"/>
      <c r="AJ179" s="44" t="n"/>
      <c r="AK179" s="70" t="n"/>
      <c r="AL179" s="293" t="n"/>
      <c r="AM179" s="294" t="inlineStr">
        <is>
          <t>EUR</t>
        </is>
      </c>
      <c r="AN179" s="294" t="inlineStr">
        <is>
          <t>FOB</t>
        </is>
      </c>
      <c r="AO179" s="294" t="inlineStr">
        <is>
          <t>60 DAYS NETT</t>
        </is>
      </c>
      <c r="AP179" s="295" t="inlineStr">
        <is>
          <t>cfmd</t>
        </is>
      </c>
      <c r="AQ179" s="295" t="n">
        <v>17.9</v>
      </c>
      <c r="AR179" s="294" t="n"/>
      <c r="AS179" s="295" t="n">
        <v>17.4</v>
      </c>
      <c r="AT179" s="296">
        <f>IFERROR(((IF(AS179&gt;0, AS179, IF(AR179&gt;0, AR179, IF(AQ179&gt;0, AQ179, 0)))))*INDEX(Assumptions!$B:$B,MATCH(T179,Assumptions!$A:$A,0)),0)</f>
        <v/>
      </c>
      <c r="AU179" s="296">
        <f>IFERROR(((IF(AS179&gt;0, AS179, IF(AR179&gt;0, AR179, IF(AQ179&gt;0, AQ179, 0)))))*INDEX(Assumptions!$C:$C,MATCH(T179,Assumptions!$A:$A,0)),0)</f>
        <v/>
      </c>
      <c r="AV179" s="296">
        <f>IFERROR(((IF(AS179&gt;0, AS179, IF(AR179&gt;0, AR179, IF(AQ179&gt;0, AQ179, 0)))))*INDEX(Assumptions!$D:$D,MATCH(T179,Assumptions!$A:$A,0)),0)</f>
        <v/>
      </c>
      <c r="AW179" s="296">
        <f>IFERROR(((IF(AS179&gt;0, AS179, IF(AR179&gt;0, AR179, IF(AQ179&gt;0, AQ179, 0)))))*INDEX(Assumptions!$G:$G,MATCH(U179,Assumptions!$F:$F,0)),0)</f>
        <v/>
      </c>
      <c r="AX179" s="297">
        <f>SUM(AT179:AW179)</f>
        <v/>
      </c>
      <c r="AY179" s="294">
        <f>((IF(AS179&gt;0, AS179, IF(AR179&gt;0, AR179, IF(AQ179&gt;0, AQ179, 0)))))+AX179</f>
        <v/>
      </c>
      <c r="AZ179" s="294">
        <f>BC179/BB179</f>
        <v/>
      </c>
      <c r="BA179" s="294">
        <f>BC179/2.38</f>
        <v/>
      </c>
      <c r="BB179" s="41" t="n">
        <v>2.5</v>
      </c>
      <c r="BC179" s="294" t="n">
        <v>99.95</v>
      </c>
      <c r="BD179" s="46">
        <f>(AZ179-AY179)/AZ179</f>
        <v/>
      </c>
      <c r="BE179" s="294">
        <f>AR179*BQ179</f>
        <v/>
      </c>
      <c r="BF179" s="294" t="n"/>
      <c r="BG179" s="294" t="n"/>
      <c r="BH179" s="47" t="n"/>
      <c r="BI179" s="47" t="n"/>
      <c r="BJ179" s="47" t="n"/>
      <c r="BK179" s="47" t="n"/>
      <c r="BL179" s="47" t="n"/>
      <c r="BM179" s="47" t="n"/>
      <c r="BN179" s="47" t="n"/>
      <c r="BO179" s="47" t="n"/>
      <c r="BP179" s="42" t="n"/>
      <c r="BQ179" s="48" t="n"/>
      <c r="BR179" s="48" t="n"/>
      <c r="BS179" s="49" t="n"/>
      <c r="BT179" s="50" t="n"/>
      <c r="BU179" s="50" t="n"/>
      <c r="BV179" s="50" t="n"/>
      <c r="BW179" s="50" t="n"/>
      <c r="BX179" s="50" t="n"/>
      <c r="BY179" s="51" t="n"/>
      <c r="BZ179" s="51" t="n"/>
      <c r="CA179" s="52" t="inlineStr">
        <is>
          <t>-</t>
        </is>
      </c>
      <c r="CB179" s="52" t="n"/>
      <c r="CC179" s="52" t="n"/>
      <c r="CD179" s="52" t="inlineStr">
        <is>
          <t>-</t>
        </is>
      </c>
      <c r="CE179" s="52" t="n">
        <v>42446</v>
      </c>
      <c r="CF179" s="52" t="n"/>
      <c r="CG179" s="52" t="n"/>
      <c r="CH179" s="49" t="n">
        <v>42544</v>
      </c>
      <c r="CI179" s="49" t="inlineStr">
        <is>
          <t>Tunisia</t>
        </is>
      </c>
      <c r="CJ179" s="248" t="n"/>
      <c r="CK179" s="50" t="inlineStr">
        <is>
          <t>po 344 qc'ED AT THE OFFICE 5 PIECES 2-6-2016</t>
        </is>
      </c>
      <c r="CL179" s="53" t="n"/>
      <c r="CM179" s="53" t="n"/>
      <c r="CN179" s="53" t="n"/>
      <c r="CO179" s="53">
        <f>631+295</f>
        <v/>
      </c>
      <c r="CP179" s="53">
        <f>CO179*AK179</f>
        <v/>
      </c>
      <c r="CQ179" s="53" t="n"/>
      <c r="CR179" s="53" t="n"/>
      <c r="CS179" s="53" t="n"/>
      <c r="CT179" s="298">
        <f>CO179*AZ179</f>
        <v/>
      </c>
      <c r="CU179" s="298">
        <f>CT179-(CO179*AY179)</f>
        <v/>
      </c>
      <c r="CV179" s="298" t="n"/>
    </row>
    <row customFormat="1" customHeight="1" ht="15" r="180" s="16">
      <c r="A180" s="66" t="inlineStr">
        <is>
          <t>K999901202</t>
        </is>
      </c>
      <c r="B180" s="67" t="n">
        <v>2010102410</v>
      </c>
      <c r="C180" s="67" t="inlineStr">
        <is>
          <t>DIDO</t>
        </is>
      </c>
      <c r="D180" s="67" t="inlineStr">
        <is>
          <t>DARK WORN</t>
        </is>
      </c>
      <c r="E180" s="66" t="n"/>
      <c r="F180" s="66" t="n"/>
      <c r="G180" s="39" t="n"/>
      <c r="H180" s="66" t="n"/>
      <c r="I180" s="67" t="inlineStr">
        <is>
          <t>JEANS</t>
        </is>
      </c>
      <c r="J180" s="67" t="n">
        <v>62046231</v>
      </c>
      <c r="K180" s="67" t="inlineStr">
        <is>
          <t>lange broeken, incl. kniebroeken e.d. broeken, van denim, voor dames of voor meisjes (m.u.v. werk- en bedrijfskleding, zgn. Amerikaanse overalls en sli</t>
        </is>
      </c>
      <c r="L180" s="40" t="inlineStr">
        <is>
          <t>WOMENS</t>
        </is>
      </c>
      <c r="M180" s="66" t="n"/>
      <c r="N180" s="156" t="inlineStr">
        <is>
          <t>BASIC</t>
        </is>
      </c>
      <c r="O180" s="156" t="inlineStr">
        <is>
          <t>REGULAR SLIM</t>
        </is>
      </c>
      <c r="P180" s="41" t="n"/>
      <c r="Q180" s="41" t="n"/>
      <c r="R180" s="41" t="inlineStr">
        <is>
          <t>C/O</t>
        </is>
      </c>
      <c r="S180" s="156" t="inlineStr">
        <is>
          <t>ROYAL CORE MAIN</t>
        </is>
      </c>
      <c r="T180" s="42" t="inlineStr">
        <is>
          <t>TUNISIA</t>
        </is>
      </c>
      <c r="U180" s="257" t="inlineStr">
        <is>
          <t>ARTLAB</t>
        </is>
      </c>
      <c r="V180" s="257" t="inlineStr">
        <is>
          <t>ARTLAB</t>
        </is>
      </c>
      <c r="W180" s="257" t="inlineStr">
        <is>
          <t>INTERWASHING</t>
        </is>
      </c>
      <c r="X180" s="66" t="n"/>
      <c r="Y180" s="156" t="inlineStr">
        <is>
          <t>ORTA</t>
        </is>
      </c>
      <c r="Z180" s="156" t="n">
        <v>9541</v>
      </c>
      <c r="AA180" s="41" t="n"/>
      <c r="AB180" s="156" t="inlineStr">
        <is>
          <t>98% Sustainable</t>
        </is>
      </c>
      <c r="AC180" s="41" t="inlineStr">
        <is>
          <t>98% Organic cotton, 2% elastane</t>
        </is>
      </c>
      <c r="AD180" s="156" t="inlineStr">
        <is>
          <t>12 oz</t>
        </is>
      </c>
      <c r="AE180" s="305" t="inlineStr">
        <is>
          <t>4,8 / 145</t>
        </is>
      </c>
      <c r="AF180" s="41" t="n"/>
      <c r="AG180" s="41" t="n"/>
      <c r="AH180" s="44" t="n"/>
      <c r="AI180" s="44" t="n"/>
      <c r="AJ180" s="44" t="n"/>
      <c r="AK180" s="70" t="n"/>
      <c r="AL180" s="293" t="n"/>
      <c r="AM180" s="294" t="inlineStr">
        <is>
          <t>EUR</t>
        </is>
      </c>
      <c r="AN180" s="294" t="inlineStr">
        <is>
          <t>FOB</t>
        </is>
      </c>
      <c r="AO180" s="294" t="inlineStr">
        <is>
          <t>60 DAYS NETT</t>
        </is>
      </c>
      <c r="AP180" s="295" t="inlineStr">
        <is>
          <t>cfmd</t>
        </is>
      </c>
      <c r="AQ180" s="295" t="n">
        <v>23.9</v>
      </c>
      <c r="AR180" s="294" t="n"/>
      <c r="AS180" s="295" t="n">
        <v>22.6</v>
      </c>
      <c r="AT180" s="296">
        <f>IFERROR(((IF(AS180&gt;0, AS180, IF(AR180&gt;0, AR180, IF(AQ180&gt;0, AQ180, 0)))))*INDEX(Assumptions!$B:$B,MATCH(T180,Assumptions!$A:$A,0)),0)</f>
        <v/>
      </c>
      <c r="AU180" s="296">
        <f>IFERROR(((IF(AS180&gt;0, AS180, IF(AR180&gt;0, AR180, IF(AQ180&gt;0, AQ180, 0)))))*INDEX(Assumptions!$C:$C,MATCH(T180,Assumptions!$A:$A,0)),0)</f>
        <v/>
      </c>
      <c r="AV180" s="296">
        <f>IFERROR(((IF(AS180&gt;0, AS180, IF(AR180&gt;0, AR180, IF(AQ180&gt;0, AQ180, 0)))))*INDEX(Assumptions!$D:$D,MATCH(T180,Assumptions!$A:$A,0)),0)</f>
        <v/>
      </c>
      <c r="AW180" s="296">
        <f>IFERROR(((IF(AS180&gt;0, AS180, IF(AR180&gt;0, AR180, IF(AQ180&gt;0, AQ180, 0)))))*INDEX(Assumptions!$G:$G,MATCH(U180,Assumptions!$F:$F,0)),0)</f>
        <v/>
      </c>
      <c r="AX180" s="297">
        <f>SUM(AT180:AW180)</f>
        <v/>
      </c>
      <c r="AY180" s="294">
        <f>((IF(AS180&gt;0, AS180, IF(AR180&gt;0, AR180, IF(AQ180&gt;0, AQ180, 0)))))+AX180</f>
        <v/>
      </c>
      <c r="AZ180" s="294">
        <f>BC180/BB180</f>
        <v/>
      </c>
      <c r="BA180" s="294">
        <f>BC180/2.38</f>
        <v/>
      </c>
      <c r="BB180" s="41" t="n">
        <v>2.5</v>
      </c>
      <c r="BC180" s="294" t="n">
        <v>119.95</v>
      </c>
      <c r="BD180" s="46">
        <f>(AZ180-AY180)/AZ180</f>
        <v/>
      </c>
      <c r="BE180" s="294">
        <f>AR180*BQ180</f>
        <v/>
      </c>
      <c r="BF180" s="294" t="n"/>
      <c r="BG180" s="294" t="n"/>
      <c r="BH180" s="47" t="n"/>
      <c r="BI180" s="47" t="n"/>
      <c r="BJ180" s="47" t="n"/>
      <c r="BK180" s="47" t="n"/>
      <c r="BL180" s="47" t="n"/>
      <c r="BM180" s="47" t="n"/>
      <c r="BN180" s="47" t="n"/>
      <c r="BO180" s="47" t="n"/>
      <c r="BP180" s="42" t="n"/>
      <c r="BQ180" s="48" t="n"/>
      <c r="BR180" s="48" t="n"/>
      <c r="BS180" s="49" t="n"/>
      <c r="BT180" s="50" t="n"/>
      <c r="BU180" s="50" t="n"/>
      <c r="BV180" s="50" t="n"/>
      <c r="BW180" s="50" t="n"/>
      <c r="BX180" s="50" t="n"/>
      <c r="BY180" s="51" t="n"/>
      <c r="BZ180" s="51" t="n"/>
      <c r="CA180" s="52" t="inlineStr">
        <is>
          <t>-</t>
        </is>
      </c>
      <c r="CB180" s="52" t="n"/>
      <c r="CC180" s="52" t="n"/>
      <c r="CD180" s="52" t="inlineStr">
        <is>
          <t>-</t>
        </is>
      </c>
      <c r="CE180" s="52" t="n">
        <v>42446</v>
      </c>
      <c r="CF180" s="52" t="n"/>
      <c r="CG180" s="52" t="n"/>
      <c r="CH180" s="259" t="inlineStr">
        <is>
          <t>16-6-2016 + 13-7-2016 (2nd choice only)</t>
        </is>
      </c>
      <c r="CI180" s="49" t="inlineStr">
        <is>
          <t>Tunisia</t>
        </is>
      </c>
      <c r="CJ180" s="248" t="n"/>
      <c r="CK180" s="50" t="inlineStr">
        <is>
          <t>needs to be re-fit in NL</t>
        </is>
      </c>
      <c r="CL180" s="53" t="n"/>
      <c r="CM180" s="53" t="n"/>
      <c r="CN180" s="53" t="n"/>
      <c r="CO180" s="53">
        <f>511+213</f>
        <v/>
      </c>
      <c r="CP180" s="53">
        <f>CO180*AK180</f>
        <v/>
      </c>
      <c r="CQ180" s="53" t="n"/>
      <c r="CR180" s="53" t="n"/>
      <c r="CS180" s="53" t="n"/>
      <c r="CT180" s="298">
        <f>CO180*AZ180</f>
        <v/>
      </c>
      <c r="CU180" s="298">
        <f>CT180-(CO180*AY180)</f>
        <v/>
      </c>
      <c r="CV180" s="298" t="n"/>
    </row>
    <row customFormat="1" customHeight="1" hidden="1" ht="15" r="181" s="16">
      <c r="A181" s="66" t="inlineStr">
        <is>
          <t>K999901203</t>
        </is>
      </c>
      <c r="B181" s="67" t="n">
        <v>2010102411</v>
      </c>
      <c r="C181" s="67" t="inlineStr">
        <is>
          <t>DIDO</t>
        </is>
      </c>
      <c r="D181" s="66" t="inlineStr">
        <is>
          <t>MID INDIGO</t>
        </is>
      </c>
      <c r="E181" s="66" t="n"/>
      <c r="F181" s="66" t="n"/>
      <c r="G181" s="39" t="n"/>
      <c r="H181" s="66" t="n"/>
      <c r="I181" s="67" t="inlineStr">
        <is>
          <t>JEANS</t>
        </is>
      </c>
      <c r="J181" s="67" t="n">
        <v>62046231</v>
      </c>
      <c r="K181" s="67" t="inlineStr">
        <is>
          <t>lange broeken, incl. kniebroeken e.d. broeken, van denim, voor dames of voor meisjes (m.u.v. werk- en bedrijfskleding, zgn. Amerikaanse overalls en sli</t>
        </is>
      </c>
      <c r="L181" s="40" t="inlineStr">
        <is>
          <t>WOMENS</t>
        </is>
      </c>
      <c r="M181" s="66" t="n"/>
      <c r="N181" s="156" t="inlineStr">
        <is>
          <t>HIGH</t>
        </is>
      </c>
      <c r="O181" s="156" t="inlineStr">
        <is>
          <t>REGULAR SLIM</t>
        </is>
      </c>
      <c r="P181" s="41" t="n"/>
      <c r="Q181" s="41" t="n"/>
      <c r="R181" s="41" t="inlineStr">
        <is>
          <t>C/O</t>
        </is>
      </c>
      <c r="S181" s="156" t="inlineStr">
        <is>
          <t>ROYAL CORE MAIN</t>
        </is>
      </c>
      <c r="T181" s="42" t="inlineStr">
        <is>
          <t>TUNISIA</t>
        </is>
      </c>
      <c r="U181" s="257" t="inlineStr">
        <is>
          <t>ARTLAB</t>
        </is>
      </c>
      <c r="V181" s="257" t="inlineStr">
        <is>
          <t>ARTLAB</t>
        </is>
      </c>
      <c r="W181" s="257" t="inlineStr">
        <is>
          <t>INTERWASHING</t>
        </is>
      </c>
      <c r="X181" s="66" t="n"/>
      <c r="Y181" s="156" t="inlineStr">
        <is>
          <t>ORTA</t>
        </is>
      </c>
      <c r="Z181" s="156" t="n">
        <v>9541</v>
      </c>
      <c r="AA181" s="41" t="n"/>
      <c r="AB181" s="156" t="inlineStr">
        <is>
          <t>98% Sustainable</t>
        </is>
      </c>
      <c r="AC181" s="41" t="inlineStr">
        <is>
          <t>98% Organic cotton, 2% elastane</t>
        </is>
      </c>
      <c r="AD181" s="156" t="inlineStr">
        <is>
          <t>12 oz</t>
        </is>
      </c>
      <c r="AE181" s="305" t="inlineStr">
        <is>
          <t>4,8 / 145</t>
        </is>
      </c>
      <c r="AF181" s="41" t="n"/>
      <c r="AG181" s="41" t="n"/>
      <c r="AH181" s="44" t="n"/>
      <c r="AI181" s="44" t="n"/>
      <c r="AJ181" s="44" t="n"/>
      <c r="AK181" s="70" t="n"/>
      <c r="AL181" s="293" t="n"/>
      <c r="AM181" s="294" t="inlineStr">
        <is>
          <t>EUR</t>
        </is>
      </c>
      <c r="AN181" s="294" t="inlineStr">
        <is>
          <t>FOB</t>
        </is>
      </c>
      <c r="AO181" s="294" t="inlineStr">
        <is>
          <t>60 DAYS NETT</t>
        </is>
      </c>
      <c r="AP181" s="295" t="inlineStr">
        <is>
          <t>cfmd</t>
        </is>
      </c>
      <c r="AQ181" s="295" t="n">
        <v>23.6</v>
      </c>
      <c r="AR181" s="294" t="n"/>
      <c r="AS181" s="295" t="n">
        <v>22.6</v>
      </c>
      <c r="AT181" s="296">
        <f>IFERROR(((IF(AS181&gt;0, AS181, IF(AR181&gt;0, AR181, IF(AQ181&gt;0, AQ181, 0)))))*INDEX(Assumptions!$B:$B,MATCH(T181,Assumptions!$A:$A,0)),0)</f>
        <v/>
      </c>
      <c r="AU181" s="296">
        <f>IFERROR(((IF(AS181&gt;0, AS181, IF(AR181&gt;0, AR181, IF(AQ181&gt;0, AQ181, 0)))))*INDEX(Assumptions!$C:$C,MATCH(T181,Assumptions!$A:$A,0)),0)</f>
        <v/>
      </c>
      <c r="AV181" s="296">
        <f>IFERROR(((IF(AS181&gt;0, AS181, IF(AR181&gt;0, AR181, IF(AQ181&gt;0, AQ181, 0)))))*INDEX(Assumptions!$D:$D,MATCH(T181,Assumptions!$A:$A,0)),0)</f>
        <v/>
      </c>
      <c r="AW181" s="296">
        <f>IFERROR(((IF(AS181&gt;0, AS181, IF(AR181&gt;0, AR181, IF(AQ181&gt;0, AQ181, 0)))))*INDEX(Assumptions!$G:$G,MATCH(U181,Assumptions!$F:$F,0)),0)</f>
        <v/>
      </c>
      <c r="AX181" s="297">
        <f>SUM(AT181:AW181)</f>
        <v/>
      </c>
      <c r="AY181" s="294">
        <f>((IF(AS181&gt;0, AS181, IF(AR181&gt;0, AR181, IF(AQ181&gt;0, AQ181, 0)))))+AX181</f>
        <v/>
      </c>
      <c r="AZ181" s="294">
        <f>BC181/BB181</f>
        <v/>
      </c>
      <c r="BA181" s="294">
        <f>BC181/2.38</f>
        <v/>
      </c>
      <c r="BB181" s="41" t="n">
        <v>2.5</v>
      </c>
      <c r="BC181" s="294" t="n">
        <v>129.95</v>
      </c>
      <c r="BD181" s="46">
        <f>(AZ181-AY181)/AZ181</f>
        <v/>
      </c>
      <c r="BE181" s="294">
        <f>AR181*BQ181</f>
        <v/>
      </c>
      <c r="BF181" s="294" t="n"/>
      <c r="BG181" s="294" t="n"/>
      <c r="BH181" s="47" t="n"/>
      <c r="BI181" s="47" t="n"/>
      <c r="BJ181" s="47" t="n"/>
      <c r="BK181" s="47" t="n"/>
      <c r="BL181" s="47" t="n"/>
      <c r="BM181" s="47" t="n"/>
      <c r="BN181" s="47" t="n"/>
      <c r="BO181" s="47" t="n"/>
      <c r="BP181" s="42" t="n"/>
      <c r="BQ181" s="48" t="n"/>
      <c r="BR181" s="48" t="n"/>
      <c r="BS181" s="49" t="n"/>
      <c r="BT181" s="50" t="n"/>
      <c r="BU181" s="50" t="n"/>
      <c r="BV181" s="50" t="n"/>
      <c r="BW181" s="50" t="n"/>
      <c r="BX181" s="50" t="n"/>
      <c r="BY181" s="51" t="n"/>
      <c r="BZ181" s="51" t="n"/>
      <c r="CA181" s="52" t="inlineStr">
        <is>
          <t>-</t>
        </is>
      </c>
      <c r="CB181" s="52" t="n"/>
      <c r="CC181" s="52" t="n"/>
      <c r="CD181" s="52" t="inlineStr">
        <is>
          <t>-</t>
        </is>
      </c>
      <c r="CE181" s="52" t="n">
        <v>42446</v>
      </c>
      <c r="CF181" s="52" t="n"/>
      <c r="CG181" s="52" t="n"/>
      <c r="CH181" s="49" t="n">
        <v>42544</v>
      </c>
      <c r="CI181" s="49" t="inlineStr">
        <is>
          <t>Tunisia</t>
        </is>
      </c>
      <c r="CJ181" s="248" t="n"/>
      <c r="CK181" s="50" t="n"/>
      <c r="CL181" s="53" t="n"/>
      <c r="CM181" s="53" t="n"/>
      <c r="CN181" s="53" t="n"/>
      <c r="CO181" s="53" t="n">
        <v>500</v>
      </c>
      <c r="CP181" s="53">
        <f>CO181*AK181</f>
        <v/>
      </c>
      <c r="CQ181" s="53" t="n"/>
      <c r="CR181" s="53" t="n"/>
      <c r="CS181" s="53" t="n"/>
      <c r="CT181" s="298">
        <f>CO181*AZ181</f>
        <v/>
      </c>
      <c r="CU181" s="298">
        <f>CT181-(CO181*AY181)</f>
        <v/>
      </c>
      <c r="CV181" s="298" t="n"/>
    </row>
    <row customFormat="1" customHeight="1" hidden="1" ht="15" r="182" s="16">
      <c r="A182" s="66" t="inlineStr">
        <is>
          <t>K999901206</t>
        </is>
      </c>
      <c r="B182" s="67" t="n">
        <v>2010102419</v>
      </c>
      <c r="C182" s="67" t="inlineStr">
        <is>
          <t>DIDO</t>
        </is>
      </c>
      <c r="D182" s="67" t="inlineStr">
        <is>
          <t>ELECTRIC BLUE</t>
        </is>
      </c>
      <c r="E182" s="66" t="n"/>
      <c r="F182" s="66" t="n"/>
      <c r="G182" s="39" t="n"/>
      <c r="H182" s="66" t="n"/>
      <c r="I182" s="67" t="inlineStr">
        <is>
          <t>JEANS</t>
        </is>
      </c>
      <c r="J182" s="67" t="n">
        <v>62046231</v>
      </c>
      <c r="K182" s="67" t="inlineStr">
        <is>
          <t>lange broeken, incl. kniebroeken e.d. broeken, van denim, voor dames of voor meisjes (m.u.v. werk- en bedrijfskleding, zgn. Amerikaanse overalls en sli</t>
        </is>
      </c>
      <c r="L182" s="40" t="inlineStr">
        <is>
          <t>WOMENS</t>
        </is>
      </c>
      <c r="M182" s="66" t="n"/>
      <c r="N182" s="156" t="inlineStr">
        <is>
          <t>HIGH</t>
        </is>
      </c>
      <c r="O182" s="156" t="inlineStr">
        <is>
          <t>REGULAR SLIM</t>
        </is>
      </c>
      <c r="P182" s="41" t="n"/>
      <c r="Q182" s="41" t="n"/>
      <c r="R182" s="41" t="inlineStr">
        <is>
          <t>C/O</t>
        </is>
      </c>
      <c r="S182" s="156" t="inlineStr">
        <is>
          <t>ROYAL CORE MAIN</t>
        </is>
      </c>
      <c r="T182" s="42" t="inlineStr">
        <is>
          <t>TUNISIA</t>
        </is>
      </c>
      <c r="U182" s="257" t="inlineStr">
        <is>
          <t>ARTLAB</t>
        </is>
      </c>
      <c r="V182" s="257" t="inlineStr">
        <is>
          <t>ARTLAB</t>
        </is>
      </c>
      <c r="W182" s="257" t="inlineStr">
        <is>
          <t>INTERWASHING</t>
        </is>
      </c>
      <c r="X182" s="66" t="n"/>
      <c r="Y182" s="41" t="inlineStr">
        <is>
          <t>CALIK</t>
        </is>
      </c>
      <c r="Z182" s="66" t="inlineStr">
        <is>
          <t>D7253O019 Rosemary stretch</t>
        </is>
      </c>
      <c r="AA182" s="41" t="n"/>
      <c r="AB182" s="156" t="inlineStr">
        <is>
          <t>96,55% Sustainable</t>
        </is>
      </c>
      <c r="AC182" s="41" t="inlineStr">
        <is>
          <t>96,55% Organic cotton, 2,93% polybutylene terephthalate, 0,52% elastane</t>
        </is>
      </c>
      <c r="AD182" s="156" t="inlineStr">
        <is>
          <t>11 oz</t>
        </is>
      </c>
      <c r="AE182" s="305" t="inlineStr">
        <is>
          <t>5 / 142</t>
        </is>
      </c>
      <c r="AF182" s="41" t="n"/>
      <c r="AG182" s="41" t="n"/>
      <c r="AH182" s="44" t="n"/>
      <c r="AI182" s="44" t="n"/>
      <c r="AJ182" s="44" t="n"/>
      <c r="AK182" s="70" t="n"/>
      <c r="AL182" s="293" t="n"/>
      <c r="AM182" s="294" t="inlineStr">
        <is>
          <t>EUR</t>
        </is>
      </c>
      <c r="AN182" s="294" t="inlineStr">
        <is>
          <t>FOB</t>
        </is>
      </c>
      <c r="AO182" s="294" t="inlineStr">
        <is>
          <t>60 DAYS NETT</t>
        </is>
      </c>
      <c r="AP182" s="295" t="inlineStr">
        <is>
          <t>cfmd</t>
        </is>
      </c>
      <c r="AQ182" s="295" t="n"/>
      <c r="AR182" s="294" t="n"/>
      <c r="AS182" s="295" t="n">
        <v>23.5</v>
      </c>
      <c r="AT182" s="296">
        <f>IFERROR(((IF(AS182&gt;0, AS182, IF(AR182&gt;0, AR182, IF(AQ182&gt;0, AQ182, 0)))))*INDEX(Assumptions!$B:$B,MATCH(T182,Assumptions!$A:$A,0)),0)</f>
        <v/>
      </c>
      <c r="AU182" s="296">
        <f>IFERROR(((IF(AS182&gt;0, AS182, IF(AR182&gt;0, AR182, IF(AQ182&gt;0, AQ182, 0)))))*INDEX(Assumptions!$C:$C,MATCH(T182,Assumptions!$A:$A,0)),0)</f>
        <v/>
      </c>
      <c r="AV182" s="296">
        <f>IFERROR(((IF(AS182&gt;0, AS182, IF(AR182&gt;0, AR182, IF(AQ182&gt;0, AQ182, 0)))))*INDEX(Assumptions!$D:$D,MATCH(T182,Assumptions!$A:$A,0)),0)</f>
        <v/>
      </c>
      <c r="AW182" s="296">
        <f>IFERROR(((IF(AS182&gt;0, AS182, IF(AR182&gt;0, AR182, IF(AQ182&gt;0, AQ182, 0)))))*INDEX(Assumptions!$G:$G,MATCH(U182,Assumptions!$F:$F,0)),0)</f>
        <v/>
      </c>
      <c r="AX182" s="297">
        <f>SUM(AT182:AW182)</f>
        <v/>
      </c>
      <c r="AY182" s="294">
        <f>((IF(AS182&gt;0, AS182, IF(AR182&gt;0, AR182, IF(AQ182&gt;0, AQ182, 0)))))+AX182</f>
        <v/>
      </c>
      <c r="AZ182" s="294">
        <f>BC182/BB182</f>
        <v/>
      </c>
      <c r="BA182" s="294">
        <f>BC182/2.38</f>
        <v/>
      </c>
      <c r="BB182" s="41" t="n">
        <v>2.5</v>
      </c>
      <c r="BC182" s="294" t="n">
        <v>129.95</v>
      </c>
      <c r="BD182" s="46">
        <f>(AZ182-AY182)/AZ182</f>
        <v/>
      </c>
      <c r="BE182" s="294">
        <f>AR182*BQ182</f>
        <v/>
      </c>
      <c r="BF182" s="294" t="n"/>
      <c r="BG182" s="294" t="n"/>
      <c r="BH182" s="47" t="n"/>
      <c r="BI182" s="47" t="n"/>
      <c r="BJ182" s="47" t="n"/>
      <c r="BK182" s="47" t="n"/>
      <c r="BL182" s="47" t="n"/>
      <c r="BM182" s="47" t="n"/>
      <c r="BN182" s="47" t="n"/>
      <c r="BO182" s="47" t="n"/>
      <c r="BP182" s="42" t="n"/>
      <c r="BQ182" s="48" t="n"/>
      <c r="BR182" s="48" t="n"/>
      <c r="BS182" s="49" t="n"/>
      <c r="BT182" s="50" t="n"/>
      <c r="BU182" s="50" t="n"/>
      <c r="BV182" s="50" t="n"/>
      <c r="BW182" s="50" t="n"/>
      <c r="BX182" s="50" t="n"/>
      <c r="BY182" s="51" t="n"/>
      <c r="BZ182" s="51" t="n"/>
      <c r="CA182" s="52" t="inlineStr">
        <is>
          <t>-</t>
        </is>
      </c>
      <c r="CB182" s="52" t="n"/>
      <c r="CC182" s="52" t="n"/>
      <c r="CD182" s="52" t="inlineStr">
        <is>
          <t>-</t>
        </is>
      </c>
      <c r="CE182" s="52" t="n"/>
      <c r="CF182" s="52" t="n"/>
      <c r="CG182" s="52" t="n"/>
      <c r="CH182" s="49" t="inlineStr">
        <is>
          <t>?</t>
        </is>
      </c>
      <c r="CI182" s="49" t="n"/>
      <c r="CJ182" s="248" t="n"/>
      <c r="CK182" s="50" t="n"/>
      <c r="CL182" s="53" t="n"/>
      <c r="CM182" s="53" t="n"/>
      <c r="CN182" s="53" t="n"/>
      <c r="CO182" s="53">
        <f>CM182+CN182</f>
        <v/>
      </c>
      <c r="CP182" s="53">
        <f>CO182*AK182</f>
        <v/>
      </c>
      <c r="CQ182" s="53" t="n"/>
      <c r="CR182" s="53" t="n"/>
      <c r="CS182" s="53" t="n"/>
      <c r="CT182" s="298">
        <f>CO182*AZ182</f>
        <v/>
      </c>
      <c r="CU182" s="298">
        <f>CT182-(CO182*AY182)</f>
        <v/>
      </c>
      <c r="CV182" s="298" t="n"/>
    </row>
    <row customFormat="1" customHeight="1" hidden="1" ht="15" r="183" s="15">
      <c r="A183" s="66" t="inlineStr">
        <is>
          <t>K999901301</t>
        </is>
      </c>
      <c r="B183" s="67" t="n">
        <v>2010102412</v>
      </c>
      <c r="C183" s="67" t="inlineStr">
        <is>
          <t>CHRISTINA</t>
        </is>
      </c>
      <c r="D183" s="66" t="inlineStr">
        <is>
          <t>RINSE</t>
        </is>
      </c>
      <c r="E183" s="66" t="n"/>
      <c r="F183" s="66" t="n"/>
      <c r="G183" s="39" t="n"/>
      <c r="H183" s="66" t="n"/>
      <c r="I183" s="67" t="inlineStr">
        <is>
          <t>JEANS</t>
        </is>
      </c>
      <c r="J183" s="67" t="n">
        <v>62046231</v>
      </c>
      <c r="K183" s="67" t="inlineStr">
        <is>
          <t>lange broeken, incl. kniebroeken e.d. broeken, van denim, voor dames of voor meisjes (m.u.v. werk- en bedrijfskleding, zgn. Amerikaanse overalls en sli</t>
        </is>
      </c>
      <c r="L183" s="40" t="inlineStr">
        <is>
          <t>WOMENS</t>
        </is>
      </c>
      <c r="M183" s="66" t="n"/>
      <c r="N183" s="156" t="inlineStr">
        <is>
          <t>BASIC</t>
        </is>
      </c>
      <c r="O183" s="156" t="inlineStr">
        <is>
          <t>HIGH SKINNY</t>
        </is>
      </c>
      <c r="P183" s="41" t="n"/>
      <c r="Q183" s="41" t="n"/>
      <c r="R183" s="41" t="inlineStr">
        <is>
          <t>C/O</t>
        </is>
      </c>
      <c r="S183" s="156" t="inlineStr">
        <is>
          <t>ROYAL CORE MAIN</t>
        </is>
      </c>
      <c r="T183" s="42" t="inlineStr">
        <is>
          <t>TUNISIA</t>
        </is>
      </c>
      <c r="U183" s="257" t="inlineStr">
        <is>
          <t>ARTLAB</t>
        </is>
      </c>
      <c r="V183" s="257" t="inlineStr">
        <is>
          <t>ARTLAB</t>
        </is>
      </c>
      <c r="W183" s="257" t="inlineStr">
        <is>
          <t>INTERWASHING</t>
        </is>
      </c>
      <c r="X183" s="66" t="n"/>
      <c r="Y183" s="156" t="inlineStr">
        <is>
          <t>ORTA</t>
        </is>
      </c>
      <c r="Z183" s="156" t="n">
        <v>9541</v>
      </c>
      <c r="AA183" s="41" t="n"/>
      <c r="AB183" s="156" t="inlineStr">
        <is>
          <t>98% Sustainable</t>
        </is>
      </c>
      <c r="AC183" s="41" t="inlineStr">
        <is>
          <t>98% Organic cotton, 2% elastane</t>
        </is>
      </c>
      <c r="AD183" s="156" t="inlineStr">
        <is>
          <t>12 oz</t>
        </is>
      </c>
      <c r="AE183" s="305" t="inlineStr">
        <is>
          <t>4,8 / 145</t>
        </is>
      </c>
      <c r="AF183" s="41" t="n"/>
      <c r="AG183" s="41" t="n"/>
      <c r="AH183" s="44" t="n"/>
      <c r="AI183" s="44" t="n"/>
      <c r="AJ183" s="44" t="n"/>
      <c r="AK183" s="70" t="n"/>
      <c r="AL183" s="293" t="n"/>
      <c r="AM183" s="294" t="inlineStr">
        <is>
          <t>EUR</t>
        </is>
      </c>
      <c r="AN183" s="294" t="inlineStr">
        <is>
          <t>FOB</t>
        </is>
      </c>
      <c r="AO183" s="294" t="inlineStr">
        <is>
          <t>60 DAYS NETT</t>
        </is>
      </c>
      <c r="AP183" s="295" t="inlineStr">
        <is>
          <t>cfmd</t>
        </is>
      </c>
      <c r="AQ183" s="295" t="n"/>
      <c r="AR183" s="294" t="n"/>
      <c r="AS183" s="295" t="n">
        <v>17.4</v>
      </c>
      <c r="AT183" s="296">
        <f>IFERROR(((IF(AS183&gt;0, AS183, IF(AR183&gt;0, AR183, IF(AQ183&gt;0, AQ183, 0)))))*INDEX(Assumptions!$B:$B,MATCH(T183,Assumptions!$A:$A,0)),0)</f>
        <v/>
      </c>
      <c r="AU183" s="296">
        <f>IFERROR(((IF(AS183&gt;0, AS183, IF(AR183&gt;0, AR183, IF(AQ183&gt;0, AQ183, 0)))))*INDEX(Assumptions!$C:$C,MATCH(T183,Assumptions!$A:$A,0)),0)</f>
        <v/>
      </c>
      <c r="AV183" s="296">
        <f>IFERROR(((IF(AS183&gt;0, AS183, IF(AR183&gt;0, AR183, IF(AQ183&gt;0, AQ183, 0)))))*INDEX(Assumptions!$D:$D,MATCH(T183,Assumptions!$A:$A,0)),0)</f>
        <v/>
      </c>
      <c r="AW183" s="296">
        <f>IFERROR(((IF(AS183&gt;0, AS183, IF(AR183&gt;0, AR183, IF(AQ183&gt;0, AQ183, 0)))))*INDEX(Assumptions!$G:$G,MATCH(U183,Assumptions!$F:$F,0)),0)</f>
        <v/>
      </c>
      <c r="AX183" s="297">
        <f>SUM(AT183:AW183)</f>
        <v/>
      </c>
      <c r="AY183" s="294">
        <f>((IF(AS183&gt;0, AS183, IF(AR183&gt;0, AR183, IF(AQ183&gt;0, AQ183, 0)))))+AX183</f>
        <v/>
      </c>
      <c r="AZ183" s="294">
        <f>BC183/BB183</f>
        <v/>
      </c>
      <c r="BA183" s="294">
        <f>BC183/2.38</f>
        <v/>
      </c>
      <c r="BB183" s="41" t="n">
        <v>2.5</v>
      </c>
      <c r="BC183" s="294" t="n">
        <v>99.95</v>
      </c>
      <c r="BD183" s="46">
        <f>(AZ183-AY183)/AZ183</f>
        <v/>
      </c>
      <c r="BE183" s="294">
        <f>AR183*BQ183</f>
        <v/>
      </c>
      <c r="BF183" s="294" t="n"/>
      <c r="BG183" s="294" t="n"/>
      <c r="BH183" s="47" t="n"/>
      <c r="BI183" s="47" t="n"/>
      <c r="BJ183" s="47" t="n"/>
      <c r="BK183" s="47" t="n"/>
      <c r="BL183" s="47" t="n"/>
      <c r="BM183" s="47" t="n"/>
      <c r="BN183" s="47" t="n"/>
      <c r="BO183" s="47" t="n"/>
      <c r="BP183" s="42" t="n"/>
      <c r="BQ183" s="48" t="n"/>
      <c r="BR183" s="48" t="n"/>
      <c r="BS183" s="49" t="n"/>
      <c r="BT183" s="50" t="n"/>
      <c r="BU183" s="50" t="n"/>
      <c r="BV183" s="50" t="n"/>
      <c r="BW183" s="50" t="n"/>
      <c r="BX183" s="50" t="n"/>
      <c r="BY183" s="51" t="n"/>
      <c r="BZ183" s="51" t="n"/>
      <c r="CA183" s="52" t="inlineStr">
        <is>
          <t>-</t>
        </is>
      </c>
      <c r="CB183" s="52" t="n"/>
      <c r="CC183" s="52" t="n"/>
      <c r="CD183" s="52" t="inlineStr">
        <is>
          <t>-</t>
        </is>
      </c>
      <c r="CE183" s="254" t="n">
        <v>42515</v>
      </c>
      <c r="CF183" s="52" t="n"/>
      <c r="CG183" s="52" t="n"/>
      <c r="CH183" s="49" t="n">
        <v>42544</v>
      </c>
      <c r="CI183" s="49" t="inlineStr">
        <is>
          <t>Tunisia</t>
        </is>
      </c>
      <c r="CJ183" s="248" t="n"/>
      <c r="CK183" s="50" t="n"/>
      <c r="CL183" s="53" t="n"/>
      <c r="CM183" s="53" t="n"/>
      <c r="CN183" s="53" t="n"/>
      <c r="CO183" s="53" t="n">
        <v>491</v>
      </c>
      <c r="CP183" s="53">
        <f>CO183*AK183</f>
        <v/>
      </c>
      <c r="CQ183" s="53" t="n"/>
      <c r="CR183" s="53" t="n"/>
      <c r="CS183" s="53" t="n"/>
      <c r="CT183" s="298">
        <f>CO183*AZ183</f>
        <v/>
      </c>
      <c r="CU183" s="298">
        <f>CT183-(CO183*AY183)</f>
        <v/>
      </c>
      <c r="CV183" s="298" t="n"/>
    </row>
    <row customFormat="1" customHeight="1" ht="15" r="184" s="16">
      <c r="A184" s="66" t="inlineStr">
        <is>
          <t>K999901302</t>
        </is>
      </c>
      <c r="B184" s="67" t="n">
        <v>2010102413</v>
      </c>
      <c r="C184" s="67" t="inlineStr">
        <is>
          <t>CHRISTINA</t>
        </is>
      </c>
      <c r="D184" s="67" t="inlineStr">
        <is>
          <t>DARK WORN</t>
        </is>
      </c>
      <c r="E184" s="66" t="n"/>
      <c r="F184" s="66" t="n"/>
      <c r="G184" s="39" t="n"/>
      <c r="H184" s="66" t="n"/>
      <c r="I184" s="67" t="inlineStr">
        <is>
          <t>JEANS</t>
        </is>
      </c>
      <c r="J184" s="67" t="n">
        <v>62046231</v>
      </c>
      <c r="K184" s="67" t="inlineStr">
        <is>
          <t>lange broeken, incl. kniebroeken e.d. broeken, van denim, voor dames of voor meisjes (m.u.v. werk- en bedrijfskleding, zgn. Amerikaanse overalls en sli</t>
        </is>
      </c>
      <c r="L184" s="40" t="inlineStr">
        <is>
          <t>WOMENS</t>
        </is>
      </c>
      <c r="M184" s="66" t="n"/>
      <c r="N184" s="156" t="inlineStr">
        <is>
          <t>BASIC</t>
        </is>
      </c>
      <c r="O184" s="156" t="inlineStr">
        <is>
          <t>HIGH SKINNY</t>
        </is>
      </c>
      <c r="P184" s="41" t="n"/>
      <c r="Q184" s="41" t="n"/>
      <c r="R184" s="41" t="inlineStr">
        <is>
          <t>C/O</t>
        </is>
      </c>
      <c r="S184" s="156" t="inlineStr">
        <is>
          <t>ROYAL CORE MAIN</t>
        </is>
      </c>
      <c r="T184" s="42" t="inlineStr">
        <is>
          <t>TUNISIA</t>
        </is>
      </c>
      <c r="U184" s="257" t="inlineStr">
        <is>
          <t>ARTLAB</t>
        </is>
      </c>
      <c r="V184" s="257" t="inlineStr">
        <is>
          <t>ARTLAB</t>
        </is>
      </c>
      <c r="W184" s="257" t="inlineStr">
        <is>
          <t>INTERWASHING</t>
        </is>
      </c>
      <c r="X184" s="66" t="n"/>
      <c r="Y184" s="156" t="inlineStr">
        <is>
          <t>ORTA</t>
        </is>
      </c>
      <c r="Z184" s="156" t="n">
        <v>9541</v>
      </c>
      <c r="AA184" s="41" t="n"/>
      <c r="AB184" s="156" t="inlineStr">
        <is>
          <t>98% Sustainable</t>
        </is>
      </c>
      <c r="AC184" s="41" t="inlineStr">
        <is>
          <t>98% Organic cotton, 2% elastane</t>
        </is>
      </c>
      <c r="AD184" s="156" t="inlineStr">
        <is>
          <t>12 oz</t>
        </is>
      </c>
      <c r="AE184" s="305" t="inlineStr">
        <is>
          <t>4,8 / 145</t>
        </is>
      </c>
      <c r="AF184" s="41" t="n"/>
      <c r="AG184" s="41" t="n"/>
      <c r="AH184" s="44" t="n"/>
      <c r="AI184" s="44" t="n"/>
      <c r="AJ184" s="44" t="n"/>
      <c r="AK184" s="70" t="n"/>
      <c r="AL184" s="293" t="n"/>
      <c r="AM184" s="294" t="inlineStr">
        <is>
          <t>EUR</t>
        </is>
      </c>
      <c r="AN184" s="294" t="inlineStr">
        <is>
          <t>FOB</t>
        </is>
      </c>
      <c r="AO184" s="294" t="inlineStr">
        <is>
          <t>60 DAYS NETT</t>
        </is>
      </c>
      <c r="AP184" s="295" t="inlineStr">
        <is>
          <t>cfmd</t>
        </is>
      </c>
      <c r="AQ184" s="295" t="n">
        <v>23.9</v>
      </c>
      <c r="AR184" s="294" t="n"/>
      <c r="AS184" s="295" t="n">
        <v>22.6</v>
      </c>
      <c r="AT184" s="296">
        <f>IFERROR(((IF(AS184&gt;0, AS184, IF(AR184&gt;0, AR184, IF(AQ184&gt;0, AQ184, 0)))))*INDEX(Assumptions!$B:$B,MATCH(T184,Assumptions!$A:$A,0)),0)</f>
        <v/>
      </c>
      <c r="AU184" s="296">
        <f>IFERROR(((IF(AS184&gt;0, AS184, IF(AR184&gt;0, AR184, IF(AQ184&gt;0, AQ184, 0)))))*INDEX(Assumptions!$C:$C,MATCH(T184,Assumptions!$A:$A,0)),0)</f>
        <v/>
      </c>
      <c r="AV184" s="296">
        <f>IFERROR(((IF(AS184&gt;0, AS184, IF(AR184&gt;0, AR184, IF(AQ184&gt;0, AQ184, 0)))))*INDEX(Assumptions!$D:$D,MATCH(T184,Assumptions!$A:$A,0)),0)</f>
        <v/>
      </c>
      <c r="AW184" s="296">
        <f>IFERROR(((IF(AS184&gt;0, AS184, IF(AR184&gt;0, AR184, IF(AQ184&gt;0, AQ184, 0)))))*INDEX(Assumptions!$G:$G,MATCH(U184,Assumptions!$F:$F,0)),0)</f>
        <v/>
      </c>
      <c r="AX184" s="297">
        <f>SUM(AT184:AW184)</f>
        <v/>
      </c>
      <c r="AY184" s="294">
        <f>((IF(AS184&gt;0, AS184, IF(AR184&gt;0, AR184, IF(AQ184&gt;0, AQ184, 0)))))+AX184</f>
        <v/>
      </c>
      <c r="AZ184" s="294">
        <f>BC184/BB184</f>
        <v/>
      </c>
      <c r="BA184" s="294">
        <f>BC184/2.38</f>
        <v/>
      </c>
      <c r="BB184" s="41" t="n">
        <v>2.5</v>
      </c>
      <c r="BC184" s="294" t="n">
        <v>119.95</v>
      </c>
      <c r="BD184" s="46">
        <f>(AZ184-AY184)/AZ184</f>
        <v/>
      </c>
      <c r="BE184" s="294">
        <f>AR184*BQ184</f>
        <v/>
      </c>
      <c r="BF184" s="294" t="n"/>
      <c r="BG184" s="294" t="n"/>
      <c r="BH184" s="47" t="n"/>
      <c r="BI184" s="47" t="n"/>
      <c r="BJ184" s="47" t="n"/>
      <c r="BK184" s="47" t="n"/>
      <c r="BL184" s="47" t="n"/>
      <c r="BM184" s="47" t="n"/>
      <c r="BN184" s="47" t="n"/>
      <c r="BO184" s="47" t="n"/>
      <c r="BP184" s="42" t="n"/>
      <c r="BQ184" s="48" t="n"/>
      <c r="BR184" s="48" t="n"/>
      <c r="BS184" s="49" t="n"/>
      <c r="BT184" s="50" t="n"/>
      <c r="BU184" s="50" t="n"/>
      <c r="BV184" s="50" t="n"/>
      <c r="BW184" s="50" t="n"/>
      <c r="BX184" s="50" t="n"/>
      <c r="BY184" s="51" t="n"/>
      <c r="BZ184" s="51" t="n"/>
      <c r="CA184" s="52" t="inlineStr">
        <is>
          <t>-</t>
        </is>
      </c>
      <c r="CB184" s="52" t="n"/>
      <c r="CC184" s="52" t="n"/>
      <c r="CD184" s="52" t="inlineStr">
        <is>
          <t>-</t>
        </is>
      </c>
      <c r="CE184" s="254" t="n">
        <v>42515</v>
      </c>
      <c r="CF184" s="52" t="n"/>
      <c r="CG184" s="52" t="n"/>
      <c r="CH184" s="49" t="inlineStr">
        <is>
          <t>?</t>
        </is>
      </c>
      <c r="CI184" s="49" t="n"/>
      <c r="CJ184" s="248" t="n"/>
      <c r="CK184" s="50" t="n"/>
      <c r="CL184" s="53" t="n"/>
      <c r="CM184" s="53" t="n"/>
      <c r="CN184" s="53" t="n"/>
      <c r="CO184" s="228" t="n">
        <v>51</v>
      </c>
      <c r="CP184" s="53">
        <f>CO184*AK184</f>
        <v/>
      </c>
      <c r="CQ184" s="53" t="n"/>
      <c r="CR184" s="53" t="n"/>
      <c r="CS184" s="53" t="n"/>
      <c r="CT184" s="298">
        <f>CO184*AZ184</f>
        <v/>
      </c>
      <c r="CU184" s="298">
        <f>CT184-(CO184*AY184)</f>
        <v/>
      </c>
      <c r="CV184" s="298" t="n"/>
    </row>
    <row customFormat="1" customHeight="1" hidden="1" ht="15" r="185" s="16">
      <c r="A185" s="66" t="inlineStr">
        <is>
          <t>K999901303</t>
        </is>
      </c>
      <c r="B185" s="67" t="n">
        <v>2010102414</v>
      </c>
      <c r="C185" s="67" t="inlineStr">
        <is>
          <t>CHRISTINA</t>
        </is>
      </c>
      <c r="D185" s="66" t="inlineStr">
        <is>
          <t>MID INDIGO</t>
        </is>
      </c>
      <c r="E185" s="66" t="n"/>
      <c r="F185" s="66" t="n"/>
      <c r="G185" s="39" t="n"/>
      <c r="H185" s="66" t="n"/>
      <c r="I185" s="67" t="inlineStr">
        <is>
          <t>JEANS</t>
        </is>
      </c>
      <c r="J185" s="67" t="n">
        <v>62046231</v>
      </c>
      <c r="K185" s="67" t="inlineStr">
        <is>
          <t>lange broeken, incl. kniebroeken e.d. broeken, van denim, voor dames of voor meisjes (m.u.v. werk- en bedrijfskleding, zgn. Amerikaanse overalls en sli</t>
        </is>
      </c>
      <c r="L185" s="40" t="inlineStr">
        <is>
          <t>WOMENS</t>
        </is>
      </c>
      <c r="M185" s="66" t="n"/>
      <c r="N185" s="156" t="inlineStr">
        <is>
          <t>HIGH</t>
        </is>
      </c>
      <c r="O185" s="156" t="inlineStr">
        <is>
          <t>HIGH SKINNY</t>
        </is>
      </c>
      <c r="P185" s="41" t="n"/>
      <c r="Q185" s="41" t="n"/>
      <c r="R185" s="41" t="inlineStr">
        <is>
          <t>C/O</t>
        </is>
      </c>
      <c r="S185" s="156" t="inlineStr">
        <is>
          <t>ROYAL CORE MAIN</t>
        </is>
      </c>
      <c r="T185" s="42" t="inlineStr">
        <is>
          <t>TUNISIA</t>
        </is>
      </c>
      <c r="U185" s="257" t="inlineStr">
        <is>
          <t>ARTLAB</t>
        </is>
      </c>
      <c r="V185" s="257" t="inlineStr">
        <is>
          <t>ARTLAB</t>
        </is>
      </c>
      <c r="W185" s="257" t="inlineStr">
        <is>
          <t>INTERWASHING</t>
        </is>
      </c>
      <c r="X185" s="66" t="n"/>
      <c r="Y185" s="156" t="inlineStr">
        <is>
          <t>ORTA</t>
        </is>
      </c>
      <c r="Z185" s="156" t="n">
        <v>9541</v>
      </c>
      <c r="AA185" s="41" t="n"/>
      <c r="AB185" s="156" t="inlineStr">
        <is>
          <t>98% Sustainable</t>
        </is>
      </c>
      <c r="AC185" s="41" t="inlineStr">
        <is>
          <t>98% Organic cotton, 2% elastane</t>
        </is>
      </c>
      <c r="AD185" s="156" t="inlineStr">
        <is>
          <t>12 oz</t>
        </is>
      </c>
      <c r="AE185" s="305" t="inlineStr">
        <is>
          <t>4,8 / 145</t>
        </is>
      </c>
      <c r="AF185" s="41" t="n"/>
      <c r="AG185" s="41" t="n"/>
      <c r="AH185" s="44" t="n"/>
      <c r="AI185" s="44" t="n"/>
      <c r="AJ185" s="44" t="n"/>
      <c r="AK185" s="70" t="n"/>
      <c r="AL185" s="293" t="n"/>
      <c r="AM185" s="294" t="inlineStr">
        <is>
          <t>EUR</t>
        </is>
      </c>
      <c r="AN185" s="294" t="inlineStr">
        <is>
          <t>FOB</t>
        </is>
      </c>
      <c r="AO185" s="294" t="inlineStr">
        <is>
          <t>60 DAYS NETT</t>
        </is>
      </c>
      <c r="AP185" s="295" t="inlineStr">
        <is>
          <t>cfmd</t>
        </is>
      </c>
      <c r="AQ185" s="295" t="n">
        <v>23.5</v>
      </c>
      <c r="AR185" s="294" t="n"/>
      <c r="AS185" s="295" t="n">
        <v>22.6</v>
      </c>
      <c r="AT185" s="296">
        <f>IFERROR(((IF(AS185&gt;0, AS185, IF(AR185&gt;0, AR185, IF(AQ185&gt;0, AQ185, 0)))))*INDEX(Assumptions!$B:$B,MATCH(T185,Assumptions!$A:$A,0)),0)</f>
        <v/>
      </c>
      <c r="AU185" s="296">
        <f>IFERROR(((IF(AS185&gt;0, AS185, IF(AR185&gt;0, AR185, IF(AQ185&gt;0, AQ185, 0)))))*INDEX(Assumptions!$C:$C,MATCH(T185,Assumptions!$A:$A,0)),0)</f>
        <v/>
      </c>
      <c r="AV185" s="296">
        <f>IFERROR(((IF(AS185&gt;0, AS185, IF(AR185&gt;0, AR185, IF(AQ185&gt;0, AQ185, 0)))))*INDEX(Assumptions!$D:$D,MATCH(T185,Assumptions!$A:$A,0)),0)</f>
        <v/>
      </c>
      <c r="AW185" s="296">
        <f>IFERROR(((IF(AS185&gt;0, AS185, IF(AR185&gt;0, AR185, IF(AQ185&gt;0, AQ185, 0)))))*INDEX(Assumptions!$G:$G,MATCH(U185,Assumptions!$F:$F,0)),0)</f>
        <v/>
      </c>
      <c r="AX185" s="297">
        <f>SUM(AT185:AW185)</f>
        <v/>
      </c>
      <c r="AY185" s="294">
        <f>((IF(AS185&gt;0, AS185, IF(AR185&gt;0, AR185, IF(AQ185&gt;0, AQ185, 0)))))+AX185</f>
        <v/>
      </c>
      <c r="AZ185" s="294">
        <f>BC185/BB185</f>
        <v/>
      </c>
      <c r="BA185" s="294">
        <f>BC185/2.38</f>
        <v/>
      </c>
      <c r="BB185" s="41" t="n">
        <v>2.5</v>
      </c>
      <c r="BC185" s="294" t="n">
        <v>129.95</v>
      </c>
      <c r="BD185" s="46">
        <f>(AZ185-AY185)/AZ185</f>
        <v/>
      </c>
      <c r="BE185" s="294">
        <f>AR185*BQ185</f>
        <v/>
      </c>
      <c r="BF185" s="294" t="n"/>
      <c r="BG185" s="294" t="n"/>
      <c r="BH185" s="47" t="n"/>
      <c r="BI185" s="47" t="n"/>
      <c r="BJ185" s="47" t="n"/>
      <c r="BK185" s="47" t="n"/>
      <c r="BL185" s="47" t="n"/>
      <c r="BM185" s="47" t="n"/>
      <c r="BN185" s="47" t="n"/>
      <c r="BO185" s="47" t="n"/>
      <c r="BP185" s="42" t="n"/>
      <c r="BQ185" s="48" t="n"/>
      <c r="BR185" s="48" t="n"/>
      <c r="BS185" s="49" t="n"/>
      <c r="BT185" s="50" t="n"/>
      <c r="BU185" s="50" t="n"/>
      <c r="BV185" s="50" t="n"/>
      <c r="BW185" s="50" t="n"/>
      <c r="BX185" s="50" t="n"/>
      <c r="BY185" s="51" t="n"/>
      <c r="BZ185" s="51" t="n"/>
      <c r="CA185" s="52" t="inlineStr">
        <is>
          <t>-</t>
        </is>
      </c>
      <c r="CB185" s="52" t="n"/>
      <c r="CC185" s="52" t="n"/>
      <c r="CD185" s="52" t="inlineStr">
        <is>
          <t>-</t>
        </is>
      </c>
      <c r="CE185" s="254" t="n">
        <v>42515</v>
      </c>
      <c r="CF185" s="52" t="n"/>
      <c r="CG185" s="52" t="n"/>
      <c r="CH185" s="259" t="inlineStr">
        <is>
          <t>13-7-2016 (2nd choice only)</t>
        </is>
      </c>
      <c r="CI185" s="49" t="inlineStr">
        <is>
          <t>Tunisia</t>
        </is>
      </c>
      <c r="CJ185" s="248" t="n"/>
      <c r="CK185" s="50" t="inlineStr">
        <is>
          <t>needs to be re-fit in NL</t>
        </is>
      </c>
      <c r="CL185" s="53" t="n"/>
      <c r="CM185" s="53" t="n"/>
      <c r="CN185" s="53" t="n"/>
      <c r="CO185" s="53" t="n">
        <v>259</v>
      </c>
      <c r="CP185" s="53">
        <f>CO185*AK185</f>
        <v/>
      </c>
      <c r="CQ185" s="53" t="n"/>
      <c r="CR185" s="53" t="n"/>
      <c r="CS185" s="53" t="n"/>
      <c r="CT185" s="298">
        <f>CO185*AZ185</f>
        <v/>
      </c>
      <c r="CU185" s="298">
        <f>CT185-(CO185*AY185)</f>
        <v/>
      </c>
      <c r="CV185" s="298" t="n"/>
    </row>
    <row customFormat="1" customHeight="1" hidden="1" ht="15" r="186" s="16">
      <c r="A186" s="66" t="inlineStr">
        <is>
          <t>K999901304</t>
        </is>
      </c>
      <c r="B186" s="67" t="n">
        <v>2010102415</v>
      </c>
      <c r="C186" s="67" t="inlineStr">
        <is>
          <t>CHRISTINA</t>
        </is>
      </c>
      <c r="D186" s="67" t="inlineStr">
        <is>
          <t>BLACK WORN IN</t>
        </is>
      </c>
      <c r="E186" s="66" t="n"/>
      <c r="F186" s="66" t="n"/>
      <c r="G186" s="39" t="n"/>
      <c r="H186" s="66" t="n"/>
      <c r="I186" s="67" t="inlineStr">
        <is>
          <t>JEANS</t>
        </is>
      </c>
      <c r="J186" s="67" t="n">
        <v>62046231</v>
      </c>
      <c r="K186" s="67" t="inlineStr">
        <is>
          <t>lange broeken, incl. kniebroeken e.d. broeken, van denim, voor dames of voor meisjes (m.u.v. werk- en bedrijfskleding, zgn. Amerikaanse overalls en sli</t>
        </is>
      </c>
      <c r="L186" s="40" t="inlineStr">
        <is>
          <t>WOMENS</t>
        </is>
      </c>
      <c r="M186" s="66" t="n"/>
      <c r="N186" s="156" t="inlineStr">
        <is>
          <t>HIGH</t>
        </is>
      </c>
      <c r="O186" s="156" t="inlineStr">
        <is>
          <t>HIGH SKINNY</t>
        </is>
      </c>
      <c r="P186" s="41" t="n"/>
      <c r="Q186" s="41" t="n"/>
      <c r="R186" s="41" t="inlineStr">
        <is>
          <t>C/O</t>
        </is>
      </c>
      <c r="S186" s="156" t="inlineStr">
        <is>
          <t>ROYAL CORE BLACK</t>
        </is>
      </c>
      <c r="T186" s="42" t="inlineStr">
        <is>
          <t>TUNISIA</t>
        </is>
      </c>
      <c r="U186" s="257" t="inlineStr">
        <is>
          <t>ARTLAB</t>
        </is>
      </c>
      <c r="V186" s="257" t="inlineStr">
        <is>
          <t>ARTLAB</t>
        </is>
      </c>
      <c r="W186" s="257" t="inlineStr">
        <is>
          <t>INTERWASHING</t>
        </is>
      </c>
      <c r="X186" s="66" t="n"/>
      <c r="Y186" s="41" t="inlineStr">
        <is>
          <t>CALIK</t>
        </is>
      </c>
      <c r="Z186" s="156" t="inlineStr">
        <is>
          <t>D7924O022 Pinus</t>
        </is>
      </c>
      <c r="AA186" s="41" t="n"/>
      <c r="AB186" s="156" t="inlineStr">
        <is>
          <t>97,8% Sustainable</t>
        </is>
      </c>
      <c r="AC186" s="41" t="inlineStr">
        <is>
          <t>97,8% Organic cotton, 2,2% elastane</t>
        </is>
      </c>
      <c r="AD186" s="156" t="inlineStr">
        <is>
          <t>11 oz</t>
        </is>
      </c>
      <c r="AE186" s="305" t="inlineStr">
        <is>
          <t>5 / 147</t>
        </is>
      </c>
      <c r="AF186" s="41" t="n"/>
      <c r="AG186" s="41" t="n"/>
      <c r="AH186" s="44" t="n"/>
      <c r="AI186" s="44" t="n"/>
      <c r="AJ186" s="44" t="n"/>
      <c r="AK186" s="70" t="n"/>
      <c r="AL186" s="293" t="n"/>
      <c r="AM186" s="294" t="inlineStr">
        <is>
          <t>EUR</t>
        </is>
      </c>
      <c r="AN186" s="294" t="inlineStr">
        <is>
          <t>FOB</t>
        </is>
      </c>
      <c r="AO186" s="294" t="inlineStr">
        <is>
          <t>60 DAYS NETT</t>
        </is>
      </c>
      <c r="AP186" s="295" t="inlineStr">
        <is>
          <t>cfmd</t>
        </is>
      </c>
      <c r="AQ186" s="295" t="n">
        <v>23.75</v>
      </c>
      <c r="AR186" s="294" t="n"/>
      <c r="AS186" s="295" t="n">
        <v>22.5</v>
      </c>
      <c r="AT186" s="296">
        <f>IFERROR(((IF(AS186&gt;0, AS186, IF(AR186&gt;0, AR186, IF(AQ186&gt;0, AQ186, 0)))))*INDEX(Assumptions!$B:$B,MATCH(T186,Assumptions!$A:$A,0)),0)</f>
        <v/>
      </c>
      <c r="AU186" s="296">
        <f>IFERROR(((IF(AS186&gt;0, AS186, IF(AR186&gt;0, AR186, IF(AQ186&gt;0, AQ186, 0)))))*INDEX(Assumptions!$C:$C,MATCH(T186,Assumptions!$A:$A,0)),0)</f>
        <v/>
      </c>
      <c r="AV186" s="296">
        <f>IFERROR(((IF(AS186&gt;0, AS186, IF(AR186&gt;0, AR186, IF(AQ186&gt;0, AQ186, 0)))))*INDEX(Assumptions!$D:$D,MATCH(T186,Assumptions!$A:$A,0)),0)</f>
        <v/>
      </c>
      <c r="AW186" s="296">
        <f>IFERROR(((IF(AS186&gt;0, AS186, IF(AR186&gt;0, AR186, IF(AQ186&gt;0, AQ186, 0)))))*INDEX(Assumptions!$G:$G,MATCH(U186,Assumptions!$F:$F,0)),0)</f>
        <v/>
      </c>
      <c r="AX186" s="297">
        <f>SUM(AT186:AW186)</f>
        <v/>
      </c>
      <c r="AY186" s="294">
        <f>((IF(AS186&gt;0, AS186, IF(AR186&gt;0, AR186, IF(AQ186&gt;0, AQ186, 0)))))+AX186</f>
        <v/>
      </c>
      <c r="AZ186" s="294">
        <f>BC186/BB186</f>
        <v/>
      </c>
      <c r="BA186" s="294">
        <f>BC186/2.38</f>
        <v/>
      </c>
      <c r="BB186" s="41" t="n">
        <v>2.5</v>
      </c>
      <c r="BC186" s="294" t="n">
        <v>129.95</v>
      </c>
      <c r="BD186" s="46">
        <f>(AZ186-AY186)/AZ186</f>
        <v/>
      </c>
      <c r="BE186" s="294">
        <f>AR186*BQ186</f>
        <v/>
      </c>
      <c r="BF186" s="294" t="n"/>
      <c r="BG186" s="294" t="n"/>
      <c r="BH186" s="47" t="n"/>
      <c r="BI186" s="47" t="n"/>
      <c r="BJ186" s="47" t="n"/>
      <c r="BK186" s="47" t="n"/>
      <c r="BL186" s="47" t="n"/>
      <c r="BM186" s="47" t="n"/>
      <c r="BN186" s="47" t="n"/>
      <c r="BO186" s="47" t="n"/>
      <c r="BP186" s="42" t="n"/>
      <c r="BQ186" s="48" t="n"/>
      <c r="BR186" s="48" t="n"/>
      <c r="BS186" s="49" t="n"/>
      <c r="BT186" s="50" t="n"/>
      <c r="BU186" s="50" t="n"/>
      <c r="BV186" s="50" t="n"/>
      <c r="BW186" s="50" t="n"/>
      <c r="BX186" s="50" t="n"/>
      <c r="BY186" s="51" t="n"/>
      <c r="BZ186" s="51" t="n"/>
      <c r="CA186" s="52" t="inlineStr">
        <is>
          <t>-</t>
        </is>
      </c>
      <c r="CB186" s="52" t="n"/>
      <c r="CC186" s="52" t="n"/>
      <c r="CD186" s="52" t="inlineStr">
        <is>
          <t>-</t>
        </is>
      </c>
      <c r="CE186" s="52" t="n">
        <v>42521</v>
      </c>
      <c r="CF186" s="52" t="n"/>
      <c r="CG186" s="52" t="n"/>
      <c r="CH186" s="49" t="n">
        <v>42586</v>
      </c>
      <c r="CI186" s="49" t="inlineStr">
        <is>
          <t>Tunisia</t>
        </is>
      </c>
      <c r="CJ186" s="248" t="inlineStr">
        <is>
          <t>2-5 pcs received (recheck)</t>
        </is>
      </c>
      <c r="CK186" s="50" t="inlineStr">
        <is>
          <t>OK, color shade issue</t>
        </is>
      </c>
      <c r="CL186" s="53" t="n"/>
      <c r="CM186" s="53" t="n"/>
      <c r="CN186" s="53" t="n"/>
      <c r="CO186" s="53">
        <f>260+144</f>
        <v/>
      </c>
      <c r="CP186" s="53">
        <f>CO186*AK186</f>
        <v/>
      </c>
      <c r="CQ186" s="53" t="n"/>
      <c r="CR186" s="53" t="n"/>
      <c r="CS186" s="53" t="n"/>
      <c r="CT186" s="298">
        <f>CO186*AZ186</f>
        <v/>
      </c>
      <c r="CU186" s="298">
        <f>CT186-(CO186*AY186)</f>
        <v/>
      </c>
      <c r="CV186" s="298" t="n"/>
    </row>
    <row customFormat="1" customHeight="1" hidden="1" ht="15" r="187" s="16">
      <c r="A187" s="66" t="inlineStr">
        <is>
          <t>K999901305</t>
        </is>
      </c>
      <c r="B187" s="67" t="n">
        <v>2010102421</v>
      </c>
      <c r="C187" s="67" t="inlineStr">
        <is>
          <t>CHRISTINA</t>
        </is>
      </c>
      <c r="D187" s="66" t="inlineStr">
        <is>
          <t>BLACK RINSE</t>
        </is>
      </c>
      <c r="E187" s="66" t="n"/>
      <c r="F187" s="66" t="n"/>
      <c r="G187" s="39" t="n"/>
      <c r="H187" s="66" t="n"/>
      <c r="I187" s="67" t="inlineStr">
        <is>
          <t>JEANS</t>
        </is>
      </c>
      <c r="J187" s="67" t="n">
        <v>62046231</v>
      </c>
      <c r="K187" s="67" t="inlineStr">
        <is>
          <t>lange broeken, incl. kniebroeken e.d. broeken, van denim, voor dames of voor meisjes (m.u.v. werk- en bedrijfskleding, zgn. Amerikaanse overalls en sli</t>
        </is>
      </c>
      <c r="L187" s="40" t="inlineStr">
        <is>
          <t>WOMENS</t>
        </is>
      </c>
      <c r="M187" s="66" t="n"/>
      <c r="N187" s="156" t="inlineStr">
        <is>
          <t>HIGH</t>
        </is>
      </c>
      <c r="O187" s="156" t="inlineStr">
        <is>
          <t>HIGH SKINNY</t>
        </is>
      </c>
      <c r="P187" s="41" t="n"/>
      <c r="Q187" s="41" t="n"/>
      <c r="R187" s="41" t="inlineStr">
        <is>
          <t>C/O</t>
        </is>
      </c>
      <c r="S187" s="156" t="inlineStr">
        <is>
          <t>ROYAL CORE BLACK</t>
        </is>
      </c>
      <c r="T187" s="42" t="inlineStr">
        <is>
          <t>TUNISIA</t>
        </is>
      </c>
      <c r="U187" s="257" t="inlineStr">
        <is>
          <t>ARTLAB</t>
        </is>
      </c>
      <c r="V187" s="257" t="inlineStr">
        <is>
          <t>ARTLAB</t>
        </is>
      </c>
      <c r="W187" s="257" t="inlineStr">
        <is>
          <t>INTERWASHING</t>
        </is>
      </c>
      <c r="X187" s="66" t="n"/>
      <c r="Y187" s="41" t="inlineStr">
        <is>
          <t>CALIK</t>
        </is>
      </c>
      <c r="Z187" s="41" t="inlineStr">
        <is>
          <t>D7924O022 Pinus</t>
        </is>
      </c>
      <c r="AA187" s="41" t="n"/>
      <c r="AB187" s="156" t="inlineStr">
        <is>
          <t>97,8% Sustainable</t>
        </is>
      </c>
      <c r="AC187" s="41" t="inlineStr">
        <is>
          <t>97,8% Organic cotton, 2,2% elastane</t>
        </is>
      </c>
      <c r="AD187" s="156" t="inlineStr">
        <is>
          <t>11 oz</t>
        </is>
      </c>
      <c r="AE187" s="305" t="inlineStr">
        <is>
          <t>5 / 147</t>
        </is>
      </c>
      <c r="AF187" s="41" t="n"/>
      <c r="AG187" s="41" t="n"/>
      <c r="AH187" s="44" t="n"/>
      <c r="AI187" s="44" t="n"/>
      <c r="AJ187" s="44" t="n"/>
      <c r="AK187" s="70" t="n"/>
      <c r="AL187" s="293" t="n"/>
      <c r="AM187" s="294" t="inlineStr">
        <is>
          <t>EUR</t>
        </is>
      </c>
      <c r="AN187" s="294" t="inlineStr">
        <is>
          <t>FOB</t>
        </is>
      </c>
      <c r="AO187" s="294" t="inlineStr">
        <is>
          <t>60 DAYS NETT</t>
        </is>
      </c>
      <c r="AP187" s="295" t="inlineStr">
        <is>
          <t>cfmd</t>
        </is>
      </c>
      <c r="AQ187" s="295" t="n">
        <v>18.3</v>
      </c>
      <c r="AR187" s="294" t="n"/>
      <c r="AS187" s="295" t="n">
        <v>18.2</v>
      </c>
      <c r="AT187" s="296">
        <f>IFERROR(((IF(AS187&gt;0, AS187, IF(AR187&gt;0, AR187, IF(AQ187&gt;0, AQ187, 0)))))*INDEX(Assumptions!$B:$B,MATCH(T187,Assumptions!$A:$A,0)),0)</f>
        <v/>
      </c>
      <c r="AU187" s="296">
        <f>IFERROR(((IF(AS187&gt;0, AS187, IF(AR187&gt;0, AR187, IF(AQ187&gt;0, AQ187, 0)))))*INDEX(Assumptions!$C:$C,MATCH(T187,Assumptions!$A:$A,0)),0)</f>
        <v/>
      </c>
      <c r="AV187" s="296">
        <f>IFERROR(((IF(AS187&gt;0, AS187, IF(AR187&gt;0, AR187, IF(AQ187&gt;0, AQ187, 0)))))*INDEX(Assumptions!$D:$D,MATCH(T187,Assumptions!$A:$A,0)),0)</f>
        <v/>
      </c>
      <c r="AW187" s="296">
        <f>IFERROR(((IF(AS187&gt;0, AS187, IF(AR187&gt;0, AR187, IF(AQ187&gt;0, AQ187, 0)))))*INDEX(Assumptions!$G:$G,MATCH(U187,Assumptions!$F:$F,0)),0)</f>
        <v/>
      </c>
      <c r="AX187" s="297">
        <f>SUM(AT187:AW187)</f>
        <v/>
      </c>
      <c r="AY187" s="294">
        <f>((IF(AS187&gt;0, AS187, IF(AR187&gt;0, AR187, IF(AQ187&gt;0, AQ187, 0)))))+AX187</f>
        <v/>
      </c>
      <c r="AZ187" s="294">
        <f>BC187/BB187</f>
        <v/>
      </c>
      <c r="BA187" s="294">
        <f>BC187/2.38</f>
        <v/>
      </c>
      <c r="BB187" s="41" t="n">
        <v>2.5</v>
      </c>
      <c r="BC187" s="294" t="n">
        <v>99.95</v>
      </c>
      <c r="BD187" s="46">
        <f>(AZ187-AY187)/AZ187</f>
        <v/>
      </c>
      <c r="BE187" s="294">
        <f>AR187*BQ187</f>
        <v/>
      </c>
      <c r="BF187" s="294" t="n"/>
      <c r="BG187" s="294" t="n"/>
      <c r="BH187" s="47" t="n"/>
      <c r="BI187" s="47" t="n"/>
      <c r="BJ187" s="47" t="n"/>
      <c r="BK187" s="47" t="n"/>
      <c r="BL187" s="47" t="n"/>
      <c r="BM187" s="47" t="n"/>
      <c r="BN187" s="47" t="n"/>
      <c r="BO187" s="47" t="n"/>
      <c r="BP187" s="42" t="n"/>
      <c r="BQ187" s="48" t="n"/>
      <c r="BR187" s="48" t="n"/>
      <c r="BS187" s="49" t="n"/>
      <c r="BT187" s="50" t="n"/>
      <c r="BU187" s="50" t="n"/>
      <c r="BV187" s="50" t="n"/>
      <c r="BW187" s="50" t="n"/>
      <c r="BX187" s="50" t="n"/>
      <c r="BY187" s="51" t="n"/>
      <c r="BZ187" s="51" t="n"/>
      <c r="CA187" s="52" t="inlineStr">
        <is>
          <t>-</t>
        </is>
      </c>
      <c r="CB187" s="52" t="n"/>
      <c r="CC187" s="52" t="n"/>
      <c r="CD187" s="52" t="inlineStr">
        <is>
          <t>-</t>
        </is>
      </c>
      <c r="CE187" s="52" t="n">
        <v>42521</v>
      </c>
      <c r="CF187" s="52" t="n"/>
      <c r="CG187" s="52" t="n"/>
      <c r="CH187" s="49" t="n">
        <v>42564</v>
      </c>
      <c r="CI187" s="49" t="inlineStr">
        <is>
          <t>Tunisia</t>
        </is>
      </c>
      <c r="CJ187" s="248" t="n"/>
      <c r="CK187" s="50" t="n"/>
      <c r="CL187" s="53" t="n"/>
      <c r="CM187" s="53" t="n"/>
      <c r="CN187" s="53" t="n"/>
      <c r="CO187" s="53" t="n">
        <v>1440</v>
      </c>
      <c r="CP187" s="53">
        <f>CO187*AK187</f>
        <v/>
      </c>
      <c r="CQ187" s="53" t="n"/>
      <c r="CR187" s="53" t="n"/>
      <c r="CS187" s="53" t="n"/>
      <c r="CT187" s="298">
        <f>CO187*AZ187</f>
        <v/>
      </c>
      <c r="CU187" s="298">
        <f>CT187-(CO187*AY187)</f>
        <v/>
      </c>
      <c r="CV187" s="298" t="n"/>
    </row>
    <row customFormat="1" customHeight="1" hidden="1" ht="15" r="188" s="16">
      <c r="A188" s="66" t="inlineStr">
        <is>
          <t>K999951102</t>
        </is>
      </c>
      <c r="B188" s="67" t="n">
        <v>1010103341</v>
      </c>
      <c r="C188" s="67" t="inlineStr">
        <is>
          <t>JAMES</t>
        </is>
      </c>
      <c r="D188" s="66" t="inlineStr">
        <is>
          <t>MID INDIGO</t>
        </is>
      </c>
      <c r="E188" s="66" t="n"/>
      <c r="F188" s="66" t="n"/>
      <c r="G188" s="39" t="n"/>
      <c r="H188" s="66" t="n"/>
      <c r="I188" s="67" t="inlineStr">
        <is>
          <t>JEANS</t>
        </is>
      </c>
      <c r="J188" s="67" t="n">
        <v>62034231</v>
      </c>
      <c r="K188" s="67" t="inlineStr">
        <is>
          <t>lange broeken, incl. kniebroeken e.d. broeken, van denim, voor heren of voor jongens (m.u.v. werk- en bedrijfskleding, zgn. Amerikaanse overalls)</t>
        </is>
      </c>
      <c r="L188" s="40" t="inlineStr">
        <is>
          <t>MENS</t>
        </is>
      </c>
      <c r="M188" s="66" t="n"/>
      <c r="N188" s="156" t="inlineStr">
        <is>
          <t>-</t>
        </is>
      </c>
      <c r="O188" s="156" t="inlineStr">
        <is>
          <t>SKINNY</t>
        </is>
      </c>
      <c r="P188" s="41" t="inlineStr">
        <is>
          <t>28-38</t>
        </is>
      </c>
      <c r="Q188" s="41" t="inlineStr">
        <is>
          <t>30-36</t>
        </is>
      </c>
      <c r="R188" s="41" t="inlineStr">
        <is>
          <t>C/O</t>
        </is>
      </c>
      <c r="S188" s="156" t="inlineStr">
        <is>
          <t>ROYAL CORE MAIN</t>
        </is>
      </c>
      <c r="T188" s="42" t="inlineStr">
        <is>
          <t>TUNISIA</t>
        </is>
      </c>
      <c r="U188" s="257" t="inlineStr">
        <is>
          <t>ARTLAB</t>
        </is>
      </c>
      <c r="V188" s="257" t="inlineStr">
        <is>
          <t>ARTLAB</t>
        </is>
      </c>
      <c r="W188" s="257" t="inlineStr">
        <is>
          <t>INTERWASHING</t>
        </is>
      </c>
      <c r="X188" s="66" t="n"/>
      <c r="Y188" s="156" t="inlineStr">
        <is>
          <t>CANDIANI</t>
        </is>
      </c>
      <c r="Z188" s="66" t="inlineStr">
        <is>
          <t>RR7716 Elast sioux crispy ORGANIC</t>
        </is>
      </c>
      <c r="AA188" s="41" t="n"/>
      <c r="AB188" s="156" t="inlineStr">
        <is>
          <t>98% Sustainable</t>
        </is>
      </c>
      <c r="AC188" s="41" t="inlineStr">
        <is>
          <t>98% Organic cotton, 2% elastane</t>
        </is>
      </c>
      <c r="AD188" s="156" t="inlineStr">
        <is>
          <t>12 oz</t>
        </is>
      </c>
      <c r="AE188" s="305" t="inlineStr">
        <is>
          <t>5 Q4 / 162</t>
        </is>
      </c>
      <c r="AF188" s="41" t="inlineStr">
        <is>
          <t>5900 Stock / 4500</t>
        </is>
      </c>
      <c r="AG188" s="58" t="inlineStr">
        <is>
          <t>5-6</t>
        </is>
      </c>
      <c r="AH188" s="44" t="n"/>
      <c r="AI188" s="44" t="n"/>
      <c r="AJ188" s="44" t="n"/>
      <c r="AK188" s="70" t="n"/>
      <c r="AL188" s="293" t="n"/>
      <c r="AM188" s="294" t="inlineStr">
        <is>
          <t>EUR</t>
        </is>
      </c>
      <c r="AN188" s="294" t="inlineStr">
        <is>
          <t>FOB</t>
        </is>
      </c>
      <c r="AO188" s="294" t="inlineStr">
        <is>
          <t>60 DAYS NETT</t>
        </is>
      </c>
      <c r="AP188" s="295" t="inlineStr">
        <is>
          <t>cfmd</t>
        </is>
      </c>
      <c r="AQ188" s="295" t="n">
        <v>24.5</v>
      </c>
      <c r="AR188" s="294" t="n"/>
      <c r="AS188" s="295" t="n">
        <v>22.8</v>
      </c>
      <c r="AT188" s="296">
        <f>IFERROR(((IF(AS188&gt;0, AS188, IF(AR188&gt;0, AR188, IF(AQ188&gt;0, AQ188, 0)))))*INDEX(Assumptions!$B:$B,MATCH(T188,Assumptions!$A:$A,0)),0)</f>
        <v/>
      </c>
      <c r="AU188" s="296">
        <f>IFERROR(((IF(AS188&gt;0, AS188, IF(AR188&gt;0, AR188, IF(AQ188&gt;0, AQ188, 0)))))*INDEX(Assumptions!$C:$C,MATCH(T188,Assumptions!$A:$A,0)),0)</f>
        <v/>
      </c>
      <c r="AV188" s="296">
        <f>IFERROR(((IF(AS188&gt;0, AS188, IF(AR188&gt;0, AR188, IF(AQ188&gt;0, AQ188, 0)))))*INDEX(Assumptions!$D:$D,MATCH(T188,Assumptions!$A:$A,0)),0)</f>
        <v/>
      </c>
      <c r="AW188" s="296">
        <f>IFERROR(((IF(AS188&gt;0, AS188, IF(AR188&gt;0, AR188, IF(AQ188&gt;0, AQ188, 0)))))*INDEX(Assumptions!$G:$G,MATCH(U188,Assumptions!$F:$F,0)),0)</f>
        <v/>
      </c>
      <c r="AX188" s="297">
        <f>SUM(AT188:AW188)</f>
        <v/>
      </c>
      <c r="AY188" s="294">
        <f>((IF(AS188&gt;0, AS188, IF(AR188&gt;0, AR188, IF(AQ188&gt;0, AQ188, 0)))))+AX188</f>
        <v/>
      </c>
      <c r="AZ188" s="294">
        <f>BC188/BB188</f>
        <v/>
      </c>
      <c r="BA188" s="294">
        <f>BC188/2.38</f>
        <v/>
      </c>
      <c r="BB188" s="41" t="n">
        <v>2.5</v>
      </c>
      <c r="BC188" s="294" t="n">
        <v>129.95</v>
      </c>
      <c r="BD188" s="46">
        <f>(AZ188-AY188)/AZ188</f>
        <v/>
      </c>
      <c r="BE188" s="294">
        <f>AR188*BQ188</f>
        <v/>
      </c>
      <c r="BF188" s="294" t="n"/>
      <c r="BG188" s="294" t="n"/>
      <c r="BH188" s="47" t="n"/>
      <c r="BI188" s="47" t="n"/>
      <c r="BJ188" s="47" t="n"/>
      <c r="BK188" s="47" t="n"/>
      <c r="BL188" s="47" t="n"/>
      <c r="BM188" s="47" t="n"/>
      <c r="BN188" s="47" t="n"/>
      <c r="BO188" s="47" t="n"/>
      <c r="BP188" s="42" t="n"/>
      <c r="BQ188" s="48" t="n"/>
      <c r="BR188" s="48" t="n"/>
      <c r="BS188" s="49" t="n"/>
      <c r="BT188" s="50" t="n"/>
      <c r="BU188" s="50" t="n"/>
      <c r="BV188" s="50" t="n"/>
      <c r="BW188" s="50" t="n"/>
      <c r="BX188" s="50" t="n"/>
      <c r="BY188" s="51" t="n"/>
      <c r="BZ188" s="51" t="n"/>
      <c r="CA188" s="52" t="inlineStr">
        <is>
          <t>-</t>
        </is>
      </c>
      <c r="CB188" s="52" t="n"/>
      <c r="CC188" s="52" t="n"/>
      <c r="CD188" s="52" t="inlineStr">
        <is>
          <t>-</t>
        </is>
      </c>
      <c r="CE188" s="254" t="n">
        <v>42515</v>
      </c>
      <c r="CF188" s="52" t="n"/>
      <c r="CG188" s="52" t="n"/>
      <c r="CH188" s="49" t="n">
        <v>42562</v>
      </c>
      <c r="CI188" s="49" t="inlineStr">
        <is>
          <t>HQ</t>
        </is>
      </c>
      <c r="CJ188" s="248" t="inlineStr">
        <is>
          <t>5</t>
        </is>
      </c>
      <c r="CK188" s="50" t="inlineStr">
        <is>
          <t>Seat, thigh, knee 1 size too small PO 351</t>
        </is>
      </c>
      <c r="CL188" s="53" t="n"/>
      <c r="CM188" s="53" t="n"/>
      <c r="CN188" s="53" t="n"/>
      <c r="CO188" s="53" t="n">
        <v>103</v>
      </c>
      <c r="CP188" s="53">
        <f>CO188*AK188</f>
        <v/>
      </c>
      <c r="CQ188" s="53" t="n"/>
      <c r="CR188" s="53" t="n"/>
      <c r="CS188" s="53" t="n"/>
      <c r="CT188" s="298">
        <f>CO188*AZ188</f>
        <v/>
      </c>
      <c r="CU188" s="298">
        <f>CT188-(CO188*AY188)</f>
        <v/>
      </c>
      <c r="CV188" s="298" t="n"/>
    </row>
    <row customFormat="1" customHeight="1" hidden="1" ht="15" r="189" s="16">
      <c r="A189" s="66" t="inlineStr">
        <is>
          <t>K999951103</t>
        </is>
      </c>
      <c r="B189" s="67" t="n">
        <v>1010103342</v>
      </c>
      <c r="C189" s="67" t="inlineStr">
        <is>
          <t>JAMES</t>
        </is>
      </c>
      <c r="D189" s="67" t="inlineStr">
        <is>
          <t>BLACK WORN IN</t>
        </is>
      </c>
      <c r="E189" s="66" t="n"/>
      <c r="F189" s="66" t="n"/>
      <c r="G189" s="39" t="n"/>
      <c r="H189" s="66" t="n"/>
      <c r="I189" s="67" t="inlineStr">
        <is>
          <t>JEANS</t>
        </is>
      </c>
      <c r="J189" s="67" t="n">
        <v>62034231</v>
      </c>
      <c r="K189" s="67" t="inlineStr">
        <is>
          <t>lange broeken, incl. kniebroeken e.d. broeken, van denim, voor heren of voor jongens (m.u.v. werk- en bedrijfskleding, zgn. Amerikaanse overalls)</t>
        </is>
      </c>
      <c r="L189" s="40" t="inlineStr">
        <is>
          <t>MENS</t>
        </is>
      </c>
      <c r="M189" s="66" t="n"/>
      <c r="N189" s="156" t="inlineStr">
        <is>
          <t>-</t>
        </is>
      </c>
      <c r="O189" s="156" t="inlineStr">
        <is>
          <t>SKINNY</t>
        </is>
      </c>
      <c r="P189" s="41" t="inlineStr">
        <is>
          <t>28-38</t>
        </is>
      </c>
      <c r="Q189" s="41" t="inlineStr">
        <is>
          <t>30-36</t>
        </is>
      </c>
      <c r="R189" s="41" t="inlineStr">
        <is>
          <t>C/O</t>
        </is>
      </c>
      <c r="S189" s="156" t="inlineStr">
        <is>
          <t>ROYAL CORE BLACK</t>
        </is>
      </c>
      <c r="T189" s="42" t="inlineStr">
        <is>
          <t>TUNISIA</t>
        </is>
      </c>
      <c r="U189" s="257" t="inlineStr">
        <is>
          <t>ARTLAB</t>
        </is>
      </c>
      <c r="V189" s="257" t="inlineStr">
        <is>
          <t>ARTLAB</t>
        </is>
      </c>
      <c r="W189" s="257" t="inlineStr">
        <is>
          <t>INTERWASHING</t>
        </is>
      </c>
      <c r="X189" s="66" t="n"/>
      <c r="Y189" s="41" t="inlineStr">
        <is>
          <t>CALIK</t>
        </is>
      </c>
      <c r="Z189" s="41" t="inlineStr">
        <is>
          <t>D7924O022 Pinus</t>
        </is>
      </c>
      <c r="AA189" s="41" t="n"/>
      <c r="AB189" s="156" t="inlineStr">
        <is>
          <t>97,8% Sustainable</t>
        </is>
      </c>
      <c r="AC189" s="41" t="inlineStr">
        <is>
          <t>97,8% Organic cotton, 2,2% elastane</t>
        </is>
      </c>
      <c r="AD189" s="156" t="inlineStr">
        <is>
          <t>11 oz</t>
        </is>
      </c>
      <c r="AE189" s="305" t="inlineStr">
        <is>
          <t>5 / 147</t>
        </is>
      </c>
      <c r="AF189" s="41" t="n"/>
      <c r="AG189" s="41" t="n"/>
      <c r="AH189" s="44" t="n"/>
      <c r="AI189" s="44" t="n"/>
      <c r="AJ189" s="44" t="n"/>
      <c r="AK189" s="70" t="n"/>
      <c r="AL189" s="293" t="n"/>
      <c r="AM189" s="294" t="inlineStr">
        <is>
          <t>EUR</t>
        </is>
      </c>
      <c r="AN189" s="294" t="inlineStr">
        <is>
          <t>FOB</t>
        </is>
      </c>
      <c r="AO189" s="294" t="inlineStr">
        <is>
          <t>60 DAYS NETT</t>
        </is>
      </c>
      <c r="AP189" s="295" t="inlineStr">
        <is>
          <t>cfmd</t>
        </is>
      </c>
      <c r="AQ189" s="295" t="n">
        <v>24.8</v>
      </c>
      <c r="AR189" s="294" t="n"/>
      <c r="AS189" s="295" t="n">
        <v>23</v>
      </c>
      <c r="AT189" s="296">
        <f>IFERROR(((IF(AS189&gt;0, AS189, IF(AR189&gt;0, AR189, IF(AQ189&gt;0, AQ189, 0)))))*INDEX(Assumptions!$B:$B,MATCH(T189,Assumptions!$A:$A,0)),0)</f>
        <v/>
      </c>
      <c r="AU189" s="296">
        <f>IFERROR(((IF(AS189&gt;0, AS189, IF(AR189&gt;0, AR189, IF(AQ189&gt;0, AQ189, 0)))))*INDEX(Assumptions!$C:$C,MATCH(T189,Assumptions!$A:$A,0)),0)</f>
        <v/>
      </c>
      <c r="AV189" s="296">
        <f>IFERROR(((IF(AS189&gt;0, AS189, IF(AR189&gt;0, AR189, IF(AQ189&gt;0, AQ189, 0)))))*INDEX(Assumptions!$D:$D,MATCH(T189,Assumptions!$A:$A,0)),0)</f>
        <v/>
      </c>
      <c r="AW189" s="296">
        <f>IFERROR(((IF(AS189&gt;0, AS189, IF(AR189&gt;0, AR189, IF(AQ189&gt;0, AQ189, 0)))))*INDEX(Assumptions!$G:$G,MATCH(U189,Assumptions!$F:$F,0)),0)</f>
        <v/>
      </c>
      <c r="AX189" s="297">
        <f>SUM(AT189:AW189)</f>
        <v/>
      </c>
      <c r="AY189" s="294">
        <f>((IF(AS189&gt;0, AS189, IF(AR189&gt;0, AR189, IF(AQ189&gt;0, AQ189, 0)))))+AX189</f>
        <v/>
      </c>
      <c r="AZ189" s="294">
        <f>BC189/BB189</f>
        <v/>
      </c>
      <c r="BA189" s="294">
        <f>BC189/2.38</f>
        <v/>
      </c>
      <c r="BB189" s="41" t="n">
        <v>2.5</v>
      </c>
      <c r="BC189" s="294" t="n">
        <v>129.95</v>
      </c>
      <c r="BD189" s="46">
        <f>(AZ189-AY189)/AZ189</f>
        <v/>
      </c>
      <c r="BE189" s="294">
        <f>AR189*BQ189</f>
        <v/>
      </c>
      <c r="BF189" s="294" t="n"/>
      <c r="BG189" s="294" t="n"/>
      <c r="BH189" s="47" t="n"/>
      <c r="BI189" s="47" t="n"/>
      <c r="BJ189" s="47" t="n"/>
      <c r="BK189" s="47" t="n"/>
      <c r="BL189" s="47" t="n"/>
      <c r="BM189" s="47" t="n"/>
      <c r="BN189" s="47" t="n"/>
      <c r="BO189" s="47" t="n"/>
      <c r="BP189" s="42" t="n"/>
      <c r="BQ189" s="48" t="n"/>
      <c r="BR189" s="48" t="n"/>
      <c r="BS189" s="49" t="n"/>
      <c r="BT189" s="50" t="n"/>
      <c r="BU189" s="50" t="n"/>
      <c r="BV189" s="50" t="n"/>
      <c r="BW189" s="50" t="n"/>
      <c r="BX189" s="50" t="n"/>
      <c r="BY189" s="51" t="n"/>
      <c r="BZ189" s="51" t="n"/>
      <c r="CA189" s="52" t="inlineStr">
        <is>
          <t>-</t>
        </is>
      </c>
      <c r="CB189" s="52" t="n"/>
      <c r="CC189" s="52" t="n"/>
      <c r="CD189" s="52" t="inlineStr">
        <is>
          <t>-</t>
        </is>
      </c>
      <c r="CE189" s="52" t="n">
        <v>42521</v>
      </c>
      <c r="CF189" s="52" t="n"/>
      <c r="CG189" s="52" t="n"/>
      <c r="CH189" s="49" t="inlineStr">
        <is>
          <t>?</t>
        </is>
      </c>
      <c r="CI189" s="49" t="n"/>
      <c r="CJ189" s="248" t="n"/>
      <c r="CK189" s="50" t="n"/>
      <c r="CL189" s="53" t="n"/>
      <c r="CM189" s="53" t="n"/>
      <c r="CN189" s="53" t="n"/>
      <c r="CO189" s="228" t="n">
        <v>92</v>
      </c>
      <c r="CP189" s="53">
        <f>CO189*AK189</f>
        <v/>
      </c>
      <c r="CQ189" s="53" t="n"/>
      <c r="CR189" s="53" t="n"/>
      <c r="CS189" s="53" t="n"/>
      <c r="CT189" s="298">
        <f>CO189*AZ189</f>
        <v/>
      </c>
      <c r="CU189" s="298">
        <f>CT189-(CO189*AY189)</f>
        <v/>
      </c>
      <c r="CV189" s="298" t="n"/>
    </row>
    <row customFormat="1" customHeight="1" hidden="1" ht="15" r="190" s="16">
      <c r="A190" s="66" t="inlineStr">
        <is>
          <t>K999951104</t>
        </is>
      </c>
      <c r="B190" s="67" t="n">
        <v>1010103343</v>
      </c>
      <c r="C190" s="67" t="inlineStr">
        <is>
          <t>JAMES</t>
        </is>
      </c>
      <c r="D190" s="66" t="inlineStr">
        <is>
          <t>BLACK RINSE</t>
        </is>
      </c>
      <c r="E190" s="66" t="n"/>
      <c r="F190" s="66" t="n"/>
      <c r="G190" s="39" t="n"/>
      <c r="H190" s="66" t="n"/>
      <c r="I190" s="67" t="inlineStr">
        <is>
          <t>JEANS</t>
        </is>
      </c>
      <c r="J190" s="67" t="n">
        <v>62034231</v>
      </c>
      <c r="K190" s="67" t="inlineStr">
        <is>
          <t>lange broeken, incl. kniebroeken e.d. broeken, van denim, voor heren of voor jongens (m.u.v. werk- en bedrijfskleding, zgn. Amerikaanse overalls)</t>
        </is>
      </c>
      <c r="L190" s="40" t="inlineStr">
        <is>
          <t>MENS</t>
        </is>
      </c>
      <c r="M190" s="66" t="n"/>
      <c r="N190" s="156" t="inlineStr">
        <is>
          <t>-</t>
        </is>
      </c>
      <c r="O190" s="156" t="inlineStr">
        <is>
          <t>SKINNY</t>
        </is>
      </c>
      <c r="P190" s="41" t="inlineStr">
        <is>
          <t>28-38</t>
        </is>
      </c>
      <c r="Q190" s="41" t="inlineStr">
        <is>
          <t>30-36</t>
        </is>
      </c>
      <c r="R190" s="41" t="inlineStr">
        <is>
          <t>C/O</t>
        </is>
      </c>
      <c r="S190" s="156" t="inlineStr">
        <is>
          <t>ROYAL CORE BLACK</t>
        </is>
      </c>
      <c r="T190" s="42" t="inlineStr">
        <is>
          <t>TUNISIA</t>
        </is>
      </c>
      <c r="U190" s="257" t="inlineStr">
        <is>
          <t>ARTLAB</t>
        </is>
      </c>
      <c r="V190" s="257" t="inlineStr">
        <is>
          <t>ARTLAB</t>
        </is>
      </c>
      <c r="W190" s="257" t="inlineStr">
        <is>
          <t>INTERWASHING</t>
        </is>
      </c>
      <c r="X190" s="66" t="n"/>
      <c r="Y190" s="41" t="inlineStr">
        <is>
          <t>CALIK</t>
        </is>
      </c>
      <c r="Z190" s="41" t="inlineStr">
        <is>
          <t>D7924O022 Pinus</t>
        </is>
      </c>
      <c r="AA190" s="41" t="n"/>
      <c r="AB190" s="156" t="inlineStr">
        <is>
          <t>97,8% Sustainable</t>
        </is>
      </c>
      <c r="AC190" s="41" t="inlineStr">
        <is>
          <t>97,8% Organic cotton, 2,2% elastane</t>
        </is>
      </c>
      <c r="AD190" s="156" t="inlineStr">
        <is>
          <t>11 oz</t>
        </is>
      </c>
      <c r="AE190" s="305" t="inlineStr">
        <is>
          <t>5 / 147</t>
        </is>
      </c>
      <c r="AF190" s="41" t="n"/>
      <c r="AG190" s="41" t="n"/>
      <c r="AH190" s="44" t="n"/>
      <c r="AI190" s="44" t="n"/>
      <c r="AJ190" s="44" t="n"/>
      <c r="AK190" s="70" t="n"/>
      <c r="AL190" s="293" t="n"/>
      <c r="AM190" s="294" t="inlineStr">
        <is>
          <t>EUR</t>
        </is>
      </c>
      <c r="AN190" s="294" t="inlineStr">
        <is>
          <t>FOB</t>
        </is>
      </c>
      <c r="AO190" s="294" t="inlineStr">
        <is>
          <t>60 DAYS NETT</t>
        </is>
      </c>
      <c r="AP190" s="295" t="inlineStr">
        <is>
          <t>cfmd</t>
        </is>
      </c>
      <c r="AQ190" s="295" t="n">
        <v>19.5</v>
      </c>
      <c r="AR190" s="294" t="n"/>
      <c r="AS190" s="295" t="n">
        <v>18.2</v>
      </c>
      <c r="AT190" s="296">
        <f>IFERROR(((IF(AS190&gt;0, AS190, IF(AR190&gt;0, AR190, IF(AQ190&gt;0, AQ190, 0)))))*INDEX(Assumptions!$B:$B,MATCH(T190,Assumptions!$A:$A,0)),0)</f>
        <v/>
      </c>
      <c r="AU190" s="296">
        <f>IFERROR(((IF(AS190&gt;0, AS190, IF(AR190&gt;0, AR190, IF(AQ190&gt;0, AQ190, 0)))))*INDEX(Assumptions!$C:$C,MATCH(T190,Assumptions!$A:$A,0)),0)</f>
        <v/>
      </c>
      <c r="AV190" s="296">
        <f>IFERROR(((IF(AS190&gt;0, AS190, IF(AR190&gt;0, AR190, IF(AQ190&gt;0, AQ190, 0)))))*INDEX(Assumptions!$D:$D,MATCH(T190,Assumptions!$A:$A,0)),0)</f>
        <v/>
      </c>
      <c r="AW190" s="296">
        <f>IFERROR(((IF(AS190&gt;0, AS190, IF(AR190&gt;0, AR190, IF(AQ190&gt;0, AQ190, 0)))))*INDEX(Assumptions!$G:$G,MATCH(U190,Assumptions!$F:$F,0)),0)</f>
        <v/>
      </c>
      <c r="AX190" s="297">
        <f>SUM(AT190:AW190)</f>
        <v/>
      </c>
      <c r="AY190" s="294">
        <f>((IF(AS190&gt;0, AS190, IF(AR190&gt;0, AR190, IF(AQ190&gt;0, AQ190, 0)))))+AX190</f>
        <v/>
      </c>
      <c r="AZ190" s="294">
        <f>BC190/BB190</f>
        <v/>
      </c>
      <c r="BA190" s="294">
        <f>BC190/2.38</f>
        <v/>
      </c>
      <c r="BB190" s="41" t="n">
        <v>2.5</v>
      </c>
      <c r="BC190" s="294" t="n">
        <v>99.95</v>
      </c>
      <c r="BD190" s="46">
        <f>(AZ190-AY190)/AZ190</f>
        <v/>
      </c>
      <c r="BE190" s="294">
        <f>AR190*BQ190</f>
        <v/>
      </c>
      <c r="BF190" s="294" t="n"/>
      <c r="BG190" s="294" t="n"/>
      <c r="BH190" s="47" t="n"/>
      <c r="BI190" s="47" t="n"/>
      <c r="BJ190" s="47" t="n"/>
      <c r="BK190" s="47" t="n"/>
      <c r="BL190" s="47" t="n"/>
      <c r="BM190" s="47" t="n"/>
      <c r="BN190" s="47" t="n"/>
      <c r="BO190" s="47" t="n"/>
      <c r="BP190" s="42" t="n"/>
      <c r="BQ190" s="48" t="n"/>
      <c r="BR190" s="48" t="n"/>
      <c r="BS190" s="49" t="n"/>
      <c r="BT190" s="50" t="n"/>
      <c r="BU190" s="50" t="n"/>
      <c r="BV190" s="50" t="n"/>
      <c r="BW190" s="50" t="n"/>
      <c r="BX190" s="226" t="n"/>
      <c r="BY190" s="51" t="n"/>
      <c r="BZ190" s="51" t="n"/>
      <c r="CA190" s="52" t="inlineStr">
        <is>
          <t>-</t>
        </is>
      </c>
      <c r="CB190" s="52" t="n"/>
      <c r="CC190" s="52" t="n"/>
      <c r="CD190" s="52" t="inlineStr">
        <is>
          <t>-</t>
        </is>
      </c>
      <c r="CE190" s="52" t="n">
        <v>42521</v>
      </c>
      <c r="CF190" s="52" t="n"/>
      <c r="CG190" s="52" t="n"/>
      <c r="CH190" s="49" t="n">
        <v>42564</v>
      </c>
      <c r="CI190" s="49" t="inlineStr">
        <is>
          <t>Tunisia</t>
        </is>
      </c>
      <c r="CJ190" s="248" t="n"/>
      <c r="CK190" s="50" t="n"/>
      <c r="CL190" s="53" t="n"/>
      <c r="CM190" s="53" t="n"/>
      <c r="CN190" s="53" t="n"/>
      <c r="CO190" s="53" t="n">
        <v>298</v>
      </c>
      <c r="CP190" s="53">
        <f>CO190*AK190</f>
        <v/>
      </c>
      <c r="CQ190" s="53" t="n"/>
      <c r="CR190" s="53" t="n"/>
      <c r="CS190" s="53" t="n"/>
      <c r="CT190" s="298">
        <f>CO190*AZ190</f>
        <v/>
      </c>
      <c r="CU190" s="298">
        <f>CT190-(CO190*AY190)</f>
        <v/>
      </c>
      <c r="CV190" s="298" t="n"/>
    </row>
    <row customFormat="1" customHeight="1" ht="15" r="191" s="16">
      <c r="A191" s="66" t="inlineStr">
        <is>
          <t>K999951201</t>
        </is>
      </c>
      <c r="B191" s="67" t="n">
        <v>1010103344</v>
      </c>
      <c r="C191" s="67" t="inlineStr">
        <is>
          <t>CHARLES</t>
        </is>
      </c>
      <c r="D191" s="67" t="inlineStr">
        <is>
          <t>DARK WORN</t>
        </is>
      </c>
      <c r="E191" s="66" t="n"/>
      <c r="F191" s="66" t="n"/>
      <c r="G191" s="39" t="n"/>
      <c r="H191" s="66" t="n"/>
      <c r="I191" s="67" t="inlineStr">
        <is>
          <t>JEANS</t>
        </is>
      </c>
      <c r="J191" s="67" t="n">
        <v>62034231</v>
      </c>
      <c r="K191" s="67" t="inlineStr">
        <is>
          <t>lange broeken, incl. kniebroeken e.d. broeken, van denim, voor heren of voor jongens (m.u.v. werk- en bedrijfskleding, zgn. Amerikaanse overalls)</t>
        </is>
      </c>
      <c r="L191" s="40" t="inlineStr">
        <is>
          <t>MENS</t>
        </is>
      </c>
      <c r="M191" s="66" t="n"/>
      <c r="N191" s="156" t="inlineStr">
        <is>
          <t>-</t>
        </is>
      </c>
      <c r="O191" s="41" t="inlineStr">
        <is>
          <t>MID RISE SLIM</t>
        </is>
      </c>
      <c r="P191" s="41" t="inlineStr">
        <is>
          <t>28-38</t>
        </is>
      </c>
      <c r="Q191" s="41" t="inlineStr">
        <is>
          <t>30-36</t>
        </is>
      </c>
      <c r="R191" s="41" t="inlineStr">
        <is>
          <t>C/O</t>
        </is>
      </c>
      <c r="S191" s="156" t="inlineStr">
        <is>
          <t>ROYAL CORE MAIN</t>
        </is>
      </c>
      <c r="T191" s="42" t="inlineStr">
        <is>
          <t>TUNISIA</t>
        </is>
      </c>
      <c r="U191" s="257" t="inlineStr">
        <is>
          <t>ARTLAB</t>
        </is>
      </c>
      <c r="V191" s="257" t="inlineStr">
        <is>
          <t>ARTLAB</t>
        </is>
      </c>
      <c r="W191" s="257" t="inlineStr">
        <is>
          <t>INTERWASHING</t>
        </is>
      </c>
      <c r="X191" s="66" t="n"/>
      <c r="Y191" s="156" t="inlineStr">
        <is>
          <t>CANDIANI</t>
        </is>
      </c>
      <c r="Z191" s="66" t="inlineStr">
        <is>
          <t>RR7716 Elast sioux crispy ORGANIC</t>
        </is>
      </c>
      <c r="AA191" s="41" t="n"/>
      <c r="AB191" s="156" t="inlineStr">
        <is>
          <t>98% Sustainable</t>
        </is>
      </c>
      <c r="AC191" s="41" t="inlineStr">
        <is>
          <t>98% Organic cotton, 2% elastane</t>
        </is>
      </c>
      <c r="AD191" s="156" t="inlineStr">
        <is>
          <t>12 oz</t>
        </is>
      </c>
      <c r="AE191" s="305" t="inlineStr">
        <is>
          <t>5 Q4 / 162</t>
        </is>
      </c>
      <c r="AF191" s="41" t="inlineStr">
        <is>
          <t>5900 Stock / 4500</t>
        </is>
      </c>
      <c r="AG191" s="58" t="inlineStr">
        <is>
          <t>5-6</t>
        </is>
      </c>
      <c r="AH191" s="44" t="n"/>
      <c r="AI191" s="44" t="n"/>
      <c r="AJ191" s="44" t="n"/>
      <c r="AK191" s="70" t="n"/>
      <c r="AL191" s="293" t="n"/>
      <c r="AM191" s="294" t="inlineStr">
        <is>
          <t>EUR</t>
        </is>
      </c>
      <c r="AN191" s="294" t="inlineStr">
        <is>
          <t>FOB</t>
        </is>
      </c>
      <c r="AO191" s="294" t="inlineStr">
        <is>
          <t>60 DAYS NETT</t>
        </is>
      </c>
      <c r="AP191" s="295" t="inlineStr">
        <is>
          <t>cfmd</t>
        </is>
      </c>
      <c r="AQ191" s="295" t="n">
        <v>24.9</v>
      </c>
      <c r="AR191" s="294" t="n"/>
      <c r="AS191" s="295" t="n">
        <v>22.8</v>
      </c>
      <c r="AT191" s="296">
        <f>IFERROR(((IF(AS191&gt;0, AS191, IF(AR191&gt;0, AR191, IF(AQ191&gt;0, AQ191, 0)))))*INDEX(Assumptions!$B:$B,MATCH(T191,Assumptions!$A:$A,0)),0)</f>
        <v/>
      </c>
      <c r="AU191" s="296">
        <f>IFERROR(((IF(AS191&gt;0, AS191, IF(AR191&gt;0, AR191, IF(AQ191&gt;0, AQ191, 0)))))*INDEX(Assumptions!$C:$C,MATCH(T191,Assumptions!$A:$A,0)),0)</f>
        <v/>
      </c>
      <c r="AV191" s="296">
        <f>IFERROR(((IF(AS191&gt;0, AS191, IF(AR191&gt;0, AR191, IF(AQ191&gt;0, AQ191, 0)))))*INDEX(Assumptions!$D:$D,MATCH(T191,Assumptions!$A:$A,0)),0)</f>
        <v/>
      </c>
      <c r="AW191" s="296">
        <f>IFERROR(((IF(AS191&gt;0, AS191, IF(AR191&gt;0, AR191, IF(AQ191&gt;0, AQ191, 0)))))*INDEX(Assumptions!$G:$G,MATCH(U191,Assumptions!$F:$F,0)),0)</f>
        <v/>
      </c>
      <c r="AX191" s="297">
        <f>SUM(AT191:AW191)</f>
        <v/>
      </c>
      <c r="AY191" s="294">
        <f>((IF(AS191&gt;0, AS191, IF(AR191&gt;0, AR191, IF(AQ191&gt;0, AQ191, 0)))))+AX191</f>
        <v/>
      </c>
      <c r="AZ191" s="294">
        <f>BC191/BB191</f>
        <v/>
      </c>
      <c r="BA191" s="294">
        <f>BC191/2.38</f>
        <v/>
      </c>
      <c r="BB191" s="41" t="n">
        <v>2.5</v>
      </c>
      <c r="BC191" s="294" t="n">
        <v>119.95</v>
      </c>
      <c r="BD191" s="46">
        <f>(AZ191-AY191)/AZ191</f>
        <v/>
      </c>
      <c r="BE191" s="294">
        <f>AR191*BQ191</f>
        <v/>
      </c>
      <c r="BF191" s="294" t="n"/>
      <c r="BG191" s="294" t="n"/>
      <c r="BH191" s="47" t="n"/>
      <c r="BI191" s="47" t="n"/>
      <c r="BJ191" s="47" t="n"/>
      <c r="BK191" s="47" t="n"/>
      <c r="BL191" s="47" t="n"/>
      <c r="BM191" s="47" t="n"/>
      <c r="BN191" s="47" t="n"/>
      <c r="BO191" s="47" t="n"/>
      <c r="BP191" s="42" t="n"/>
      <c r="BQ191" s="48" t="n"/>
      <c r="BR191" s="48" t="n"/>
      <c r="BS191" s="49" t="n"/>
      <c r="BT191" s="50" t="n"/>
      <c r="BU191" s="50" t="n"/>
      <c r="BV191" s="50" t="n"/>
      <c r="BW191" s="50" t="n"/>
      <c r="BX191" s="50" t="n"/>
      <c r="BY191" s="51" t="n"/>
      <c r="BZ191" s="51" t="n"/>
      <c r="CA191" s="52" t="inlineStr">
        <is>
          <t>-</t>
        </is>
      </c>
      <c r="CB191" s="52" t="n"/>
      <c r="CC191" s="52" t="n"/>
      <c r="CD191" s="52" t="inlineStr">
        <is>
          <t>-</t>
        </is>
      </c>
      <c r="CE191" s="254" t="n">
        <v>42515</v>
      </c>
      <c r="CF191" s="52" t="n"/>
      <c r="CG191" s="52" t="n"/>
      <c r="CH191" s="49" t="n">
        <v>42562</v>
      </c>
      <c r="CI191" s="49" t="inlineStr">
        <is>
          <t>HQ</t>
        </is>
      </c>
      <c r="CJ191" s="248" t="inlineStr">
        <is>
          <t>5</t>
        </is>
      </c>
      <c r="CK191" s="50" t="inlineStr">
        <is>
          <t xml:space="preserve">inseam - 2.5 cm </t>
        </is>
      </c>
      <c r="CL191" s="53" t="n"/>
      <c r="CM191" s="53" t="n"/>
      <c r="CN191" s="53" t="n"/>
      <c r="CO191" s="53" t="n">
        <v>327</v>
      </c>
      <c r="CP191" s="53">
        <f>CO191*AK191</f>
        <v/>
      </c>
      <c r="CQ191" s="53" t="n"/>
      <c r="CR191" s="53" t="n"/>
      <c r="CS191" s="53" t="n"/>
      <c r="CT191" s="298">
        <f>CO191*AZ191</f>
        <v/>
      </c>
      <c r="CU191" s="298">
        <f>CT191-(CO191*AY191)</f>
        <v/>
      </c>
      <c r="CV191" s="298" t="n"/>
    </row>
    <row customFormat="1" customHeight="1" hidden="1" ht="15" r="192" s="16">
      <c r="A192" s="66" t="inlineStr">
        <is>
          <t>K999951202</t>
        </is>
      </c>
      <c r="B192" s="67" t="n">
        <v>1010103345</v>
      </c>
      <c r="C192" s="67" t="inlineStr">
        <is>
          <t>CHARLES</t>
        </is>
      </c>
      <c r="D192" s="66" t="inlineStr">
        <is>
          <t>MID INDIGO</t>
        </is>
      </c>
      <c r="E192" s="66" t="n"/>
      <c r="F192" s="66" t="n"/>
      <c r="G192" s="39" t="n"/>
      <c r="H192" s="66" t="n"/>
      <c r="I192" s="67" t="inlineStr">
        <is>
          <t>JEANS</t>
        </is>
      </c>
      <c r="J192" s="67" t="n">
        <v>62034231</v>
      </c>
      <c r="K192" s="67" t="inlineStr">
        <is>
          <t>lange broeken, incl. kniebroeken e.d. broeken, van denim, voor heren of voor jongens (m.u.v. werk- en bedrijfskleding, zgn. Amerikaanse overalls)</t>
        </is>
      </c>
      <c r="L192" s="40" t="inlineStr">
        <is>
          <t>MENS</t>
        </is>
      </c>
      <c r="M192" s="66" t="n"/>
      <c r="N192" s="156" t="inlineStr">
        <is>
          <t>-</t>
        </is>
      </c>
      <c r="O192" s="41" t="inlineStr">
        <is>
          <t>MID RISE SLIM</t>
        </is>
      </c>
      <c r="P192" s="41" t="inlineStr">
        <is>
          <t>28-38</t>
        </is>
      </c>
      <c r="Q192" s="41" t="inlineStr">
        <is>
          <t>30-36</t>
        </is>
      </c>
      <c r="R192" s="41" t="inlineStr">
        <is>
          <t>C/O</t>
        </is>
      </c>
      <c r="S192" s="156" t="inlineStr">
        <is>
          <t>ROYAL CORE MAIN</t>
        </is>
      </c>
      <c r="T192" s="42" t="inlineStr">
        <is>
          <t>TUNISIA</t>
        </is>
      </c>
      <c r="U192" s="257" t="inlineStr">
        <is>
          <t>ARTLAB</t>
        </is>
      </c>
      <c r="V192" s="257" t="inlineStr">
        <is>
          <t>ARTLAB</t>
        </is>
      </c>
      <c r="W192" s="257" t="inlineStr">
        <is>
          <t>INTERWASHING</t>
        </is>
      </c>
      <c r="X192" s="66" t="n"/>
      <c r="Y192" s="156" t="inlineStr">
        <is>
          <t>CANDIANI</t>
        </is>
      </c>
      <c r="Z192" s="66" t="inlineStr">
        <is>
          <t>RR7716 Elast sioux crispy ORGANIC</t>
        </is>
      </c>
      <c r="AA192" s="41" t="n"/>
      <c r="AB192" s="156" t="inlineStr">
        <is>
          <t>98% Sustainable</t>
        </is>
      </c>
      <c r="AC192" s="41" t="inlineStr">
        <is>
          <t>98% Organic cotton, 2% elastane</t>
        </is>
      </c>
      <c r="AD192" s="156" t="inlineStr">
        <is>
          <t>12 oz</t>
        </is>
      </c>
      <c r="AE192" s="305" t="inlineStr">
        <is>
          <t>5 Q4 / 162</t>
        </is>
      </c>
      <c r="AF192" s="41" t="inlineStr">
        <is>
          <t>5900 Stock / 4500</t>
        </is>
      </c>
      <c r="AG192" s="58" t="inlineStr">
        <is>
          <t>5-6</t>
        </is>
      </c>
      <c r="AH192" s="44" t="n"/>
      <c r="AI192" s="44" t="n"/>
      <c r="AJ192" s="44" t="n"/>
      <c r="AK192" s="70" t="n"/>
      <c r="AL192" s="293" t="n"/>
      <c r="AM192" s="294" t="inlineStr">
        <is>
          <t>EUR</t>
        </is>
      </c>
      <c r="AN192" s="294" t="inlineStr">
        <is>
          <t>FOB</t>
        </is>
      </c>
      <c r="AO192" s="294" t="inlineStr">
        <is>
          <t>60 DAYS NETT</t>
        </is>
      </c>
      <c r="AP192" s="295" t="inlineStr">
        <is>
          <t>cfmd</t>
        </is>
      </c>
      <c r="AQ192" s="295" t="n">
        <v>25.5</v>
      </c>
      <c r="AR192" s="294" t="n"/>
      <c r="AS192" s="295" t="n">
        <v>22.8</v>
      </c>
      <c r="AT192" s="296">
        <f>IFERROR(((IF(AS192&gt;0, AS192, IF(AR192&gt;0, AR192, IF(AQ192&gt;0, AQ192, 0)))))*INDEX(Assumptions!$B:$B,MATCH(T192,Assumptions!$A:$A,0)),0)</f>
        <v/>
      </c>
      <c r="AU192" s="296">
        <f>IFERROR(((IF(AS192&gt;0, AS192, IF(AR192&gt;0, AR192, IF(AQ192&gt;0, AQ192, 0)))))*INDEX(Assumptions!$C:$C,MATCH(T192,Assumptions!$A:$A,0)),0)</f>
        <v/>
      </c>
      <c r="AV192" s="296">
        <f>IFERROR(((IF(AS192&gt;0, AS192, IF(AR192&gt;0, AR192, IF(AQ192&gt;0, AQ192, 0)))))*INDEX(Assumptions!$D:$D,MATCH(T192,Assumptions!$A:$A,0)),0)</f>
        <v/>
      </c>
      <c r="AW192" s="296">
        <f>IFERROR(((IF(AS192&gt;0, AS192, IF(AR192&gt;0, AR192, IF(AQ192&gt;0, AQ192, 0)))))*INDEX(Assumptions!$G:$G,MATCH(U192,Assumptions!$F:$F,0)),0)</f>
        <v/>
      </c>
      <c r="AX192" s="297">
        <f>SUM(AT192:AW192)</f>
        <v/>
      </c>
      <c r="AY192" s="294">
        <f>((IF(AS192&gt;0, AS192, IF(AR192&gt;0, AR192, IF(AQ192&gt;0, AQ192, 0)))))+AX192</f>
        <v/>
      </c>
      <c r="AZ192" s="294">
        <f>BC192/BB192</f>
        <v/>
      </c>
      <c r="BA192" s="294">
        <f>BC192/2.38</f>
        <v/>
      </c>
      <c r="BB192" s="41" t="n">
        <v>2.5</v>
      </c>
      <c r="BC192" s="294" t="n">
        <v>129.95</v>
      </c>
      <c r="BD192" s="46">
        <f>(AZ192-AY192)/AZ192</f>
        <v/>
      </c>
      <c r="BE192" s="294">
        <f>AR192*BQ192</f>
        <v/>
      </c>
      <c r="BF192" s="294" t="n"/>
      <c r="BG192" s="294" t="n"/>
      <c r="BH192" s="47" t="n"/>
      <c r="BI192" s="47" t="n"/>
      <c r="BJ192" s="47" t="n"/>
      <c r="BK192" s="47" t="n"/>
      <c r="BL192" s="47" t="n"/>
      <c r="BM192" s="47" t="n"/>
      <c r="BN192" s="47" t="n"/>
      <c r="BO192" s="47" t="n"/>
      <c r="BP192" s="42" t="n"/>
      <c r="BQ192" s="48" t="n"/>
      <c r="BR192" s="48" t="n"/>
      <c r="BS192" s="49" t="n"/>
      <c r="BT192" s="50" t="n"/>
      <c r="BU192" s="50" t="n"/>
      <c r="BV192" s="50" t="n"/>
      <c r="BW192" s="50" t="n"/>
      <c r="BX192" s="50" t="n"/>
      <c r="BY192" s="51" t="n"/>
      <c r="BZ192" s="51" t="n"/>
      <c r="CA192" s="52" t="inlineStr">
        <is>
          <t>-</t>
        </is>
      </c>
      <c r="CB192" s="52" t="n"/>
      <c r="CC192" s="52" t="n"/>
      <c r="CD192" s="52" t="inlineStr">
        <is>
          <t>-</t>
        </is>
      </c>
      <c r="CE192" s="254" t="n">
        <v>42515</v>
      </c>
      <c r="CF192" s="52" t="n"/>
      <c r="CG192" s="52" t="n"/>
      <c r="CH192" s="49" t="n">
        <v>42585</v>
      </c>
      <c r="CI192" s="49" t="inlineStr">
        <is>
          <t>Tunisia</t>
        </is>
      </c>
      <c r="CJ192" s="248" t="inlineStr">
        <is>
          <t>2-5 pcs received (recheck)</t>
        </is>
      </c>
      <c r="CK192" s="50" t="n"/>
      <c r="CL192" s="53" t="n"/>
      <c r="CM192" s="53" t="n"/>
      <c r="CN192" s="53" t="n"/>
      <c r="CO192" s="53" t="n">
        <v>200</v>
      </c>
      <c r="CP192" s="53">
        <f>CO192*AK192</f>
        <v/>
      </c>
      <c r="CQ192" s="53" t="n"/>
      <c r="CR192" s="53" t="n"/>
      <c r="CS192" s="53" t="n"/>
      <c r="CT192" s="298">
        <f>CO192*AZ192</f>
        <v/>
      </c>
      <c r="CU192" s="298">
        <f>CT192-(CO192*AY192)</f>
        <v/>
      </c>
      <c r="CV192" s="298" t="n"/>
    </row>
    <row customFormat="1" customHeight="1" hidden="1" ht="15" r="193" s="16">
      <c r="A193" s="66" t="inlineStr">
        <is>
          <t>K999951203</t>
        </is>
      </c>
      <c r="B193" s="67" t="n">
        <v>1010103346</v>
      </c>
      <c r="C193" s="67" t="inlineStr">
        <is>
          <t>CHARLES</t>
        </is>
      </c>
      <c r="D193" s="67" t="inlineStr">
        <is>
          <t>BLACK WORN IN</t>
        </is>
      </c>
      <c r="E193" s="66" t="n"/>
      <c r="F193" s="66" t="n"/>
      <c r="G193" s="39" t="n"/>
      <c r="H193" s="66" t="n"/>
      <c r="I193" s="67" t="inlineStr">
        <is>
          <t>JEANS</t>
        </is>
      </c>
      <c r="J193" s="67" t="n">
        <v>62034231</v>
      </c>
      <c r="K193" s="67" t="inlineStr">
        <is>
          <t>lange broeken, incl. kniebroeken e.d. broeken, van denim, voor heren of voor jongens (m.u.v. werk- en bedrijfskleding, zgn. Amerikaanse overalls)</t>
        </is>
      </c>
      <c r="L193" s="40" t="inlineStr">
        <is>
          <t>MENS</t>
        </is>
      </c>
      <c r="M193" s="66" t="n"/>
      <c r="N193" s="156" t="inlineStr">
        <is>
          <t>-</t>
        </is>
      </c>
      <c r="O193" s="41" t="inlineStr">
        <is>
          <t>MID RISE SLIM</t>
        </is>
      </c>
      <c r="P193" s="41" t="inlineStr">
        <is>
          <t>28-38</t>
        </is>
      </c>
      <c r="Q193" s="41" t="inlineStr">
        <is>
          <t>30-36</t>
        </is>
      </c>
      <c r="R193" s="41" t="inlineStr">
        <is>
          <t>C/O</t>
        </is>
      </c>
      <c r="S193" s="156" t="inlineStr">
        <is>
          <t>ROYAL CORE BLACK</t>
        </is>
      </c>
      <c r="T193" s="42" t="inlineStr">
        <is>
          <t>TUNISIA</t>
        </is>
      </c>
      <c r="U193" s="257" t="inlineStr">
        <is>
          <t>ARTLAB</t>
        </is>
      </c>
      <c r="V193" s="257" t="inlineStr">
        <is>
          <t>ARTLAB</t>
        </is>
      </c>
      <c r="W193" s="257" t="inlineStr">
        <is>
          <t>INTERWASHING</t>
        </is>
      </c>
      <c r="X193" s="66" t="n"/>
      <c r="Y193" s="41" t="inlineStr">
        <is>
          <t>CALIK</t>
        </is>
      </c>
      <c r="Z193" s="41" t="inlineStr">
        <is>
          <t>D7924O022 Pinus</t>
        </is>
      </c>
      <c r="AA193" s="41" t="n"/>
      <c r="AB193" s="156" t="inlineStr">
        <is>
          <t>97,8% Sustainable</t>
        </is>
      </c>
      <c r="AC193" s="41" t="inlineStr">
        <is>
          <t>97,8% Organic cotton, 2,2% elastane</t>
        </is>
      </c>
      <c r="AD193" s="156" t="inlineStr">
        <is>
          <t>11 oz</t>
        </is>
      </c>
      <c r="AE193" s="305" t="inlineStr">
        <is>
          <t>5 / 147</t>
        </is>
      </c>
      <c r="AF193" s="41" t="n"/>
      <c r="AG193" s="41" t="n"/>
      <c r="AH193" s="44" t="n"/>
      <c r="AI193" s="44" t="n"/>
      <c r="AJ193" s="44" t="n"/>
      <c r="AK193" s="70" t="n"/>
      <c r="AL193" s="293" t="n"/>
      <c r="AM193" s="294" t="inlineStr">
        <is>
          <t>EUR</t>
        </is>
      </c>
      <c r="AN193" s="294" t="inlineStr">
        <is>
          <t>FOB</t>
        </is>
      </c>
      <c r="AO193" s="294" t="inlineStr">
        <is>
          <t>60 DAYS NETT</t>
        </is>
      </c>
      <c r="AP193" s="295" t="inlineStr">
        <is>
          <t>cfmd</t>
        </is>
      </c>
      <c r="AQ193" s="295" t="n">
        <v>24</v>
      </c>
      <c r="AR193" s="294" t="n"/>
      <c r="AS193" s="295" t="n">
        <v>23</v>
      </c>
      <c r="AT193" s="296">
        <f>IFERROR(((IF(AS193&gt;0, AS193, IF(AR193&gt;0, AR193, IF(AQ193&gt;0, AQ193, 0)))))*INDEX(Assumptions!$B:$B,MATCH(T193,Assumptions!$A:$A,0)),0)</f>
        <v/>
      </c>
      <c r="AU193" s="296">
        <f>IFERROR(((IF(AS193&gt;0, AS193, IF(AR193&gt;0, AR193, IF(AQ193&gt;0, AQ193, 0)))))*INDEX(Assumptions!$C:$C,MATCH(T193,Assumptions!$A:$A,0)),0)</f>
        <v/>
      </c>
      <c r="AV193" s="296">
        <f>IFERROR(((IF(AS193&gt;0, AS193, IF(AR193&gt;0, AR193, IF(AQ193&gt;0, AQ193, 0)))))*INDEX(Assumptions!$D:$D,MATCH(T193,Assumptions!$A:$A,0)),0)</f>
        <v/>
      </c>
      <c r="AW193" s="296">
        <f>IFERROR(((IF(AS193&gt;0, AS193, IF(AR193&gt;0, AR193, IF(AQ193&gt;0, AQ193, 0)))))*INDEX(Assumptions!$G:$G,MATCH(U193,Assumptions!$F:$F,0)),0)</f>
        <v/>
      </c>
      <c r="AX193" s="297">
        <f>SUM(AT193:AW193)</f>
        <v/>
      </c>
      <c r="AY193" s="294">
        <f>((IF(AS193&gt;0, AS193, IF(AR193&gt;0, AR193, IF(AQ193&gt;0, AQ193, 0)))))+AX193</f>
        <v/>
      </c>
      <c r="AZ193" s="294">
        <f>BC193/BB193</f>
        <v/>
      </c>
      <c r="BA193" s="294">
        <f>BC193/2.38</f>
        <v/>
      </c>
      <c r="BB193" s="41" t="n">
        <v>2.5</v>
      </c>
      <c r="BC193" s="294" t="n">
        <v>129.95</v>
      </c>
      <c r="BD193" s="46">
        <f>(AZ193-AY193)/AZ193</f>
        <v/>
      </c>
      <c r="BE193" s="294">
        <f>AR193*BQ193</f>
        <v/>
      </c>
      <c r="BF193" s="294" t="n"/>
      <c r="BG193" s="294" t="n"/>
      <c r="BH193" s="47" t="n"/>
      <c r="BI193" s="47" t="n"/>
      <c r="BJ193" s="47" t="n"/>
      <c r="BK193" s="47" t="n"/>
      <c r="BL193" s="47" t="n"/>
      <c r="BM193" s="47" t="n"/>
      <c r="BN193" s="47" t="n"/>
      <c r="BO193" s="47" t="n"/>
      <c r="BP193" s="42" t="n"/>
      <c r="BQ193" s="48" t="n"/>
      <c r="BR193" s="48" t="n"/>
      <c r="BS193" s="49" t="n"/>
      <c r="BT193" s="50" t="n"/>
      <c r="BU193" s="50" t="n"/>
      <c r="BV193" s="50" t="n"/>
      <c r="BW193" s="50" t="n"/>
      <c r="BX193" s="50" t="n"/>
      <c r="BY193" s="51" t="n"/>
      <c r="BZ193" s="51" t="n"/>
      <c r="CA193" s="52" t="inlineStr">
        <is>
          <t>-</t>
        </is>
      </c>
      <c r="CB193" s="52" t="n"/>
      <c r="CC193" s="52" t="n"/>
      <c r="CD193" s="52" t="inlineStr">
        <is>
          <t>-</t>
        </is>
      </c>
      <c r="CE193" s="52" t="n">
        <v>42521</v>
      </c>
      <c r="CF193" s="52" t="n"/>
      <c r="CG193" s="52" t="n"/>
      <c r="CH193" s="49" t="inlineStr">
        <is>
          <t>REMAKE too small</t>
        </is>
      </c>
      <c r="CI193" s="49" t="inlineStr">
        <is>
          <t>Tunisia</t>
        </is>
      </c>
      <c r="CJ193" s="248" t="inlineStr">
        <is>
          <t>2-5 pcs received (recheck)</t>
        </is>
      </c>
      <c r="CK193" s="50" t="inlineStr">
        <is>
          <t>resize too small, remake to 1 size smaller</t>
        </is>
      </c>
      <c r="CL193" s="53" t="n"/>
      <c r="CM193" s="53" t="n"/>
      <c r="CN193" s="53" t="n"/>
      <c r="CO193" s="53" t="n">
        <v>200</v>
      </c>
      <c r="CP193" s="53">
        <f>CO193*AK193</f>
        <v/>
      </c>
      <c r="CQ193" s="53" t="n"/>
      <c r="CR193" s="53" t="n"/>
      <c r="CS193" s="53" t="n"/>
      <c r="CT193" s="298">
        <f>CO193*AZ193</f>
        <v/>
      </c>
      <c r="CU193" s="298">
        <f>CT193-(CO193*AY193)</f>
        <v/>
      </c>
      <c r="CV193" s="298" t="n"/>
    </row>
    <row customFormat="1" customHeight="1" hidden="1" ht="15" r="194" s="16">
      <c r="A194" s="66" t="inlineStr">
        <is>
          <t>K999951204</t>
        </is>
      </c>
      <c r="B194" s="67" t="n">
        <v>1010103347</v>
      </c>
      <c r="C194" s="67" t="inlineStr">
        <is>
          <t>CHARLES</t>
        </is>
      </c>
      <c r="D194" s="66" t="inlineStr">
        <is>
          <t>BLACK RINSE</t>
        </is>
      </c>
      <c r="E194" s="66" t="n"/>
      <c r="F194" s="66" t="n"/>
      <c r="G194" s="39" t="n"/>
      <c r="H194" s="66" t="n"/>
      <c r="I194" s="67" t="inlineStr">
        <is>
          <t>JEANS</t>
        </is>
      </c>
      <c r="J194" s="67" t="n">
        <v>62034231</v>
      </c>
      <c r="K194" s="67" t="inlineStr">
        <is>
          <t>lange broeken, incl. kniebroeken e.d. broeken, van denim, voor heren of voor jongens (m.u.v. werk- en bedrijfskleding, zgn. Amerikaanse overalls)</t>
        </is>
      </c>
      <c r="L194" s="40" t="inlineStr">
        <is>
          <t>MENS</t>
        </is>
      </c>
      <c r="M194" s="66" t="n"/>
      <c r="N194" s="156" t="inlineStr">
        <is>
          <t>-</t>
        </is>
      </c>
      <c r="O194" s="41" t="inlineStr">
        <is>
          <t>MID RISE SLIM</t>
        </is>
      </c>
      <c r="P194" s="41" t="inlineStr">
        <is>
          <t>28-38</t>
        </is>
      </c>
      <c r="Q194" s="41" t="inlineStr">
        <is>
          <t>30-36</t>
        </is>
      </c>
      <c r="R194" s="41" t="inlineStr">
        <is>
          <t>C/O</t>
        </is>
      </c>
      <c r="S194" s="156" t="inlineStr">
        <is>
          <t>ROYAL CORE BLACK</t>
        </is>
      </c>
      <c r="T194" s="42" t="inlineStr">
        <is>
          <t>TUNISIA</t>
        </is>
      </c>
      <c r="U194" s="257" t="inlineStr">
        <is>
          <t>ARTLAB</t>
        </is>
      </c>
      <c r="V194" s="257" t="inlineStr">
        <is>
          <t>ARTLAB</t>
        </is>
      </c>
      <c r="W194" s="257" t="inlineStr">
        <is>
          <t>INTERWASHING</t>
        </is>
      </c>
      <c r="X194" s="66" t="n"/>
      <c r="Y194" s="41" t="inlineStr">
        <is>
          <t>CALIK</t>
        </is>
      </c>
      <c r="Z194" s="41" t="inlineStr">
        <is>
          <t>D7924O022 Pinus</t>
        </is>
      </c>
      <c r="AA194" s="41" t="n"/>
      <c r="AB194" s="156" t="inlineStr">
        <is>
          <t>97,8% Sustainable</t>
        </is>
      </c>
      <c r="AC194" s="41" t="inlineStr">
        <is>
          <t>97,8% Organic cotton, 2,2% elastane</t>
        </is>
      </c>
      <c r="AD194" s="156" t="inlineStr">
        <is>
          <t>11 oz</t>
        </is>
      </c>
      <c r="AE194" s="305" t="inlineStr">
        <is>
          <t>5 / 147</t>
        </is>
      </c>
      <c r="AF194" s="41" t="n"/>
      <c r="AG194" s="41" t="n"/>
      <c r="AH194" s="44" t="n"/>
      <c r="AI194" s="44" t="n"/>
      <c r="AJ194" s="44" t="n"/>
      <c r="AK194" s="70" t="n"/>
      <c r="AL194" s="293" t="n"/>
      <c r="AM194" s="294" t="inlineStr">
        <is>
          <t>EUR</t>
        </is>
      </c>
      <c r="AN194" s="294" t="inlineStr">
        <is>
          <t>FOB</t>
        </is>
      </c>
      <c r="AO194" s="294" t="inlineStr">
        <is>
          <t>60 DAYS NETT</t>
        </is>
      </c>
      <c r="AP194" s="295" t="inlineStr">
        <is>
          <t>cfmd</t>
        </is>
      </c>
      <c r="AQ194" s="295" t="n">
        <v>18.7</v>
      </c>
      <c r="AR194" s="294" t="n"/>
      <c r="AS194" s="295" t="n">
        <v>18.2</v>
      </c>
      <c r="AT194" s="296">
        <f>IFERROR(((IF(AS194&gt;0, AS194, IF(AR194&gt;0, AR194, IF(AQ194&gt;0, AQ194, 0)))))*INDEX(Assumptions!$B:$B,MATCH(T194,Assumptions!$A:$A,0)),0)</f>
        <v/>
      </c>
      <c r="AU194" s="296">
        <f>IFERROR(((IF(AS194&gt;0, AS194, IF(AR194&gt;0, AR194, IF(AQ194&gt;0, AQ194, 0)))))*INDEX(Assumptions!$C:$C,MATCH(T194,Assumptions!$A:$A,0)),0)</f>
        <v/>
      </c>
      <c r="AV194" s="296">
        <f>IFERROR(((IF(AS194&gt;0, AS194, IF(AR194&gt;0, AR194, IF(AQ194&gt;0, AQ194, 0)))))*INDEX(Assumptions!$D:$D,MATCH(T194,Assumptions!$A:$A,0)),0)</f>
        <v/>
      </c>
      <c r="AW194" s="296">
        <f>IFERROR(((IF(AS194&gt;0, AS194, IF(AR194&gt;0, AR194, IF(AQ194&gt;0, AQ194, 0)))))*INDEX(Assumptions!$G:$G,MATCH(U194,Assumptions!$F:$F,0)),0)</f>
        <v/>
      </c>
      <c r="AX194" s="297">
        <f>SUM(AT194:AW194)</f>
        <v/>
      </c>
      <c r="AY194" s="294">
        <f>((IF(AS194&gt;0, AS194, IF(AR194&gt;0, AR194, IF(AQ194&gt;0, AQ194, 0)))))+AX194</f>
        <v/>
      </c>
      <c r="AZ194" s="294">
        <f>BC194/BB194</f>
        <v/>
      </c>
      <c r="BA194" s="294">
        <f>BC194/2.38</f>
        <v/>
      </c>
      <c r="BB194" s="41" t="n">
        <v>2.5</v>
      </c>
      <c r="BC194" s="294" t="n">
        <v>99.95</v>
      </c>
      <c r="BD194" s="46">
        <f>(AZ194-AY194)/AZ194</f>
        <v/>
      </c>
      <c r="BE194" s="294">
        <f>AR194*BQ194</f>
        <v/>
      </c>
      <c r="BF194" s="294" t="n"/>
      <c r="BG194" s="294" t="n"/>
      <c r="BH194" s="47" t="n"/>
      <c r="BI194" s="47" t="n"/>
      <c r="BJ194" s="47" t="n"/>
      <c r="BK194" s="47" t="n"/>
      <c r="BL194" s="47" t="n"/>
      <c r="BM194" s="47" t="n"/>
      <c r="BN194" s="47" t="n"/>
      <c r="BO194" s="47" t="n"/>
      <c r="BP194" s="42" t="n"/>
      <c r="BQ194" s="48" t="n"/>
      <c r="BR194" s="48" t="n"/>
      <c r="BS194" s="49" t="n"/>
      <c r="BT194" s="50" t="n"/>
      <c r="BU194" s="50" t="n"/>
      <c r="BV194" s="50" t="n"/>
      <c r="BW194" s="50" t="n"/>
      <c r="BX194" s="50" t="n"/>
      <c r="BY194" s="51" t="n"/>
      <c r="BZ194" s="51" t="n"/>
      <c r="CA194" s="52" t="inlineStr">
        <is>
          <t>-</t>
        </is>
      </c>
      <c r="CB194" s="52" t="n"/>
      <c r="CC194" s="52" t="n"/>
      <c r="CD194" s="52" t="inlineStr">
        <is>
          <t>-</t>
        </is>
      </c>
      <c r="CE194" s="52" t="n">
        <v>42521</v>
      </c>
      <c r="CF194" s="52" t="n"/>
      <c r="CG194" s="52" t="n"/>
      <c r="CH194" s="49" t="n">
        <v>42564</v>
      </c>
      <c r="CI194" s="49" t="inlineStr">
        <is>
          <t>Tunisia</t>
        </is>
      </c>
      <c r="CJ194" s="248" t="n"/>
      <c r="CK194" s="50" t="n"/>
      <c r="CL194" s="53" t="n"/>
      <c r="CM194" s="53" t="n"/>
      <c r="CN194" s="53" t="n"/>
      <c r="CO194" s="53" t="n">
        <v>425</v>
      </c>
      <c r="CP194" s="53">
        <f>CO194*AK194</f>
        <v/>
      </c>
      <c r="CQ194" s="53" t="n"/>
      <c r="CR194" s="53" t="n"/>
      <c r="CS194" s="53" t="n"/>
      <c r="CT194" s="298">
        <f>CO194*AZ194</f>
        <v/>
      </c>
      <c r="CU194" s="298">
        <f>CT194-(CO194*AY194)</f>
        <v/>
      </c>
      <c r="CV194" s="298" t="n"/>
    </row>
    <row customFormat="1" customHeight="1" hidden="1" ht="15" r="195" s="16">
      <c r="A195" s="66" t="inlineStr">
        <is>
          <t>K999951205</t>
        </is>
      </c>
      <c r="B195" s="67" t="n">
        <v>1010103356</v>
      </c>
      <c r="C195" s="67" t="inlineStr">
        <is>
          <t>CHARLES</t>
        </is>
      </c>
      <c r="D195" s="67" t="inlineStr">
        <is>
          <t>ELECTRIC BLUE</t>
        </is>
      </c>
      <c r="E195" s="66" t="n"/>
      <c r="F195" s="66" t="n"/>
      <c r="G195" s="39" t="n"/>
      <c r="H195" s="66" t="n"/>
      <c r="I195" s="67" t="inlineStr">
        <is>
          <t>JEANS</t>
        </is>
      </c>
      <c r="J195" s="67" t="n">
        <v>62034231</v>
      </c>
      <c r="K195" s="67" t="inlineStr">
        <is>
          <t>lange broeken, incl. kniebroeken e.d. broeken, van denim, voor heren of voor jongens (m.u.v. werk- en bedrijfskleding, zgn. Amerikaanse overalls)</t>
        </is>
      </c>
      <c r="L195" s="40" t="inlineStr">
        <is>
          <t>MENS</t>
        </is>
      </c>
      <c r="M195" s="66" t="n"/>
      <c r="N195" s="156" t="inlineStr">
        <is>
          <t>-</t>
        </is>
      </c>
      <c r="O195" s="41" t="inlineStr">
        <is>
          <t>MID RISE SLIM</t>
        </is>
      </c>
      <c r="P195" s="41" t="inlineStr">
        <is>
          <t>28-38</t>
        </is>
      </c>
      <c r="Q195" s="41" t="inlineStr">
        <is>
          <t>30-36</t>
        </is>
      </c>
      <c r="R195" s="41" t="inlineStr">
        <is>
          <t>C/O</t>
        </is>
      </c>
      <c r="S195" s="156" t="inlineStr">
        <is>
          <t>ROYAL CORE MAIN</t>
        </is>
      </c>
      <c r="T195" s="42" t="inlineStr">
        <is>
          <t>TUNISIA</t>
        </is>
      </c>
      <c r="U195" s="257" t="inlineStr">
        <is>
          <t>ARTLAB</t>
        </is>
      </c>
      <c r="V195" s="257" t="inlineStr">
        <is>
          <t>ARTLAB</t>
        </is>
      </c>
      <c r="W195" s="257" t="inlineStr">
        <is>
          <t>INTERWASHING</t>
        </is>
      </c>
      <c r="X195" s="66" t="n"/>
      <c r="Y195" s="41" t="inlineStr">
        <is>
          <t>CALIK</t>
        </is>
      </c>
      <c r="Z195" s="66" t="inlineStr">
        <is>
          <t>D7253O019 Rosemary stretch</t>
        </is>
      </c>
      <c r="AA195" s="41" t="n"/>
      <c r="AB195" s="156" t="inlineStr">
        <is>
          <t>96,55% Sustainable</t>
        </is>
      </c>
      <c r="AC195" s="41" t="inlineStr">
        <is>
          <t>96,55% Organic cotton, 2,93% polybutylene terephthalate, 0,52% elastane</t>
        </is>
      </c>
      <c r="AD195" s="156" t="inlineStr">
        <is>
          <t>11 oz</t>
        </is>
      </c>
      <c r="AE195" s="305" t="inlineStr">
        <is>
          <t>5 / 142</t>
        </is>
      </c>
      <c r="AF195" s="41" t="n"/>
      <c r="AG195" s="41" t="n"/>
      <c r="AH195" s="44" t="n"/>
      <c r="AI195" s="44" t="n"/>
      <c r="AJ195" s="44" t="n"/>
      <c r="AK195" s="70" t="n"/>
      <c r="AL195" s="293" t="n"/>
      <c r="AM195" s="294" t="inlineStr">
        <is>
          <t>EUR</t>
        </is>
      </c>
      <c r="AN195" s="294" t="inlineStr">
        <is>
          <t>FOB</t>
        </is>
      </c>
      <c r="AO195" s="294" t="inlineStr">
        <is>
          <t>60 DAYS NETT</t>
        </is>
      </c>
      <c r="AP195" s="295" t="inlineStr">
        <is>
          <t>cfmd</t>
        </is>
      </c>
      <c r="AQ195" s="295" t="n"/>
      <c r="AR195" s="294" t="n"/>
      <c r="AS195" s="295" t="n">
        <v>23.5</v>
      </c>
      <c r="AT195" s="296">
        <f>IFERROR(((IF(AS195&gt;0, AS195, IF(AR195&gt;0, AR195, IF(AQ195&gt;0, AQ195, 0)))))*INDEX(Assumptions!$B:$B,MATCH(T195,Assumptions!$A:$A,0)),0)</f>
        <v/>
      </c>
      <c r="AU195" s="296">
        <f>IFERROR(((IF(AS195&gt;0, AS195, IF(AR195&gt;0, AR195, IF(AQ195&gt;0, AQ195, 0)))))*INDEX(Assumptions!$C:$C,MATCH(T195,Assumptions!$A:$A,0)),0)</f>
        <v/>
      </c>
      <c r="AV195" s="296">
        <f>IFERROR(((IF(AS195&gt;0, AS195, IF(AR195&gt;0, AR195, IF(AQ195&gt;0, AQ195, 0)))))*INDEX(Assumptions!$D:$D,MATCH(T195,Assumptions!$A:$A,0)),0)</f>
        <v/>
      </c>
      <c r="AW195" s="296">
        <f>IFERROR(((IF(AS195&gt;0, AS195, IF(AR195&gt;0, AR195, IF(AQ195&gt;0, AQ195, 0)))))*INDEX(Assumptions!$G:$G,MATCH(U195,Assumptions!$F:$F,0)),0)</f>
        <v/>
      </c>
      <c r="AX195" s="297">
        <f>SUM(AT195:AW195)</f>
        <v/>
      </c>
      <c r="AY195" s="294">
        <f>((IF(AS195&gt;0, AS195, IF(AR195&gt;0, AR195, IF(AQ195&gt;0, AQ195, 0)))))+AX195</f>
        <v/>
      </c>
      <c r="AZ195" s="294">
        <f>BC195/BB195</f>
        <v/>
      </c>
      <c r="BA195" s="294">
        <f>BC195/2.38</f>
        <v/>
      </c>
      <c r="BB195" s="41" t="n">
        <v>2.5</v>
      </c>
      <c r="BC195" s="294" t="n">
        <v>129.95</v>
      </c>
      <c r="BD195" s="46">
        <f>(AZ195-AY195)/AZ195</f>
        <v/>
      </c>
      <c r="BE195" s="294">
        <f>AR195*BQ195</f>
        <v/>
      </c>
      <c r="BF195" s="294" t="n"/>
      <c r="BG195" s="294" t="n"/>
      <c r="BH195" s="47" t="n"/>
      <c r="BI195" s="47" t="n"/>
      <c r="BJ195" s="47" t="n"/>
      <c r="BK195" s="47" t="n"/>
      <c r="BL195" s="47" t="n"/>
      <c r="BM195" s="47" t="n"/>
      <c r="BN195" s="47" t="n"/>
      <c r="BO195" s="47" t="n"/>
      <c r="BP195" s="42" t="n"/>
      <c r="BQ195" s="48" t="n"/>
      <c r="BR195" s="48" t="n"/>
      <c r="BS195" s="49" t="n"/>
      <c r="BT195" s="50" t="n"/>
      <c r="BU195" s="50" t="n"/>
      <c r="BV195" s="50" t="n"/>
      <c r="BW195" s="50" t="n"/>
      <c r="BX195" s="50" t="n"/>
      <c r="BY195" s="51" t="n"/>
      <c r="BZ195" s="51" t="n"/>
      <c r="CA195" s="52" t="inlineStr">
        <is>
          <t>-</t>
        </is>
      </c>
      <c r="CB195" s="52" t="n"/>
      <c r="CC195" s="52" t="n"/>
      <c r="CD195" s="52" t="inlineStr">
        <is>
          <t>-</t>
        </is>
      </c>
      <c r="CE195" s="52" t="n"/>
      <c r="CF195" s="52" t="n"/>
      <c r="CG195" s="52" t="n"/>
      <c r="CH195" s="49" t="inlineStr">
        <is>
          <t>?</t>
        </is>
      </c>
      <c r="CI195" s="49" t="n"/>
      <c r="CJ195" s="248" t="n"/>
      <c r="CK195" s="50" t="n"/>
      <c r="CL195" s="53" t="n"/>
      <c r="CM195" s="53" t="n"/>
      <c r="CN195" s="53" t="n"/>
      <c r="CO195" s="53">
        <f>CM195+CN195</f>
        <v/>
      </c>
      <c r="CP195" s="53">
        <f>CO195*AK195</f>
        <v/>
      </c>
      <c r="CQ195" s="53" t="n"/>
      <c r="CR195" s="53" t="n"/>
      <c r="CS195" s="53" t="n"/>
      <c r="CT195" s="298">
        <f>CO195*AZ195</f>
        <v/>
      </c>
      <c r="CU195" s="298">
        <f>CT195-(CO195*AY195)</f>
        <v/>
      </c>
      <c r="CV195" s="298" t="n"/>
    </row>
    <row customFormat="1" customHeight="1" ht="15" r="196" s="16">
      <c r="A196" s="66" t="inlineStr">
        <is>
          <t>K999951301</t>
        </is>
      </c>
      <c r="B196" s="67" t="n">
        <v>1010103348</v>
      </c>
      <c r="C196" s="67" t="inlineStr">
        <is>
          <t>JOHN</t>
        </is>
      </c>
      <c r="D196" s="67" t="inlineStr">
        <is>
          <t>DARK WORN</t>
        </is>
      </c>
      <c r="E196" s="66" t="n"/>
      <c r="F196" s="66" t="n"/>
      <c r="G196" s="39" t="n"/>
      <c r="H196" s="66" t="n"/>
      <c r="I196" s="67" t="inlineStr">
        <is>
          <t>JEANS</t>
        </is>
      </c>
      <c r="J196" s="67" t="n">
        <v>62034231</v>
      </c>
      <c r="K196" s="67" t="inlineStr">
        <is>
          <t>lange broeken, incl. kniebroeken e.d. broeken, van denim, voor heren of voor jongens (m.u.v. werk- en bedrijfskleding, zgn. Amerikaanse overalls)</t>
        </is>
      </c>
      <c r="L196" s="40" t="inlineStr">
        <is>
          <t>MENS</t>
        </is>
      </c>
      <c r="M196" s="66" t="n"/>
      <c r="N196" s="156" t="inlineStr">
        <is>
          <t>BASIC</t>
        </is>
      </c>
      <c r="O196" s="156" t="inlineStr">
        <is>
          <t>SLIM LONG RISE</t>
        </is>
      </c>
      <c r="P196" s="41" t="inlineStr">
        <is>
          <t>28-38</t>
        </is>
      </c>
      <c r="Q196" s="41" t="inlineStr">
        <is>
          <t>30-36</t>
        </is>
      </c>
      <c r="R196" s="41" t="inlineStr">
        <is>
          <t>C/O</t>
        </is>
      </c>
      <c r="S196" s="156" t="inlineStr">
        <is>
          <t>ROYAL CORE MAIN</t>
        </is>
      </c>
      <c r="T196" s="42" t="inlineStr">
        <is>
          <t>TUNISIA</t>
        </is>
      </c>
      <c r="U196" s="257" t="inlineStr">
        <is>
          <t>ARTLAB</t>
        </is>
      </c>
      <c r="V196" s="257" t="inlineStr">
        <is>
          <t>ARTLAB</t>
        </is>
      </c>
      <c r="W196" s="257" t="inlineStr">
        <is>
          <t>INTERWASHING</t>
        </is>
      </c>
      <c r="X196" s="66" t="n"/>
      <c r="Y196" s="156" t="inlineStr">
        <is>
          <t>CANDIANI</t>
        </is>
      </c>
      <c r="Z196" s="66" t="inlineStr">
        <is>
          <t>RR7716 Elast sioux crispy ORGANIC</t>
        </is>
      </c>
      <c r="AA196" s="41" t="n"/>
      <c r="AB196" s="156" t="inlineStr">
        <is>
          <t>98% Sustainable</t>
        </is>
      </c>
      <c r="AC196" s="41" t="inlineStr">
        <is>
          <t>98% Organic cotton, 2% elastane</t>
        </is>
      </c>
      <c r="AD196" s="156" t="inlineStr">
        <is>
          <t>12 oz</t>
        </is>
      </c>
      <c r="AE196" s="305" t="inlineStr">
        <is>
          <t>5 Q4 / 162</t>
        </is>
      </c>
      <c r="AF196" s="41" t="inlineStr">
        <is>
          <t>5900 Stock / 4500</t>
        </is>
      </c>
      <c r="AG196" s="58" t="inlineStr">
        <is>
          <t>5-6</t>
        </is>
      </c>
      <c r="AH196" s="44" t="n"/>
      <c r="AI196" s="44" t="n"/>
      <c r="AJ196" s="44" t="n"/>
      <c r="AK196" s="70" t="n"/>
      <c r="AL196" s="293" t="n"/>
      <c r="AM196" s="294" t="inlineStr">
        <is>
          <t>EUR</t>
        </is>
      </c>
      <c r="AN196" s="294" t="inlineStr">
        <is>
          <t>FOB</t>
        </is>
      </c>
      <c r="AO196" s="294" t="inlineStr">
        <is>
          <t>60 DAYS NETT</t>
        </is>
      </c>
      <c r="AP196" s="295" t="inlineStr">
        <is>
          <t>cfmd</t>
        </is>
      </c>
      <c r="AQ196" s="295" t="n">
        <v>24.9</v>
      </c>
      <c r="AR196" s="294" t="n"/>
      <c r="AS196" s="295" t="n">
        <v>22.8</v>
      </c>
      <c r="AT196" s="296">
        <f>IFERROR(((IF(AS196&gt;0, AS196, IF(AR196&gt;0, AR196, IF(AQ196&gt;0, AQ196, 0)))))*INDEX(Assumptions!$B:$B,MATCH(T196,Assumptions!$A:$A,0)),0)</f>
        <v/>
      </c>
      <c r="AU196" s="296">
        <f>IFERROR(((IF(AS196&gt;0, AS196, IF(AR196&gt;0, AR196, IF(AQ196&gt;0, AQ196, 0)))))*INDEX(Assumptions!$C:$C,MATCH(T196,Assumptions!$A:$A,0)),0)</f>
        <v/>
      </c>
      <c r="AV196" s="296">
        <f>IFERROR(((IF(AS196&gt;0, AS196, IF(AR196&gt;0, AR196, IF(AQ196&gt;0, AQ196, 0)))))*INDEX(Assumptions!$D:$D,MATCH(T196,Assumptions!$A:$A,0)),0)</f>
        <v/>
      </c>
      <c r="AW196" s="296">
        <f>IFERROR(((IF(AS196&gt;0, AS196, IF(AR196&gt;0, AR196, IF(AQ196&gt;0, AQ196, 0)))))*INDEX(Assumptions!$G:$G,MATCH(U196,Assumptions!$F:$F,0)),0)</f>
        <v/>
      </c>
      <c r="AX196" s="297">
        <f>SUM(AT196:AW196)</f>
        <v/>
      </c>
      <c r="AY196" s="294">
        <f>((IF(AS196&gt;0, AS196, IF(AR196&gt;0, AR196, IF(AQ196&gt;0, AQ196, 0)))))+AX196</f>
        <v/>
      </c>
      <c r="AZ196" s="294">
        <f>BC196/BB196</f>
        <v/>
      </c>
      <c r="BA196" s="294">
        <f>BC196/2.38</f>
        <v/>
      </c>
      <c r="BB196" s="41" t="n">
        <v>2.5</v>
      </c>
      <c r="BC196" s="294" t="n">
        <v>119.95</v>
      </c>
      <c r="BD196" s="46">
        <f>(AZ196-AY196)/AZ196</f>
        <v/>
      </c>
      <c r="BE196" s="294">
        <f>AR196*BQ196</f>
        <v/>
      </c>
      <c r="BF196" s="294" t="n"/>
      <c r="BG196" s="294" t="n"/>
      <c r="BH196" s="47" t="n"/>
      <c r="BI196" s="47" t="n"/>
      <c r="BJ196" s="47" t="n"/>
      <c r="BK196" s="47" t="n"/>
      <c r="BL196" s="47" t="n"/>
      <c r="BM196" s="47" t="n"/>
      <c r="BN196" s="47" t="n"/>
      <c r="BO196" s="47" t="n"/>
      <c r="BP196" s="42" t="n"/>
      <c r="BQ196" s="48" t="n"/>
      <c r="BR196" s="48" t="n"/>
      <c r="BS196" s="49" t="n"/>
      <c r="BT196" s="50" t="n"/>
      <c r="BU196" s="50" t="n"/>
      <c r="BV196" s="50" t="n"/>
      <c r="BW196" s="50" t="n"/>
      <c r="BX196" s="50" t="n"/>
      <c r="BY196" s="51" t="n"/>
      <c r="BZ196" s="51" t="n"/>
      <c r="CA196" s="52" t="inlineStr">
        <is>
          <t>-</t>
        </is>
      </c>
      <c r="CB196" s="52" t="n"/>
      <c r="CC196" s="52" t="n"/>
      <c r="CD196" s="52" t="inlineStr">
        <is>
          <t>-</t>
        </is>
      </c>
      <c r="CE196" s="52" t="n">
        <v>42521</v>
      </c>
      <c r="CF196" s="52" t="n"/>
      <c r="CG196" s="52" t="n"/>
      <c r="CH196" s="49" t="inlineStr">
        <is>
          <t>?</t>
        </is>
      </c>
      <c r="CI196" s="49" t="n"/>
      <c r="CJ196" s="248" t="n"/>
      <c r="CK196" s="50" t="n"/>
      <c r="CL196" s="53" t="n"/>
      <c r="CM196" s="53" t="n"/>
      <c r="CN196" s="53" t="n"/>
      <c r="CO196" s="53">
        <f>CM196+CN196</f>
        <v/>
      </c>
      <c r="CP196" s="53">
        <f>CO196*AK196</f>
        <v/>
      </c>
      <c r="CQ196" s="53" t="n"/>
      <c r="CR196" s="53" t="n"/>
      <c r="CS196" s="53" t="n"/>
      <c r="CT196" s="298">
        <f>CO196*AZ196</f>
        <v/>
      </c>
      <c r="CU196" s="298">
        <f>CT196-(CO196*AY196)</f>
        <v/>
      </c>
      <c r="CV196" s="298" t="n"/>
    </row>
    <row customFormat="1" customHeight="1" hidden="1" ht="15" r="197" s="16">
      <c r="A197" s="66" t="inlineStr">
        <is>
          <t>K999951302</t>
        </is>
      </c>
      <c r="B197" s="67" t="n">
        <v>1010103349</v>
      </c>
      <c r="C197" s="67" t="inlineStr">
        <is>
          <t>JOHN</t>
        </is>
      </c>
      <c r="D197" s="66" t="inlineStr">
        <is>
          <t>MID INDIGO</t>
        </is>
      </c>
      <c r="E197" s="66" t="n"/>
      <c r="F197" s="66" t="n"/>
      <c r="G197" s="39" t="n"/>
      <c r="H197" s="66" t="n"/>
      <c r="I197" s="67" t="inlineStr">
        <is>
          <t>JEANS</t>
        </is>
      </c>
      <c r="J197" s="67" t="n">
        <v>62034231</v>
      </c>
      <c r="K197" s="67" t="inlineStr">
        <is>
          <t>lange broeken, incl. kniebroeken e.d. broeken, van denim, voor heren of voor jongens (m.u.v. werk- en bedrijfskleding, zgn. Amerikaanse overalls)</t>
        </is>
      </c>
      <c r="L197" s="40" t="inlineStr">
        <is>
          <t>MENS</t>
        </is>
      </c>
      <c r="M197" s="66" t="n"/>
      <c r="N197" s="156" t="inlineStr">
        <is>
          <t>BASIC</t>
        </is>
      </c>
      <c r="O197" s="156" t="inlineStr">
        <is>
          <t>SLIM LONG RISE</t>
        </is>
      </c>
      <c r="P197" s="41" t="inlineStr">
        <is>
          <t>28-38</t>
        </is>
      </c>
      <c r="Q197" s="41" t="inlineStr">
        <is>
          <t>30-36</t>
        </is>
      </c>
      <c r="R197" s="41" t="inlineStr">
        <is>
          <t>C/O</t>
        </is>
      </c>
      <c r="S197" s="156" t="inlineStr">
        <is>
          <t>ROYAL CORE MAIN</t>
        </is>
      </c>
      <c r="T197" s="42" t="inlineStr">
        <is>
          <t>TUNISIA</t>
        </is>
      </c>
      <c r="U197" s="257" t="inlineStr">
        <is>
          <t>ARTLAB</t>
        </is>
      </c>
      <c r="V197" s="257" t="inlineStr">
        <is>
          <t>ARTLAB</t>
        </is>
      </c>
      <c r="W197" s="257" t="inlineStr">
        <is>
          <t>INTERWASHING</t>
        </is>
      </c>
      <c r="X197" s="66" t="n"/>
      <c r="Y197" s="156" t="inlineStr">
        <is>
          <t>CANDIANI</t>
        </is>
      </c>
      <c r="Z197" s="66" t="inlineStr">
        <is>
          <t>RR7716 Elast sioux crispy ORGANIC</t>
        </is>
      </c>
      <c r="AA197" s="41" t="n"/>
      <c r="AB197" s="156" t="inlineStr">
        <is>
          <t>98% Sustainable</t>
        </is>
      </c>
      <c r="AC197" s="41" t="inlineStr">
        <is>
          <t>98% Organic cotton, 2% elastane</t>
        </is>
      </c>
      <c r="AD197" s="156" t="inlineStr">
        <is>
          <t>12 oz</t>
        </is>
      </c>
      <c r="AE197" s="305" t="inlineStr">
        <is>
          <t>5 Q4 / 162</t>
        </is>
      </c>
      <c r="AF197" s="41" t="inlineStr">
        <is>
          <t>5900 Stock / 4500</t>
        </is>
      </c>
      <c r="AG197" s="58" t="inlineStr">
        <is>
          <t>5-6</t>
        </is>
      </c>
      <c r="AH197" s="44" t="n"/>
      <c r="AI197" s="44" t="n"/>
      <c r="AJ197" s="44" t="n"/>
      <c r="AK197" s="70" t="n"/>
      <c r="AL197" s="293" t="n"/>
      <c r="AM197" s="294" t="inlineStr">
        <is>
          <t>EUR</t>
        </is>
      </c>
      <c r="AN197" s="294" t="inlineStr">
        <is>
          <t>FOB</t>
        </is>
      </c>
      <c r="AO197" s="294" t="inlineStr">
        <is>
          <t>60 DAYS NETT</t>
        </is>
      </c>
      <c r="AP197" s="295" t="inlineStr">
        <is>
          <t>cfmd</t>
        </is>
      </c>
      <c r="AQ197" s="295" t="n">
        <v>24.3</v>
      </c>
      <c r="AR197" s="294" t="n"/>
      <c r="AS197" s="295" t="n">
        <v>22.8</v>
      </c>
      <c r="AT197" s="296">
        <f>IFERROR(((IF(AS197&gt;0, AS197, IF(AR197&gt;0, AR197, IF(AQ197&gt;0, AQ197, 0)))))*INDEX(Assumptions!$B:$B,MATCH(T197,Assumptions!$A:$A,0)),0)</f>
        <v/>
      </c>
      <c r="AU197" s="296">
        <f>IFERROR(((IF(AS197&gt;0, AS197, IF(AR197&gt;0, AR197, IF(AQ197&gt;0, AQ197, 0)))))*INDEX(Assumptions!$C:$C,MATCH(T197,Assumptions!$A:$A,0)),0)</f>
        <v/>
      </c>
      <c r="AV197" s="296">
        <f>IFERROR(((IF(AS197&gt;0, AS197, IF(AR197&gt;0, AR197, IF(AQ197&gt;0, AQ197, 0)))))*INDEX(Assumptions!$D:$D,MATCH(T197,Assumptions!$A:$A,0)),0)</f>
        <v/>
      </c>
      <c r="AW197" s="296">
        <f>IFERROR(((IF(AS197&gt;0, AS197, IF(AR197&gt;0, AR197, IF(AQ197&gt;0, AQ197, 0)))))*INDEX(Assumptions!$G:$G,MATCH(U197,Assumptions!$F:$F,0)),0)</f>
        <v/>
      </c>
      <c r="AX197" s="297">
        <f>SUM(AT197:AW197)</f>
        <v/>
      </c>
      <c r="AY197" s="294">
        <f>((IF(AS197&gt;0, AS197, IF(AR197&gt;0, AR197, IF(AQ197&gt;0, AQ197, 0)))))+AX197</f>
        <v/>
      </c>
      <c r="AZ197" s="294">
        <f>BC197/BB197</f>
        <v/>
      </c>
      <c r="BA197" s="294">
        <f>BC197/2.38</f>
        <v/>
      </c>
      <c r="BB197" s="41" t="n">
        <v>2.5</v>
      </c>
      <c r="BC197" s="294" t="n">
        <v>129.95</v>
      </c>
      <c r="BD197" s="46">
        <f>(AZ197-AY197)/AZ197</f>
        <v/>
      </c>
      <c r="BE197" s="294">
        <f>AR197*BQ197</f>
        <v/>
      </c>
      <c r="BF197" s="294" t="n"/>
      <c r="BG197" s="294" t="n"/>
      <c r="BH197" s="47" t="n"/>
      <c r="BI197" s="47" t="n"/>
      <c r="BJ197" s="47" t="n"/>
      <c r="BK197" s="47" t="n"/>
      <c r="BL197" s="47" t="n"/>
      <c r="BM197" s="47" t="n"/>
      <c r="BN197" s="47" t="n"/>
      <c r="BO197" s="47" t="n"/>
      <c r="BP197" s="42" t="n"/>
      <c r="BQ197" s="48" t="n"/>
      <c r="BR197" s="48" t="n"/>
      <c r="BS197" s="49" t="n"/>
      <c r="BT197" s="50" t="n"/>
      <c r="BU197" s="50" t="n"/>
      <c r="BV197" s="50" t="n"/>
      <c r="BW197" s="50" t="n"/>
      <c r="BX197" s="50" t="n"/>
      <c r="BY197" s="51" t="n"/>
      <c r="BZ197" s="51" t="n"/>
      <c r="CA197" s="52" t="inlineStr">
        <is>
          <t>-</t>
        </is>
      </c>
      <c r="CB197" s="52" t="n"/>
      <c r="CC197" s="52" t="n"/>
      <c r="CD197" s="52" t="inlineStr">
        <is>
          <t>-</t>
        </is>
      </c>
      <c r="CE197" s="52" t="n">
        <v>42451</v>
      </c>
      <c r="CF197" s="52" t="n"/>
      <c r="CG197" s="52" t="n"/>
      <c r="CH197" s="49" t="n">
        <v>42579</v>
      </c>
      <c r="CI197" s="49" t="inlineStr">
        <is>
          <t>HQ</t>
        </is>
      </c>
      <c r="CJ197" s="248" t="inlineStr">
        <is>
          <t>5</t>
        </is>
      </c>
      <c r="CK197" s="50" t="n"/>
      <c r="CL197" s="53" t="n"/>
      <c r="CM197" s="53" t="n"/>
      <c r="CN197" s="53" t="n"/>
      <c r="CO197" s="53" t="n">
        <v>844</v>
      </c>
      <c r="CP197" s="53">
        <f>CO197*AK197</f>
        <v/>
      </c>
      <c r="CQ197" s="53" t="n"/>
      <c r="CR197" s="53" t="n"/>
      <c r="CS197" s="53" t="n"/>
      <c r="CT197" s="298">
        <f>CO197*AZ197</f>
        <v/>
      </c>
      <c r="CU197" s="298">
        <f>CT197-(CO197*AY197)</f>
        <v/>
      </c>
      <c r="CV197" s="298" t="n"/>
    </row>
    <row customFormat="1" customHeight="1" hidden="1" ht="15" r="198" s="16">
      <c r="A198" s="66" t="inlineStr">
        <is>
          <t>K999951303</t>
        </is>
      </c>
      <c r="B198" s="67" t="n">
        <v>1010103350</v>
      </c>
      <c r="C198" s="67" t="inlineStr">
        <is>
          <t>JOHN</t>
        </is>
      </c>
      <c r="D198" s="67" t="inlineStr">
        <is>
          <t>BLACK WORN IN</t>
        </is>
      </c>
      <c r="E198" s="66" t="n"/>
      <c r="F198" s="66" t="n"/>
      <c r="G198" s="39" t="n"/>
      <c r="H198" s="66" t="n"/>
      <c r="I198" s="67" t="inlineStr">
        <is>
          <t>JEANS</t>
        </is>
      </c>
      <c r="J198" s="67" t="n">
        <v>62034231</v>
      </c>
      <c r="K198" s="67" t="inlineStr">
        <is>
          <t>lange broeken, incl. kniebroeken e.d. broeken, van denim, voor heren of voor jongens (m.u.v. werk- en bedrijfskleding, zgn. Amerikaanse overalls)</t>
        </is>
      </c>
      <c r="L198" s="40" t="inlineStr">
        <is>
          <t>MENS</t>
        </is>
      </c>
      <c r="M198" s="66" t="n"/>
      <c r="N198" s="156" t="inlineStr">
        <is>
          <t>BASIC</t>
        </is>
      </c>
      <c r="O198" s="156" t="inlineStr">
        <is>
          <t>SLIM LONG RISE</t>
        </is>
      </c>
      <c r="P198" s="41" t="inlineStr">
        <is>
          <t>28-38</t>
        </is>
      </c>
      <c r="Q198" s="41" t="inlineStr">
        <is>
          <t>30-36</t>
        </is>
      </c>
      <c r="R198" s="41" t="inlineStr">
        <is>
          <t>C/O</t>
        </is>
      </c>
      <c r="S198" s="156" t="inlineStr">
        <is>
          <t>ROYAL CORE BLACK</t>
        </is>
      </c>
      <c r="T198" s="42" t="inlineStr">
        <is>
          <t>TUNISIA</t>
        </is>
      </c>
      <c r="U198" s="257" t="inlineStr">
        <is>
          <t>ARTLAB</t>
        </is>
      </c>
      <c r="V198" s="257" t="inlineStr">
        <is>
          <t>ARTLAB</t>
        </is>
      </c>
      <c r="W198" s="257" t="inlineStr">
        <is>
          <t>INTERWASHING</t>
        </is>
      </c>
      <c r="X198" s="66" t="n"/>
      <c r="Y198" s="41" t="inlineStr">
        <is>
          <t>CALIK</t>
        </is>
      </c>
      <c r="Z198" s="41" t="inlineStr">
        <is>
          <t>D7924O022 Pinus</t>
        </is>
      </c>
      <c r="AA198" s="41" t="n"/>
      <c r="AB198" s="41" t="inlineStr">
        <is>
          <t>97,8% Sustainable</t>
        </is>
      </c>
      <c r="AC198" s="41" t="inlineStr">
        <is>
          <t>97,8% Organic cotton, 2,2% elastane</t>
        </is>
      </c>
      <c r="AD198" s="156" t="inlineStr">
        <is>
          <t>11 oz</t>
        </is>
      </c>
      <c r="AE198" s="305" t="inlineStr">
        <is>
          <t>5 / 147</t>
        </is>
      </c>
      <c r="AF198" s="41" t="n"/>
      <c r="AG198" s="41" t="n"/>
      <c r="AH198" s="44" t="n"/>
      <c r="AI198" s="44" t="n"/>
      <c r="AJ198" s="44" t="n"/>
      <c r="AK198" s="70" t="n"/>
      <c r="AL198" s="293" t="n"/>
      <c r="AM198" s="294" t="inlineStr">
        <is>
          <t>EUR</t>
        </is>
      </c>
      <c r="AN198" s="294" t="inlineStr">
        <is>
          <t>FOB</t>
        </is>
      </c>
      <c r="AO198" s="294" t="inlineStr">
        <is>
          <t>60 DAYS NETT</t>
        </is>
      </c>
      <c r="AP198" s="295" t="inlineStr">
        <is>
          <t>cfmd</t>
        </is>
      </c>
      <c r="AQ198" s="295" t="n">
        <v>24.5</v>
      </c>
      <c r="AR198" s="294" t="n"/>
      <c r="AS198" s="295" t="n">
        <v>23</v>
      </c>
      <c r="AT198" s="296">
        <f>IFERROR(((IF(AS198&gt;0, AS198, IF(AR198&gt;0, AR198, IF(AQ198&gt;0, AQ198, 0)))))*INDEX(Assumptions!$B:$B,MATCH(T198,Assumptions!$A:$A,0)),0)</f>
        <v/>
      </c>
      <c r="AU198" s="296">
        <f>IFERROR(((IF(AS198&gt;0, AS198, IF(AR198&gt;0, AR198, IF(AQ198&gt;0, AQ198, 0)))))*INDEX(Assumptions!$C:$C,MATCH(T198,Assumptions!$A:$A,0)),0)</f>
        <v/>
      </c>
      <c r="AV198" s="296">
        <f>IFERROR(((IF(AS198&gt;0, AS198, IF(AR198&gt;0, AR198, IF(AQ198&gt;0, AQ198, 0)))))*INDEX(Assumptions!$D:$D,MATCH(T198,Assumptions!$A:$A,0)),0)</f>
        <v/>
      </c>
      <c r="AW198" s="296">
        <f>IFERROR(((IF(AS198&gt;0, AS198, IF(AR198&gt;0, AR198, IF(AQ198&gt;0, AQ198, 0)))))*INDEX(Assumptions!$G:$G,MATCH(U198,Assumptions!$F:$F,0)),0)</f>
        <v/>
      </c>
      <c r="AX198" s="297">
        <f>SUM(AT198:AW198)</f>
        <v/>
      </c>
      <c r="AY198" s="294">
        <f>((IF(AS198&gt;0, AS198, IF(AR198&gt;0, AR198, IF(AQ198&gt;0, AQ198, 0)))))+AX198</f>
        <v/>
      </c>
      <c r="AZ198" s="294">
        <f>BC198/BB198</f>
        <v/>
      </c>
      <c r="BA198" s="294">
        <f>BC198/2.38</f>
        <v/>
      </c>
      <c r="BB198" s="41" t="n">
        <v>2.5</v>
      </c>
      <c r="BC198" s="294" t="n">
        <v>129.95</v>
      </c>
      <c r="BD198" s="46">
        <f>(AZ198-AY198)/AZ198</f>
        <v/>
      </c>
      <c r="BE198" s="294">
        <f>AR198*BQ198</f>
        <v/>
      </c>
      <c r="BF198" s="294" t="n"/>
      <c r="BG198" s="294" t="n"/>
      <c r="BH198" s="47" t="n"/>
      <c r="BI198" s="47" t="n"/>
      <c r="BJ198" s="47" t="n"/>
      <c r="BK198" s="47" t="n"/>
      <c r="BL198" s="47" t="n"/>
      <c r="BM198" s="47" t="n"/>
      <c r="BN198" s="47" t="n"/>
      <c r="BO198" s="47" t="n"/>
      <c r="BP198" s="42" t="n"/>
      <c r="BQ198" s="48" t="n"/>
      <c r="BR198" s="48" t="n"/>
      <c r="BS198" s="49" t="n"/>
      <c r="BT198" s="50" t="n"/>
      <c r="BU198" s="50" t="n"/>
      <c r="BV198" s="50" t="n"/>
      <c r="BW198" s="50" t="n"/>
      <c r="BX198" s="50" t="n"/>
      <c r="BY198" s="51" t="n"/>
      <c r="BZ198" s="51" t="n"/>
      <c r="CA198" s="52" t="inlineStr">
        <is>
          <t>-</t>
        </is>
      </c>
      <c r="CB198" s="52" t="n"/>
      <c r="CC198" s="52" t="n"/>
      <c r="CD198" s="52" t="inlineStr">
        <is>
          <t>-</t>
        </is>
      </c>
      <c r="CE198" s="52" t="n"/>
      <c r="CF198" s="52" t="n"/>
      <c r="CG198" s="52" t="n"/>
      <c r="CH198" s="49" t="n">
        <v>42585</v>
      </c>
      <c r="CI198" s="49" t="inlineStr">
        <is>
          <t>Tunisia</t>
        </is>
      </c>
      <c r="CJ198" s="248" t="inlineStr">
        <is>
          <t>2-5 pcs received (recheck)</t>
        </is>
      </c>
      <c r="CK198" s="50" t="inlineStr">
        <is>
          <t xml:space="preserve">Seat + Thigh + Knee 1,5 sizes too tight. OK due to the stretch </t>
        </is>
      </c>
      <c r="CL198" s="53" t="n"/>
      <c r="CM198" s="53" t="n"/>
      <c r="CN198" s="53" t="n"/>
      <c r="CO198" s="53" t="n">
        <v>1196</v>
      </c>
      <c r="CP198" s="53">
        <f>CO198*AK198</f>
        <v/>
      </c>
      <c r="CQ198" s="53" t="n"/>
      <c r="CR198" s="53" t="n"/>
      <c r="CS198" s="53" t="n"/>
      <c r="CT198" s="298">
        <f>CO198*AZ198</f>
        <v/>
      </c>
      <c r="CU198" s="298">
        <f>CT198-(CO198*AY198)</f>
        <v/>
      </c>
      <c r="CV198" s="298" t="n"/>
    </row>
    <row customFormat="1" customHeight="1" hidden="1" ht="15" r="199" s="16">
      <c r="A199" s="66" t="inlineStr">
        <is>
          <t>K999951304</t>
        </is>
      </c>
      <c r="B199" s="67" t="n">
        <v>1010103351</v>
      </c>
      <c r="C199" s="67" t="inlineStr">
        <is>
          <t>JOHN</t>
        </is>
      </c>
      <c r="D199" s="66" t="inlineStr">
        <is>
          <t>BLACK RINSE</t>
        </is>
      </c>
      <c r="E199" s="66" t="n"/>
      <c r="F199" s="66" t="n"/>
      <c r="G199" s="39" t="n"/>
      <c r="H199" s="66" t="n"/>
      <c r="I199" s="67" t="inlineStr">
        <is>
          <t>JEANS</t>
        </is>
      </c>
      <c r="J199" s="67" t="n">
        <v>62034231</v>
      </c>
      <c r="K199" s="67" t="inlineStr">
        <is>
          <t>lange broeken, incl. kniebroeken e.d. broeken, van denim, voor heren of voor jongens (m.u.v. werk- en bedrijfskleding, zgn. Amerikaanse overalls)</t>
        </is>
      </c>
      <c r="L199" s="40" t="inlineStr">
        <is>
          <t>MENS</t>
        </is>
      </c>
      <c r="M199" s="66" t="n"/>
      <c r="N199" s="156" t="inlineStr">
        <is>
          <t>BASIC</t>
        </is>
      </c>
      <c r="O199" s="156" t="inlineStr">
        <is>
          <t>SLIM LONG RISE</t>
        </is>
      </c>
      <c r="P199" s="41" t="inlineStr">
        <is>
          <t>28-38</t>
        </is>
      </c>
      <c r="Q199" s="41" t="inlineStr">
        <is>
          <t>30-36</t>
        </is>
      </c>
      <c r="R199" s="41" t="inlineStr">
        <is>
          <t>C/O</t>
        </is>
      </c>
      <c r="S199" s="156" t="inlineStr">
        <is>
          <t>ROYAL CORE BLACK</t>
        </is>
      </c>
      <c r="T199" s="42" t="inlineStr">
        <is>
          <t>TUNISIA</t>
        </is>
      </c>
      <c r="U199" s="257" t="inlineStr">
        <is>
          <t>ARTLAB</t>
        </is>
      </c>
      <c r="V199" s="257" t="inlineStr">
        <is>
          <t>ARTLAB</t>
        </is>
      </c>
      <c r="W199" s="257" t="inlineStr">
        <is>
          <t>INTERWASHING</t>
        </is>
      </c>
      <c r="X199" s="66" t="n"/>
      <c r="Y199" s="41" t="inlineStr">
        <is>
          <t>CALIK</t>
        </is>
      </c>
      <c r="Z199" s="41" t="inlineStr">
        <is>
          <t>D7924O022 Pinus</t>
        </is>
      </c>
      <c r="AA199" s="41" t="n"/>
      <c r="AB199" s="156" t="inlineStr">
        <is>
          <t>97,8% Sustainable</t>
        </is>
      </c>
      <c r="AC199" s="41" t="inlineStr">
        <is>
          <t>97,8% Organic cotton, 2,2% elastane</t>
        </is>
      </c>
      <c r="AD199" s="156" t="inlineStr">
        <is>
          <t>11 oz</t>
        </is>
      </c>
      <c r="AE199" s="305" t="inlineStr">
        <is>
          <t>5 / 147</t>
        </is>
      </c>
      <c r="AF199" s="41" t="n"/>
      <c r="AG199" s="41" t="n"/>
      <c r="AH199" s="44" t="n"/>
      <c r="AI199" s="44" t="n"/>
      <c r="AJ199" s="44" t="n"/>
      <c r="AK199" s="70" t="n"/>
      <c r="AL199" s="293" t="n"/>
      <c r="AM199" s="294" t="inlineStr">
        <is>
          <t>EUR</t>
        </is>
      </c>
      <c r="AN199" s="294" t="inlineStr">
        <is>
          <t>FOB</t>
        </is>
      </c>
      <c r="AO199" s="294" t="inlineStr">
        <is>
          <t>60 DAYS NETT</t>
        </is>
      </c>
      <c r="AP199" s="295" t="inlineStr">
        <is>
          <t>cfmd</t>
        </is>
      </c>
      <c r="AQ199" s="295" t="n">
        <v>19</v>
      </c>
      <c r="AR199" s="294" t="n"/>
      <c r="AS199" s="295" t="n">
        <v>18.2</v>
      </c>
      <c r="AT199" s="296">
        <f>IFERROR(((IF(AS199&gt;0, AS199, IF(AR199&gt;0, AR199, IF(AQ199&gt;0, AQ199, 0)))))*INDEX(Assumptions!$B:$B,MATCH(T199,Assumptions!$A:$A,0)),0)</f>
        <v/>
      </c>
      <c r="AU199" s="296">
        <f>IFERROR(((IF(AS199&gt;0, AS199, IF(AR199&gt;0, AR199, IF(AQ199&gt;0, AQ199, 0)))))*INDEX(Assumptions!$C:$C,MATCH(T199,Assumptions!$A:$A,0)),0)</f>
        <v/>
      </c>
      <c r="AV199" s="296">
        <f>IFERROR(((IF(AS199&gt;0, AS199, IF(AR199&gt;0, AR199, IF(AQ199&gt;0, AQ199, 0)))))*INDEX(Assumptions!$D:$D,MATCH(T199,Assumptions!$A:$A,0)),0)</f>
        <v/>
      </c>
      <c r="AW199" s="296">
        <f>IFERROR(((IF(AS199&gt;0, AS199, IF(AR199&gt;0, AR199, IF(AQ199&gt;0, AQ199, 0)))))*INDEX(Assumptions!$G:$G,MATCH(U199,Assumptions!$F:$F,0)),0)</f>
        <v/>
      </c>
      <c r="AX199" s="297">
        <f>SUM(AT199:AW199)</f>
        <v/>
      </c>
      <c r="AY199" s="294">
        <f>((IF(AS199&gt;0, AS199, IF(AR199&gt;0, AR199, IF(AQ199&gt;0, AQ199, 0)))))+AX199</f>
        <v/>
      </c>
      <c r="AZ199" s="294">
        <f>BC199/BB199</f>
        <v/>
      </c>
      <c r="BA199" s="294">
        <f>BC199/2.38</f>
        <v/>
      </c>
      <c r="BB199" s="41" t="n">
        <v>2.5</v>
      </c>
      <c r="BC199" s="294" t="n">
        <v>99.95</v>
      </c>
      <c r="BD199" s="46">
        <f>(AZ199-AY199)/AZ199</f>
        <v/>
      </c>
      <c r="BE199" s="294">
        <f>AR199*BQ199</f>
        <v/>
      </c>
      <c r="BF199" s="294" t="n"/>
      <c r="BG199" s="294" t="n"/>
      <c r="BH199" s="47" t="n"/>
      <c r="BI199" s="47" t="n"/>
      <c r="BJ199" s="47" t="n"/>
      <c r="BK199" s="47" t="n"/>
      <c r="BL199" s="47" t="n"/>
      <c r="BM199" s="47" t="n"/>
      <c r="BN199" s="47" t="n"/>
      <c r="BO199" s="47" t="n"/>
      <c r="BP199" s="42" t="n"/>
      <c r="BQ199" s="48" t="n"/>
      <c r="BR199" s="48" t="n"/>
      <c r="BS199" s="49" t="n"/>
      <c r="BT199" s="50" t="n"/>
      <c r="BU199" s="50" t="n"/>
      <c r="BV199" s="50" t="n"/>
      <c r="BW199" s="50" t="n"/>
      <c r="BX199" s="50" t="n"/>
      <c r="BY199" s="51" t="n"/>
      <c r="BZ199" s="51" t="n"/>
      <c r="CA199" s="52" t="inlineStr">
        <is>
          <t>-</t>
        </is>
      </c>
      <c r="CB199" s="52" t="n"/>
      <c r="CC199" s="52" t="n"/>
      <c r="CD199" s="52" t="inlineStr">
        <is>
          <t>-</t>
        </is>
      </c>
      <c r="CE199" s="52" t="n"/>
      <c r="CF199" s="52" t="n"/>
      <c r="CG199" s="52" t="n"/>
      <c r="CH199" s="49" t="n">
        <v>42564</v>
      </c>
      <c r="CI199" s="49" t="inlineStr">
        <is>
          <t>Tunisia</t>
        </is>
      </c>
      <c r="CJ199" s="248" t="n"/>
      <c r="CK199" s="50" t="n"/>
      <c r="CL199" s="53" t="n"/>
      <c r="CM199" s="53" t="n"/>
      <c r="CN199" s="53" t="n"/>
      <c r="CO199" s="53" t="n">
        <v>250</v>
      </c>
      <c r="CP199" s="53">
        <f>CO199*AK199</f>
        <v/>
      </c>
      <c r="CQ199" s="53" t="n"/>
      <c r="CR199" s="53" t="n"/>
      <c r="CS199" s="53" t="n"/>
      <c r="CT199" s="298">
        <f>CO199*AZ199</f>
        <v/>
      </c>
      <c r="CU199" s="298">
        <f>CT199-(CO199*AY199)</f>
        <v/>
      </c>
      <c r="CV199" s="298" t="n"/>
    </row>
    <row customFormat="1" customHeight="1" hidden="1" ht="15" r="200" s="16">
      <c r="A200" s="66" t="inlineStr">
        <is>
          <t>K999951305</t>
        </is>
      </c>
      <c r="B200" s="67" t="n">
        <v>1010103357</v>
      </c>
      <c r="C200" s="67" t="inlineStr">
        <is>
          <t>JOHN</t>
        </is>
      </c>
      <c r="D200" s="67" t="inlineStr">
        <is>
          <t>ELECTRIC BLUE</t>
        </is>
      </c>
      <c r="E200" s="66" t="n"/>
      <c r="F200" s="66" t="n"/>
      <c r="G200" s="39" t="n"/>
      <c r="H200" s="66" t="n"/>
      <c r="I200" s="67" t="inlineStr">
        <is>
          <t>JEANS</t>
        </is>
      </c>
      <c r="J200" s="67" t="n">
        <v>62034231</v>
      </c>
      <c r="K200" s="67" t="inlineStr">
        <is>
          <t>lange broeken, incl. kniebroeken e.d. broeken, van denim, voor heren of voor jongens (m.u.v. werk- en bedrijfskleding, zgn. Amerikaanse overalls)</t>
        </is>
      </c>
      <c r="L200" s="40" t="inlineStr">
        <is>
          <t>MENS</t>
        </is>
      </c>
      <c r="M200" s="66" t="n"/>
      <c r="N200" s="156" t="inlineStr">
        <is>
          <t>BASIC</t>
        </is>
      </c>
      <c r="O200" s="156" t="inlineStr">
        <is>
          <t>SLIM LONG RISE</t>
        </is>
      </c>
      <c r="P200" s="41" t="inlineStr">
        <is>
          <t>28-38</t>
        </is>
      </c>
      <c r="Q200" s="41" t="inlineStr">
        <is>
          <t>30-36</t>
        </is>
      </c>
      <c r="R200" s="41" t="inlineStr">
        <is>
          <t>C/O</t>
        </is>
      </c>
      <c r="S200" s="156" t="inlineStr">
        <is>
          <t>ROYAL CORE MAIN</t>
        </is>
      </c>
      <c r="T200" s="42" t="inlineStr">
        <is>
          <t>TUNISIA</t>
        </is>
      </c>
      <c r="U200" s="257" t="inlineStr">
        <is>
          <t>ARTLAB</t>
        </is>
      </c>
      <c r="V200" s="257" t="inlineStr">
        <is>
          <t>ARTLAB</t>
        </is>
      </c>
      <c r="W200" s="257" t="inlineStr">
        <is>
          <t>INTERWASHING</t>
        </is>
      </c>
      <c r="X200" s="66" t="n"/>
      <c r="Y200" s="41" t="inlineStr">
        <is>
          <t>CALIK</t>
        </is>
      </c>
      <c r="Z200" s="66" t="inlineStr">
        <is>
          <t>D7253O019 Rosemary stretch</t>
        </is>
      </c>
      <c r="AA200" s="41" t="n"/>
      <c r="AB200" s="156" t="inlineStr">
        <is>
          <t>96,55% Sustainable</t>
        </is>
      </c>
      <c r="AC200" s="41" t="inlineStr">
        <is>
          <t>96,55% Organic cotton, 2,93% polybutylene terephthalate, 0,52% elastane</t>
        </is>
      </c>
      <c r="AD200" s="156" t="inlineStr">
        <is>
          <t>11 oz</t>
        </is>
      </c>
      <c r="AE200" s="305" t="inlineStr">
        <is>
          <t>5 / 142</t>
        </is>
      </c>
      <c r="AF200" s="41" t="n"/>
      <c r="AG200" s="41" t="n"/>
      <c r="AH200" s="44" t="n"/>
      <c r="AI200" s="44" t="n"/>
      <c r="AJ200" s="44" t="n"/>
      <c r="AK200" s="70" t="n"/>
      <c r="AL200" s="293" t="n"/>
      <c r="AM200" s="294" t="inlineStr">
        <is>
          <t>EUR</t>
        </is>
      </c>
      <c r="AN200" s="294" t="inlineStr">
        <is>
          <t>FOB</t>
        </is>
      </c>
      <c r="AO200" s="294" t="inlineStr">
        <is>
          <t>60 DAYS NETT</t>
        </is>
      </c>
      <c r="AP200" s="295" t="inlineStr">
        <is>
          <t>cfmd</t>
        </is>
      </c>
      <c r="AQ200" s="295" t="n">
        <v>24.91</v>
      </c>
      <c r="AR200" s="294" t="n"/>
      <c r="AS200" s="295" t="n">
        <v>23.5</v>
      </c>
      <c r="AT200" s="296">
        <f>IFERROR(((IF(AS200&gt;0, AS200, IF(AR200&gt;0, AR200, IF(AQ200&gt;0, AQ200, 0)))))*INDEX(Assumptions!$B:$B,MATCH(T200,Assumptions!$A:$A,0)),0)</f>
        <v/>
      </c>
      <c r="AU200" s="296">
        <f>IFERROR(((IF(AS200&gt;0, AS200, IF(AR200&gt;0, AR200, IF(AQ200&gt;0, AQ200, 0)))))*INDEX(Assumptions!$C:$C,MATCH(T200,Assumptions!$A:$A,0)),0)</f>
        <v/>
      </c>
      <c r="AV200" s="296">
        <f>IFERROR(((IF(AS200&gt;0, AS200, IF(AR200&gt;0, AR200, IF(AQ200&gt;0, AQ200, 0)))))*INDEX(Assumptions!$D:$D,MATCH(T200,Assumptions!$A:$A,0)),0)</f>
        <v/>
      </c>
      <c r="AW200" s="296">
        <f>IFERROR(((IF(AS200&gt;0, AS200, IF(AR200&gt;0, AR200, IF(AQ200&gt;0, AQ200, 0)))))*INDEX(Assumptions!$G:$G,MATCH(U200,Assumptions!$F:$F,0)),0)</f>
        <v/>
      </c>
      <c r="AX200" s="297">
        <f>SUM(AT200:AW200)</f>
        <v/>
      </c>
      <c r="AY200" s="294">
        <f>((IF(AS200&gt;0, AS200, IF(AR200&gt;0, AR200, IF(AQ200&gt;0, AQ200, 0)))))+AX200</f>
        <v/>
      </c>
      <c r="AZ200" s="294">
        <f>BC200/BB200</f>
        <v/>
      </c>
      <c r="BA200" s="294">
        <f>BC200/2.38</f>
        <v/>
      </c>
      <c r="BB200" s="41" t="n">
        <v>2.5</v>
      </c>
      <c r="BC200" s="294" t="n">
        <v>129.95</v>
      </c>
      <c r="BD200" s="46">
        <f>(AZ200-AY200)/AZ200</f>
        <v/>
      </c>
      <c r="BE200" s="294">
        <f>AR200*BQ200</f>
        <v/>
      </c>
      <c r="BF200" s="294" t="n"/>
      <c r="BG200" s="294" t="n"/>
      <c r="BH200" s="47" t="n"/>
      <c r="BI200" s="47" t="n"/>
      <c r="BJ200" s="47" t="n"/>
      <c r="BK200" s="47" t="n"/>
      <c r="BL200" s="47" t="n"/>
      <c r="BM200" s="47" t="n"/>
      <c r="BN200" s="47" t="n"/>
      <c r="BO200" s="47" t="n"/>
      <c r="BP200" s="42" t="n"/>
      <c r="BQ200" s="48" t="n"/>
      <c r="BR200" s="48" t="n"/>
      <c r="BS200" s="49" t="n"/>
      <c r="BT200" s="50" t="n"/>
      <c r="BU200" s="50" t="n"/>
      <c r="BV200" s="50" t="n"/>
      <c r="BW200" s="50" t="n"/>
      <c r="BX200" s="50" t="n"/>
      <c r="BY200" s="51" t="n"/>
      <c r="BZ200" s="51" t="n"/>
      <c r="CA200" s="52" t="inlineStr">
        <is>
          <t>-</t>
        </is>
      </c>
      <c r="CB200" s="52" t="n"/>
      <c r="CC200" s="52" t="n"/>
      <c r="CD200" s="52" t="inlineStr">
        <is>
          <t>-</t>
        </is>
      </c>
      <c r="CE200" s="52" t="n"/>
      <c r="CF200" s="52" t="n"/>
      <c r="CG200" s="52" t="n"/>
      <c r="CH200" s="49" t="inlineStr">
        <is>
          <t>?</t>
        </is>
      </c>
      <c r="CI200" s="49" t="n"/>
      <c r="CJ200" s="248" t="n"/>
      <c r="CK200" s="50" t="n"/>
      <c r="CL200" s="53" t="n"/>
      <c r="CM200" s="53" t="n"/>
      <c r="CN200" s="53" t="n"/>
      <c r="CO200" s="53">
        <f>CM200+CN200</f>
        <v/>
      </c>
      <c r="CP200" s="53">
        <f>CO200*AK200</f>
        <v/>
      </c>
      <c r="CQ200" s="53" t="n"/>
      <c r="CR200" s="53" t="n"/>
      <c r="CS200" s="53" t="n"/>
      <c r="CT200" s="298">
        <f>CO200*AZ200</f>
        <v/>
      </c>
      <c r="CU200" s="298">
        <f>CT200-(CO200*AY200)</f>
        <v/>
      </c>
      <c r="CV200" s="298" t="n"/>
    </row>
    <row customFormat="1" customHeight="1" ht="15" r="201" s="16">
      <c r="A201" s="66" t="inlineStr">
        <is>
          <t>K999951401</t>
        </is>
      </c>
      <c r="B201" s="67" t="n">
        <v>1010103352</v>
      </c>
      <c r="C201" s="67" t="inlineStr">
        <is>
          <t>RYAN</t>
        </is>
      </c>
      <c r="D201" s="67" t="inlineStr">
        <is>
          <t>DARK WORN</t>
        </is>
      </c>
      <c r="E201" s="66" t="n"/>
      <c r="F201" s="66" t="n"/>
      <c r="G201" s="39" t="n"/>
      <c r="H201" s="66" t="n"/>
      <c r="I201" s="67" t="inlineStr">
        <is>
          <t>JEANS</t>
        </is>
      </c>
      <c r="J201" s="67" t="n">
        <v>62034231</v>
      </c>
      <c r="K201" s="67" t="inlineStr">
        <is>
          <t>lange broeken, incl. kniebroeken e.d. broeken, van denim, voor heren of voor jongens (m.u.v. werk- en bedrijfskleding, zgn. Amerikaanse overalls)</t>
        </is>
      </c>
      <c r="L201" s="40" t="inlineStr">
        <is>
          <t>MENS</t>
        </is>
      </c>
      <c r="M201" s="66" t="n"/>
      <c r="N201" s="156" t="inlineStr">
        <is>
          <t>-</t>
        </is>
      </c>
      <c r="O201" s="156" t="inlineStr">
        <is>
          <t>STRAIGHT</t>
        </is>
      </c>
      <c r="P201" s="41" t="inlineStr">
        <is>
          <t>28-38</t>
        </is>
      </c>
      <c r="Q201" s="41" t="inlineStr">
        <is>
          <t>30-36</t>
        </is>
      </c>
      <c r="R201" s="41" t="inlineStr">
        <is>
          <t>C/O</t>
        </is>
      </c>
      <c r="S201" s="156" t="inlineStr">
        <is>
          <t>ROYAL CORE MAIN</t>
        </is>
      </c>
      <c r="T201" s="42" t="inlineStr">
        <is>
          <t>TUNISIA</t>
        </is>
      </c>
      <c r="U201" s="257" t="inlineStr">
        <is>
          <t>ARTLAB</t>
        </is>
      </c>
      <c r="V201" s="257" t="inlineStr">
        <is>
          <t>ARTLAB</t>
        </is>
      </c>
      <c r="W201" s="257" t="inlineStr">
        <is>
          <t>INTERWASHING</t>
        </is>
      </c>
      <c r="X201" s="66" t="n"/>
      <c r="Y201" s="156" t="inlineStr">
        <is>
          <t>CANDIANI</t>
        </is>
      </c>
      <c r="Z201" s="66" t="inlineStr">
        <is>
          <t>RR7716 Elast sioux crispy ORGANIC</t>
        </is>
      </c>
      <c r="AA201" s="41" t="n"/>
      <c r="AB201" s="41" t="inlineStr">
        <is>
          <t>98% Sustainable</t>
        </is>
      </c>
      <c r="AC201" s="41" t="inlineStr">
        <is>
          <t>98% Organic cotton, 2% elastane</t>
        </is>
      </c>
      <c r="AD201" s="156" t="inlineStr">
        <is>
          <t>12 oz</t>
        </is>
      </c>
      <c r="AE201" s="305" t="inlineStr">
        <is>
          <t>5 Q4 / 162</t>
        </is>
      </c>
      <c r="AF201" s="41" t="inlineStr">
        <is>
          <t>5900 Stock / 4500</t>
        </is>
      </c>
      <c r="AG201" s="58" t="inlineStr">
        <is>
          <t>5-6</t>
        </is>
      </c>
      <c r="AH201" s="44" t="n"/>
      <c r="AI201" s="44" t="n"/>
      <c r="AJ201" s="44" t="n"/>
      <c r="AK201" s="70" t="n"/>
      <c r="AL201" s="293" t="n"/>
      <c r="AM201" s="294" t="inlineStr">
        <is>
          <t>EUR</t>
        </is>
      </c>
      <c r="AN201" s="294" t="inlineStr">
        <is>
          <t>FOB</t>
        </is>
      </c>
      <c r="AO201" s="294" t="inlineStr">
        <is>
          <t>60 DAYS NETT</t>
        </is>
      </c>
      <c r="AP201" s="295" t="inlineStr">
        <is>
          <t>cfmd</t>
        </is>
      </c>
      <c r="AQ201" s="295" t="n">
        <v>24.9</v>
      </c>
      <c r="AR201" s="294" t="n"/>
      <c r="AS201" s="295" t="n">
        <v>22.8</v>
      </c>
      <c r="AT201" s="296">
        <f>IFERROR(((IF(AS201&gt;0, AS201, IF(AR201&gt;0, AR201, IF(AQ201&gt;0, AQ201, 0)))))*INDEX(Assumptions!$B:$B,MATCH(T201,Assumptions!$A:$A,0)),0)</f>
        <v/>
      </c>
      <c r="AU201" s="296">
        <f>IFERROR(((IF(AS201&gt;0, AS201, IF(AR201&gt;0, AR201, IF(AQ201&gt;0, AQ201, 0)))))*INDEX(Assumptions!$C:$C,MATCH(T201,Assumptions!$A:$A,0)),0)</f>
        <v/>
      </c>
      <c r="AV201" s="296">
        <f>IFERROR(((IF(AS201&gt;0, AS201, IF(AR201&gt;0, AR201, IF(AQ201&gt;0, AQ201, 0)))))*INDEX(Assumptions!$D:$D,MATCH(T201,Assumptions!$A:$A,0)),0)</f>
        <v/>
      </c>
      <c r="AW201" s="296">
        <f>IFERROR(((IF(AS201&gt;0, AS201, IF(AR201&gt;0, AR201, IF(AQ201&gt;0, AQ201, 0)))))*INDEX(Assumptions!$G:$G,MATCH(U201,Assumptions!$F:$F,0)),0)</f>
        <v/>
      </c>
      <c r="AX201" s="297">
        <f>SUM(AT201:AW201)</f>
        <v/>
      </c>
      <c r="AY201" s="294">
        <f>((IF(AS201&gt;0, AS201, IF(AR201&gt;0, AR201, IF(AQ201&gt;0, AQ201, 0)))))+AX201</f>
        <v/>
      </c>
      <c r="AZ201" s="294">
        <f>BC201/BB201</f>
        <v/>
      </c>
      <c r="BA201" s="294">
        <f>BC201/2.38</f>
        <v/>
      </c>
      <c r="BB201" s="41" t="n">
        <v>2.5</v>
      </c>
      <c r="BC201" s="294" t="n">
        <v>119.95</v>
      </c>
      <c r="BD201" s="46">
        <f>(AZ201-AY201)/AZ201</f>
        <v/>
      </c>
      <c r="BE201" s="294">
        <f>AR201*BQ201</f>
        <v/>
      </c>
      <c r="BF201" s="294" t="n"/>
      <c r="BG201" s="294" t="n"/>
      <c r="BH201" s="47" t="n"/>
      <c r="BI201" s="47" t="n"/>
      <c r="BJ201" s="47" t="n"/>
      <c r="BK201" s="47" t="n"/>
      <c r="BL201" s="47" t="n"/>
      <c r="BM201" s="47" t="n"/>
      <c r="BN201" s="47" t="n"/>
      <c r="BO201" s="47" t="n"/>
      <c r="BP201" s="42" t="n"/>
      <c r="BQ201" s="48" t="n"/>
      <c r="BR201" s="48" t="n"/>
      <c r="BS201" s="49" t="n"/>
      <c r="BT201" s="50" t="n"/>
      <c r="BU201" s="50" t="n"/>
      <c r="BV201" s="50" t="n"/>
      <c r="BW201" s="50" t="n"/>
      <c r="BX201" s="50" t="n"/>
      <c r="BY201" s="51" t="n"/>
      <c r="BZ201" s="51" t="n"/>
      <c r="CA201" s="52" t="inlineStr">
        <is>
          <t>-</t>
        </is>
      </c>
      <c r="CB201" s="52" t="n"/>
      <c r="CC201" s="52" t="n"/>
      <c r="CD201" s="52" t="inlineStr">
        <is>
          <t>-</t>
        </is>
      </c>
      <c r="CE201" s="52" t="n">
        <v>42451</v>
      </c>
      <c r="CF201" s="52" t="n"/>
      <c r="CG201" s="52" t="n"/>
      <c r="CH201" s="49" t="n">
        <v>42544</v>
      </c>
      <c r="CI201" s="49" t="inlineStr">
        <is>
          <t>Tunisia</t>
        </is>
      </c>
      <c r="CJ201" s="248" t="n"/>
      <c r="CK201" s="50" t="inlineStr">
        <is>
          <t>first po approved 16-6-2016</t>
        </is>
      </c>
      <c r="CL201" s="53" t="n"/>
      <c r="CM201" s="53" t="n"/>
      <c r="CN201" s="53" t="n"/>
      <c r="CO201" s="53">
        <f>623+553</f>
        <v/>
      </c>
      <c r="CP201" s="53">
        <f>CO201*AK201</f>
        <v/>
      </c>
      <c r="CQ201" s="53" t="n"/>
      <c r="CR201" s="53" t="n"/>
      <c r="CS201" s="53" t="n"/>
      <c r="CT201" s="298">
        <f>CO201*AZ201</f>
        <v/>
      </c>
      <c r="CU201" s="298">
        <f>CT201-(CO201*AY201)</f>
        <v/>
      </c>
      <c r="CV201" s="298" t="n"/>
    </row>
    <row customFormat="1" customHeight="1" hidden="1" ht="15" r="202" s="16">
      <c r="A202" s="66" t="inlineStr">
        <is>
          <t>K999951402</t>
        </is>
      </c>
      <c r="B202" s="67" t="n">
        <v>1010103353</v>
      </c>
      <c r="C202" s="67" t="inlineStr">
        <is>
          <t>RYAN</t>
        </is>
      </c>
      <c r="D202" s="66" t="inlineStr">
        <is>
          <t>MID INDIGO</t>
        </is>
      </c>
      <c r="E202" s="66" t="n"/>
      <c r="F202" s="66" t="n"/>
      <c r="G202" s="39" t="n"/>
      <c r="H202" s="66" t="n"/>
      <c r="I202" s="67" t="inlineStr">
        <is>
          <t>JEANS</t>
        </is>
      </c>
      <c r="J202" s="67" t="n">
        <v>62034231</v>
      </c>
      <c r="K202" s="67" t="inlineStr">
        <is>
          <t>lange broeken, incl. kniebroeken e.d. broeken, van denim, voor heren of voor jongens (m.u.v. werk- en bedrijfskleding, zgn. Amerikaanse overalls)</t>
        </is>
      </c>
      <c r="L202" s="40" t="inlineStr">
        <is>
          <t>MENS</t>
        </is>
      </c>
      <c r="M202" s="66" t="n"/>
      <c r="N202" s="156" t="inlineStr">
        <is>
          <t>-</t>
        </is>
      </c>
      <c r="O202" s="156" t="inlineStr">
        <is>
          <t>STRAIGHT</t>
        </is>
      </c>
      <c r="P202" s="41" t="inlineStr">
        <is>
          <t>28-38</t>
        </is>
      </c>
      <c r="Q202" s="41" t="inlineStr">
        <is>
          <t>30-36</t>
        </is>
      </c>
      <c r="R202" s="41" t="inlineStr">
        <is>
          <t>C/O</t>
        </is>
      </c>
      <c r="S202" s="156" t="inlineStr">
        <is>
          <t>ROYAL CORE MAIN</t>
        </is>
      </c>
      <c r="T202" s="42" t="inlineStr">
        <is>
          <t>TUNISIA</t>
        </is>
      </c>
      <c r="U202" s="257" t="inlineStr">
        <is>
          <t>ARTLAB</t>
        </is>
      </c>
      <c r="V202" s="257" t="inlineStr">
        <is>
          <t>ARTLAB</t>
        </is>
      </c>
      <c r="W202" s="257" t="inlineStr">
        <is>
          <t>INTERWASHING</t>
        </is>
      </c>
      <c r="X202" s="66" t="n"/>
      <c r="Y202" s="156" t="inlineStr">
        <is>
          <t>CANDIANI</t>
        </is>
      </c>
      <c r="Z202" s="66" t="inlineStr">
        <is>
          <t>RR7716 Elast sioux crispy ORGANIC</t>
        </is>
      </c>
      <c r="AA202" s="41" t="n"/>
      <c r="AB202" s="156" t="inlineStr">
        <is>
          <t>98% Sustainable</t>
        </is>
      </c>
      <c r="AC202" s="41" t="inlineStr">
        <is>
          <t>98% Organic cotton, 2% elastane</t>
        </is>
      </c>
      <c r="AD202" s="156" t="inlineStr">
        <is>
          <t>12 oz</t>
        </is>
      </c>
      <c r="AE202" s="305" t="inlineStr">
        <is>
          <t>5 Q4 / 162</t>
        </is>
      </c>
      <c r="AF202" s="41" t="inlineStr">
        <is>
          <t>5900 Stock / 4500</t>
        </is>
      </c>
      <c r="AG202" s="58" t="inlineStr">
        <is>
          <t>5-6</t>
        </is>
      </c>
      <c r="AH202" s="44" t="n"/>
      <c r="AI202" s="44" t="n"/>
      <c r="AJ202" s="44" t="n"/>
      <c r="AK202" s="70" t="n"/>
      <c r="AL202" s="293" t="n"/>
      <c r="AM202" s="294" t="inlineStr">
        <is>
          <t>EUR</t>
        </is>
      </c>
      <c r="AN202" s="294" t="inlineStr">
        <is>
          <t>FOB</t>
        </is>
      </c>
      <c r="AO202" s="294" t="inlineStr">
        <is>
          <t>60 DAYS NETT</t>
        </is>
      </c>
      <c r="AP202" s="295" t="inlineStr">
        <is>
          <t>cfmd</t>
        </is>
      </c>
      <c r="AQ202" s="295" t="n">
        <v>24.3</v>
      </c>
      <c r="AR202" s="294" t="n"/>
      <c r="AS202" s="295" t="n">
        <v>22.8</v>
      </c>
      <c r="AT202" s="296">
        <f>IFERROR(((IF(AS202&gt;0, AS202, IF(AR202&gt;0, AR202, IF(AQ202&gt;0, AQ202, 0)))))*INDEX(Assumptions!$B:$B,MATCH(T202,Assumptions!$A:$A,0)),0)</f>
        <v/>
      </c>
      <c r="AU202" s="296">
        <f>IFERROR(((IF(AS202&gt;0, AS202, IF(AR202&gt;0, AR202, IF(AQ202&gt;0, AQ202, 0)))))*INDEX(Assumptions!$C:$C,MATCH(T202,Assumptions!$A:$A,0)),0)</f>
        <v/>
      </c>
      <c r="AV202" s="296">
        <f>IFERROR(((IF(AS202&gt;0, AS202, IF(AR202&gt;0, AR202, IF(AQ202&gt;0, AQ202, 0)))))*INDEX(Assumptions!$D:$D,MATCH(T202,Assumptions!$A:$A,0)),0)</f>
        <v/>
      </c>
      <c r="AW202" s="296">
        <f>IFERROR(((IF(AS202&gt;0, AS202, IF(AR202&gt;0, AR202, IF(AQ202&gt;0, AQ202, 0)))))*INDEX(Assumptions!$G:$G,MATCH(U202,Assumptions!$F:$F,0)),0)</f>
        <v/>
      </c>
      <c r="AX202" s="297">
        <f>SUM(AT202:AW202)</f>
        <v/>
      </c>
      <c r="AY202" s="294">
        <f>((IF(AS202&gt;0, AS202, IF(AR202&gt;0, AR202, IF(AQ202&gt;0, AQ202, 0)))))+AX202</f>
        <v/>
      </c>
      <c r="AZ202" s="294">
        <f>BC202/BB202</f>
        <v/>
      </c>
      <c r="BA202" s="294">
        <f>BC202/2.38</f>
        <v/>
      </c>
      <c r="BB202" s="41" t="n">
        <v>2.5</v>
      </c>
      <c r="BC202" s="294" t="n">
        <v>129.95</v>
      </c>
      <c r="BD202" s="46">
        <f>(AZ202-AY202)/AZ202</f>
        <v/>
      </c>
      <c r="BE202" s="294">
        <f>AR202*BQ202</f>
        <v/>
      </c>
      <c r="BF202" s="294" t="n"/>
      <c r="BG202" s="294" t="n"/>
      <c r="BH202" s="47" t="n"/>
      <c r="BI202" s="47" t="n"/>
      <c r="BJ202" s="47" t="n"/>
      <c r="BK202" s="47" t="n"/>
      <c r="BL202" s="47" t="n"/>
      <c r="BM202" s="47" t="n"/>
      <c r="BN202" s="47" t="n"/>
      <c r="BO202" s="47" t="n"/>
      <c r="BP202" s="42" t="n"/>
      <c r="BQ202" s="48" t="n"/>
      <c r="BR202" s="48" t="n"/>
      <c r="BS202" s="49" t="n"/>
      <c r="BT202" s="50" t="n"/>
      <c r="BU202" s="50" t="n"/>
      <c r="BV202" s="50" t="n"/>
      <c r="BW202" s="50" t="n"/>
      <c r="BX202" s="50" t="n"/>
      <c r="BY202" s="51" t="n"/>
      <c r="BZ202" s="51" t="n"/>
      <c r="CA202" s="52" t="inlineStr">
        <is>
          <t>-</t>
        </is>
      </c>
      <c r="CB202" s="52" t="n"/>
      <c r="CC202" s="52" t="n"/>
      <c r="CD202" s="52" t="inlineStr">
        <is>
          <t>-</t>
        </is>
      </c>
      <c r="CE202" s="254" t="n">
        <v>42527</v>
      </c>
      <c r="CF202" s="52" t="n"/>
      <c r="CG202" s="52" t="n"/>
      <c r="CH202" s="49" t="n">
        <v>42579</v>
      </c>
      <c r="CI202" s="49" t="inlineStr">
        <is>
          <t>HQ</t>
        </is>
      </c>
      <c r="CJ202" s="248" t="inlineStr">
        <is>
          <t>5</t>
        </is>
      </c>
      <c r="CK202" s="50" t="n"/>
      <c r="CL202" s="53" t="n"/>
      <c r="CM202" s="53" t="n"/>
      <c r="CN202" s="53" t="n"/>
      <c r="CO202" s="53" t="n">
        <v>633</v>
      </c>
      <c r="CP202" s="53">
        <f>CO202*AK202</f>
        <v/>
      </c>
      <c r="CQ202" s="53" t="n"/>
      <c r="CR202" s="53" t="n"/>
      <c r="CS202" s="53" t="n"/>
      <c r="CT202" s="298">
        <f>CO202*AZ202</f>
        <v/>
      </c>
      <c r="CU202" s="298">
        <f>CT202-(CO202*AY202)</f>
        <v/>
      </c>
      <c r="CV202" s="298" t="n"/>
    </row>
    <row customFormat="1" customHeight="1" hidden="1" ht="15" r="203" s="16">
      <c r="A203" s="66" t="inlineStr">
        <is>
          <t>K999951403</t>
        </is>
      </c>
      <c r="B203" s="67" t="n">
        <v>1010103354</v>
      </c>
      <c r="C203" s="67" t="inlineStr">
        <is>
          <t>RYAN</t>
        </is>
      </c>
      <c r="D203" s="67" t="inlineStr">
        <is>
          <t>BLACK WORN IN</t>
        </is>
      </c>
      <c r="E203" s="66" t="n"/>
      <c r="F203" s="66" t="n"/>
      <c r="G203" s="39" t="n"/>
      <c r="H203" s="66" t="n"/>
      <c r="I203" s="67" t="inlineStr">
        <is>
          <t>JEANS</t>
        </is>
      </c>
      <c r="J203" s="67" t="n">
        <v>62034231</v>
      </c>
      <c r="K203" s="67" t="inlineStr">
        <is>
          <t>lange broeken, incl. kniebroeken e.d. broeken, van denim, voor heren of voor jongens (m.u.v. werk- en bedrijfskleding, zgn. Amerikaanse overalls)</t>
        </is>
      </c>
      <c r="L203" s="40" t="inlineStr">
        <is>
          <t>MENS</t>
        </is>
      </c>
      <c r="M203" s="66" t="n"/>
      <c r="N203" s="156" t="inlineStr">
        <is>
          <t>-</t>
        </is>
      </c>
      <c r="O203" s="156" t="inlineStr">
        <is>
          <t>STRAIGHT</t>
        </is>
      </c>
      <c r="P203" s="41" t="inlineStr">
        <is>
          <t>28-38</t>
        </is>
      </c>
      <c r="Q203" s="41" t="inlineStr">
        <is>
          <t>30-36</t>
        </is>
      </c>
      <c r="R203" s="41" t="inlineStr">
        <is>
          <t>C/O</t>
        </is>
      </c>
      <c r="S203" s="156" t="inlineStr">
        <is>
          <t>ROYAL CORE BLACK</t>
        </is>
      </c>
      <c r="T203" s="42" t="inlineStr">
        <is>
          <t>TUNISIA</t>
        </is>
      </c>
      <c r="U203" s="257" t="inlineStr">
        <is>
          <t>ARTLAB</t>
        </is>
      </c>
      <c r="V203" s="257" t="inlineStr">
        <is>
          <t>ARTLAB</t>
        </is>
      </c>
      <c r="W203" s="257" t="inlineStr">
        <is>
          <t>INTERWASHING</t>
        </is>
      </c>
      <c r="X203" s="66" t="n"/>
      <c r="Y203" s="41" t="inlineStr">
        <is>
          <t>CALIK</t>
        </is>
      </c>
      <c r="Z203" s="41" t="inlineStr">
        <is>
          <t>D7924O022 Pinus</t>
        </is>
      </c>
      <c r="AA203" s="41" t="n"/>
      <c r="AB203" s="156" t="inlineStr">
        <is>
          <t>97,8% Sustainable</t>
        </is>
      </c>
      <c r="AC203" s="41" t="inlineStr">
        <is>
          <t>97,8% Organic cotton, 2,2% elastane</t>
        </is>
      </c>
      <c r="AD203" s="156" t="inlineStr">
        <is>
          <t>11 oz</t>
        </is>
      </c>
      <c r="AE203" s="305" t="inlineStr">
        <is>
          <t>5 / 147</t>
        </is>
      </c>
      <c r="AF203" s="41" t="n"/>
      <c r="AG203" s="41" t="n"/>
      <c r="AH203" s="44" t="n"/>
      <c r="AI203" s="44" t="n"/>
      <c r="AJ203" s="44" t="n"/>
      <c r="AK203" s="70" t="n"/>
      <c r="AL203" s="293" t="n"/>
      <c r="AM203" s="294" t="inlineStr">
        <is>
          <t>EUR</t>
        </is>
      </c>
      <c r="AN203" s="294" t="inlineStr">
        <is>
          <t>FOB</t>
        </is>
      </c>
      <c r="AO203" s="294" t="inlineStr">
        <is>
          <t>60 DAYS NETT</t>
        </is>
      </c>
      <c r="AP203" s="295" t="inlineStr">
        <is>
          <t>cfmd</t>
        </is>
      </c>
      <c r="AQ203" s="295" t="n">
        <v>24.5</v>
      </c>
      <c r="AR203" s="294" t="n"/>
      <c r="AS203" s="295" t="n">
        <v>23</v>
      </c>
      <c r="AT203" s="296">
        <f>IFERROR(((IF(AS203&gt;0, AS203, IF(AR203&gt;0, AR203, IF(AQ203&gt;0, AQ203, 0)))))*INDEX(Assumptions!$B:$B,MATCH(T203,Assumptions!$A:$A,0)),0)</f>
        <v/>
      </c>
      <c r="AU203" s="296">
        <f>IFERROR(((IF(AS203&gt;0, AS203, IF(AR203&gt;0, AR203, IF(AQ203&gt;0, AQ203, 0)))))*INDEX(Assumptions!$C:$C,MATCH(T203,Assumptions!$A:$A,0)),0)</f>
        <v/>
      </c>
      <c r="AV203" s="296">
        <f>IFERROR(((IF(AS203&gt;0, AS203, IF(AR203&gt;0, AR203, IF(AQ203&gt;0, AQ203, 0)))))*INDEX(Assumptions!$D:$D,MATCH(T203,Assumptions!$A:$A,0)),0)</f>
        <v/>
      </c>
      <c r="AW203" s="296">
        <f>IFERROR(((IF(AS203&gt;0, AS203, IF(AR203&gt;0, AR203, IF(AQ203&gt;0, AQ203, 0)))))*INDEX(Assumptions!$G:$G,MATCH(U203,Assumptions!$F:$F,0)),0)</f>
        <v/>
      </c>
      <c r="AX203" s="297">
        <f>SUM(AT203:AW203)</f>
        <v/>
      </c>
      <c r="AY203" s="294">
        <f>((IF(AS203&gt;0, AS203, IF(AR203&gt;0, AR203, IF(AQ203&gt;0, AQ203, 0)))))+AX203</f>
        <v/>
      </c>
      <c r="AZ203" s="294">
        <f>BC203/BB203</f>
        <v/>
      </c>
      <c r="BA203" s="294">
        <f>BC203/2.38</f>
        <v/>
      </c>
      <c r="BB203" s="41" t="n">
        <v>2.5</v>
      </c>
      <c r="BC203" s="294" t="n">
        <v>129.95</v>
      </c>
      <c r="BD203" s="46">
        <f>(AZ203-AY203)/AZ203</f>
        <v/>
      </c>
      <c r="BE203" s="294">
        <f>AR203*BQ203</f>
        <v/>
      </c>
      <c r="BF203" s="294" t="n"/>
      <c r="BG203" s="294" t="n"/>
      <c r="BH203" s="47" t="n"/>
      <c r="BI203" s="47" t="n"/>
      <c r="BJ203" s="47" t="n"/>
      <c r="BK203" s="47" t="n"/>
      <c r="BL203" s="47" t="n"/>
      <c r="BM203" s="47" t="n"/>
      <c r="BN203" s="47" t="n"/>
      <c r="BO203" s="47" t="n"/>
      <c r="BP203" s="42" t="n"/>
      <c r="BQ203" s="48" t="n"/>
      <c r="BR203" s="48" t="n"/>
      <c r="BS203" s="49" t="n"/>
      <c r="BT203" s="50" t="n"/>
      <c r="BU203" s="50" t="n"/>
      <c r="BV203" s="50" t="n"/>
      <c r="BW203" s="50" t="n"/>
      <c r="BX203" s="50" t="n"/>
      <c r="BY203" s="51" t="n"/>
      <c r="BZ203" s="51" t="n"/>
      <c r="CA203" s="52" t="inlineStr">
        <is>
          <t>-</t>
        </is>
      </c>
      <c r="CB203" s="52" t="n"/>
      <c r="CC203" s="52" t="n"/>
      <c r="CD203" s="52" t="inlineStr">
        <is>
          <t>-</t>
        </is>
      </c>
      <c r="CE203" s="52" t="n">
        <v>42527</v>
      </c>
      <c r="CF203" s="52" t="n"/>
      <c r="CG203" s="52" t="n"/>
      <c r="CH203" s="49" t="n">
        <v>42585</v>
      </c>
      <c r="CI203" s="49" t="inlineStr">
        <is>
          <t>Tunisia</t>
        </is>
      </c>
      <c r="CJ203" s="248" t="inlineStr">
        <is>
          <t>2-5 pcs received (recheck)</t>
        </is>
      </c>
      <c r="CK203" s="50" t="inlineStr">
        <is>
          <t xml:space="preserve">Thigh + Knee too tight. OK due to the stretch </t>
        </is>
      </c>
      <c r="CL203" s="53" t="n"/>
      <c r="CM203" s="53" t="n"/>
      <c r="CN203" s="53" t="n"/>
      <c r="CO203" s="53" t="n">
        <v>370</v>
      </c>
      <c r="CP203" s="53">
        <f>CO203*AK203</f>
        <v/>
      </c>
      <c r="CQ203" s="53" t="n"/>
      <c r="CR203" s="53" t="n"/>
      <c r="CS203" s="53" t="n"/>
      <c r="CT203" s="298">
        <f>CO203*AZ203</f>
        <v/>
      </c>
      <c r="CU203" s="298">
        <f>CT203-(CO203*AY203)</f>
        <v/>
      </c>
      <c r="CV203" s="298" t="n"/>
    </row>
    <row customFormat="1" customHeight="1" hidden="1" ht="15" r="204" s="16">
      <c r="A204" s="66" t="inlineStr">
        <is>
          <t>K999951405</t>
        </is>
      </c>
      <c r="B204" s="67" t="n">
        <v>1010103358</v>
      </c>
      <c r="C204" s="66" t="inlineStr">
        <is>
          <t>RYAN</t>
        </is>
      </c>
      <c r="D204" s="67" t="inlineStr">
        <is>
          <t>ELECTRIC BLUE</t>
        </is>
      </c>
      <c r="E204" s="66" t="n"/>
      <c r="F204" s="66" t="n"/>
      <c r="G204" s="39" t="n"/>
      <c r="H204" s="66" t="n"/>
      <c r="I204" s="67" t="inlineStr">
        <is>
          <t>JEANS</t>
        </is>
      </c>
      <c r="J204" s="67" t="n">
        <v>62034231</v>
      </c>
      <c r="K204" s="67" t="inlineStr">
        <is>
          <t>lange broeken, incl. kniebroeken e.d. broeken, van denim, voor heren of voor jongens (m.u.v. werk- en bedrijfskleding, zgn. Amerikaanse overalls)</t>
        </is>
      </c>
      <c r="L204" s="40" t="inlineStr">
        <is>
          <t>MENS</t>
        </is>
      </c>
      <c r="M204" s="66" t="n"/>
      <c r="N204" s="156" t="inlineStr">
        <is>
          <t>-</t>
        </is>
      </c>
      <c r="O204" s="156" t="inlineStr">
        <is>
          <t>STRAIGHT</t>
        </is>
      </c>
      <c r="P204" s="41" t="inlineStr">
        <is>
          <t>28-38</t>
        </is>
      </c>
      <c r="Q204" s="41" t="inlineStr">
        <is>
          <t>30-36</t>
        </is>
      </c>
      <c r="R204" s="41" t="inlineStr">
        <is>
          <t>C/O</t>
        </is>
      </c>
      <c r="S204" s="156" t="inlineStr">
        <is>
          <t>ROYAL CORE MAIN</t>
        </is>
      </c>
      <c r="T204" s="42" t="inlineStr">
        <is>
          <t>TUNISIA</t>
        </is>
      </c>
      <c r="U204" s="257" t="inlineStr">
        <is>
          <t>ARTLAB</t>
        </is>
      </c>
      <c r="V204" s="257" t="inlineStr">
        <is>
          <t>ARTLAB</t>
        </is>
      </c>
      <c r="W204" s="257" t="inlineStr">
        <is>
          <t>INTERWASHING</t>
        </is>
      </c>
      <c r="X204" s="66" t="n"/>
      <c r="Y204" s="41" t="inlineStr">
        <is>
          <t>CALIK</t>
        </is>
      </c>
      <c r="Z204" s="66" t="inlineStr">
        <is>
          <t>D7253O019 Rosemary stretch</t>
        </is>
      </c>
      <c r="AA204" s="41" t="n"/>
      <c r="AB204" s="156" t="inlineStr">
        <is>
          <t>96,55% Sustainable</t>
        </is>
      </c>
      <c r="AC204" s="41" t="inlineStr">
        <is>
          <t>96,55% Organic cotton, 2,93% polybutylene terephthalate, 0,52% elastane</t>
        </is>
      </c>
      <c r="AD204" s="156" t="inlineStr">
        <is>
          <t>11 oz</t>
        </is>
      </c>
      <c r="AE204" s="305" t="inlineStr">
        <is>
          <t>5 / 142</t>
        </is>
      </c>
      <c r="AF204" s="41" t="n"/>
      <c r="AG204" s="41" t="n"/>
      <c r="AH204" s="44" t="n"/>
      <c r="AI204" s="44" t="n"/>
      <c r="AJ204" s="44" t="n"/>
      <c r="AK204" s="70" t="n"/>
      <c r="AL204" s="293" t="n"/>
      <c r="AM204" s="294" t="inlineStr">
        <is>
          <t>EUR</t>
        </is>
      </c>
      <c r="AN204" s="294" t="inlineStr">
        <is>
          <t>FOB</t>
        </is>
      </c>
      <c r="AO204" s="294" t="inlineStr">
        <is>
          <t>60 DAYS NETT</t>
        </is>
      </c>
      <c r="AP204" s="295" t="inlineStr">
        <is>
          <t>cfmd</t>
        </is>
      </c>
      <c r="AQ204" s="295" t="n">
        <v>24.38</v>
      </c>
      <c r="AR204" s="294" t="n"/>
      <c r="AS204" s="295" t="n">
        <v>23.5</v>
      </c>
      <c r="AT204" s="296">
        <f>IFERROR(((IF(AS204&gt;0, AS204, IF(AR204&gt;0, AR204, IF(AQ204&gt;0, AQ204, 0)))))*INDEX(Assumptions!$B:$B,MATCH(T204,Assumptions!$A:$A,0)),0)</f>
        <v/>
      </c>
      <c r="AU204" s="296">
        <f>IFERROR(((IF(AS204&gt;0, AS204, IF(AR204&gt;0, AR204, IF(AQ204&gt;0, AQ204, 0)))))*INDEX(Assumptions!$C:$C,MATCH(T204,Assumptions!$A:$A,0)),0)</f>
        <v/>
      </c>
      <c r="AV204" s="296">
        <f>IFERROR(((IF(AS204&gt;0, AS204, IF(AR204&gt;0, AR204, IF(AQ204&gt;0, AQ204, 0)))))*INDEX(Assumptions!$D:$D,MATCH(T204,Assumptions!$A:$A,0)),0)</f>
        <v/>
      </c>
      <c r="AW204" s="296">
        <f>IFERROR(((IF(AS204&gt;0, AS204, IF(AR204&gt;0, AR204, IF(AQ204&gt;0, AQ204, 0)))))*INDEX(Assumptions!$G:$G,MATCH(U204,Assumptions!$F:$F,0)),0)</f>
        <v/>
      </c>
      <c r="AX204" s="297">
        <f>SUM(AT204:AW204)</f>
        <v/>
      </c>
      <c r="AY204" s="294">
        <f>((IF(AS204&gt;0, AS204, IF(AR204&gt;0, AR204, IF(AQ204&gt;0, AQ204, 0)))))+AX204</f>
        <v/>
      </c>
      <c r="AZ204" s="294">
        <f>BC204/BB204</f>
        <v/>
      </c>
      <c r="BA204" s="294">
        <f>BC204/2.38</f>
        <v/>
      </c>
      <c r="BB204" s="41" t="n">
        <v>2.5</v>
      </c>
      <c r="BC204" s="294" t="n">
        <v>129.95</v>
      </c>
      <c r="BD204" s="46">
        <f>(AZ204-AY204)/AZ204</f>
        <v/>
      </c>
      <c r="BE204" s="294">
        <f>AR204*BQ204</f>
        <v/>
      </c>
      <c r="BF204" s="294" t="n"/>
      <c r="BG204" s="294" t="n"/>
      <c r="BH204" s="47" t="n"/>
      <c r="BI204" s="47" t="n"/>
      <c r="BJ204" s="47" t="n"/>
      <c r="BK204" s="47" t="n"/>
      <c r="BL204" s="47" t="n"/>
      <c r="BM204" s="47" t="n"/>
      <c r="BN204" s="47" t="n"/>
      <c r="BO204" s="47" t="n"/>
      <c r="BP204" s="42" t="n"/>
      <c r="BQ204" s="48" t="n"/>
      <c r="BR204" s="48" t="n"/>
      <c r="BS204" s="49" t="n"/>
      <c r="BT204" s="50" t="n"/>
      <c r="BU204" s="50" t="n"/>
      <c r="BV204" s="50" t="n"/>
      <c r="BW204" s="50" t="n"/>
      <c r="BX204" s="50" t="n"/>
      <c r="BY204" s="51" t="n"/>
      <c r="BZ204" s="51" t="n"/>
      <c r="CA204" s="52" t="inlineStr">
        <is>
          <t>-</t>
        </is>
      </c>
      <c r="CB204" s="52" t="n"/>
      <c r="CC204" s="52" t="n"/>
      <c r="CD204" s="52" t="inlineStr">
        <is>
          <t>-</t>
        </is>
      </c>
      <c r="CE204" s="52" t="n"/>
      <c r="CF204" s="52" t="n"/>
      <c r="CG204" s="52" t="n"/>
      <c r="CH204" s="49" t="inlineStr">
        <is>
          <t>?</t>
        </is>
      </c>
      <c r="CI204" s="49" t="n"/>
      <c r="CJ204" s="248" t="n"/>
      <c r="CK204" s="50" t="n"/>
      <c r="CL204" s="53" t="n"/>
      <c r="CM204" s="53" t="n"/>
      <c r="CN204" s="53" t="n"/>
      <c r="CO204" s="53">
        <f>CM204+CN204</f>
        <v/>
      </c>
      <c r="CP204" s="53">
        <f>CO204*AK204</f>
        <v/>
      </c>
      <c r="CQ204" s="53" t="n"/>
      <c r="CR204" s="53" t="n"/>
      <c r="CS204" s="53" t="n"/>
      <c r="CT204" s="298">
        <f>CO204*AZ204</f>
        <v/>
      </c>
      <c r="CU204" s="298">
        <f>CT204-(CO204*AY204)</f>
        <v/>
      </c>
      <c r="CV204" s="298" t="n"/>
    </row>
    <row customFormat="1" customHeight="1" hidden="1" ht="15" r="205" s="16">
      <c r="A205" s="66" t="inlineStr">
        <is>
          <t>K999954010</t>
        </is>
      </c>
      <c r="B205" s="67" t="n">
        <v>1070504374</v>
      </c>
      <c r="C205" s="66" t="inlineStr">
        <is>
          <t>DARIUS</t>
        </is>
      </c>
      <c r="D205" s="66" t="inlineStr">
        <is>
          <t>WHITE</t>
        </is>
      </c>
      <c r="E205" s="66" t="inlineStr">
        <is>
          <t>Drop 1</t>
        </is>
      </c>
      <c r="F205" s="66" t="n"/>
      <c r="G205" s="39" t="n"/>
      <c r="H205" s="66" t="n"/>
      <c r="I205" s="66" t="inlineStr">
        <is>
          <t>T-SHIRT</t>
        </is>
      </c>
      <c r="J205" s="67" t="n">
        <v>61091000</v>
      </c>
      <c r="K205" s="67" t="inlineStr">
        <is>
          <t>T-shirts, singlets and other vests of cotton, knitted or crocheted</t>
        </is>
      </c>
      <c r="L205" s="40" t="inlineStr">
        <is>
          <t>MENS</t>
        </is>
      </c>
      <c r="M205" s="66" t="inlineStr">
        <is>
          <t>A0040</t>
        </is>
      </c>
      <c r="N205" s="41" t="n"/>
      <c r="O205" s="41" t="inlineStr">
        <is>
          <t>C/O SS16</t>
        </is>
      </c>
      <c r="P205" s="41" t="inlineStr">
        <is>
          <t>S-XL</t>
        </is>
      </c>
      <c r="Q205" s="41" t="n"/>
      <c r="R205" s="41" t="inlineStr">
        <is>
          <t>C/O</t>
        </is>
      </c>
      <c r="S205" s="156" t="inlineStr">
        <is>
          <t>ROYAL CORE</t>
        </is>
      </c>
      <c r="T205" s="42" t="inlineStr">
        <is>
          <t xml:space="preserve">GREECE </t>
        </is>
      </c>
      <c r="U205" s="42" t="inlineStr">
        <is>
          <t>UNI TEXTILES</t>
        </is>
      </c>
      <c r="V205" s="42" t="inlineStr">
        <is>
          <t>NEW POWER</t>
        </is>
      </c>
      <c r="W205" s="42" t="n"/>
      <c r="X205" s="66" t="inlineStr">
        <is>
          <t>AW15-034</t>
        </is>
      </c>
      <c r="Y205" s="41" t="inlineStr">
        <is>
          <t>HELLAS COTTON</t>
        </is>
      </c>
      <c r="Z205" s="41" t="n"/>
      <c r="AA205" s="41" t="n"/>
      <c r="AB205" s="41" t="inlineStr">
        <is>
          <t>100% Sustainable</t>
        </is>
      </c>
      <c r="AC205" s="41" t="inlineStr">
        <is>
          <t>100% Organic cotton</t>
        </is>
      </c>
      <c r="AD205" s="41" t="inlineStr">
        <is>
          <t>180 gr</t>
        </is>
      </c>
      <c r="AE205" s="292" t="n"/>
      <c r="AF205" s="41" t="n"/>
      <c r="AG205" s="41" t="n"/>
      <c r="AH205" s="44" t="n">
        <v>42461</v>
      </c>
      <c r="AI205" s="44" t="n"/>
      <c r="AJ205" s="44" t="n"/>
      <c r="AK205" s="70" t="n"/>
      <c r="AL205" s="293" t="n"/>
      <c r="AM205" s="294" t="inlineStr">
        <is>
          <t>EUR</t>
        </is>
      </c>
      <c r="AN205" s="294" t="inlineStr">
        <is>
          <t>CIF</t>
        </is>
      </c>
      <c r="AO205" s="294" t="n"/>
      <c r="AP205" s="294" t="n"/>
      <c r="AQ205" s="309" t="n">
        <v>7.5</v>
      </c>
      <c r="AR205" s="294" t="n">
        <v>7.9</v>
      </c>
      <c r="AS205" s="294" t="n">
        <v>7</v>
      </c>
      <c r="AT205" s="296">
        <f>IFERROR(((IF(AS205&gt;0, AS205, IF(AR205&gt;0, AR205, IF(AQ205&gt;0, AQ205, 0)))))*INDEX(Assumptions!$B:$B,MATCH(T205,Assumptions!$A:$A,0)),0)</f>
        <v/>
      </c>
      <c r="AU205" s="296">
        <f>IFERROR(((IF(AS205&gt;0, AS205, IF(AR205&gt;0, AR205, IF(AQ205&gt;0, AQ205, 0)))))*INDEX(Assumptions!$C:$C,MATCH(T205,Assumptions!$A:$A,0)),0)</f>
        <v/>
      </c>
      <c r="AV205" s="296">
        <f>IFERROR(((IF(AS205&gt;0, AS205, IF(AR205&gt;0, AR205, IF(AQ205&gt;0, AQ205, 0)))))*INDEX(Assumptions!$D:$D,MATCH(T205,Assumptions!$A:$A,0)),0)</f>
        <v/>
      </c>
      <c r="AW205" s="296">
        <f>IFERROR(((IF(AS205&gt;0, AS205, IF(AR205&gt;0, AR205, IF(AQ205&gt;0, AQ205, 0)))))*INDEX(Assumptions!$G:$G,MATCH(U205,Assumptions!$F:$F,0)),0)</f>
        <v/>
      </c>
      <c r="AX205" s="297">
        <f>SUM(AT205:AW205)</f>
        <v/>
      </c>
      <c r="AY205" s="294">
        <f>((IF(AS205&gt;0, AS205, IF(AR205&gt;0, AR205, IF(AQ205&gt;0, AQ205, 0)))))+AX205</f>
        <v/>
      </c>
      <c r="AZ205" s="294">
        <f>BC205/BB205</f>
        <v/>
      </c>
      <c r="BA205" s="294">
        <f>BC205/2.38</f>
        <v/>
      </c>
      <c r="BB205" s="41" t="n">
        <v>2.5</v>
      </c>
      <c r="BC205" s="294" t="n">
        <v>34.95</v>
      </c>
      <c r="BD205" s="46">
        <f>(AZ205-AY205)/AZ205</f>
        <v/>
      </c>
      <c r="BE205" s="294">
        <f>AR205*BQ205</f>
        <v/>
      </c>
      <c r="BF205" s="294" t="n"/>
      <c r="BG205" s="294" t="n"/>
      <c r="BH205" s="47" t="n">
        <v>42293</v>
      </c>
      <c r="BI205" s="47" t="n"/>
      <c r="BJ205" s="47" t="n"/>
      <c r="BK205" s="47" t="n"/>
      <c r="BL205" s="47" t="inlineStr">
        <is>
          <t>N/A</t>
        </is>
      </c>
      <c r="BM205" s="47" t="n"/>
      <c r="BN205" s="47" t="n">
        <v>42323</v>
      </c>
      <c r="BO205" s="47" t="n"/>
      <c r="BP205" s="42" t="n"/>
      <c r="BQ205" s="48" t="n">
        <v>0</v>
      </c>
      <c r="BR205" s="48" t="inlineStr">
        <is>
          <t>M</t>
        </is>
      </c>
      <c r="BS205" s="49" t="n"/>
      <c r="BT205" s="73" t="inlineStr">
        <is>
          <t>15-12-2015 P</t>
        </is>
      </c>
      <c r="BU205" s="72" t="inlineStr">
        <is>
          <t>no SMS asked ?</t>
        </is>
      </c>
      <c r="BV205" s="50" t="inlineStr">
        <is>
          <t>W&amp;C LABEL MOVED TO SS - BACK LABEL CXL</t>
        </is>
      </c>
      <c r="BW205" s="50" t="inlineStr">
        <is>
          <t xml:space="preserve">ORGANIC COTTON JERSEY FABRIC, T-SHIRT - W&amp;C LABEL MOVED TO SS, BACK LABEL CXL </t>
        </is>
      </c>
      <c r="BX205" s="50" t="inlineStr">
        <is>
          <t xml:space="preserve">drop 1, made in greece , 180 gr, organic cotton jersey fabric, t-shirt - w&amp;c label moved to ss, back label cxl </t>
        </is>
      </c>
      <c r="BY205" s="51" t="inlineStr">
        <is>
          <t>M</t>
        </is>
      </c>
      <c r="BZ205" s="51" t="n">
        <v>42409</v>
      </c>
      <c r="CA205" s="52" t="n">
        <v>42425</v>
      </c>
      <c r="CB205" s="52" t="n"/>
      <c r="CC205" s="52" t="n"/>
      <c r="CD205" s="52" t="n">
        <v>42432</v>
      </c>
      <c r="CE205" s="243" t="n">
        <v>42468</v>
      </c>
      <c r="CF205" s="52" t="n"/>
      <c r="CG205" s="52" t="n"/>
      <c r="CH205" s="49" t="n">
        <v>42524</v>
      </c>
      <c r="CI205" s="49" t="inlineStr">
        <is>
          <t>HQ</t>
        </is>
      </c>
      <c r="CJ205" s="248" t="n">
        <v>5</v>
      </c>
      <c r="CK205" s="50" t="inlineStr">
        <is>
          <t>Bart wear test size M</t>
        </is>
      </c>
      <c r="CL205" s="53" t="n"/>
      <c r="CM205" s="53" t="n"/>
      <c r="CN205" s="53" t="n"/>
      <c r="CO205" s="53">
        <f>150+200</f>
        <v/>
      </c>
      <c r="CP205" s="53">
        <f>CO205*AK205</f>
        <v/>
      </c>
      <c r="CQ205" s="53" t="n"/>
      <c r="CR205" s="53" t="n"/>
      <c r="CS205" s="53" t="n"/>
      <c r="CT205" s="298">
        <f>CO205*AZ205</f>
        <v/>
      </c>
      <c r="CU205" s="298">
        <f>CT205-(CO205*AY205)</f>
        <v/>
      </c>
      <c r="CV205" s="298" t="n"/>
    </row>
    <row customFormat="1" customHeight="1" hidden="1" ht="15" r="206" s="16">
      <c r="A206" s="66" t="inlineStr">
        <is>
          <t>K999954011</t>
        </is>
      </c>
      <c r="B206" s="67" t="n">
        <v>1070504375</v>
      </c>
      <c r="C206" s="66" t="inlineStr">
        <is>
          <t>DARIUS</t>
        </is>
      </c>
      <c r="D206" s="66" t="inlineStr">
        <is>
          <t>BLACK</t>
        </is>
      </c>
      <c r="E206" s="66" t="inlineStr">
        <is>
          <t>Drop 1</t>
        </is>
      </c>
      <c r="F206" s="66" t="n"/>
      <c r="G206" s="39" t="n"/>
      <c r="H206" s="66" t="n"/>
      <c r="I206" s="66" t="inlineStr">
        <is>
          <t>T-SHIRT</t>
        </is>
      </c>
      <c r="J206" s="67" t="n">
        <v>61091000</v>
      </c>
      <c r="K206" s="67" t="inlineStr">
        <is>
          <t>T-shirts, singlets and other vests of cotton, knitted or crocheted</t>
        </is>
      </c>
      <c r="L206" s="40" t="inlineStr">
        <is>
          <t>MENS</t>
        </is>
      </c>
      <c r="M206" s="66" t="inlineStr">
        <is>
          <t>A0005</t>
        </is>
      </c>
      <c r="N206" s="41" t="n"/>
      <c r="O206" s="41" t="inlineStr">
        <is>
          <t>C/O SS16</t>
        </is>
      </c>
      <c r="P206" s="41" t="inlineStr">
        <is>
          <t>S-XL</t>
        </is>
      </c>
      <c r="Q206" s="41" t="n"/>
      <c r="R206" s="41" t="inlineStr">
        <is>
          <t>C/O</t>
        </is>
      </c>
      <c r="S206" s="156" t="inlineStr">
        <is>
          <t>ROYAL CORE</t>
        </is>
      </c>
      <c r="T206" s="42" t="inlineStr">
        <is>
          <t xml:space="preserve">GREECE </t>
        </is>
      </c>
      <c r="U206" s="42" t="inlineStr">
        <is>
          <t>UNI TEXTILES</t>
        </is>
      </c>
      <c r="V206" s="42" t="inlineStr">
        <is>
          <t>NEW POWER</t>
        </is>
      </c>
      <c r="W206" s="42" t="n"/>
      <c r="X206" s="66" t="inlineStr">
        <is>
          <t>AW15-034</t>
        </is>
      </c>
      <c r="Y206" s="41" t="inlineStr">
        <is>
          <t>HELLAS COTTON</t>
        </is>
      </c>
      <c r="Z206" s="41" t="n"/>
      <c r="AA206" s="41" t="n"/>
      <c r="AB206" s="41" t="inlineStr">
        <is>
          <t>100% Sustainable</t>
        </is>
      </c>
      <c r="AC206" s="41" t="inlineStr">
        <is>
          <t>100% Organic cotton</t>
        </is>
      </c>
      <c r="AD206" s="41" t="inlineStr">
        <is>
          <t>180 gr</t>
        </is>
      </c>
      <c r="AE206" s="292" t="n"/>
      <c r="AF206" s="41" t="n"/>
      <c r="AG206" s="41" t="n"/>
      <c r="AH206" s="44" t="n">
        <v>42461</v>
      </c>
      <c r="AI206" s="44" t="n"/>
      <c r="AJ206" s="44" t="n"/>
      <c r="AK206" s="70" t="n"/>
      <c r="AL206" s="293" t="n"/>
      <c r="AM206" s="294" t="inlineStr">
        <is>
          <t>EUR</t>
        </is>
      </c>
      <c r="AN206" s="294" t="inlineStr">
        <is>
          <t>CIF</t>
        </is>
      </c>
      <c r="AO206" s="294" t="n"/>
      <c r="AP206" s="294" t="n"/>
      <c r="AQ206" s="309" t="n">
        <v>7.9</v>
      </c>
      <c r="AR206" s="294" t="n">
        <v>7.9</v>
      </c>
      <c r="AS206" s="294" t="n">
        <v>7</v>
      </c>
      <c r="AT206" s="296">
        <f>IFERROR(((IF(AS206&gt;0, AS206, IF(AR206&gt;0, AR206, IF(AQ206&gt;0, AQ206, 0)))))*INDEX(Assumptions!$B:$B,MATCH(T206,Assumptions!$A:$A,0)),0)</f>
        <v/>
      </c>
      <c r="AU206" s="296">
        <f>IFERROR(((IF(AS206&gt;0, AS206, IF(AR206&gt;0, AR206, IF(AQ206&gt;0, AQ206, 0)))))*INDEX(Assumptions!$C:$C,MATCH(T206,Assumptions!$A:$A,0)),0)</f>
        <v/>
      </c>
      <c r="AV206" s="296">
        <f>IFERROR(((IF(AS206&gt;0, AS206, IF(AR206&gt;0, AR206, IF(AQ206&gt;0, AQ206, 0)))))*INDEX(Assumptions!$D:$D,MATCH(T206,Assumptions!$A:$A,0)),0)</f>
        <v/>
      </c>
      <c r="AW206" s="296">
        <f>IFERROR(((IF(AS206&gt;0, AS206, IF(AR206&gt;0, AR206, IF(AQ206&gt;0, AQ206, 0)))))*INDEX(Assumptions!$G:$G,MATCH(U206,Assumptions!$F:$F,0)),0)</f>
        <v/>
      </c>
      <c r="AX206" s="297">
        <f>SUM(AT206:AW206)</f>
        <v/>
      </c>
      <c r="AY206" s="294">
        <f>((IF(AS206&gt;0, AS206, IF(AR206&gt;0, AR206, IF(AQ206&gt;0, AQ206, 0)))))+AX206</f>
        <v/>
      </c>
      <c r="AZ206" s="294">
        <f>BC206/BB206</f>
        <v/>
      </c>
      <c r="BA206" s="294">
        <f>BC206/2.38</f>
        <v/>
      </c>
      <c r="BB206" s="41" t="n">
        <v>2.5</v>
      </c>
      <c r="BC206" s="294" t="n">
        <v>34.95</v>
      </c>
      <c r="BD206" s="46">
        <f>(AZ206-AY206)/AZ206</f>
        <v/>
      </c>
      <c r="BE206" s="294">
        <f>AR206*BQ206</f>
        <v/>
      </c>
      <c r="BF206" s="294" t="n"/>
      <c r="BG206" s="294" t="n"/>
      <c r="BH206" s="47" t="n">
        <v>42293</v>
      </c>
      <c r="BI206" s="47" t="n"/>
      <c r="BJ206" s="47" t="n"/>
      <c r="BK206" s="47" t="n"/>
      <c r="BL206" s="47" t="inlineStr">
        <is>
          <t>N/A</t>
        </is>
      </c>
      <c r="BM206" s="47" t="n"/>
      <c r="BN206" s="47" t="n">
        <v>42323</v>
      </c>
      <c r="BO206" s="47" t="n"/>
      <c r="BP206" s="42" t="n"/>
      <c r="BQ206" s="48" t="n">
        <v>0</v>
      </c>
      <c r="BR206" s="48" t="inlineStr">
        <is>
          <t>M</t>
        </is>
      </c>
      <c r="BS206" s="49" t="n"/>
      <c r="BT206" s="50" t="inlineStr">
        <is>
          <t>SS16</t>
        </is>
      </c>
      <c r="BU206" s="72" t="inlineStr">
        <is>
          <t>no SMS asked ?</t>
        </is>
      </c>
      <c r="BV206" s="50" t="inlineStr">
        <is>
          <t>W&amp;C LABEL MOVED TO SS - BACK LABEL CXL</t>
        </is>
      </c>
      <c r="BW206" s="50" t="inlineStr">
        <is>
          <t>ORGANIC COTTON JERSEY FABRIC FROM GREEK MILL, T-SHIRT -  W&amp;C LABEL MOVED TO SS - BACK LABEL CXL</t>
        </is>
      </c>
      <c r="BX206" s="50" t="inlineStr">
        <is>
          <t>drop 1, made in greece , 180 gr, organic cotton jersey fabric from greek mill, t-shirt -  w&amp;c label moved to ss - back label cxl</t>
        </is>
      </c>
      <c r="BY206" s="51" t="inlineStr">
        <is>
          <t>N/A</t>
        </is>
      </c>
      <c r="BZ206" s="51" t="inlineStr">
        <is>
          <t>N/A</t>
        </is>
      </c>
      <c r="CA206" s="51" t="inlineStr">
        <is>
          <t>N/A</t>
        </is>
      </c>
      <c r="CB206" s="51" t="n"/>
      <c r="CC206" s="52" t="n"/>
      <c r="CD206" s="51" t="inlineStr">
        <is>
          <t>N/A</t>
        </is>
      </c>
      <c r="CE206" s="52" t="n">
        <v>42468</v>
      </c>
      <c r="CF206" s="52" t="n"/>
      <c r="CG206" s="52" t="n"/>
      <c r="CH206" s="49" t="n">
        <v>42524</v>
      </c>
      <c r="CI206" s="49" t="inlineStr">
        <is>
          <t>HQ</t>
        </is>
      </c>
      <c r="CJ206" s="248" t="n">
        <v>5</v>
      </c>
      <c r="CK206" s="50" t="n"/>
      <c r="CL206" s="53" t="n"/>
      <c r="CM206" s="53" t="n"/>
      <c r="CN206" s="53" t="n"/>
      <c r="CO206" s="53" t="n">
        <v>150</v>
      </c>
      <c r="CP206" s="53">
        <f>CO206*AK206</f>
        <v/>
      </c>
      <c r="CQ206" s="53" t="n"/>
      <c r="CR206" s="53" t="n"/>
      <c r="CS206" s="53" t="n"/>
      <c r="CT206" s="298">
        <f>CO206*AZ206</f>
        <v/>
      </c>
      <c r="CU206" s="298">
        <f>CT206-(CO206*AY206)</f>
        <v/>
      </c>
      <c r="CV206" s="298" t="n"/>
    </row>
    <row customFormat="1" customHeight="1" hidden="1" ht="15" r="207" s="16">
      <c r="A207" s="66" t="inlineStr">
        <is>
          <t>K999954012</t>
        </is>
      </c>
      <c r="B207" s="67" t="n">
        <v>1070504376</v>
      </c>
      <c r="C207" s="66" t="inlineStr">
        <is>
          <t>DARIUS</t>
        </is>
      </c>
      <c r="D207" s="66" t="inlineStr">
        <is>
          <t>GREY MELEE</t>
        </is>
      </c>
      <c r="E207" s="66" t="inlineStr">
        <is>
          <t>Drop 1</t>
        </is>
      </c>
      <c r="F207" s="66" t="n"/>
      <c r="G207" s="39" t="n"/>
      <c r="H207" s="66" t="n"/>
      <c r="I207" s="66" t="inlineStr">
        <is>
          <t>T-SHIRT</t>
        </is>
      </c>
      <c r="J207" s="67" t="n">
        <v>61091000</v>
      </c>
      <c r="K207" s="67" t="inlineStr">
        <is>
          <t>T-shirts, singlets and other vests of cotton, knitted or crocheted</t>
        </is>
      </c>
      <c r="L207" s="40" t="inlineStr">
        <is>
          <t>MENS</t>
        </is>
      </c>
      <c r="M207" s="66" t="inlineStr">
        <is>
          <t>A0050</t>
        </is>
      </c>
      <c r="N207" s="41" t="n"/>
      <c r="O207" s="41" t="inlineStr">
        <is>
          <t>C/O SS16</t>
        </is>
      </c>
      <c r="P207" s="41" t="inlineStr">
        <is>
          <t>S-XL</t>
        </is>
      </c>
      <c r="Q207" s="41" t="n"/>
      <c r="R207" s="41" t="inlineStr">
        <is>
          <t>C/O</t>
        </is>
      </c>
      <c r="S207" s="156" t="inlineStr">
        <is>
          <t>ROYAL CORE</t>
        </is>
      </c>
      <c r="T207" s="42" t="inlineStr">
        <is>
          <t xml:space="preserve">GREECE </t>
        </is>
      </c>
      <c r="U207" s="42" t="inlineStr">
        <is>
          <t>UNI TEXTILES</t>
        </is>
      </c>
      <c r="V207" s="42" t="inlineStr">
        <is>
          <t>NEW POWER</t>
        </is>
      </c>
      <c r="W207" s="42" t="n"/>
      <c r="X207" s="66" t="inlineStr">
        <is>
          <t>AW15-034</t>
        </is>
      </c>
      <c r="Y207" s="41" t="inlineStr">
        <is>
          <t>HELLAS COTTON</t>
        </is>
      </c>
      <c r="Z207" s="41" t="inlineStr">
        <is>
          <t>COLOR CODE APCP-G8018</t>
        </is>
      </c>
      <c r="AA207" s="41" t="n"/>
      <c r="AB207" s="41" t="inlineStr">
        <is>
          <t>100% Sustainable</t>
        </is>
      </c>
      <c r="AC207" s="41" t="inlineStr">
        <is>
          <t>100% Organic cotton</t>
        </is>
      </c>
      <c r="AD207" s="41" t="inlineStr">
        <is>
          <t>180 gr</t>
        </is>
      </c>
      <c r="AE207" s="292" t="n"/>
      <c r="AF207" s="41" t="n"/>
      <c r="AG207" s="41" t="n"/>
      <c r="AH207" s="44" t="n">
        <v>42461</v>
      </c>
      <c r="AI207" s="44" t="n"/>
      <c r="AJ207" s="44" t="n"/>
      <c r="AK207" s="70" t="n"/>
      <c r="AL207" s="293" t="n"/>
      <c r="AM207" s="294" t="inlineStr">
        <is>
          <t>EUR</t>
        </is>
      </c>
      <c r="AN207" s="294" t="inlineStr">
        <is>
          <t>CIF</t>
        </is>
      </c>
      <c r="AO207" s="294" t="n"/>
      <c r="AP207" s="294" t="n"/>
      <c r="AQ207" s="309" t="n">
        <v>7.9</v>
      </c>
      <c r="AR207" s="294" t="n">
        <v>10.5</v>
      </c>
      <c r="AS207" s="294" t="n">
        <v>9.9</v>
      </c>
      <c r="AT207" s="296">
        <f>IFERROR(((IF(AS207&gt;0, AS207, IF(AR207&gt;0, AR207, IF(AQ207&gt;0, AQ207, 0)))))*INDEX(Assumptions!$B:$B,MATCH(T207,Assumptions!$A:$A,0)),0)</f>
        <v/>
      </c>
      <c r="AU207" s="296">
        <f>IFERROR(((IF(AS207&gt;0, AS207, IF(AR207&gt;0, AR207, IF(AQ207&gt;0, AQ207, 0)))))*INDEX(Assumptions!$C:$C,MATCH(T207,Assumptions!$A:$A,0)),0)</f>
        <v/>
      </c>
      <c r="AV207" s="296">
        <f>IFERROR(((IF(AS207&gt;0, AS207, IF(AR207&gt;0, AR207, IF(AQ207&gt;0, AQ207, 0)))))*INDEX(Assumptions!$D:$D,MATCH(T207,Assumptions!$A:$A,0)),0)</f>
        <v/>
      </c>
      <c r="AW207" s="296">
        <f>IFERROR(((IF(AS207&gt;0, AS207, IF(AR207&gt;0, AR207, IF(AQ207&gt;0, AQ207, 0)))))*INDEX(Assumptions!$G:$G,MATCH(U207,Assumptions!$F:$F,0)),0)</f>
        <v/>
      </c>
      <c r="AX207" s="297">
        <f>SUM(AT207:AW207)</f>
        <v/>
      </c>
      <c r="AY207" s="294">
        <f>((IF(AS207&gt;0, AS207, IF(AR207&gt;0, AR207, IF(AQ207&gt;0, AQ207, 0)))))+AX207</f>
        <v/>
      </c>
      <c r="AZ207" s="294">
        <f>BC207/BB207</f>
        <v/>
      </c>
      <c r="BA207" s="294">
        <f>BC207/2.38</f>
        <v/>
      </c>
      <c r="BB207" s="41" t="n">
        <v>2.5</v>
      </c>
      <c r="BC207" s="294" t="n">
        <v>39.95</v>
      </c>
      <c r="BD207" s="46">
        <f>(AZ207-AY207)/AZ207</f>
        <v/>
      </c>
      <c r="BE207" s="294">
        <f>AR207*BQ207</f>
        <v/>
      </c>
      <c r="BF207" s="294" t="n"/>
      <c r="BG207" s="294" t="n"/>
      <c r="BH207" s="47" t="n">
        <v>42293</v>
      </c>
      <c r="BI207" s="47" t="n"/>
      <c r="BJ207" s="47" t="n"/>
      <c r="BK207" s="47" t="n"/>
      <c r="BL207" s="47" t="inlineStr">
        <is>
          <t>N/A</t>
        </is>
      </c>
      <c r="BM207" s="47" t="n"/>
      <c r="BN207" s="47" t="n">
        <v>42323</v>
      </c>
      <c r="BO207" s="47" t="n"/>
      <c r="BP207" s="42" t="n"/>
      <c r="BQ207" s="48" t="n">
        <v>16</v>
      </c>
      <c r="BR207" s="48" t="inlineStr">
        <is>
          <t>M</t>
        </is>
      </c>
      <c r="BS207" s="49" t="n">
        <v>42366</v>
      </c>
      <c r="BT207" s="73" t="inlineStr">
        <is>
          <t>15-12-2015 P</t>
        </is>
      </c>
      <c r="BU207" s="73" t="inlineStr">
        <is>
          <t>11-12-2015 M</t>
        </is>
      </c>
      <c r="BV207" s="50" t="inlineStr">
        <is>
          <t>W&amp;C LABEL MOVED TO SS - BACK LABEL CXL</t>
        </is>
      </c>
      <c r="BW207" s="50" t="inlineStr">
        <is>
          <t>ORGANIC COTTON JERSEY FABRIC FROM GREEK MILL, T-SHIRT -  W&amp;C LABEL MOVED TO SS - BACK LABEL CXL</t>
        </is>
      </c>
      <c r="BX207" s="50" t="inlineStr">
        <is>
          <t>drop 1, made in greece , 180 gr, organic cotton jersey fabric from greek mill, t-shirt -  w&amp;c label moved to ss - back label cxl</t>
        </is>
      </c>
      <c r="BY207" s="51" t="inlineStr">
        <is>
          <t>N/A</t>
        </is>
      </c>
      <c r="BZ207" s="51" t="inlineStr">
        <is>
          <t>N/A</t>
        </is>
      </c>
      <c r="CA207" s="51" t="inlineStr">
        <is>
          <t>N/A</t>
        </is>
      </c>
      <c r="CB207" s="51" t="n"/>
      <c r="CC207" s="52" t="n"/>
      <c r="CD207" s="51" t="inlineStr">
        <is>
          <t>N/A</t>
        </is>
      </c>
      <c r="CE207" s="52" t="n">
        <v>42468</v>
      </c>
      <c r="CF207" s="52" t="n"/>
      <c r="CG207" s="52" t="n"/>
      <c r="CH207" s="49" t="n">
        <v>42524</v>
      </c>
      <c r="CI207" s="49" t="inlineStr">
        <is>
          <t>HQ</t>
        </is>
      </c>
      <c r="CJ207" s="248" t="n">
        <v>5</v>
      </c>
      <c r="CK207" s="50" t="n"/>
      <c r="CL207" s="53" t="n"/>
      <c r="CM207" s="53" t="n"/>
      <c r="CN207" s="53" t="n"/>
      <c r="CO207" s="53" t="n">
        <v>150</v>
      </c>
      <c r="CP207" s="53">
        <f>CO207*AK207</f>
        <v/>
      </c>
      <c r="CQ207" s="53" t="n"/>
      <c r="CR207" s="53" t="n"/>
      <c r="CS207" s="53" t="n"/>
      <c r="CT207" s="298">
        <f>CO207*AZ207</f>
        <v/>
      </c>
      <c r="CU207" s="298">
        <f>CT207-(CO207*AY207)</f>
        <v/>
      </c>
      <c r="CV207" s="298" t="n"/>
    </row>
    <row customFormat="1" customHeight="1" hidden="1" ht="15" r="208" s="15">
      <c r="A208" s="66" t="inlineStr">
        <is>
          <t>K999999001</t>
        </is>
      </c>
      <c r="B208" s="67" t="n">
        <v>5100300035</v>
      </c>
      <c r="C208" s="66" t="inlineStr">
        <is>
          <t>KOI BIG BELT</t>
        </is>
      </c>
      <c r="D208" s="67" t="inlineStr">
        <is>
          <t>BROWN</t>
        </is>
      </c>
      <c r="E208" s="66" t="n"/>
      <c r="F208" s="66" t="n"/>
      <c r="G208" s="39" t="n"/>
      <c r="H208" s="66" t="n"/>
      <c r="I208" s="66" t="inlineStr">
        <is>
          <t>ACCESSORIES</t>
        </is>
      </c>
      <c r="J208" s="67" t="n">
        <v>42033000</v>
      </c>
      <c r="K208" s="67" t="inlineStr">
        <is>
          <t>gordels, koppelriemen en draagriemen, van leder of van kunstleder</t>
        </is>
      </c>
      <c r="L208" s="83" t="inlineStr">
        <is>
          <t>UNISEX</t>
        </is>
      </c>
      <c r="M208" s="66" t="n"/>
      <c r="N208" s="156" t="n"/>
      <c r="O208" s="156" t="inlineStr">
        <is>
          <t>BELT</t>
        </is>
      </c>
      <c r="P208" s="41" t="n"/>
      <c r="Q208" s="41" t="n"/>
      <c r="R208" s="41" t="inlineStr">
        <is>
          <t>C/O</t>
        </is>
      </c>
      <c r="S208" s="156" t="inlineStr">
        <is>
          <t>ROYAL CORE</t>
        </is>
      </c>
      <c r="T208" s="257" t="inlineStr">
        <is>
          <t>NETHERLANDS</t>
        </is>
      </c>
      <c r="U208" s="257" t="n"/>
      <c r="V208" s="257" t="inlineStr">
        <is>
          <t>ARTIE</t>
        </is>
      </c>
      <c r="W208" s="257" t="n"/>
      <c r="X208" s="66" t="n"/>
      <c r="Y208" s="41" t="n"/>
      <c r="Z208" s="66" t="n"/>
      <c r="AA208" s="41" t="n"/>
      <c r="AB208" s="41" t="inlineStr">
        <is>
          <t>0% Sustainable</t>
        </is>
      </c>
      <c r="AC208" s="41" t="inlineStr">
        <is>
          <t>100% Leather</t>
        </is>
      </c>
      <c r="AD208" s="156" t="n"/>
      <c r="AE208" s="292" t="n"/>
      <c r="AF208" s="41" t="n"/>
      <c r="AG208" s="41" t="n"/>
      <c r="AH208" s="44" t="n"/>
      <c r="AI208" s="44" t="n"/>
      <c r="AJ208" s="44" t="n"/>
      <c r="AK208" s="70" t="n"/>
      <c r="AL208" s="293" t="n"/>
      <c r="AM208" s="294" t="inlineStr">
        <is>
          <t>EUR</t>
        </is>
      </c>
      <c r="AN208" s="294" t="inlineStr">
        <is>
          <t>FOB</t>
        </is>
      </c>
      <c r="AO208" s="294" t="n"/>
      <c r="AP208" s="292" t="n"/>
      <c r="AQ208" s="292" t="n"/>
      <c r="AR208" s="294" t="n"/>
      <c r="AS208" s="295" t="n">
        <v>10.9</v>
      </c>
      <c r="AT208" s="296">
        <f>IFERROR(((IF(AS208&gt;0, AS208, IF(AR208&gt;0, AR208, IF(AQ208&gt;0, AQ208, 0)))))*INDEX(Assumptions!$B:$B,MATCH(T208,Assumptions!$A:$A,0)),0)</f>
        <v/>
      </c>
      <c r="AU208" s="296">
        <f>IFERROR(((IF(AS208&gt;0, AS208, IF(AR208&gt;0, AR208, IF(AQ208&gt;0, AQ208, 0)))))*INDEX(Assumptions!$C:$C,MATCH(T208,Assumptions!$A:$A,0)),0)</f>
        <v/>
      </c>
      <c r="AV208" s="296">
        <f>IFERROR(((IF(AS208&gt;0, AS208, IF(AR208&gt;0, AR208, IF(AQ208&gt;0, AQ208, 0)))))*INDEX(Assumptions!$D:$D,MATCH(T208,Assumptions!$A:$A,0)),0)</f>
        <v/>
      </c>
      <c r="AW208" s="296">
        <f>IFERROR(((IF(AS208&gt;0, AS208, IF(AR208&gt;0, AR208, IF(AQ208&gt;0, AQ208, 0)))))*INDEX(Assumptions!$G:$G,MATCH(U208,Assumptions!$F:$F,0)),0)</f>
        <v/>
      </c>
      <c r="AX208" s="297">
        <f>SUM(AT208:AW208)</f>
        <v/>
      </c>
      <c r="AY208" s="294">
        <f>((IF(AS208&gt;0, AS208, IF(AR208&gt;0, AR208, IF(AQ208&gt;0, AQ208, 0)))))+AX208</f>
        <v/>
      </c>
      <c r="AZ208" s="294">
        <f>BC208/BB208</f>
        <v/>
      </c>
      <c r="BA208" s="294">
        <f>AZ208*1.05</f>
        <v/>
      </c>
      <c r="BB208" s="41" t="n">
        <v>2.2</v>
      </c>
      <c r="BC208" s="294" t="n">
        <v>49.95</v>
      </c>
      <c r="BD208" s="46">
        <f>(AZ208-AY208)/AZ208</f>
        <v/>
      </c>
      <c r="BE208" s="294">
        <f>AR208*BQ208</f>
        <v/>
      </c>
      <c r="BF208" s="294" t="n"/>
      <c r="BG208" s="294" t="n"/>
      <c r="BH208" s="47" t="n"/>
      <c r="BI208" s="47" t="n"/>
      <c r="BJ208" s="47" t="n"/>
      <c r="BK208" s="47" t="n"/>
      <c r="BL208" s="47" t="n"/>
      <c r="BM208" s="47" t="n"/>
      <c r="BN208" s="47" t="n"/>
      <c r="BO208" s="47" t="n"/>
      <c r="BP208" s="42" t="n"/>
      <c r="BQ208" s="48" t="n"/>
      <c r="BR208" s="48" t="n"/>
      <c r="BS208" s="49" t="n"/>
      <c r="BT208" s="50" t="n"/>
      <c r="BU208" s="50" t="n"/>
      <c r="BV208" s="50" t="n"/>
      <c r="BW208" s="50" t="n"/>
      <c r="BX208" s="50" t="n"/>
      <c r="BY208" s="51" t="n"/>
      <c r="BZ208" s="51" t="n"/>
      <c r="CA208" s="52" t="n"/>
      <c r="CB208" s="52" t="n"/>
      <c r="CC208" s="52" t="n"/>
      <c r="CD208" s="52" t="inlineStr">
        <is>
          <t>N/A</t>
        </is>
      </c>
      <c r="CE208" s="52" t="inlineStr">
        <is>
          <t>-</t>
        </is>
      </c>
      <c r="CF208" s="52" t="n"/>
      <c r="CG208" s="52" t="n"/>
      <c r="CH208" s="49" t="inlineStr">
        <is>
          <t>?</t>
        </is>
      </c>
      <c r="CI208" s="49" t="n"/>
      <c r="CJ208" s="248" t="n"/>
      <c r="CK208" s="50" t="n"/>
      <c r="CL208" s="53" t="n"/>
      <c r="CM208" s="53" t="n"/>
      <c r="CN208" s="53" t="n"/>
      <c r="CO208" s="53" t="n">
        <v>60</v>
      </c>
      <c r="CP208" s="53">
        <f>CO208*AK208</f>
        <v/>
      </c>
      <c r="CQ208" s="53" t="n"/>
      <c r="CR208" s="53" t="n"/>
      <c r="CS208" s="53" t="n"/>
      <c r="CT208" s="298">
        <f>CO208*AZ208</f>
        <v/>
      </c>
      <c r="CU208" s="298">
        <f>CT208-(CO208*AY208)</f>
        <v/>
      </c>
      <c r="CV208" s="298" t="n"/>
    </row>
    <row customFormat="1" customHeight="1" hidden="1" ht="15" r="209" s="16">
      <c r="A209" s="66" t="inlineStr">
        <is>
          <t>K999999002</t>
        </is>
      </c>
      <c r="B209" s="67" t="n">
        <v>5100300036</v>
      </c>
      <c r="C209" s="66" t="inlineStr">
        <is>
          <t>KOI SMALL BELT</t>
        </is>
      </c>
      <c r="D209" s="67" t="inlineStr">
        <is>
          <t>BROWN</t>
        </is>
      </c>
      <c r="E209" s="66" t="n"/>
      <c r="F209" s="66" t="n"/>
      <c r="G209" s="39" t="n"/>
      <c r="H209" s="66" t="n"/>
      <c r="I209" s="66" t="inlineStr">
        <is>
          <t>ACCESSORIES</t>
        </is>
      </c>
      <c r="J209" s="67" t="n">
        <v>42033000</v>
      </c>
      <c r="K209" s="67" t="inlineStr">
        <is>
          <t>gordels, koppelriemen en draagriemen, van leder of van kunstleder</t>
        </is>
      </c>
      <c r="L209" s="83" t="inlineStr">
        <is>
          <t>UNISEX</t>
        </is>
      </c>
      <c r="M209" s="66" t="n"/>
      <c r="N209" s="156" t="n"/>
      <c r="O209" s="156" t="inlineStr">
        <is>
          <t>BELT</t>
        </is>
      </c>
      <c r="P209" s="41" t="n"/>
      <c r="Q209" s="41" t="n"/>
      <c r="R209" s="41" t="inlineStr">
        <is>
          <t>C/O</t>
        </is>
      </c>
      <c r="S209" s="156" t="inlineStr">
        <is>
          <t>ROYAL CORE</t>
        </is>
      </c>
      <c r="T209" s="257" t="inlineStr">
        <is>
          <t>NETHERLANDS</t>
        </is>
      </c>
      <c r="U209" s="257" t="n"/>
      <c r="V209" s="257" t="inlineStr">
        <is>
          <t>ARTIE</t>
        </is>
      </c>
      <c r="W209" s="257" t="n"/>
      <c r="X209" s="66" t="n"/>
      <c r="Y209" s="41" t="n"/>
      <c r="Z209" s="66" t="n"/>
      <c r="AA209" s="41" t="n"/>
      <c r="AB209" s="41" t="inlineStr">
        <is>
          <t>0% Sustainable</t>
        </is>
      </c>
      <c r="AC209" s="41" t="inlineStr">
        <is>
          <t>100% Leather</t>
        </is>
      </c>
      <c r="AD209" s="156" t="n"/>
      <c r="AE209" s="292" t="n"/>
      <c r="AF209" s="41" t="n"/>
      <c r="AG209" s="41" t="n"/>
      <c r="AH209" s="44" t="n"/>
      <c r="AI209" s="44" t="n"/>
      <c r="AJ209" s="44" t="n"/>
      <c r="AK209" s="70" t="n"/>
      <c r="AL209" s="293" t="n"/>
      <c r="AM209" s="294" t="inlineStr">
        <is>
          <t>EUR</t>
        </is>
      </c>
      <c r="AN209" s="294" t="inlineStr">
        <is>
          <t>FOB</t>
        </is>
      </c>
      <c r="AO209" s="294" t="n"/>
      <c r="AP209" s="292" t="n"/>
      <c r="AQ209" s="292" t="n"/>
      <c r="AR209" s="294" t="n"/>
      <c r="AS209" s="295" t="n">
        <v>8.9</v>
      </c>
      <c r="AT209" s="296">
        <f>IFERROR(((IF(AS209&gt;0, AS209, IF(AR209&gt;0, AR209, IF(AQ209&gt;0, AQ209, 0)))))*INDEX(Assumptions!$B:$B,MATCH(T209,Assumptions!$A:$A,0)),0)</f>
        <v/>
      </c>
      <c r="AU209" s="296">
        <f>IFERROR(((IF(AS209&gt;0, AS209, IF(AR209&gt;0, AR209, IF(AQ209&gt;0, AQ209, 0)))))*INDEX(Assumptions!$C:$C,MATCH(T209,Assumptions!$A:$A,0)),0)</f>
        <v/>
      </c>
      <c r="AV209" s="296">
        <f>IFERROR(((IF(AS209&gt;0, AS209, IF(AR209&gt;0, AR209, IF(AQ209&gt;0, AQ209, 0)))))*INDEX(Assumptions!$D:$D,MATCH(T209,Assumptions!$A:$A,0)),0)</f>
        <v/>
      </c>
      <c r="AW209" s="296">
        <f>IFERROR(((IF(AS209&gt;0, AS209, IF(AR209&gt;0, AR209, IF(AQ209&gt;0, AQ209, 0)))))*INDEX(Assumptions!$G:$G,MATCH(U209,Assumptions!$F:$F,0)),0)</f>
        <v/>
      </c>
      <c r="AX209" s="297">
        <f>SUM(AT209:AW209)</f>
        <v/>
      </c>
      <c r="AY209" s="294">
        <f>((IF(AS209&gt;0, AS209, IF(AR209&gt;0, AR209, IF(AQ209&gt;0, AQ209, 0)))))+AX209</f>
        <v/>
      </c>
      <c r="AZ209" s="294">
        <f>BC209/BB209</f>
        <v/>
      </c>
      <c r="BA209" s="294">
        <f>AZ209*1.05</f>
        <v/>
      </c>
      <c r="BB209" s="41" t="n">
        <v>2.2</v>
      </c>
      <c r="BC209" s="294" t="n">
        <v>39.95</v>
      </c>
      <c r="BD209" s="46">
        <f>(AZ209-AY209)/AZ209</f>
        <v/>
      </c>
      <c r="BE209" s="294">
        <f>AR209*BQ209</f>
        <v/>
      </c>
      <c r="BF209" s="294" t="n"/>
      <c r="BG209" s="294" t="n"/>
      <c r="BH209" s="47" t="n"/>
      <c r="BI209" s="47" t="n"/>
      <c r="BJ209" s="47" t="n"/>
      <c r="BK209" s="47" t="n"/>
      <c r="BL209" s="47" t="n"/>
      <c r="BM209" s="47" t="n"/>
      <c r="BN209" s="47" t="n"/>
      <c r="BO209" s="47" t="n"/>
      <c r="BP209" s="42" t="n"/>
      <c r="BQ209" s="48" t="n"/>
      <c r="BR209" s="48" t="n"/>
      <c r="BS209" s="49" t="n"/>
      <c r="BT209" s="50" t="n"/>
      <c r="BU209" s="50" t="n"/>
      <c r="BV209" s="50" t="n"/>
      <c r="BW209" s="50" t="n"/>
      <c r="BX209" s="50" t="n"/>
      <c r="BY209" s="51" t="n"/>
      <c r="BZ209" s="51" t="n"/>
      <c r="CA209" s="52" t="n"/>
      <c r="CB209" s="52" t="n"/>
      <c r="CC209" s="52" t="n"/>
      <c r="CD209" s="52" t="inlineStr">
        <is>
          <t>N/A</t>
        </is>
      </c>
      <c r="CE209" s="52" t="inlineStr">
        <is>
          <t>-</t>
        </is>
      </c>
      <c r="CF209" s="52" t="n"/>
      <c r="CG209" s="52" t="n"/>
      <c r="CH209" s="49" t="inlineStr">
        <is>
          <t>?</t>
        </is>
      </c>
      <c r="CI209" s="49" t="n"/>
      <c r="CJ209" s="248" t="n"/>
      <c r="CK209" s="50" t="n"/>
      <c r="CL209" s="53" t="n"/>
      <c r="CM209" s="53" t="n"/>
      <c r="CN209" s="53" t="n"/>
      <c r="CO209" s="53" t="n">
        <v>60</v>
      </c>
      <c r="CP209" s="53">
        <f>CO209*AK209</f>
        <v/>
      </c>
      <c r="CQ209" s="53" t="n"/>
      <c r="CR209" s="53" t="n"/>
      <c r="CS209" s="53" t="n"/>
      <c r="CT209" s="298">
        <f>CO209*AZ209</f>
        <v/>
      </c>
      <c r="CU209" s="298">
        <f>CT209-(CO209*AY209)</f>
        <v/>
      </c>
      <c r="CV209" s="298" t="n"/>
    </row>
    <row customFormat="1" customHeight="1" hidden="1" ht="15" r="210" s="16">
      <c r="A210" s="66" t="inlineStr">
        <is>
          <t>K999999003</t>
        </is>
      </c>
      <c r="B210" s="67" t="n">
        <v>5100300037</v>
      </c>
      <c r="C210" s="66" t="inlineStr">
        <is>
          <t>KOI BIG BELT</t>
        </is>
      </c>
      <c r="D210" s="67" t="inlineStr">
        <is>
          <t>NATURAL DRY</t>
        </is>
      </c>
      <c r="E210" s="66" t="n"/>
      <c r="F210" s="66" t="n"/>
      <c r="G210" s="39" t="n"/>
      <c r="H210" s="66" t="n"/>
      <c r="I210" s="66" t="inlineStr">
        <is>
          <t>ACCESSORIES</t>
        </is>
      </c>
      <c r="J210" s="67" t="n">
        <v>42033000</v>
      </c>
      <c r="K210" s="67" t="inlineStr">
        <is>
          <t>gordels, koppelriemen en draagriemen, van leder of van kunstleder</t>
        </is>
      </c>
      <c r="L210" s="83" t="inlineStr">
        <is>
          <t>UNISEX</t>
        </is>
      </c>
      <c r="M210" s="66" t="n"/>
      <c r="N210" s="156" t="n"/>
      <c r="O210" s="156" t="inlineStr">
        <is>
          <t>BELT</t>
        </is>
      </c>
      <c r="P210" s="41" t="n"/>
      <c r="Q210" s="41" t="n"/>
      <c r="R210" s="41" t="inlineStr">
        <is>
          <t>C/O</t>
        </is>
      </c>
      <c r="S210" s="156" t="inlineStr">
        <is>
          <t>ROYAL CORE</t>
        </is>
      </c>
      <c r="T210" s="257" t="inlineStr">
        <is>
          <t>NETHERLANDS</t>
        </is>
      </c>
      <c r="U210" s="257" t="n"/>
      <c r="V210" s="257" t="inlineStr">
        <is>
          <t>ARTIE</t>
        </is>
      </c>
      <c r="W210" s="257" t="n"/>
      <c r="X210" s="66" t="n"/>
      <c r="Y210" s="41" t="n"/>
      <c r="Z210" s="66" t="n"/>
      <c r="AA210" s="41" t="n"/>
      <c r="AB210" s="41" t="inlineStr">
        <is>
          <t>0% Sustainable</t>
        </is>
      </c>
      <c r="AC210" s="41" t="inlineStr">
        <is>
          <t>100% Leather</t>
        </is>
      </c>
      <c r="AD210" s="156" t="n"/>
      <c r="AE210" s="292" t="n"/>
      <c r="AF210" s="41" t="n"/>
      <c r="AG210" s="41" t="n"/>
      <c r="AH210" s="44" t="n"/>
      <c r="AI210" s="44" t="n"/>
      <c r="AJ210" s="44" t="n"/>
      <c r="AK210" s="70" t="n"/>
      <c r="AL210" s="293" t="n"/>
      <c r="AM210" s="294" t="inlineStr">
        <is>
          <t>EUR</t>
        </is>
      </c>
      <c r="AN210" s="294" t="inlineStr">
        <is>
          <t>FOB</t>
        </is>
      </c>
      <c r="AO210" s="294" t="n"/>
      <c r="AP210" s="292" t="n"/>
      <c r="AQ210" s="292" t="n"/>
      <c r="AR210" s="294" t="n"/>
      <c r="AS210" s="295" t="n">
        <v>10.9</v>
      </c>
      <c r="AT210" s="296">
        <f>IFERROR(((IF(AS210&gt;0, AS210, IF(AR210&gt;0, AR210, IF(AQ210&gt;0, AQ210, 0)))))*INDEX(Assumptions!$B:$B,MATCH(T210,Assumptions!$A:$A,0)),0)</f>
        <v/>
      </c>
      <c r="AU210" s="296">
        <f>IFERROR(((IF(AS210&gt;0, AS210, IF(AR210&gt;0, AR210, IF(AQ210&gt;0, AQ210, 0)))))*INDEX(Assumptions!$C:$C,MATCH(T210,Assumptions!$A:$A,0)),0)</f>
        <v/>
      </c>
      <c r="AV210" s="296">
        <f>IFERROR(((IF(AS210&gt;0, AS210, IF(AR210&gt;0, AR210, IF(AQ210&gt;0, AQ210, 0)))))*INDEX(Assumptions!$D:$D,MATCH(T210,Assumptions!$A:$A,0)),0)</f>
        <v/>
      </c>
      <c r="AW210" s="296">
        <f>IFERROR(((IF(AS210&gt;0, AS210, IF(AR210&gt;0, AR210, IF(AQ210&gt;0, AQ210, 0)))))*INDEX(Assumptions!$G:$G,MATCH(U210,Assumptions!$F:$F,0)),0)</f>
        <v/>
      </c>
      <c r="AX210" s="297">
        <f>SUM(AT210:AW210)</f>
        <v/>
      </c>
      <c r="AY210" s="294">
        <f>((IF(AS210&gt;0, AS210, IF(AR210&gt;0, AR210, IF(AQ210&gt;0, AQ210, 0)))))+AX210</f>
        <v/>
      </c>
      <c r="AZ210" s="294">
        <f>BC210/BB210</f>
        <v/>
      </c>
      <c r="BA210" s="294">
        <f>AZ210*1.05</f>
        <v/>
      </c>
      <c r="BB210" s="41" t="n">
        <v>2.2</v>
      </c>
      <c r="BC210" s="294" t="n">
        <v>49.95</v>
      </c>
      <c r="BD210" s="46">
        <f>(AZ210-AY210)/AZ210</f>
        <v/>
      </c>
      <c r="BE210" s="294">
        <f>AR210*BQ210</f>
        <v/>
      </c>
      <c r="BF210" s="294" t="n"/>
      <c r="BG210" s="294" t="n"/>
      <c r="BH210" s="47" t="n"/>
      <c r="BI210" s="47" t="n"/>
      <c r="BJ210" s="47" t="n"/>
      <c r="BK210" s="47" t="n"/>
      <c r="BL210" s="47" t="n"/>
      <c r="BM210" s="47" t="n"/>
      <c r="BN210" s="47" t="n"/>
      <c r="BO210" s="47" t="n"/>
      <c r="BP210" s="42" t="n"/>
      <c r="BQ210" s="48" t="n"/>
      <c r="BR210" s="48" t="n"/>
      <c r="BS210" s="49" t="n"/>
      <c r="BT210" s="50" t="n"/>
      <c r="BU210" s="50" t="n"/>
      <c r="BV210" s="50" t="n"/>
      <c r="BW210" s="50" t="n"/>
      <c r="BX210" s="50" t="n"/>
      <c r="BY210" s="51" t="n"/>
      <c r="BZ210" s="51" t="n"/>
      <c r="CA210" s="52" t="n"/>
      <c r="CB210" s="52" t="n"/>
      <c r="CC210" s="52" t="n"/>
      <c r="CD210" s="52" t="inlineStr">
        <is>
          <t>N/A</t>
        </is>
      </c>
      <c r="CE210" s="52" t="inlineStr">
        <is>
          <t>-</t>
        </is>
      </c>
      <c r="CF210" s="52" t="n"/>
      <c r="CG210" s="52" t="n"/>
      <c r="CH210" s="49" t="inlineStr">
        <is>
          <t>?</t>
        </is>
      </c>
      <c r="CI210" s="49" t="n"/>
      <c r="CJ210" s="248" t="n"/>
      <c r="CK210" s="50" t="n"/>
      <c r="CL210" s="53" t="n"/>
      <c r="CM210" s="53" t="n"/>
      <c r="CN210" s="53" t="n"/>
      <c r="CO210" s="53">
        <f>CM210+CN210</f>
        <v/>
      </c>
      <c r="CP210" s="53">
        <f>CO210*AK210</f>
        <v/>
      </c>
      <c r="CQ210" s="53" t="n"/>
      <c r="CR210" s="53" t="n"/>
      <c r="CS210" s="53" t="n"/>
      <c r="CT210" s="298">
        <f>CO210*AZ210</f>
        <v/>
      </c>
      <c r="CU210" s="298">
        <f>CT210-(CO210*AY210)</f>
        <v/>
      </c>
      <c r="CV210" s="298" t="n"/>
    </row>
    <row customFormat="1" customHeight="1" hidden="1" ht="15" r="211" s="16">
      <c r="A211" s="66" t="inlineStr">
        <is>
          <t>K999999004</t>
        </is>
      </c>
      <c r="B211" s="67" t="n">
        <v>5100300038</v>
      </c>
      <c r="C211" s="66" t="inlineStr">
        <is>
          <t>KOI SMALL BELT</t>
        </is>
      </c>
      <c r="D211" s="67" t="inlineStr">
        <is>
          <t>NATURAL DRY</t>
        </is>
      </c>
      <c r="E211" s="66" t="n"/>
      <c r="F211" s="66" t="n"/>
      <c r="G211" s="39" t="n"/>
      <c r="H211" s="66" t="n"/>
      <c r="I211" s="66" t="inlineStr">
        <is>
          <t>ACCESSORIES</t>
        </is>
      </c>
      <c r="J211" s="67" t="n">
        <v>42033000</v>
      </c>
      <c r="K211" s="67" t="inlineStr">
        <is>
          <t>gordels, koppelriemen en draagriemen, van leder of van kunstleder</t>
        </is>
      </c>
      <c r="L211" s="83" t="inlineStr">
        <is>
          <t>UNISEX</t>
        </is>
      </c>
      <c r="M211" s="66" t="n"/>
      <c r="N211" s="156" t="n"/>
      <c r="O211" s="156" t="inlineStr">
        <is>
          <t>BELT</t>
        </is>
      </c>
      <c r="P211" s="41" t="n"/>
      <c r="Q211" s="41" t="n"/>
      <c r="R211" s="41" t="inlineStr">
        <is>
          <t>C/O</t>
        </is>
      </c>
      <c r="S211" s="156" t="inlineStr">
        <is>
          <t>ROYAL CORE</t>
        </is>
      </c>
      <c r="T211" s="257" t="inlineStr">
        <is>
          <t>NETHERLANDS</t>
        </is>
      </c>
      <c r="U211" s="257" t="n"/>
      <c r="V211" s="257" t="inlineStr">
        <is>
          <t>ARTIE</t>
        </is>
      </c>
      <c r="W211" s="257" t="n"/>
      <c r="X211" s="66" t="n"/>
      <c r="Y211" s="41" t="n"/>
      <c r="Z211" s="66" t="n"/>
      <c r="AA211" s="41" t="n"/>
      <c r="AB211" s="41" t="inlineStr">
        <is>
          <t>0% Sustainable</t>
        </is>
      </c>
      <c r="AC211" s="41" t="inlineStr">
        <is>
          <t>100% Leather</t>
        </is>
      </c>
      <c r="AD211" s="156" t="n"/>
      <c r="AE211" s="292" t="n"/>
      <c r="AF211" s="41" t="n"/>
      <c r="AG211" s="41" t="n"/>
      <c r="AH211" s="44" t="n"/>
      <c r="AI211" s="44" t="n"/>
      <c r="AJ211" s="44" t="n"/>
      <c r="AK211" s="70" t="n"/>
      <c r="AL211" s="293" t="n"/>
      <c r="AM211" s="294" t="inlineStr">
        <is>
          <t>EUR</t>
        </is>
      </c>
      <c r="AN211" s="294" t="inlineStr">
        <is>
          <t>FOB</t>
        </is>
      </c>
      <c r="AO211" s="294" t="n"/>
      <c r="AP211" s="292" t="n"/>
      <c r="AQ211" s="292" t="n"/>
      <c r="AR211" s="294" t="n"/>
      <c r="AS211" s="295" t="n">
        <v>8.9</v>
      </c>
      <c r="AT211" s="296">
        <f>IFERROR(((IF(AS211&gt;0, AS211, IF(AR211&gt;0, AR211, IF(AQ211&gt;0, AQ211, 0)))))*INDEX(Assumptions!$B:$B,MATCH(T211,Assumptions!$A:$A,0)),0)</f>
        <v/>
      </c>
      <c r="AU211" s="296">
        <f>IFERROR(((IF(AS211&gt;0, AS211, IF(AR211&gt;0, AR211, IF(AQ211&gt;0, AQ211, 0)))))*INDEX(Assumptions!$C:$C,MATCH(T211,Assumptions!$A:$A,0)),0)</f>
        <v/>
      </c>
      <c r="AV211" s="296">
        <f>IFERROR(((IF(AS211&gt;0, AS211, IF(AR211&gt;0, AR211, IF(AQ211&gt;0, AQ211, 0)))))*INDEX(Assumptions!$D:$D,MATCH(T211,Assumptions!$A:$A,0)),0)</f>
        <v/>
      </c>
      <c r="AW211" s="296">
        <f>IFERROR(((IF(AS211&gt;0, AS211, IF(AR211&gt;0, AR211, IF(AQ211&gt;0, AQ211, 0)))))*INDEX(Assumptions!$G:$G,MATCH(U211,Assumptions!$F:$F,0)),0)</f>
        <v/>
      </c>
      <c r="AX211" s="297">
        <f>SUM(AT211:AW211)</f>
        <v/>
      </c>
      <c r="AY211" s="294">
        <f>((IF(AS211&gt;0, AS211, IF(AR211&gt;0, AR211, IF(AQ211&gt;0, AQ211, 0)))))+AX211</f>
        <v/>
      </c>
      <c r="AZ211" s="294">
        <f>BC211/BB211</f>
        <v/>
      </c>
      <c r="BA211" s="294">
        <f>AZ211*1.05</f>
        <v/>
      </c>
      <c r="BB211" s="41" t="n">
        <v>2.2</v>
      </c>
      <c r="BC211" s="294" t="n">
        <v>39.95</v>
      </c>
      <c r="BD211" s="46">
        <f>(AZ211-AY211)/AZ211</f>
        <v/>
      </c>
      <c r="BE211" s="294">
        <f>AR211*BQ211</f>
        <v/>
      </c>
      <c r="BF211" s="294" t="n"/>
      <c r="BG211" s="294" t="n"/>
      <c r="BH211" s="47" t="n"/>
      <c r="BI211" s="47" t="n"/>
      <c r="BJ211" s="47" t="n"/>
      <c r="BK211" s="47" t="n"/>
      <c r="BL211" s="47" t="n"/>
      <c r="BM211" s="47" t="n"/>
      <c r="BN211" s="47" t="n"/>
      <c r="BO211" s="47" t="n"/>
      <c r="BP211" s="42" t="n"/>
      <c r="BQ211" s="48" t="n"/>
      <c r="BR211" s="48" t="n"/>
      <c r="BS211" s="49" t="n"/>
      <c r="BT211" s="50" t="n"/>
      <c r="BU211" s="50" t="n"/>
      <c r="BV211" s="50" t="n"/>
      <c r="BW211" s="50" t="n"/>
      <c r="BX211" s="50" t="n"/>
      <c r="BY211" s="51" t="n"/>
      <c r="BZ211" s="51" t="n"/>
      <c r="CA211" s="52" t="n"/>
      <c r="CB211" s="52" t="n"/>
      <c r="CC211" s="52" t="n"/>
      <c r="CD211" s="52" t="inlineStr">
        <is>
          <t>N/A</t>
        </is>
      </c>
      <c r="CE211" s="52" t="inlineStr">
        <is>
          <t>-</t>
        </is>
      </c>
      <c r="CF211" s="52" t="n"/>
      <c r="CG211" s="52" t="n"/>
      <c r="CH211" s="49" t="inlineStr">
        <is>
          <t>?</t>
        </is>
      </c>
      <c r="CI211" s="49" t="n"/>
      <c r="CJ211" s="248" t="n"/>
      <c r="CK211" s="50" t="n"/>
      <c r="CL211" s="53" t="n"/>
      <c r="CM211" s="53" t="n"/>
      <c r="CN211" s="53" t="n"/>
      <c r="CO211" s="53">
        <f>CM211+CN211</f>
        <v/>
      </c>
      <c r="CP211" s="53">
        <f>CO211*AK211</f>
        <v/>
      </c>
      <c r="CQ211" s="53" t="n"/>
      <c r="CR211" s="53" t="n"/>
      <c r="CS211" s="53" t="n"/>
      <c r="CT211" s="298">
        <f>CO211*AZ211</f>
        <v/>
      </c>
      <c r="CU211" s="298">
        <f>CT211-(CO211*AY211)</f>
        <v/>
      </c>
      <c r="CV211" s="298" t="n"/>
    </row>
    <row customFormat="1" customHeight="1" hidden="1" ht="15" r="212" s="16">
      <c r="A212" s="66" t="inlineStr">
        <is>
          <t>K999999005</t>
        </is>
      </c>
      <c r="B212" s="67" t="n">
        <v>5100300039</v>
      </c>
      <c r="C212" s="66" t="inlineStr">
        <is>
          <t>KOI BIG BELT</t>
        </is>
      </c>
      <c r="D212" s="66" t="inlineStr">
        <is>
          <t>BLACK WASHED</t>
        </is>
      </c>
      <c r="E212" s="66" t="n"/>
      <c r="F212" s="66" t="n"/>
      <c r="G212" s="39" t="n"/>
      <c r="H212" s="66" t="n"/>
      <c r="I212" s="66" t="inlineStr">
        <is>
          <t>ACCESSORIES</t>
        </is>
      </c>
      <c r="J212" s="67" t="n">
        <v>42033000</v>
      </c>
      <c r="K212" s="67" t="inlineStr">
        <is>
          <t>gordels, koppelriemen en draagriemen, van leder of van kunstleder</t>
        </is>
      </c>
      <c r="L212" s="83" t="inlineStr">
        <is>
          <t>UNISEX</t>
        </is>
      </c>
      <c r="M212" s="66" t="n"/>
      <c r="N212" s="41" t="n"/>
      <c r="O212" s="156" t="inlineStr">
        <is>
          <t>BELT</t>
        </is>
      </c>
      <c r="P212" s="41" t="n"/>
      <c r="Q212" s="41" t="n"/>
      <c r="R212" s="41" t="inlineStr">
        <is>
          <t>C/O</t>
        </is>
      </c>
      <c r="S212" s="156" t="inlineStr">
        <is>
          <t>ROYAL CORE</t>
        </is>
      </c>
      <c r="T212" s="257" t="inlineStr">
        <is>
          <t>NETHERLANDS</t>
        </is>
      </c>
      <c r="U212" s="257" t="n"/>
      <c r="V212" s="257" t="inlineStr">
        <is>
          <t>ARTIE</t>
        </is>
      </c>
      <c r="W212" s="42" t="n"/>
      <c r="X212" s="66" t="n"/>
      <c r="Y212" s="41" t="n"/>
      <c r="Z212" s="41" t="n"/>
      <c r="AA212" s="41" t="n"/>
      <c r="AB212" s="41" t="inlineStr">
        <is>
          <t>0% Sustainable</t>
        </is>
      </c>
      <c r="AC212" s="41" t="inlineStr">
        <is>
          <t>100% Leather</t>
        </is>
      </c>
      <c r="AD212" s="41" t="n"/>
      <c r="AE212" s="292" t="n"/>
      <c r="AF212" s="41" t="n"/>
      <c r="AG212" s="41" t="n"/>
      <c r="AH212" s="44" t="n"/>
      <c r="AI212" s="44" t="n"/>
      <c r="AJ212" s="44" t="n"/>
      <c r="AK212" s="70" t="n"/>
      <c r="AL212" s="293" t="n"/>
      <c r="AM212" s="294" t="inlineStr">
        <is>
          <t>EUR</t>
        </is>
      </c>
      <c r="AN212" s="294" t="inlineStr">
        <is>
          <t>FOB</t>
        </is>
      </c>
      <c r="AO212" s="294" t="n"/>
      <c r="AP212" s="294" t="n"/>
      <c r="AQ212" s="294" t="n"/>
      <c r="AR212" s="294" t="n"/>
      <c r="AS212" s="295" t="n">
        <v>10.9</v>
      </c>
      <c r="AT212" s="296">
        <f>IFERROR(((IF(AS212&gt;0, AS212, IF(AR212&gt;0, AR212, IF(AQ212&gt;0, AQ212, 0)))))*INDEX(Assumptions!$B:$B,MATCH(T212,Assumptions!$A:$A,0)),0)</f>
        <v/>
      </c>
      <c r="AU212" s="296">
        <f>IFERROR(((IF(AS212&gt;0, AS212, IF(AR212&gt;0, AR212, IF(AQ212&gt;0, AQ212, 0)))))*INDEX(Assumptions!$C:$C,MATCH(T212,Assumptions!$A:$A,0)),0)</f>
        <v/>
      </c>
      <c r="AV212" s="296">
        <f>IFERROR(((IF(AS212&gt;0, AS212, IF(AR212&gt;0, AR212, IF(AQ212&gt;0, AQ212, 0)))))*INDEX(Assumptions!$D:$D,MATCH(T212,Assumptions!$A:$A,0)),0)</f>
        <v/>
      </c>
      <c r="AW212" s="296">
        <f>IFERROR(((IF(AS212&gt;0, AS212, IF(AR212&gt;0, AR212, IF(AQ212&gt;0, AQ212, 0)))))*INDEX(Assumptions!$G:$G,MATCH(U212,Assumptions!$F:$F,0)),0)</f>
        <v/>
      </c>
      <c r="AX212" s="297">
        <f>SUM(AT212:AW212)</f>
        <v/>
      </c>
      <c r="AY212" s="294">
        <f>((IF(AS212&gt;0, AS212, IF(AR212&gt;0, AR212, IF(AQ212&gt;0, AQ212, 0)))))+AX212</f>
        <v/>
      </c>
      <c r="AZ212" s="294">
        <f>BC212/BB212</f>
        <v/>
      </c>
      <c r="BA212" s="294">
        <f>AZ212*1.05</f>
        <v/>
      </c>
      <c r="BB212" s="41" t="n">
        <v>2.2</v>
      </c>
      <c r="BC212" s="294" t="n">
        <v>49.95</v>
      </c>
      <c r="BD212" s="46">
        <f>(AZ212-AY212)/AZ212</f>
        <v/>
      </c>
      <c r="BE212" s="294">
        <f>AR212*BQ212</f>
        <v/>
      </c>
      <c r="BF212" s="294" t="n"/>
      <c r="BG212" s="294" t="n"/>
      <c r="BH212" s="47" t="n"/>
      <c r="BI212" s="47" t="n"/>
      <c r="BJ212" s="47" t="n"/>
      <c r="BK212" s="47" t="n"/>
      <c r="BL212" s="47" t="n"/>
      <c r="BM212" s="47" t="n"/>
      <c r="BN212" s="47" t="n"/>
      <c r="BO212" s="47" t="n"/>
      <c r="BP212" s="42" t="n"/>
      <c r="BQ212" s="48" t="n"/>
      <c r="BR212" s="48" t="n"/>
      <c r="BS212" s="49" t="n"/>
      <c r="BT212" s="50" t="n"/>
      <c r="BU212" s="50" t="n"/>
      <c r="BV212" s="50" t="n"/>
      <c r="BW212" s="50" t="n"/>
      <c r="BX212" s="50" t="n"/>
      <c r="BY212" s="51" t="n"/>
      <c r="BZ212" s="51" t="n"/>
      <c r="CA212" s="52" t="n"/>
      <c r="CB212" s="52" t="n"/>
      <c r="CC212" s="52" t="n"/>
      <c r="CD212" s="52" t="inlineStr">
        <is>
          <t>N/A</t>
        </is>
      </c>
      <c r="CE212" s="52" t="inlineStr">
        <is>
          <t>-</t>
        </is>
      </c>
      <c r="CF212" s="52" t="n"/>
      <c r="CG212" s="52" t="n"/>
      <c r="CH212" s="49" t="inlineStr">
        <is>
          <t>?</t>
        </is>
      </c>
      <c r="CI212" s="49" t="n"/>
      <c r="CJ212" s="248" t="n"/>
      <c r="CK212" s="50" t="n"/>
      <c r="CL212" s="53" t="n"/>
      <c r="CM212" s="53" t="n"/>
      <c r="CN212" s="53" t="n"/>
      <c r="CO212" s="53" t="n">
        <v>60</v>
      </c>
      <c r="CP212" s="53">
        <f>CO212*AK212</f>
        <v/>
      </c>
      <c r="CQ212" s="53" t="n"/>
      <c r="CR212" s="53" t="n"/>
      <c r="CS212" s="53" t="n"/>
      <c r="CT212" s="298">
        <f>CO212*AZ212</f>
        <v/>
      </c>
      <c r="CU212" s="298">
        <f>CT212-(CO212*AY212)</f>
        <v/>
      </c>
      <c r="CV212" s="298" t="n"/>
    </row>
    <row customFormat="1" customHeight="1" hidden="1" ht="15" r="213" s="16">
      <c r="A213" s="66" t="inlineStr">
        <is>
          <t>K999999006</t>
        </is>
      </c>
      <c r="B213" s="67" t="n">
        <v>5100300040</v>
      </c>
      <c r="C213" s="66" t="inlineStr">
        <is>
          <t>KOI SMALL BELT</t>
        </is>
      </c>
      <c r="D213" s="66" t="inlineStr">
        <is>
          <t>BLACK WASHED</t>
        </is>
      </c>
      <c r="E213" s="66" t="n"/>
      <c r="F213" s="66" t="n"/>
      <c r="G213" s="39" t="n"/>
      <c r="H213" s="66" t="n"/>
      <c r="I213" s="66" t="inlineStr">
        <is>
          <t>ACCESSORIES</t>
        </is>
      </c>
      <c r="J213" s="67" t="n">
        <v>42033000</v>
      </c>
      <c r="K213" s="67" t="inlineStr">
        <is>
          <t>gordels, koppelriemen en draagriemen, van leder of van kunstleder</t>
        </is>
      </c>
      <c r="L213" s="83" t="inlineStr">
        <is>
          <t>UNISEX</t>
        </is>
      </c>
      <c r="M213" s="66" t="n"/>
      <c r="N213" s="41" t="n"/>
      <c r="O213" s="156" t="inlineStr">
        <is>
          <t>BELT</t>
        </is>
      </c>
      <c r="P213" s="41" t="n"/>
      <c r="Q213" s="41" t="n"/>
      <c r="R213" s="41" t="inlineStr">
        <is>
          <t>C/O</t>
        </is>
      </c>
      <c r="S213" s="156" t="inlineStr">
        <is>
          <t>ROYAL CORE</t>
        </is>
      </c>
      <c r="T213" s="257" t="inlineStr">
        <is>
          <t>NETHERLANDS</t>
        </is>
      </c>
      <c r="U213" s="257" t="n"/>
      <c r="V213" s="257" t="inlineStr">
        <is>
          <t>ARTIE</t>
        </is>
      </c>
      <c r="W213" s="42" t="n"/>
      <c r="X213" s="66" t="n"/>
      <c r="Y213" s="41" t="n"/>
      <c r="Z213" s="41" t="n"/>
      <c r="AA213" s="41" t="n"/>
      <c r="AB213" s="41" t="inlineStr">
        <is>
          <t>0% Sustainable</t>
        </is>
      </c>
      <c r="AC213" s="41" t="inlineStr">
        <is>
          <t>100% Leather</t>
        </is>
      </c>
      <c r="AD213" s="41" t="n"/>
      <c r="AE213" s="292" t="n"/>
      <c r="AF213" s="41" t="n"/>
      <c r="AG213" s="41" t="n"/>
      <c r="AH213" s="44" t="n"/>
      <c r="AI213" s="44" t="n"/>
      <c r="AJ213" s="44" t="n"/>
      <c r="AK213" s="70" t="n"/>
      <c r="AL213" s="293" t="n"/>
      <c r="AM213" s="294" t="inlineStr">
        <is>
          <t>EUR</t>
        </is>
      </c>
      <c r="AN213" s="294" t="inlineStr">
        <is>
          <t>FOB</t>
        </is>
      </c>
      <c r="AO213" s="294" t="n"/>
      <c r="AP213" s="294" t="n"/>
      <c r="AQ213" s="294" t="n"/>
      <c r="AR213" s="294" t="n"/>
      <c r="AS213" s="295" t="n">
        <v>8.9</v>
      </c>
      <c r="AT213" s="296">
        <f>IFERROR(((IF(AS213&gt;0, AS213, IF(AR213&gt;0, AR213, IF(AQ213&gt;0, AQ213, 0)))))*INDEX(Assumptions!$B:$B,MATCH(T213,Assumptions!$A:$A,0)),0)</f>
        <v/>
      </c>
      <c r="AU213" s="296">
        <f>IFERROR(((IF(AS213&gt;0, AS213, IF(AR213&gt;0, AR213, IF(AQ213&gt;0, AQ213, 0)))))*INDEX(Assumptions!$C:$C,MATCH(T213,Assumptions!$A:$A,0)),0)</f>
        <v/>
      </c>
      <c r="AV213" s="296">
        <f>IFERROR(((IF(AS213&gt;0, AS213, IF(AR213&gt;0, AR213, IF(AQ213&gt;0, AQ213, 0)))))*INDEX(Assumptions!$D:$D,MATCH(T213,Assumptions!$A:$A,0)),0)</f>
        <v/>
      </c>
      <c r="AW213" s="296">
        <f>IFERROR(((IF(AS213&gt;0, AS213, IF(AR213&gt;0, AR213, IF(AQ213&gt;0, AQ213, 0)))))*INDEX(Assumptions!$G:$G,MATCH(U213,Assumptions!$F:$F,0)),0)</f>
        <v/>
      </c>
      <c r="AX213" s="297">
        <f>SUM(AT213:AW213)</f>
        <v/>
      </c>
      <c r="AY213" s="294">
        <f>((IF(AS213&gt;0, AS213, IF(AR213&gt;0, AR213, IF(AQ213&gt;0, AQ213, 0)))))+AX213</f>
        <v/>
      </c>
      <c r="AZ213" s="294">
        <f>BC213/BB213</f>
        <v/>
      </c>
      <c r="BA213" s="294">
        <f>AZ213*1.05</f>
        <v/>
      </c>
      <c r="BB213" s="41" t="n">
        <v>2.2</v>
      </c>
      <c r="BC213" s="294" t="n">
        <v>39.95</v>
      </c>
      <c r="BD213" s="46">
        <f>(AZ213-AY213)/AZ213</f>
        <v/>
      </c>
      <c r="BE213" s="294">
        <f>AR213*BQ213</f>
        <v/>
      </c>
      <c r="BF213" s="294" t="n"/>
      <c r="BG213" s="294" t="n"/>
      <c r="BH213" s="47" t="n"/>
      <c r="BI213" s="47" t="n"/>
      <c r="BJ213" s="47" t="n"/>
      <c r="BK213" s="47" t="n"/>
      <c r="BL213" s="47" t="n"/>
      <c r="BM213" s="47" t="n"/>
      <c r="BN213" s="47" t="n"/>
      <c r="BO213" s="47" t="n"/>
      <c r="BP213" s="42" t="n"/>
      <c r="BQ213" s="48" t="n"/>
      <c r="BR213" s="48" t="n"/>
      <c r="BS213" s="49" t="n"/>
      <c r="BT213" s="50" t="n"/>
      <c r="BU213" s="50" t="n"/>
      <c r="BV213" s="50" t="n"/>
      <c r="BW213" s="50" t="n"/>
      <c r="BX213" s="50" t="n"/>
      <c r="BY213" s="51" t="n"/>
      <c r="BZ213" s="51" t="n"/>
      <c r="CA213" s="52" t="n"/>
      <c r="CB213" s="52" t="n"/>
      <c r="CC213" s="52" t="n"/>
      <c r="CD213" s="52" t="inlineStr">
        <is>
          <t>N/A</t>
        </is>
      </c>
      <c r="CE213" s="52" t="inlineStr">
        <is>
          <t>-</t>
        </is>
      </c>
      <c r="CF213" s="52" t="n"/>
      <c r="CG213" s="52" t="n"/>
      <c r="CH213" s="49" t="inlineStr">
        <is>
          <t>?</t>
        </is>
      </c>
      <c r="CI213" s="49" t="n"/>
      <c r="CJ213" s="248" t="n"/>
      <c r="CK213" s="50" t="n"/>
      <c r="CL213" s="53" t="n"/>
      <c r="CM213" s="53" t="n"/>
      <c r="CN213" s="53" t="n"/>
      <c r="CO213" s="53" t="n">
        <v>60</v>
      </c>
      <c r="CP213" s="53">
        <f>CO213*AK213</f>
        <v/>
      </c>
      <c r="CQ213" s="53" t="n"/>
      <c r="CR213" s="53" t="n"/>
      <c r="CS213" s="53" t="n"/>
      <c r="CT213" s="298">
        <f>CO213*AZ213</f>
        <v/>
      </c>
      <c r="CU213" s="298">
        <f>CT213-(CO213*AY213)</f>
        <v/>
      </c>
      <c r="CV213" s="298" t="n"/>
    </row>
    <row customFormat="1" customHeight="1" hidden="1" ht="15" r="214" s="16">
      <c r="A214" s="217" t="inlineStr">
        <is>
          <t>x</t>
        </is>
      </c>
      <c r="B214" s="67" t="n"/>
      <c r="C214" s="217" t="inlineStr">
        <is>
          <t>REXANNE</t>
        </is>
      </c>
      <c r="D214" s="217" t="inlineStr">
        <is>
          <t>BLACK</t>
        </is>
      </c>
      <c r="E214" s="217" t="n"/>
      <c r="F214" s="217" t="inlineStr">
        <is>
          <t>x</t>
        </is>
      </c>
      <c r="G214" s="180" t="n"/>
      <c r="H214" s="217" t="n"/>
      <c r="I214" s="217" t="inlineStr">
        <is>
          <t>JACKET</t>
        </is>
      </c>
      <c r="J214" s="216" t="n"/>
      <c r="K214" s="216" t="n"/>
      <c r="L214" s="181" t="inlineStr">
        <is>
          <t>WOMENS</t>
        </is>
      </c>
      <c r="M214" s="217" t="inlineStr">
        <is>
          <t>A0005</t>
        </is>
      </c>
      <c r="N214" s="182" t="n"/>
      <c r="O214" s="182" t="inlineStr">
        <is>
          <t>OT JKT</t>
        </is>
      </c>
      <c r="P214" s="182" t="inlineStr">
        <is>
          <t>XS - L</t>
        </is>
      </c>
      <c r="Q214" s="182" t="n"/>
      <c r="R214" s="182" t="inlineStr">
        <is>
          <t>NEW</t>
        </is>
      </c>
      <c r="S214" s="182" t="n"/>
      <c r="T214" s="183" t="inlineStr">
        <is>
          <t>TUNISIA</t>
        </is>
      </c>
      <c r="U214" s="183" t="inlineStr">
        <is>
          <t>ARTLAB</t>
        </is>
      </c>
      <c r="V214" s="183" t="n"/>
      <c r="W214" s="183" t="n"/>
      <c r="X214" s="217" t="n"/>
      <c r="Y214" s="182" t="inlineStr">
        <is>
          <t>ISKO</t>
        </is>
      </c>
      <c r="Z214" s="182" t="inlineStr">
        <is>
          <t>VENTURA IZNIK BLACK 1225 47379</t>
        </is>
      </c>
      <c r="AA214" s="182" t="n"/>
      <c r="AB214" s="182" t="n"/>
      <c r="AC214" s="182" t="n"/>
      <c r="AD214" s="182" t="n"/>
      <c r="AE214" s="219" t="n"/>
      <c r="AF214" s="182" t="n"/>
      <c r="AG214" s="182" t="n"/>
      <c r="AH214" s="185" t="n"/>
      <c r="AI214" s="185" t="n"/>
      <c r="AJ214" s="185" t="n"/>
      <c r="AK214" s="300" t="n"/>
      <c r="AL214" s="300" t="n"/>
      <c r="AM214" s="301" t="n"/>
      <c r="AN214" s="301" t="n"/>
      <c r="AO214" s="301" t="n"/>
      <c r="AP214" s="301" t="n"/>
      <c r="AQ214" s="301" t="n"/>
      <c r="AR214" s="301" t="n"/>
      <c r="AS214" s="301" t="n"/>
      <c r="AT214" s="302">
        <f>IFERROR(((IF(AS214&gt;0, AS214, IF(AR214&gt;0, AR214, IF(AQ214&gt;0, AQ214, 0)))))*INDEX(Assumptions!$B:$B,MATCH(T214,Assumptions!$A:$A,0)),0)</f>
        <v/>
      </c>
      <c r="AU214" s="302">
        <f>IFERROR(((IF(AS214&gt;0, AS214, IF(AR214&gt;0, AR214, IF(AQ214&gt;0, AQ214, 0)))))*INDEX(Assumptions!$C:$C,MATCH(T214,Assumptions!$A:$A,0)),0)</f>
        <v/>
      </c>
      <c r="AV214" s="302">
        <f>IFERROR(((IF(AS214&gt;0, AS214, IF(AR214&gt;0, AR214, IF(AQ214&gt;0, AQ214, 0)))))*INDEX(Assumptions!$D:$D,MATCH(T214,Assumptions!$A:$A,0)),0)</f>
        <v/>
      </c>
      <c r="AW214" s="302">
        <f>IFERROR(((IF(AS214&gt;0, AS214, IF(AR214&gt;0, AR214, IF(AQ214&gt;0, AQ214, 0)))))*INDEX(Assumptions!$G:$G,MATCH(U214,Assumptions!$F:$F,0)),0)</f>
        <v/>
      </c>
      <c r="AX214" s="303">
        <f>SUM(AT214:AW214)</f>
        <v/>
      </c>
      <c r="AY214" s="301">
        <f>((IF(AS214&gt;0, AS214, IF(AR214&gt;0, AR214, IF(AQ214&gt;0, AQ214, 0)))))+AX214</f>
        <v/>
      </c>
      <c r="AZ214" s="301">
        <f>BC214/BB214</f>
        <v/>
      </c>
      <c r="BA214" s="301">
        <f>BC214/2.38</f>
        <v/>
      </c>
      <c r="BB214" s="182" t="n">
        <v>2.5</v>
      </c>
      <c r="BC214" s="301" t="n"/>
      <c r="BD214" s="191">
        <f>(AZ214-AY214)/AZ214</f>
        <v/>
      </c>
      <c r="BE214" s="301">
        <f>AR214*BQ214</f>
        <v/>
      </c>
      <c r="BF214" s="301" t="n"/>
      <c r="BG214" s="301" t="n"/>
      <c r="BH214" s="192" t="n"/>
      <c r="BI214" s="192" t="n"/>
      <c r="BJ214" s="192" t="n"/>
      <c r="BK214" s="192" t="n"/>
      <c r="BL214" s="192" t="inlineStr">
        <is>
          <t>ETD 02-10-2015</t>
        </is>
      </c>
      <c r="BM214" s="192" t="inlineStr">
        <is>
          <t>ETD 25-9-15</t>
        </is>
      </c>
      <c r="BN214" s="192" t="n"/>
      <c r="BO214" s="192" t="n">
        <v>42328</v>
      </c>
      <c r="BP214" s="183" t="n"/>
      <c r="BQ214" s="193" t="n"/>
      <c r="BR214" s="193" t="n"/>
      <c r="BS214" s="194" t="n"/>
      <c r="BT214" s="195" t="n"/>
      <c r="BU214" s="211" t="n"/>
      <c r="BV214" s="195" t="n"/>
      <c r="BW214" s="195" t="n"/>
      <c r="BX214" s="195" t="n"/>
      <c r="BY214" s="196" t="n"/>
      <c r="BZ214" s="196" t="n"/>
      <c r="CA214" s="197" t="n"/>
      <c r="CB214" s="197" t="n"/>
      <c r="CC214" s="197" t="n"/>
      <c r="CD214" s="197" t="n"/>
      <c r="CE214" s="197" t="n"/>
      <c r="CF214" s="197" t="n"/>
      <c r="CG214" s="197" t="n"/>
      <c r="CH214" s="194" t="n"/>
      <c r="CI214" s="194" t="n"/>
      <c r="CJ214" s="249" t="n"/>
      <c r="CK214" s="195" t="n"/>
      <c r="CL214" s="198" t="n"/>
      <c r="CM214" s="198" t="n"/>
      <c r="CN214" s="198" t="n"/>
      <c r="CO214" s="198">
        <f>CM214+CN214</f>
        <v/>
      </c>
      <c r="CP214" s="198">
        <f>CO214*AK214</f>
        <v/>
      </c>
      <c r="CQ214" s="198" t="n"/>
      <c r="CR214" s="198" t="n"/>
      <c r="CS214" s="198" t="n"/>
      <c r="CT214" s="304">
        <f>CO214*AR214</f>
        <v/>
      </c>
      <c r="CU214" s="304">
        <f>CT214-(CO214*AQ214)</f>
        <v/>
      </c>
      <c r="CV214" s="304">
        <f>CO214*AY214</f>
        <v/>
      </c>
    </row>
    <row customFormat="1" customHeight="1" hidden="1" ht="15" r="215" s="16">
      <c r="A215" s="217" t="inlineStr">
        <is>
          <t>x</t>
        </is>
      </c>
      <c r="B215" s="67" t="n"/>
      <c r="C215" s="217" t="inlineStr">
        <is>
          <t>HOWEL</t>
        </is>
      </c>
      <c r="D215" s="217" t="inlineStr">
        <is>
          <t>DARK OLIVE GREEN</t>
        </is>
      </c>
      <c r="E215" s="217" t="n"/>
      <c r="F215" s="217" t="inlineStr">
        <is>
          <t>x</t>
        </is>
      </c>
      <c r="G215" s="180" t="n">
        <v>42284</v>
      </c>
      <c r="H215" s="217" t="n"/>
      <c r="I215" s="217" t="inlineStr">
        <is>
          <t>OUTERWEAR</t>
        </is>
      </c>
      <c r="J215" s="216" t="n"/>
      <c r="K215" s="216" t="n"/>
      <c r="L215" s="181" t="inlineStr">
        <is>
          <t>MENS</t>
        </is>
      </c>
      <c r="M215" s="217" t="inlineStr">
        <is>
          <t>A0049</t>
        </is>
      </c>
      <c r="N215" s="182" t="n"/>
      <c r="O215" s="182" t="inlineStr">
        <is>
          <t>C/O AW15</t>
        </is>
      </c>
      <c r="P215" s="182" t="inlineStr">
        <is>
          <t>S-XL</t>
        </is>
      </c>
      <c r="Q215" s="182" t="n"/>
      <c r="R215" s="182" t="inlineStr">
        <is>
          <t>C/O</t>
        </is>
      </c>
      <c r="S215" s="182" t="n"/>
      <c r="T215" s="183" t="n"/>
      <c r="U215" s="183" t="inlineStr">
        <is>
          <t>TBC</t>
        </is>
      </c>
      <c r="V215" s="183" t="n"/>
      <c r="W215" s="183" t="n"/>
      <c r="X215" s="217" t="inlineStr">
        <is>
          <t>AW16-002</t>
        </is>
      </c>
      <c r="Y215" s="182" t="inlineStr">
        <is>
          <t>ROTATEKS</t>
        </is>
      </c>
      <c r="Z215" s="182" t="inlineStr">
        <is>
          <t>01023 ASVAN W/R COATED</t>
        </is>
      </c>
      <c r="AA215" s="182" t="n"/>
      <c r="AB215" s="182" t="inlineStr">
        <is>
          <t>100% Sustainable</t>
        </is>
      </c>
      <c r="AC215" s="182" t="inlineStr">
        <is>
          <t>100% ORGANIC COTTON</t>
        </is>
      </c>
      <c r="AD215" s="182" t="inlineStr">
        <is>
          <t>400GSM</t>
        </is>
      </c>
      <c r="AE215" s="306" t="n">
        <v>5</v>
      </c>
      <c r="AF215" s="182" t="inlineStr">
        <is>
          <t>500M</t>
        </is>
      </c>
      <c r="AG215" s="182" t="inlineStr">
        <is>
          <t>6W</t>
        </is>
      </c>
      <c r="AH215" s="185" t="n"/>
      <c r="AI215" s="185" t="n"/>
      <c r="AJ215" s="185" t="n"/>
      <c r="AK215" s="300" t="n"/>
      <c r="AL215" s="300" t="n"/>
      <c r="AM215" s="301" t="n"/>
      <c r="AN215" s="301" t="n"/>
      <c r="AO215" s="301" t="n"/>
      <c r="AP215" s="301" t="n"/>
      <c r="AQ215" s="301" t="n"/>
      <c r="AR215" s="301" t="n"/>
      <c r="AS215" s="301" t="n"/>
      <c r="AT215" s="302">
        <f>IFERROR(((IF(AS215&gt;0, AS215, IF(AR215&gt;0, AR215, IF(AQ215&gt;0, AQ215, 0)))))*INDEX(Assumptions!$B:$B,MATCH(T215,Assumptions!$A:$A,0)),0)</f>
        <v/>
      </c>
      <c r="AU215" s="302">
        <f>IFERROR(((IF(AS215&gt;0, AS215, IF(AR215&gt;0, AR215, IF(AQ215&gt;0, AQ215, 0)))))*INDEX(Assumptions!$C:$C,MATCH(T215,Assumptions!$A:$A,0)),0)</f>
        <v/>
      </c>
      <c r="AV215" s="302">
        <f>IFERROR(((IF(AS215&gt;0, AS215, IF(AR215&gt;0, AR215, IF(AQ215&gt;0, AQ215, 0)))))*INDEX(Assumptions!$D:$D,MATCH(T215,Assumptions!$A:$A,0)),0)</f>
        <v/>
      </c>
      <c r="AW215" s="302">
        <f>IFERROR(((IF(AS215&gt;0, AS215, IF(AR215&gt;0, AR215, IF(AQ215&gt;0, AQ215, 0)))))*INDEX(Assumptions!$G:$G,MATCH(U215,Assumptions!$F:$F,0)),0)</f>
        <v/>
      </c>
      <c r="AX215" s="303">
        <f>SUM(AT215:AW215)</f>
        <v/>
      </c>
      <c r="AY215" s="301">
        <f>((IF(AS215&gt;0, AS215, IF(AR215&gt;0, AR215, IF(AQ215&gt;0, AQ215, 0)))))+AX215</f>
        <v/>
      </c>
      <c r="AZ215" s="301">
        <f>BC215/BB215</f>
        <v/>
      </c>
      <c r="BA215" s="301">
        <f>BC215/2.38</f>
        <v/>
      </c>
      <c r="BB215" s="182" t="n">
        <v>2.5</v>
      </c>
      <c r="BC215" s="301" t="n"/>
      <c r="BD215" s="191">
        <f>(AZ215-AY215)/AZ215</f>
        <v/>
      </c>
      <c r="BE215" s="301">
        <f>AR215*BQ215</f>
        <v/>
      </c>
      <c r="BF215" s="301" t="n"/>
      <c r="BG215" s="301" t="n"/>
      <c r="BH215" s="192" t="n">
        <v>42226</v>
      </c>
      <c r="BI215" s="192" t="n"/>
      <c r="BJ215" s="192" t="n"/>
      <c r="BK215" s="192" t="n"/>
      <c r="BL215" s="192" t="inlineStr">
        <is>
          <t>ETD 31-7-15</t>
        </is>
      </c>
      <c r="BM215" s="192" t="inlineStr">
        <is>
          <t>ETD 11-9-15</t>
        </is>
      </c>
      <c r="BN215" s="192" t="n"/>
      <c r="BO215" s="192" t="n">
        <v>42328</v>
      </c>
      <c r="BP215" s="183" t="n"/>
      <c r="BQ215" s="193" t="n"/>
      <c r="BR215" s="193" t="n"/>
      <c r="BS215" s="194" t="n"/>
      <c r="BT215" s="195" t="n"/>
      <c r="BU215" s="211" t="n"/>
      <c r="BV215" s="195" t="n"/>
      <c r="BW215" s="195" t="n"/>
      <c r="BX215" s="195" t="n"/>
      <c r="BY215" s="196" t="n"/>
      <c r="BZ215" s="196" t="n"/>
      <c r="CA215" s="197" t="n"/>
      <c r="CB215" s="197" t="n"/>
      <c r="CC215" s="197" t="n"/>
      <c r="CD215" s="197" t="n"/>
      <c r="CE215" s="197" t="n"/>
      <c r="CF215" s="197" t="n"/>
      <c r="CG215" s="197" t="n"/>
      <c r="CH215" s="194" t="n"/>
      <c r="CI215" s="194" t="n"/>
      <c r="CJ215" s="249" t="n"/>
      <c r="CK215" s="195" t="n"/>
      <c r="CL215" s="198" t="n"/>
      <c r="CM215" s="198" t="n"/>
      <c r="CN215" s="198" t="n"/>
      <c r="CO215" s="198">
        <f>CM215+CN215</f>
        <v/>
      </c>
      <c r="CP215" s="198">
        <f>CO215*AK215</f>
        <v/>
      </c>
      <c r="CQ215" s="198" t="n"/>
      <c r="CR215" s="198" t="n"/>
      <c r="CS215" s="198" t="n"/>
      <c r="CT215" s="304">
        <f>CO215*AR215</f>
        <v/>
      </c>
      <c r="CU215" s="304">
        <f>CT215-(CO215*AQ215)</f>
        <v/>
      </c>
      <c r="CV215" s="304">
        <f>CO215*AY215</f>
        <v/>
      </c>
    </row>
    <row customFormat="1" customHeight="1" hidden="1" ht="15" r="216" s="16">
      <c r="A216" s="217" t="inlineStr">
        <is>
          <t>x</t>
        </is>
      </c>
      <c r="B216" s="67" t="n"/>
      <c r="C216" s="217" t="inlineStr">
        <is>
          <t>DEREK</t>
        </is>
      </c>
      <c r="D216" s="217" t="inlineStr">
        <is>
          <t>NAVY</t>
        </is>
      </c>
      <c r="E216" s="217" t="n"/>
      <c r="F216" s="217" t="inlineStr">
        <is>
          <t>x</t>
        </is>
      </c>
      <c r="G216" s="180" t="n">
        <v>42284</v>
      </c>
      <c r="H216" s="217" t="n"/>
      <c r="I216" s="217" t="inlineStr">
        <is>
          <t>OUTERWEAR</t>
        </is>
      </c>
      <c r="J216" s="216" t="n"/>
      <c r="K216" s="216" t="n"/>
      <c r="L216" s="181" t="inlineStr">
        <is>
          <t>MENS</t>
        </is>
      </c>
      <c r="M216" s="217" t="inlineStr">
        <is>
          <t>A0056</t>
        </is>
      </c>
      <c r="N216" s="182" t="n"/>
      <c r="O216" s="182" t="inlineStr">
        <is>
          <t>C/O AW15</t>
        </is>
      </c>
      <c r="P216" s="182" t="inlineStr">
        <is>
          <t>S-XL</t>
        </is>
      </c>
      <c r="Q216" s="182" t="n"/>
      <c r="R216" s="182" t="inlineStr">
        <is>
          <t>C/O</t>
        </is>
      </c>
      <c r="S216" s="182" t="n"/>
      <c r="T216" s="183" t="n"/>
      <c r="U216" s="183" t="inlineStr">
        <is>
          <t>TBC</t>
        </is>
      </c>
      <c r="V216" s="183" t="n"/>
      <c r="W216" s="183" t="n"/>
      <c r="X216" s="217" t="inlineStr">
        <is>
          <t>AW16-002</t>
        </is>
      </c>
      <c r="Y216" s="182" t="inlineStr">
        <is>
          <t>ROTATEKS</t>
        </is>
      </c>
      <c r="Z216" s="182" t="inlineStr">
        <is>
          <t>01023 ASVAN W/R COATED</t>
        </is>
      </c>
      <c r="AA216" s="182" t="n"/>
      <c r="AB216" s="182" t="inlineStr">
        <is>
          <t>100% Sustainable</t>
        </is>
      </c>
      <c r="AC216" s="182" t="inlineStr">
        <is>
          <t>100% ORGANIC COTTON</t>
        </is>
      </c>
      <c r="AD216" s="182" t="inlineStr">
        <is>
          <t>400GSM</t>
        </is>
      </c>
      <c r="AE216" s="306" t="n">
        <v>5</v>
      </c>
      <c r="AF216" s="182" t="inlineStr">
        <is>
          <t>500M</t>
        </is>
      </c>
      <c r="AG216" s="182" t="inlineStr">
        <is>
          <t>6W</t>
        </is>
      </c>
      <c r="AH216" s="185" t="n"/>
      <c r="AI216" s="185" t="n"/>
      <c r="AJ216" s="185" t="n"/>
      <c r="AK216" s="186" t="n"/>
      <c r="AL216" s="300" t="n"/>
      <c r="AM216" s="301" t="n"/>
      <c r="AN216" s="301" t="n"/>
      <c r="AO216" s="301" t="n"/>
      <c r="AP216" s="301" t="n"/>
      <c r="AQ216" s="301" t="n"/>
      <c r="AR216" s="301" t="n"/>
      <c r="AS216" s="301" t="n"/>
      <c r="AT216" s="302">
        <f>IFERROR(((IF(AS216&gt;0, AS216, IF(AR216&gt;0, AR216, IF(AQ216&gt;0, AQ216, 0)))))*INDEX(Assumptions!$B:$B,MATCH(T216,Assumptions!$A:$A,0)),0)</f>
        <v/>
      </c>
      <c r="AU216" s="302">
        <f>IFERROR(((IF(AS216&gt;0, AS216, IF(AR216&gt;0, AR216, IF(AQ216&gt;0, AQ216, 0)))))*INDEX(Assumptions!$C:$C,MATCH(T216,Assumptions!$A:$A,0)),0)</f>
        <v/>
      </c>
      <c r="AV216" s="302">
        <f>IFERROR(((IF(AS216&gt;0, AS216, IF(AR216&gt;0, AR216, IF(AQ216&gt;0, AQ216, 0)))))*INDEX(Assumptions!$D:$D,MATCH(T216,Assumptions!$A:$A,0)),0)</f>
        <v/>
      </c>
      <c r="AW216" s="302">
        <f>IFERROR(((IF(AS216&gt;0, AS216, IF(AR216&gt;0, AR216, IF(AQ216&gt;0, AQ216, 0)))))*INDEX(Assumptions!$G:$G,MATCH(U216,Assumptions!$F:$F,0)),0)</f>
        <v/>
      </c>
      <c r="AX216" s="303">
        <f>SUM(AT216:AW216)</f>
        <v/>
      </c>
      <c r="AY216" s="301">
        <f>((IF(AS216&gt;0, AS216, IF(AR216&gt;0, AR216, IF(AQ216&gt;0, AQ216, 0)))))+AX216</f>
        <v/>
      </c>
      <c r="AZ216" s="301">
        <f>BC216/BB216</f>
        <v/>
      </c>
      <c r="BA216" s="301">
        <f>BC216/2.38</f>
        <v/>
      </c>
      <c r="BB216" s="182" t="n">
        <v>2.5</v>
      </c>
      <c r="BC216" s="301" t="n"/>
      <c r="BD216" s="191">
        <f>(AZ216-AY216)/AZ216</f>
        <v/>
      </c>
      <c r="BE216" s="301">
        <f>AR216*BQ216</f>
        <v/>
      </c>
      <c r="BF216" s="301" t="n"/>
      <c r="BG216" s="301" t="n"/>
      <c r="BH216" s="192" t="n">
        <v>42226</v>
      </c>
      <c r="BI216" s="192" t="n"/>
      <c r="BJ216" s="192" t="n"/>
      <c r="BK216" s="192" t="n"/>
      <c r="BL216" s="192" t="inlineStr">
        <is>
          <t>ETD 31-7-15</t>
        </is>
      </c>
      <c r="BM216" s="192" t="inlineStr">
        <is>
          <t>ETD 11-9-15</t>
        </is>
      </c>
      <c r="BN216" s="192" t="n"/>
      <c r="BO216" s="192" t="n">
        <v>42328</v>
      </c>
      <c r="BP216" s="183" t="n"/>
      <c r="BQ216" s="193" t="n"/>
      <c r="BR216" s="193" t="n"/>
      <c r="BS216" s="194" t="n"/>
      <c r="BT216" s="195" t="n"/>
      <c r="BU216" s="211" t="n"/>
      <c r="BV216" s="195" t="n"/>
      <c r="BW216" s="195" t="n"/>
      <c r="BX216" s="195" t="n"/>
      <c r="BY216" s="196" t="n"/>
      <c r="BZ216" s="196" t="n"/>
      <c r="CA216" s="197" t="n"/>
      <c r="CB216" s="197" t="n"/>
      <c r="CC216" s="197" t="n"/>
      <c r="CD216" s="197" t="n"/>
      <c r="CE216" s="197" t="n"/>
      <c r="CF216" s="197" t="n"/>
      <c r="CG216" s="197" t="n"/>
      <c r="CH216" s="194" t="n"/>
      <c r="CI216" s="194" t="n"/>
      <c r="CJ216" s="249" t="n"/>
      <c r="CK216" s="195" t="n"/>
      <c r="CL216" s="198" t="n"/>
      <c r="CM216" s="198" t="n"/>
      <c r="CN216" s="198" t="n"/>
      <c r="CO216" s="198">
        <f>CM216+CN216</f>
        <v/>
      </c>
      <c r="CP216" s="198">
        <f>CO216*AK216</f>
        <v/>
      </c>
      <c r="CQ216" s="198" t="n"/>
      <c r="CR216" s="198" t="n"/>
      <c r="CS216" s="198" t="n"/>
      <c r="CT216" s="304">
        <f>CO216*AR216</f>
        <v/>
      </c>
      <c r="CU216" s="304">
        <f>CT216-(CO216*AQ216)</f>
        <v/>
      </c>
      <c r="CV216" s="304">
        <f>CO216*AY216</f>
        <v/>
      </c>
    </row>
    <row customFormat="1" customHeight="1" hidden="1" ht="15" r="217" s="16">
      <c r="A217" s="217" t="inlineStr">
        <is>
          <t>x</t>
        </is>
      </c>
      <c r="B217" s="67" t="n"/>
      <c r="C217" s="217" t="inlineStr">
        <is>
          <t>GARETH</t>
        </is>
      </c>
      <c r="D217" s="217" t="inlineStr">
        <is>
          <t>BLACK BADGES</t>
        </is>
      </c>
      <c r="E217" s="217" t="n"/>
      <c r="F217" s="217" t="inlineStr">
        <is>
          <t>x</t>
        </is>
      </c>
      <c r="G217" s="180" t="n">
        <v>42284</v>
      </c>
      <c r="H217" s="217" t="n"/>
      <c r="I217" s="217" t="inlineStr">
        <is>
          <t>JACKET</t>
        </is>
      </c>
      <c r="J217" s="216" t="n"/>
      <c r="K217" s="216" t="n"/>
      <c r="L217" s="181" t="inlineStr">
        <is>
          <t>MENS</t>
        </is>
      </c>
      <c r="M217" s="217" t="n"/>
      <c r="N217" s="182" t="n"/>
      <c r="O217" s="182" t="inlineStr">
        <is>
          <t>C/O SS16</t>
        </is>
      </c>
      <c r="P217" s="182" t="inlineStr">
        <is>
          <t>S-XL</t>
        </is>
      </c>
      <c r="Q217" s="182" t="n"/>
      <c r="R217" s="182" t="inlineStr">
        <is>
          <t>C/O</t>
        </is>
      </c>
      <c r="S217" s="182" t="n"/>
      <c r="T217" s="183" t="inlineStr">
        <is>
          <t>TUNISIA</t>
        </is>
      </c>
      <c r="U217" s="183" t="inlineStr">
        <is>
          <t>ARTLAB</t>
        </is>
      </c>
      <c r="V217" s="183" t="n"/>
      <c r="W217" s="183" t="n"/>
      <c r="X217" s="217" t="inlineStr">
        <is>
          <t>AW16-001</t>
        </is>
      </c>
      <c r="Y217" s="182" t="inlineStr">
        <is>
          <t>ROTATEKS</t>
        </is>
      </c>
      <c r="Z217" s="209" t="inlineStr">
        <is>
          <t>01023 ASVAN PFD</t>
        </is>
      </c>
      <c r="AA217" s="182" t="n"/>
      <c r="AB217" s="182" t="inlineStr">
        <is>
          <t>100% Sustainable</t>
        </is>
      </c>
      <c r="AC217" s="182" t="inlineStr">
        <is>
          <t>100% ORGANIC COTTON</t>
        </is>
      </c>
      <c r="AD217" s="182" t="inlineStr">
        <is>
          <t>400GSM</t>
        </is>
      </c>
      <c r="AE217" s="306" t="n">
        <v>4.25</v>
      </c>
      <c r="AF217" s="182" t="inlineStr">
        <is>
          <t>500M</t>
        </is>
      </c>
      <c r="AG217" s="182" t="inlineStr">
        <is>
          <t>6W</t>
        </is>
      </c>
      <c r="AH217" s="185" t="n"/>
      <c r="AI217" s="185" t="n"/>
      <c r="AJ217" s="185" t="n"/>
      <c r="AK217" s="300" t="n"/>
      <c r="AL217" s="300" t="n"/>
      <c r="AM217" s="301" t="n"/>
      <c r="AN217" s="301" t="n"/>
      <c r="AO217" s="301" t="n"/>
      <c r="AP217" s="301" t="n"/>
      <c r="AQ217" s="301" t="n"/>
      <c r="AR217" s="301" t="n"/>
      <c r="AS217" s="301" t="n"/>
      <c r="AT217" s="302">
        <f>IFERROR(((IF(AS217&gt;0, AS217, IF(AR217&gt;0, AR217, IF(AQ217&gt;0, AQ217, 0)))))*INDEX(Assumptions!$B:$B,MATCH(T217,Assumptions!$A:$A,0)),0)</f>
        <v/>
      </c>
      <c r="AU217" s="302">
        <f>IFERROR(((IF(AS217&gt;0, AS217, IF(AR217&gt;0, AR217, IF(AQ217&gt;0, AQ217, 0)))))*INDEX(Assumptions!$C:$C,MATCH(T217,Assumptions!$A:$A,0)),0)</f>
        <v/>
      </c>
      <c r="AV217" s="302">
        <f>IFERROR(((IF(AS217&gt;0, AS217, IF(AR217&gt;0, AR217, IF(AQ217&gt;0, AQ217, 0)))))*INDEX(Assumptions!$D:$D,MATCH(T217,Assumptions!$A:$A,0)),0)</f>
        <v/>
      </c>
      <c r="AW217" s="302">
        <f>IFERROR(((IF(AS217&gt;0, AS217, IF(AR217&gt;0, AR217, IF(AQ217&gt;0, AQ217, 0)))))*INDEX(Assumptions!$G:$G,MATCH(U217,Assumptions!$F:$F,0)),0)</f>
        <v/>
      </c>
      <c r="AX217" s="303">
        <f>SUM(AT217:AW217)</f>
        <v/>
      </c>
      <c r="AY217" s="301">
        <f>((IF(AS217&gt;0, AS217, IF(AR217&gt;0, AR217, IF(AQ217&gt;0, AQ217, 0)))))+AX217</f>
        <v/>
      </c>
      <c r="AZ217" s="301">
        <f>BC217/BB217</f>
        <v/>
      </c>
      <c r="BA217" s="301">
        <f>BC217/2.38</f>
        <v/>
      </c>
      <c r="BB217" s="182" t="n">
        <v>2.5</v>
      </c>
      <c r="BC217" s="301" t="n"/>
      <c r="BD217" s="191">
        <f>(AZ217-AY217)/AZ217</f>
        <v/>
      </c>
      <c r="BE217" s="301">
        <f>AR217*BQ217</f>
        <v/>
      </c>
      <c r="BF217" s="301" t="n"/>
      <c r="BG217" s="301" t="n"/>
      <c r="BH217" s="192" t="n">
        <v>42220</v>
      </c>
      <c r="BI217" s="192" t="n"/>
      <c r="BJ217" s="192" t="n">
        <v>42228</v>
      </c>
      <c r="BK217" s="192" t="n"/>
      <c r="BL217" s="192" t="n">
        <v>42286</v>
      </c>
      <c r="BM217" s="192" t="n"/>
      <c r="BN217" s="192" t="n"/>
      <c r="BO217" s="192" t="n">
        <v>42328</v>
      </c>
      <c r="BP217" s="183" t="n"/>
      <c r="BQ217" s="193" t="n"/>
      <c r="BR217" s="193" t="n"/>
      <c r="BS217" s="194" t="n"/>
      <c r="BT217" s="195" t="n"/>
      <c r="BU217" s="211" t="n"/>
      <c r="BV217" s="195" t="n"/>
      <c r="BW217" s="195" t="n"/>
      <c r="BX217" s="195" t="n"/>
      <c r="BY217" s="196" t="n"/>
      <c r="BZ217" s="196" t="n"/>
      <c r="CA217" s="197" t="n"/>
      <c r="CB217" s="197" t="n"/>
      <c r="CC217" s="197" t="n"/>
      <c r="CD217" s="197" t="n"/>
      <c r="CE217" s="197" t="n"/>
      <c r="CF217" s="197" t="n"/>
      <c r="CG217" s="197" t="n"/>
      <c r="CH217" s="194" t="n"/>
      <c r="CI217" s="194" t="n"/>
      <c r="CJ217" s="249" t="n"/>
      <c r="CK217" s="195" t="n"/>
      <c r="CL217" s="198" t="n"/>
      <c r="CM217" s="198" t="n"/>
      <c r="CN217" s="198" t="n"/>
      <c r="CO217" s="198">
        <f>CM217+CN217</f>
        <v/>
      </c>
      <c r="CP217" s="198">
        <f>CO217*AK217</f>
        <v/>
      </c>
      <c r="CQ217" s="198" t="n"/>
      <c r="CR217" s="198" t="n"/>
      <c r="CS217" s="198" t="n"/>
      <c r="CT217" s="304">
        <f>CO217*AR217</f>
        <v/>
      </c>
      <c r="CU217" s="304">
        <f>CT217-(CO217*AQ217)</f>
        <v/>
      </c>
      <c r="CV217" s="304">
        <f>CO217*AY217</f>
        <v/>
      </c>
    </row>
    <row customFormat="1" customHeight="1" hidden="1" ht="15" r="218" s="16">
      <c r="A218" s="217" t="inlineStr">
        <is>
          <t>x</t>
        </is>
      </c>
      <c r="B218" s="67" t="n"/>
      <c r="C218" s="217" t="inlineStr">
        <is>
          <t>ENDA</t>
        </is>
      </c>
      <c r="D218" s="217" t="inlineStr">
        <is>
          <t>PRINTED PATCHWORK</t>
        </is>
      </c>
      <c r="E218" s="217" t="n"/>
      <c r="F218" s="217" t="inlineStr">
        <is>
          <t>x</t>
        </is>
      </c>
      <c r="G218" s="180" t="n"/>
      <c r="H218" s="217" t="n"/>
      <c r="I218" s="217" t="inlineStr">
        <is>
          <t>SHIRT</t>
        </is>
      </c>
      <c r="J218" s="216" t="n"/>
      <c r="K218" s="216" t="n"/>
      <c r="L218" s="181" t="inlineStr">
        <is>
          <t>MENS</t>
        </is>
      </c>
      <c r="M218" s="217" t="n"/>
      <c r="N218" s="182" t="n"/>
      <c r="O218" s="182" t="inlineStr">
        <is>
          <t>C/O SS16</t>
        </is>
      </c>
      <c r="P218" s="182" t="inlineStr">
        <is>
          <t>S-XL</t>
        </is>
      </c>
      <c r="Q218" s="182" t="n"/>
      <c r="R218" s="182" t="inlineStr">
        <is>
          <t>C/O</t>
        </is>
      </c>
      <c r="S218" s="182" t="n"/>
      <c r="T218" s="183" t="inlineStr">
        <is>
          <t>TURKEY</t>
        </is>
      </c>
      <c r="U218" s="183" t="inlineStr">
        <is>
          <t>CONTEX</t>
        </is>
      </c>
      <c r="V218" s="183" t="inlineStr">
        <is>
          <t>KONNEKT TEKSTIL</t>
        </is>
      </c>
      <c r="W218" s="183" t="n"/>
      <c r="X218" s="217" t="inlineStr">
        <is>
          <t>AW16-005</t>
        </is>
      </c>
      <c r="Y218" s="182" t="inlineStr">
        <is>
          <t>ROTATEKS</t>
        </is>
      </c>
      <c r="Z218" s="209" t="inlineStr">
        <is>
          <t>00199 CAROLE (OXFORD) WITH DIGITAL PRINT</t>
        </is>
      </c>
      <c r="AA218" s="182" t="inlineStr">
        <is>
          <t>100% ORGANIC COTTON</t>
        </is>
      </c>
      <c r="AB218" s="182" t="inlineStr">
        <is>
          <t>100% Sustainable</t>
        </is>
      </c>
      <c r="AC218" s="182" t="inlineStr">
        <is>
          <t>100% ORGANIC COTTON</t>
        </is>
      </c>
      <c r="AD218" s="182" t="inlineStr">
        <is>
          <t>290GSM</t>
        </is>
      </c>
      <c r="AE218" s="306" t="n">
        <v>8.5</v>
      </c>
      <c r="AF218" s="182" t="inlineStr">
        <is>
          <t>500M</t>
        </is>
      </c>
      <c r="AG218" s="182" t="inlineStr">
        <is>
          <t>6W</t>
        </is>
      </c>
      <c r="AH218" s="185" t="n"/>
      <c r="AI218" s="185" t="n"/>
      <c r="AJ218" s="185" t="n"/>
      <c r="AK218" s="300" t="n"/>
      <c r="AL218" s="300" t="n"/>
      <c r="AM218" s="301" t="n"/>
      <c r="AN218" s="301" t="n"/>
      <c r="AO218" s="301" t="n"/>
      <c r="AP218" s="301" t="n"/>
      <c r="AQ218" s="301" t="n"/>
      <c r="AR218" s="301" t="n"/>
      <c r="AS218" s="301" t="n"/>
      <c r="AT218" s="302">
        <f>IFERROR(((IF(AS218&gt;0, AS218, IF(AR218&gt;0, AR218, IF(AQ218&gt;0, AQ218, 0)))))*INDEX(Assumptions!$B:$B,MATCH(T218,Assumptions!$A:$A,0)),0)</f>
        <v/>
      </c>
      <c r="AU218" s="302">
        <f>IFERROR(((IF(AS218&gt;0, AS218, IF(AR218&gt;0, AR218, IF(AQ218&gt;0, AQ218, 0)))))*INDEX(Assumptions!$C:$C,MATCH(T218,Assumptions!$A:$A,0)),0)</f>
        <v/>
      </c>
      <c r="AV218" s="302">
        <f>IFERROR(((IF(AS218&gt;0, AS218, IF(AR218&gt;0, AR218, IF(AQ218&gt;0, AQ218, 0)))))*INDEX(Assumptions!$D:$D,MATCH(T218,Assumptions!$A:$A,0)),0)</f>
        <v/>
      </c>
      <c r="AW218" s="302">
        <f>IFERROR(((IF(AS218&gt;0, AS218, IF(AR218&gt;0, AR218, IF(AQ218&gt;0, AQ218, 0)))))*INDEX(Assumptions!$G:$G,MATCH(U218,Assumptions!$F:$F,0)),0)</f>
        <v/>
      </c>
      <c r="AX218" s="303">
        <f>SUM(AT218:AW218)</f>
        <v/>
      </c>
      <c r="AY218" s="301">
        <f>((IF(AS218&gt;0, AS218, IF(AR218&gt;0, AR218, IF(AQ218&gt;0, AQ218, 0)))))+AX218</f>
        <v/>
      </c>
      <c r="AZ218" s="301">
        <f>BC218/BB218</f>
        <v/>
      </c>
      <c r="BA218" s="301">
        <f>BC218/2.38</f>
        <v/>
      </c>
      <c r="BB218" s="182" t="n">
        <v>2.5</v>
      </c>
      <c r="BC218" s="301" t="n"/>
      <c r="BD218" s="191">
        <f>(AZ218-AY218)/AZ218</f>
        <v/>
      </c>
      <c r="BE218" s="301">
        <f>AR218*BQ218</f>
        <v/>
      </c>
      <c r="BF218" s="301" t="n"/>
      <c r="BG218" s="301" t="n"/>
      <c r="BH218" s="192" t="n">
        <v>42226</v>
      </c>
      <c r="BI218" s="192" t="n"/>
      <c r="BJ218" s="192" t="n"/>
      <c r="BK218" s="192" t="n"/>
      <c r="BL218" s="192" t="n">
        <v>42265</v>
      </c>
      <c r="BM218" s="192" t="n"/>
      <c r="BN218" s="192" t="n">
        <v>42276</v>
      </c>
      <c r="BO218" s="192" t="n">
        <v>42328</v>
      </c>
      <c r="BP218" s="183" t="n"/>
      <c r="BQ218" s="193" t="n"/>
      <c r="BR218" s="193" t="n"/>
      <c r="BS218" s="194" t="inlineStr">
        <is>
          <t>?</t>
        </is>
      </c>
      <c r="BT218" s="195" t="n"/>
      <c r="BU218" s="211" t="n"/>
      <c r="BV218" s="195" t="n"/>
      <c r="BW218" s="195" t="n"/>
      <c r="BX218" s="195" t="n"/>
      <c r="BY218" s="196" t="n"/>
      <c r="BZ218" s="196" t="n"/>
      <c r="CA218" s="197" t="n"/>
      <c r="CB218" s="197" t="n"/>
      <c r="CC218" s="197" t="n"/>
      <c r="CD218" s="197" t="n"/>
      <c r="CE218" s="197" t="n"/>
      <c r="CF218" s="197" t="n"/>
      <c r="CG218" s="197" t="n"/>
      <c r="CH218" s="194" t="n"/>
      <c r="CI218" s="194" t="n"/>
      <c r="CJ218" s="249" t="n"/>
      <c r="CK218" s="195" t="n"/>
      <c r="CL218" s="198" t="n"/>
      <c r="CM218" s="198" t="n"/>
      <c r="CN218" s="198" t="n"/>
      <c r="CO218" s="198">
        <f>CM218+CN218</f>
        <v/>
      </c>
      <c r="CP218" s="198">
        <f>CO218*AK218</f>
        <v/>
      </c>
      <c r="CQ218" s="198" t="n"/>
      <c r="CR218" s="198" t="n"/>
      <c r="CS218" s="198" t="n"/>
      <c r="CT218" s="304">
        <f>CO218*AR218</f>
        <v/>
      </c>
      <c r="CU218" s="304">
        <f>CT218-(CO218*AQ218)</f>
        <v/>
      </c>
      <c r="CV218" s="304">
        <f>CO218*AY218</f>
        <v/>
      </c>
    </row>
    <row r="219"/>
    <row r="220"/>
    <row r="221"/>
    <row r="222">
      <c r="CO222" s="11">
        <f>SUBTOTAL(9,CO3:CO218)</f>
        <v/>
      </c>
    </row>
    <row r="223"/>
    <row r="224"/>
    <row r="225"/>
    <row r="226"/>
    <row r="227"/>
    <row r="228"/>
    <row r="229"/>
    <row r="230"/>
    <row r="231">
      <c r="CB231" s="7" t="inlineStr">
        <is>
          <t xml:space="preserve"> </t>
        </is>
      </c>
    </row>
  </sheetData>
  <autoFilter ref="A2:CN214">
    <filterColumn colId="7">
      <filters>
        <filter val="JEANS"/>
      </filters>
    </filterColumn>
    <filterColumn colId="17">
      <filters>
        <filter val="ARTLAB"/>
      </filters>
    </filterColumn>
  </autoFilter>
  <mergeCells count="8">
    <mergeCell ref="CH1:CK1"/>
    <mergeCell ref="BY1:CF1"/>
    <mergeCell ref="T1:W1"/>
    <mergeCell ref="BQ1:BX1"/>
    <mergeCell ref="Y1:AJ1"/>
    <mergeCell ref="AK1:AL1"/>
    <mergeCell ref="AM1:BE1"/>
    <mergeCell ref="BH1:BP1"/>
  </mergeCells>
  <printOptions horizontalCentered="1"/>
  <pageMargins bottom="0" footer="0" header="0" left="0" right="0" top="0"/>
  <pageSetup fitToHeight="0" orientation="landscape" paperSize="9"/>
  <headerFooter>
    <oddHeader>&amp;C&amp;F-&amp;A&amp;R&amp;P</oddHeader>
    <oddFooter/>
    <evenHeader/>
    <evenFooter/>
    <firstHeader/>
    <firstFooter/>
  </headerFooter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 zoomScale="85" zoomScaleNormal="85">
      <selection activeCell="I14" sqref="I14"/>
    </sheetView>
  </sheetViews>
  <sheetFormatPr baseColWidth="8" defaultRowHeight="15"/>
  <cols>
    <col customWidth="1" max="1" min="1" style="96" width="16.140625"/>
    <col customWidth="1" max="4" min="2" style="318" width="11.5703125"/>
    <col customWidth="1" max="6" min="6" style="96" width="16.140625"/>
    <col customWidth="1" max="7" min="7" style="318" width="11.5703125"/>
    <col bestFit="1" customWidth="1" max="9" min="9" width="18"/>
  </cols>
  <sheetData>
    <row customFormat="1" r="1" s="86">
      <c r="A1" s="87" t="inlineStr">
        <is>
          <t>Costs - Per Land</t>
        </is>
      </c>
      <c r="B1" s="319" t="n"/>
      <c r="C1" s="319" t="n"/>
      <c r="D1" s="319" t="n"/>
      <c r="F1" s="89" t="inlineStr">
        <is>
          <t>Costs - Per Agent</t>
        </is>
      </c>
      <c r="G1" s="320" t="n"/>
      <c r="I1" s="320" t="n"/>
    </row>
    <row customHeight="1" ht="39" r="2">
      <c r="A2" s="91" t="inlineStr">
        <is>
          <t>Land</t>
        </is>
      </c>
      <c r="B2" s="321" t="inlineStr">
        <is>
          <t>Transport (%)</t>
        </is>
      </c>
      <c r="C2" s="321" t="inlineStr">
        <is>
          <t>Duties (%)</t>
        </is>
      </c>
      <c r="D2" s="321" t="inlineStr">
        <is>
          <t>Insurance (%)</t>
        </is>
      </c>
      <c r="F2" s="91" t="inlineStr">
        <is>
          <t>Agent</t>
        </is>
      </c>
      <c r="G2" s="321" t="inlineStr">
        <is>
          <t>Buying commission (%)</t>
        </is>
      </c>
      <c r="I2" s="91" t="inlineStr">
        <is>
          <t>Vendors</t>
        </is>
      </c>
    </row>
    <row r="3">
      <c r="A3" s="93" t="inlineStr">
        <is>
          <t xml:space="preserve">GREECE </t>
        </is>
      </c>
      <c r="B3" s="322" t="n">
        <v>0</v>
      </c>
      <c r="C3" s="322" t="n">
        <v>0</v>
      </c>
      <c r="D3" s="322" t="n">
        <v>0</v>
      </c>
      <c r="F3" s="93" t="inlineStr">
        <is>
          <t>A2</t>
        </is>
      </c>
      <c r="G3" s="322" t="n">
        <v>0</v>
      </c>
      <c r="I3" s="93" t="inlineStr">
        <is>
          <t>ARTIE</t>
        </is>
      </c>
    </row>
    <row r="4">
      <c r="A4" s="93" t="inlineStr">
        <is>
          <t>INDIA</t>
        </is>
      </c>
      <c r="B4" s="322" t="n">
        <v>0.12</v>
      </c>
      <c r="C4" s="322" t="n">
        <v>0.096</v>
      </c>
      <c r="D4" s="322" t="n">
        <v>0.002</v>
      </c>
      <c r="F4" s="93" t="inlineStr">
        <is>
          <t>ARTLAB</t>
        </is>
      </c>
      <c r="G4" s="322" t="n">
        <v>0</v>
      </c>
      <c r="I4" s="93" t="inlineStr">
        <is>
          <t>ARTLAB</t>
        </is>
      </c>
    </row>
    <row r="5">
      <c r="A5" s="93" t="inlineStr">
        <is>
          <t>ITALY</t>
        </is>
      </c>
      <c r="B5" s="322" t="n">
        <v>0.02</v>
      </c>
      <c r="C5" s="322" t="n">
        <v>0</v>
      </c>
      <c r="D5" s="322" t="n">
        <v>0.002</v>
      </c>
      <c r="F5" s="93" t="inlineStr">
        <is>
          <t>ATLANTIQC</t>
        </is>
      </c>
      <c r="G5" s="322" t="n">
        <v>0</v>
      </c>
      <c r="I5" s="93" t="inlineStr">
        <is>
          <t>BHA</t>
        </is>
      </c>
    </row>
    <row r="6">
      <c r="A6" s="93" t="inlineStr">
        <is>
          <t>PORTUGAL</t>
        </is>
      </c>
      <c r="B6" s="322" t="n">
        <v>0.02</v>
      </c>
      <c r="C6" s="322" t="n">
        <v>0</v>
      </c>
      <c r="D6" s="322" t="n">
        <v>0.002</v>
      </c>
      <c r="F6" s="93" t="inlineStr">
        <is>
          <t>CCC</t>
        </is>
      </c>
      <c r="G6" s="322" t="n">
        <v>0</v>
      </c>
      <c r="I6" s="93" t="inlineStr">
        <is>
          <t>FLOR DA MODA</t>
        </is>
      </c>
    </row>
    <row r="7">
      <c r="A7" s="93" t="inlineStr">
        <is>
          <t>TUNISIA</t>
        </is>
      </c>
      <c r="B7" s="322" t="n">
        <v>0.02</v>
      </c>
      <c r="C7" s="322" t="n">
        <v>0</v>
      </c>
      <c r="D7" s="322" t="n">
        <v>0.002</v>
      </c>
      <c r="F7" s="93" t="inlineStr">
        <is>
          <t>CONTEX</t>
        </is>
      </c>
      <c r="G7" s="322" t="n">
        <v>0</v>
      </c>
      <c r="I7" s="93" t="inlineStr">
        <is>
          <t>KONNEKT TEKSTIL</t>
        </is>
      </c>
    </row>
    <row r="8">
      <c r="A8" s="93" t="inlineStr">
        <is>
          <t>TURKEY</t>
        </is>
      </c>
      <c r="B8" s="322" t="n">
        <v>0.02</v>
      </c>
      <c r="C8" s="322" t="n">
        <v>0</v>
      </c>
      <c r="D8" s="322" t="n">
        <v>0.002</v>
      </c>
      <c r="F8" s="93" t="inlineStr">
        <is>
          <t>FRANCO FRATTI</t>
        </is>
      </c>
      <c r="G8" s="322" t="n">
        <v>0</v>
      </c>
      <c r="I8" s="93" t="inlineStr">
        <is>
          <t>NEW POWER</t>
        </is>
      </c>
    </row>
    <row r="9">
      <c r="A9" s="93" t="inlineStr">
        <is>
          <t>NETHERLANDS</t>
        </is>
      </c>
      <c r="B9" s="322" t="n">
        <v>0</v>
      </c>
      <c r="C9" s="322" t="n">
        <v>0</v>
      </c>
      <c r="D9" s="322" t="n">
        <v>0</v>
      </c>
      <c r="F9" s="93" t="inlineStr">
        <is>
          <t>INDYBLU</t>
        </is>
      </c>
      <c r="G9" s="322" t="n">
        <v>0.1</v>
      </c>
      <c r="I9" s="93" t="inlineStr">
        <is>
          <t>TRISCOTTON</t>
        </is>
      </c>
    </row>
    <row r="10">
      <c r="A10" s="93" t="inlineStr">
        <is>
          <t>SPAIN</t>
        </is>
      </c>
      <c r="B10" s="322" t="n">
        <v>0.02</v>
      </c>
      <c r="C10" s="322" t="n">
        <v>0</v>
      </c>
      <c r="D10" s="322" t="n">
        <v>0.002</v>
      </c>
      <c r="F10" s="93" t="inlineStr">
        <is>
          <t>SALGARI</t>
        </is>
      </c>
      <c r="G10" s="322" t="n">
        <v>0</v>
      </c>
      <c r="I10" s="93" t="inlineStr">
        <is>
          <t>SINEM</t>
        </is>
      </c>
    </row>
    <row r="11">
      <c r="A11" s="93" t="inlineStr">
        <is>
          <t>CROATIA</t>
        </is>
      </c>
      <c r="B11" s="322" t="n">
        <v>0.02</v>
      </c>
      <c r="C11" s="322" t="n">
        <v>0</v>
      </c>
      <c r="D11" s="322" t="n">
        <v>0.002</v>
      </c>
      <c r="F11" s="93" t="inlineStr">
        <is>
          <t>TBC</t>
        </is>
      </c>
      <c r="G11" s="322" t="n">
        <v>0</v>
      </c>
      <c r="I11" s="93" t="inlineStr">
        <is>
          <t>Manuela &amp; Perreira</t>
        </is>
      </c>
    </row>
    <row r="12">
      <c r="A12" s="93" t="n"/>
      <c r="B12" s="323" t="n"/>
      <c r="C12" s="323" t="n"/>
      <c r="D12" s="323" t="n"/>
      <c r="F12" s="93" t="inlineStr">
        <is>
          <t>UNI TEXTILES</t>
        </is>
      </c>
      <c r="G12" s="322" t="n">
        <v>0</v>
      </c>
      <c r="I12" s="93" t="inlineStr">
        <is>
          <t>Cortebelo</t>
        </is>
      </c>
    </row>
    <row r="13">
      <c r="A13" s="93" t="inlineStr"/>
      <c r="B13" s="323" t="n"/>
      <c r="C13" s="323" t="n"/>
      <c r="D13" s="323" t="n"/>
      <c r="F13" s="93" t="inlineStr">
        <is>
          <t>TIMEBRIDGE</t>
        </is>
      </c>
      <c r="G13" s="322" t="n">
        <v>0.05</v>
      </c>
      <c r="I13" s="93" t="inlineStr">
        <is>
          <t>PTT</t>
        </is>
      </c>
    </row>
    <row r="14">
      <c r="A14" s="93" t="inlineStr"/>
      <c r="B14" s="323" t="n"/>
      <c r="C14" s="323" t="n"/>
      <c r="D14" s="323" t="n"/>
      <c r="F14" s="93" t="n"/>
      <c r="G14" s="322" t="n"/>
      <c r="I14" s="93" t="n"/>
    </row>
    <row r="15">
      <c r="A15" s="93" t="inlineStr"/>
      <c r="B15" s="323" t="n"/>
      <c r="C15" s="323" t="n"/>
      <c r="D15" s="323" t="n"/>
      <c r="F15" s="93" t="n"/>
      <c r="G15" s="322" t="n"/>
      <c r="I15" s="93" t="n"/>
    </row>
    <row r="16">
      <c r="A16" s="93" t="inlineStr"/>
      <c r="B16" s="323" t="n"/>
      <c r="C16" s="323" t="n"/>
      <c r="D16" s="323" t="n"/>
      <c r="F16" s="93" t="n"/>
      <c r="G16" s="322" t="n"/>
      <c r="I16" s="93" t="n"/>
    </row>
  </sheetData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51"/>
  <sheetViews>
    <sheetView workbookViewId="0" zoomScale="70" zoomScaleNormal="85">
      <pane activePane="bottomRight" state="frozenSplit" topLeftCell="Q77" xSplit="4" ySplit="4"/>
      <selection activeCell="E1" pane="topRight" sqref="E1"/>
      <selection activeCell="A5" pane="bottomLeft" sqref="A5"/>
      <selection activeCell="Z91" pane="bottomRight" sqref="Z91"/>
    </sheetView>
  </sheetViews>
  <sheetFormatPr baseColWidth="8" defaultRowHeight="12.75"/>
  <cols>
    <col bestFit="1" customWidth="1" max="1" min="1" style="11" width="17.42578125"/>
    <col bestFit="1" customWidth="1" max="2" min="2" style="253" width="21.5703125"/>
    <col customWidth="1" max="3" min="3" style="11" width="28.85546875"/>
    <col bestFit="1" customWidth="1" max="4" min="4" style="11" width="41"/>
    <col customWidth="1" max="5" min="5" style="11" width="25.28515625"/>
    <col customWidth="1" max="6" min="6" style="11" width="42.5703125"/>
    <col customWidth="1" max="7" min="7" style="11" width="40.28515625"/>
    <col customWidth="1" max="8" min="8" style="11" width="27.28515625"/>
    <col customWidth="1" max="9" min="9" style="11" width="13"/>
    <col customWidth="1" max="10" min="10" style="11" width="17.28515625"/>
    <col customWidth="1" max="11" min="11" style="11" width="15.28515625"/>
    <col customWidth="1" max="12" min="12" style="11" width="18.7109375"/>
    <col customWidth="1" max="13" min="13" style="11" width="16.28515625"/>
    <col customWidth="1" max="14" min="14" style="11" width="16.7109375"/>
    <col customWidth="1" max="15" min="15" style="11" width="16.28515625"/>
    <col customWidth="1" max="16" min="16" style="11" width="17.7109375"/>
    <col customWidth="1" max="17" min="17" style="11" width="22.140625"/>
    <col customWidth="1" max="21" min="18" style="11" width="8.85546875"/>
    <col customWidth="1" max="26" min="22" style="116" width="8.85546875"/>
    <col bestFit="1" customWidth="1" max="27" min="27" style="11" width="32.7109375"/>
    <col customWidth="1" max="28" min="28" style="116" width="16.42578125"/>
    <col customWidth="1" max="29" min="29" style="116" width="19.140625"/>
    <col bestFit="1" customWidth="1" max="30" min="30" style="116" width="26.85546875"/>
    <col customWidth="1" max="31" min="31" style="116" width="32"/>
    <col customWidth="1" max="32" min="32" style="116" width="44.28515625"/>
    <col customWidth="1" max="33" min="33" style="116" width="16.42578125"/>
    <col customWidth="1" max="34" min="34" style="11" width="11"/>
    <col customWidth="1" max="35" min="35" style="11" width="10.7109375"/>
    <col bestFit="1" customWidth="1" max="36" min="36" style="11" width="38.85546875"/>
    <col bestFit="1" customWidth="1" max="37" min="37" style="11" width="24.28515625"/>
    <col bestFit="1" customWidth="1" max="38" min="38" style="11" width="19.5703125"/>
    <col customWidth="1" max="16384" min="39" style="11" width="9.140625"/>
  </cols>
  <sheetData>
    <row r="1">
      <c r="AH1" s="116" t="n"/>
      <c r="AI1" s="116" t="n"/>
      <c r="AJ1" s="116" t="n"/>
      <c r="AK1" s="116" t="n"/>
    </row>
    <row r="3">
      <c r="D3" s="113" t="n"/>
      <c r="R3" s="114" t="n">
        <v>42401</v>
      </c>
      <c r="S3" s="114" t="n">
        <v>42410</v>
      </c>
      <c r="T3" s="114" t="n">
        <v>42413</v>
      </c>
      <c r="U3" s="114" t="n">
        <v>42417</v>
      </c>
      <c r="V3" s="114" t="n">
        <v>42423</v>
      </c>
      <c r="W3" s="114" t="n">
        <v>42458</v>
      </c>
      <c r="X3" s="114" t="n">
        <v>42432</v>
      </c>
      <c r="Y3" s="114" t="n">
        <v>42443</v>
      </c>
      <c r="Z3" s="114" t="n">
        <v>42451</v>
      </c>
      <c r="AJ3" s="11" t="inlineStr">
        <is>
          <t>BUY 1</t>
        </is>
      </c>
    </row>
    <row customHeight="1" ht="73.5" r="4">
      <c r="A4" s="21" t="inlineStr">
        <is>
          <t>article nr</t>
        </is>
      </c>
      <c r="B4" s="151" t="n"/>
      <c r="C4" s="21" t="inlineStr">
        <is>
          <t>style</t>
        </is>
      </c>
      <c r="D4" s="21" t="inlineStr">
        <is>
          <t>wash / colour</t>
        </is>
      </c>
      <c r="E4" s="28" t="inlineStr">
        <is>
          <t>fabric supplier</t>
        </is>
      </c>
      <c r="F4" s="28" t="inlineStr">
        <is>
          <t>fabric code</t>
        </is>
      </c>
      <c r="G4" s="28" t="inlineStr">
        <is>
          <t>non organic fabric code (for KOI development)</t>
        </is>
      </c>
      <c r="H4" s="28" t="inlineStr">
        <is>
          <t>collection / theme</t>
        </is>
      </c>
      <c r="I4" s="21" t="inlineStr">
        <is>
          <t>drop</t>
        </is>
      </c>
      <c r="J4" s="21" t="inlineStr">
        <is>
          <t>category</t>
        </is>
      </c>
      <c r="K4" s="21" t="inlineStr">
        <is>
          <t>gender</t>
        </is>
      </c>
      <c r="L4" s="24" t="inlineStr">
        <is>
          <t>vendor</t>
        </is>
      </c>
      <c r="M4" s="24" t="inlineStr">
        <is>
          <t>laundry</t>
        </is>
      </c>
      <c r="N4" s="85" t="inlineStr">
        <is>
          <t>fabric price</t>
        </is>
      </c>
      <c r="O4" s="28" t="inlineStr">
        <is>
          <t>MOQ</t>
        </is>
      </c>
      <c r="P4" s="28" t="inlineStr">
        <is>
          <t>Leadtime</t>
        </is>
      </c>
      <c r="Q4" s="105" t="inlineStr">
        <is>
          <t>Booking Consumption</t>
        </is>
      </c>
      <c r="R4" s="110" t="inlineStr">
        <is>
          <t>total buy</t>
        </is>
      </c>
      <c r="S4" s="110" t="inlineStr">
        <is>
          <t>total buy</t>
        </is>
      </c>
      <c r="T4" s="110" t="inlineStr">
        <is>
          <t>total buy</t>
        </is>
      </c>
      <c r="U4" s="110" t="inlineStr">
        <is>
          <t>total buy</t>
        </is>
      </c>
      <c r="V4" s="110" t="inlineStr">
        <is>
          <t>total buy</t>
        </is>
      </c>
      <c r="W4" s="110" t="inlineStr">
        <is>
          <t>total buy</t>
        </is>
      </c>
      <c r="X4" s="110" t="inlineStr">
        <is>
          <t>total buy</t>
        </is>
      </c>
      <c r="Y4" s="110" t="inlineStr">
        <is>
          <t>total buy</t>
        </is>
      </c>
      <c r="Z4" s="110" t="inlineStr">
        <is>
          <t>FINAL BUY</t>
        </is>
      </c>
      <c r="AA4" s="110" t="inlineStr">
        <is>
          <t>total fabric meters</t>
        </is>
      </c>
      <c r="AB4" s="110" t="inlineStr">
        <is>
          <t>STOCK</t>
        </is>
      </c>
      <c r="AC4" s="110" t="inlineStr">
        <is>
          <t>fabric order date</t>
        </is>
      </c>
      <c r="AD4" s="111" t="inlineStr">
        <is>
          <t>MTRS BOOKED</t>
        </is>
      </c>
      <c r="AE4" s="112" t="inlineStr">
        <is>
          <t>confirmed fabric ETD</t>
        </is>
      </c>
      <c r="AF4" s="110" t="inlineStr">
        <is>
          <t>Comments</t>
        </is>
      </c>
      <c r="AG4" s="110" t="inlineStr">
        <is>
          <t>CORE STILL TO COME!</t>
        </is>
      </c>
      <c r="AH4" s="11" t="inlineStr">
        <is>
          <t>BUY 1</t>
        </is>
      </c>
      <c r="AI4" s="11" t="inlineStr">
        <is>
          <t>BUY 2</t>
        </is>
      </c>
      <c r="AJ4" s="110" t="inlineStr">
        <is>
          <t>Initial order</t>
        </is>
      </c>
      <c r="AK4" s="110" t="inlineStr">
        <is>
          <t>Balance orders</t>
        </is>
      </c>
      <c r="AL4" s="110" t="inlineStr">
        <is>
          <t>Factory Call off</t>
        </is>
      </c>
      <c r="AM4" s="110" t="inlineStr">
        <is>
          <t>Date</t>
        </is>
      </c>
    </row>
    <row customHeight="1" ht="15" r="5">
      <c r="A5" s="147" t="inlineStr">
        <is>
          <t>K160703042</t>
        </is>
      </c>
      <c r="B5" s="152" t="n"/>
      <c r="C5" s="230" t="inlineStr">
        <is>
          <t>AMELIA</t>
        </is>
      </c>
      <c r="D5" s="230" t="inlineStr">
        <is>
          <t>DARK OLIVE GREEN</t>
        </is>
      </c>
      <c r="E5" s="109" t="inlineStr">
        <is>
          <t>AYYILDIZ</t>
        </is>
      </c>
      <c r="F5" s="109" t="inlineStr">
        <is>
          <t>QUINQUI</t>
        </is>
      </c>
      <c r="G5" s="109" t="n"/>
      <c r="H5" s="109" t="n"/>
      <c r="I5" s="230" t="inlineStr">
        <is>
          <t>Drop 3</t>
        </is>
      </c>
      <c r="J5" s="230" t="inlineStr">
        <is>
          <t>WOVEN TOP</t>
        </is>
      </c>
      <c r="K5" s="122" t="inlineStr">
        <is>
          <t>WOMENS</t>
        </is>
      </c>
      <c r="L5" s="109" t="inlineStr">
        <is>
          <t>KONNEKT TEKSTIL</t>
        </is>
      </c>
      <c r="M5" s="109" t="n"/>
      <c r="N5" s="324" t="n">
        <v>3.5</v>
      </c>
      <c r="O5" s="109" t="inlineStr">
        <is>
          <t>stock fabric</t>
        </is>
      </c>
      <c r="P5" s="109" t="n"/>
      <c r="Q5" s="109" t="n"/>
      <c r="R5" s="125" t="n"/>
      <c r="S5" s="126" t="n">
        <v>0</v>
      </c>
      <c r="T5" s="126" t="n">
        <v>150</v>
      </c>
      <c r="U5" s="126" t="n">
        <v>150</v>
      </c>
      <c r="V5" s="135" t="inlineStr">
        <is>
          <t>cx</t>
        </is>
      </c>
      <c r="W5" s="135" t="inlineStr">
        <is>
          <t>cx</t>
        </is>
      </c>
      <c r="X5" s="135" t="inlineStr">
        <is>
          <t>cx</t>
        </is>
      </c>
      <c r="Y5" s="135" t="inlineStr">
        <is>
          <t>cx</t>
        </is>
      </c>
      <c r="Z5" s="135" t="inlineStr">
        <is>
          <t>cx</t>
        </is>
      </c>
    </row>
    <row customHeight="1" ht="15" r="6">
      <c r="A6" s="147" t="inlineStr">
        <is>
          <t>K160700010</t>
        </is>
      </c>
      <c r="B6" s="152" t="n"/>
      <c r="C6" s="230" t="inlineStr">
        <is>
          <t>ARLETTE</t>
        </is>
      </c>
      <c r="D6" s="230" t="inlineStr">
        <is>
          <t>DARK OLIVE GREEN</t>
        </is>
      </c>
      <c r="E6" s="109" t="inlineStr">
        <is>
          <t>AYYILDIZ</t>
        </is>
      </c>
      <c r="F6" s="109" t="inlineStr">
        <is>
          <t>QUINQUI</t>
        </is>
      </c>
      <c r="G6" s="109" t="n"/>
      <c r="H6" s="109" t="n"/>
      <c r="I6" s="230" t="inlineStr">
        <is>
          <t>Drop 3</t>
        </is>
      </c>
      <c r="J6" s="230" t="inlineStr">
        <is>
          <t>JUMPSUIT</t>
        </is>
      </c>
      <c r="K6" s="122" t="inlineStr">
        <is>
          <t>WOMENS</t>
        </is>
      </c>
      <c r="L6" s="109" t="inlineStr">
        <is>
          <t>KONNEKT TEKSTIL</t>
        </is>
      </c>
      <c r="M6" s="109" t="n"/>
      <c r="N6" s="325" t="n">
        <v>3.5</v>
      </c>
      <c r="O6" s="109" t="inlineStr">
        <is>
          <t>stock fabric</t>
        </is>
      </c>
      <c r="P6" s="109" t="inlineStr">
        <is>
          <t>stock fabric</t>
        </is>
      </c>
      <c r="Q6" s="109" t="n"/>
      <c r="R6" s="125" t="n"/>
      <c r="S6" s="126" t="n">
        <v>0</v>
      </c>
      <c r="T6" s="126" t="inlineStr">
        <is>
          <t>nominatie voor cx</t>
        </is>
      </c>
      <c r="U6" s="126" t="inlineStr">
        <is>
          <t>nominatie voor cx</t>
        </is>
      </c>
      <c r="V6" s="135" t="inlineStr">
        <is>
          <t>cx</t>
        </is>
      </c>
      <c r="W6" s="135" t="inlineStr">
        <is>
          <t>cx</t>
        </is>
      </c>
      <c r="X6" s="135" t="inlineStr">
        <is>
          <t>cx</t>
        </is>
      </c>
      <c r="Y6" s="135" t="inlineStr">
        <is>
          <t>cx</t>
        </is>
      </c>
      <c r="Z6" s="135" t="inlineStr">
        <is>
          <t>cx</t>
        </is>
      </c>
      <c r="AF6" s="146" t="n"/>
      <c r="AG6" s="146" t="n"/>
    </row>
    <row customHeight="1" ht="15" r="7">
      <c r="A7" s="147" t="inlineStr">
        <is>
          <t>K160703030</t>
        </is>
      </c>
      <c r="B7" s="152" t="n"/>
      <c r="C7" s="230" t="inlineStr">
        <is>
          <t>ASTRID</t>
        </is>
      </c>
      <c r="D7" s="230" t="inlineStr">
        <is>
          <t>DARK OLIVE GREEN</t>
        </is>
      </c>
      <c r="E7" s="109" t="inlineStr">
        <is>
          <t>AYYILDIZ</t>
        </is>
      </c>
      <c r="F7" s="109" t="inlineStr">
        <is>
          <t>QUINQUI</t>
        </is>
      </c>
      <c r="G7" s="109" t="n"/>
      <c r="H7" s="109" t="n"/>
      <c r="I7" s="230" t="inlineStr">
        <is>
          <t>Drop 3</t>
        </is>
      </c>
      <c r="J7" s="230" t="inlineStr">
        <is>
          <t>SHIRT</t>
        </is>
      </c>
      <c r="K7" s="122" t="inlineStr">
        <is>
          <t>WOMENS</t>
        </is>
      </c>
      <c r="L7" s="109" t="inlineStr">
        <is>
          <t>KONNEKT TEKSTIL</t>
        </is>
      </c>
      <c r="M7" s="109" t="n"/>
      <c r="N7" s="325" t="n">
        <v>3.5</v>
      </c>
      <c r="O7" s="109" t="inlineStr">
        <is>
          <t>stock fabric</t>
        </is>
      </c>
      <c r="P7" s="109" t="inlineStr">
        <is>
          <t>stock fabric</t>
        </is>
      </c>
      <c r="Q7" s="109" t="n"/>
      <c r="R7" s="125" t="n"/>
      <c r="S7" s="126" t="n">
        <v>0</v>
      </c>
      <c r="T7" s="126" t="inlineStr">
        <is>
          <t>nominatie voor cx</t>
        </is>
      </c>
      <c r="U7" s="126" t="inlineStr">
        <is>
          <t>nominatie voor cx</t>
        </is>
      </c>
      <c r="V7" s="135" t="inlineStr">
        <is>
          <t>cx</t>
        </is>
      </c>
      <c r="W7" s="135" t="inlineStr">
        <is>
          <t>cx</t>
        </is>
      </c>
      <c r="X7" s="135" t="inlineStr">
        <is>
          <t>cx</t>
        </is>
      </c>
      <c r="Y7" s="135" t="inlineStr">
        <is>
          <t>cx</t>
        </is>
      </c>
      <c r="Z7" s="135" t="inlineStr">
        <is>
          <t>cx</t>
        </is>
      </c>
    </row>
    <row customHeight="1" ht="15" r="8">
      <c r="A8" s="147" t="inlineStr">
        <is>
          <t>K160707011</t>
        </is>
      </c>
      <c r="B8" s="152" t="n"/>
      <c r="C8" s="230" t="inlineStr">
        <is>
          <t>FARICA</t>
        </is>
      </c>
      <c r="D8" s="230" t="inlineStr">
        <is>
          <t>DARK OLIVE GREEN</t>
        </is>
      </c>
      <c r="E8" s="109" t="inlineStr">
        <is>
          <t>AYYILDIZ</t>
        </is>
      </c>
      <c r="F8" s="109" t="inlineStr">
        <is>
          <t>QUINQUI</t>
        </is>
      </c>
      <c r="G8" s="109" t="n"/>
      <c r="H8" s="109" t="n"/>
      <c r="I8" s="230" t="inlineStr">
        <is>
          <t>Drop 3</t>
        </is>
      </c>
      <c r="J8" s="230" t="inlineStr">
        <is>
          <t>WOVEN DRESS</t>
        </is>
      </c>
      <c r="K8" s="122" t="inlineStr">
        <is>
          <t>WOMENS</t>
        </is>
      </c>
      <c r="L8" s="109" t="inlineStr">
        <is>
          <t>KONNEKT TEKSTIL</t>
        </is>
      </c>
      <c r="M8" s="109" t="n"/>
      <c r="N8" s="325" t="n">
        <v>3.5</v>
      </c>
      <c r="O8" s="109" t="inlineStr">
        <is>
          <t>stock fabric</t>
        </is>
      </c>
      <c r="P8" s="109" t="inlineStr">
        <is>
          <t>stock fabric</t>
        </is>
      </c>
      <c r="Q8" s="109" t="n"/>
      <c r="R8" s="125" t="n"/>
      <c r="S8" s="126" t="n">
        <v>0</v>
      </c>
      <c r="T8" s="126" t="inlineStr">
        <is>
          <t>nominatie voor cx</t>
        </is>
      </c>
      <c r="U8" s="126" t="inlineStr">
        <is>
          <t>nominatie voor cx</t>
        </is>
      </c>
      <c r="V8" s="135" t="inlineStr">
        <is>
          <t>cx</t>
        </is>
      </c>
      <c r="W8" s="135" t="inlineStr">
        <is>
          <t>cx</t>
        </is>
      </c>
      <c r="X8" s="135" t="inlineStr">
        <is>
          <t>cx</t>
        </is>
      </c>
      <c r="Y8" s="135" t="inlineStr">
        <is>
          <t>cx</t>
        </is>
      </c>
      <c r="Z8" s="135" t="inlineStr">
        <is>
          <t>cx</t>
        </is>
      </c>
    </row>
    <row customHeight="1" ht="15" r="9">
      <c r="A9" s="3" t="inlineStr">
        <is>
          <t>K160751205</t>
        </is>
      </c>
      <c r="B9" s="63" t="inlineStr">
        <is>
          <t>BK</t>
        </is>
      </c>
      <c r="C9" s="66" t="inlineStr">
        <is>
          <t>CHARLES</t>
        </is>
      </c>
      <c r="D9" s="66" t="inlineStr">
        <is>
          <t>SMOKE BLUE 3D</t>
        </is>
      </c>
      <c r="E9" s="41" t="inlineStr">
        <is>
          <t>CALIK</t>
        </is>
      </c>
      <c r="F9" s="66" t="inlineStr">
        <is>
          <t>D5202O289 Caminala smoky blue</t>
        </is>
      </c>
      <c r="G9" s="41" t="n"/>
      <c r="H9" s="41" t="inlineStr">
        <is>
          <t>SEASONAL MAIN</t>
        </is>
      </c>
      <c r="I9" s="66" t="inlineStr">
        <is>
          <t>Drop 1</t>
        </is>
      </c>
      <c r="J9" s="66" t="inlineStr">
        <is>
          <t>JEANS</t>
        </is>
      </c>
      <c r="K9" s="40" t="inlineStr">
        <is>
          <t>MENS</t>
        </is>
      </c>
      <c r="L9" s="42" t="inlineStr">
        <is>
          <t>ARTLAB</t>
        </is>
      </c>
      <c r="M9" s="42" t="inlineStr">
        <is>
          <t>INTERWASHING</t>
        </is>
      </c>
      <c r="N9" s="305" t="inlineStr">
        <is>
          <t>5,49 / 146</t>
        </is>
      </c>
      <c r="O9" s="41" t="n">
        <v>3000</v>
      </c>
      <c r="P9" s="58" t="inlineStr">
        <is>
          <t>6-7</t>
        </is>
      </c>
      <c r="Q9" s="41" t="n">
        <v>1.5</v>
      </c>
      <c r="R9" s="103" t="n">
        <v>400</v>
      </c>
      <c r="S9" s="121" t="n">
        <v>700</v>
      </c>
      <c r="T9" s="121" t="n">
        <v>1000</v>
      </c>
      <c r="U9" s="121" t="n">
        <v>1000</v>
      </c>
      <c r="V9" s="136" t="n">
        <v>1000</v>
      </c>
      <c r="W9" s="155" t="n">
        <v>700</v>
      </c>
      <c r="X9" s="155" t="n">
        <v>700</v>
      </c>
      <c r="Y9" s="155" t="n">
        <v>700</v>
      </c>
      <c r="Z9" s="155" t="n">
        <v>700</v>
      </c>
      <c r="AA9" s="11">
        <f>Z9*Q9</f>
        <v/>
      </c>
      <c r="AB9" s="116" t="n">
        <v>1000</v>
      </c>
      <c r="AC9" s="117" t="n">
        <v>42416</v>
      </c>
      <c r="AD9" s="116" t="n">
        <v>3000</v>
      </c>
      <c r="AE9" s="117" t="n">
        <v>42460</v>
      </c>
      <c r="AF9" s="116" t="inlineStr">
        <is>
          <t>C/O to SS17</t>
        </is>
      </c>
      <c r="AH9" s="5" t="inlineStr">
        <is>
          <t>x</t>
        </is>
      </c>
      <c r="AJ9" s="11" t="n">
        <v>700</v>
      </c>
      <c r="AL9" s="11" t="n">
        <v>1000</v>
      </c>
      <c r="AM9" s="113" t="n">
        <v>42440</v>
      </c>
    </row>
    <row customHeight="1" ht="15" r="10">
      <c r="A10" s="3" t="inlineStr">
        <is>
          <t>K160701109</t>
        </is>
      </c>
      <c r="B10" s="63" t="n"/>
      <c r="C10" s="66" t="inlineStr">
        <is>
          <t>JUNO</t>
        </is>
      </c>
      <c r="D10" s="66" t="inlineStr">
        <is>
          <t>SMOKE BLUE 3D</t>
        </is>
      </c>
      <c r="E10" s="41" t="inlineStr">
        <is>
          <t>CALIK</t>
        </is>
      </c>
      <c r="F10" s="66" t="inlineStr">
        <is>
          <t>D5202O289 Caminala smoky blue</t>
        </is>
      </c>
      <c r="G10" s="41" t="n"/>
      <c r="H10" s="41" t="inlineStr">
        <is>
          <t>SEASONAL MAIN</t>
        </is>
      </c>
      <c r="I10" s="66" t="inlineStr">
        <is>
          <t>Drop 1</t>
        </is>
      </c>
      <c r="J10" s="66" t="inlineStr">
        <is>
          <t>JEANS</t>
        </is>
      </c>
      <c r="K10" s="40" t="inlineStr">
        <is>
          <t>WOMENS</t>
        </is>
      </c>
      <c r="L10" s="42" t="inlineStr">
        <is>
          <t>ARTLAB</t>
        </is>
      </c>
      <c r="M10" s="42" t="inlineStr">
        <is>
          <t>INTERWASHING</t>
        </is>
      </c>
      <c r="N10" s="305" t="inlineStr">
        <is>
          <t>5,49 / 146</t>
        </is>
      </c>
      <c r="O10" s="41" t="n">
        <v>3000</v>
      </c>
      <c r="P10" s="58" t="inlineStr">
        <is>
          <t>6-7</t>
        </is>
      </c>
      <c r="Q10" s="41" t="n">
        <v>1.5</v>
      </c>
      <c r="R10" s="104" t="n"/>
      <c r="S10" s="121" t="n">
        <v>0</v>
      </c>
      <c r="T10" s="121" t="n">
        <v>1000</v>
      </c>
      <c r="U10" s="121" t="n">
        <v>600</v>
      </c>
      <c r="V10" s="136" t="n">
        <v>600</v>
      </c>
      <c r="W10" s="155" t="n">
        <v>600</v>
      </c>
      <c r="X10" s="155" t="n">
        <v>600</v>
      </c>
      <c r="Y10" s="155" t="n">
        <v>600</v>
      </c>
      <c r="Z10" s="221" t="n">
        <v>500</v>
      </c>
      <c r="AA10" s="11">
        <f>Z10*Q10</f>
        <v/>
      </c>
      <c r="AB10" s="116" t="inlineStr">
        <is>
          <t>x</t>
        </is>
      </c>
      <c r="AC10" s="117" t="inlineStr">
        <is>
          <t>x</t>
        </is>
      </c>
      <c r="AD10" s="116" t="inlineStr">
        <is>
          <t>x</t>
        </is>
      </c>
      <c r="AE10" s="117" t="inlineStr">
        <is>
          <t>x</t>
        </is>
      </c>
      <c r="AF10" s="116" t="inlineStr">
        <is>
          <t>C/O to SS17</t>
        </is>
      </c>
      <c r="AI10" s="5" t="inlineStr">
        <is>
          <t>x</t>
        </is>
      </c>
      <c r="AL10" s="11" t="n">
        <v>650</v>
      </c>
      <c r="AM10" s="113" t="n">
        <v>42474</v>
      </c>
    </row>
    <row customHeight="1" ht="15" r="11">
      <c r="A11" s="3" t="inlineStr">
        <is>
          <t>K999951205</t>
        </is>
      </c>
      <c r="B11" s="63" t="n"/>
      <c r="C11" s="63" t="inlineStr">
        <is>
          <t>CHARLES</t>
        </is>
      </c>
      <c r="D11" s="63" t="inlineStr">
        <is>
          <t>ELECTRIC BLUE</t>
        </is>
      </c>
      <c r="E11" s="41" t="inlineStr">
        <is>
          <t>CALIK</t>
        </is>
      </c>
      <c r="F11" s="66" t="inlineStr">
        <is>
          <t>D7253O019 Rosemary stretch</t>
        </is>
      </c>
      <c r="G11" s="41" t="n"/>
      <c r="H11" s="3" t="inlineStr">
        <is>
          <t>ROYAL CORE</t>
        </is>
      </c>
      <c r="I11" s="66" t="inlineStr">
        <is>
          <t>Drop 1</t>
        </is>
      </c>
      <c r="J11" s="63" t="inlineStr">
        <is>
          <t>JEANS</t>
        </is>
      </c>
      <c r="K11" s="40" t="inlineStr">
        <is>
          <t>MENS</t>
        </is>
      </c>
      <c r="L11" s="79" t="inlineStr">
        <is>
          <t>ARTLAB</t>
        </is>
      </c>
      <c r="M11" s="79" t="inlineStr">
        <is>
          <t>INTERWASHING</t>
        </is>
      </c>
      <c r="N11" s="305" t="inlineStr">
        <is>
          <t>5 / 142</t>
        </is>
      </c>
      <c r="O11" s="41" t="n">
        <v>3000</v>
      </c>
      <c r="P11" s="58" t="inlineStr">
        <is>
          <t>6-7</t>
        </is>
      </c>
      <c r="Q11" s="41" t="n">
        <v>1.5</v>
      </c>
      <c r="R11" s="103" t="n"/>
      <c r="S11" s="121" t="n">
        <v>0</v>
      </c>
      <c r="T11" s="121" t="n">
        <v>0</v>
      </c>
      <c r="U11" s="121" t="n">
        <v>0</v>
      </c>
      <c r="V11" s="136" t="n">
        <v>0</v>
      </c>
      <c r="W11" s="154" t="n">
        <v>0</v>
      </c>
      <c r="X11" s="154" t="n">
        <v>0</v>
      </c>
      <c r="Y11" s="154" t="n">
        <v>0</v>
      </c>
      <c r="Z11" s="154" t="n">
        <v>0</v>
      </c>
      <c r="AA11" s="11">
        <f>Z11*Q11</f>
        <v/>
      </c>
      <c r="AB11" s="116" t="n">
        <v>6500</v>
      </c>
      <c r="AF11" s="116" t="inlineStr">
        <is>
          <t>C/O to SS17</t>
        </is>
      </c>
      <c r="AG11" s="116" t="n">
        <v>700</v>
      </c>
      <c r="AI11" s="11" t="inlineStr">
        <is>
          <t>x</t>
        </is>
      </c>
    </row>
    <row customHeight="1" ht="15" r="12">
      <c r="A12" s="3" t="inlineStr">
        <is>
          <t>K999901206</t>
        </is>
      </c>
      <c r="B12" s="63" t="n"/>
      <c r="C12" s="63" t="inlineStr">
        <is>
          <t>DIDO</t>
        </is>
      </c>
      <c r="D12" s="63" t="inlineStr">
        <is>
          <t>ELECTRIC BLUE</t>
        </is>
      </c>
      <c r="E12" s="41" t="inlineStr">
        <is>
          <t>CALIK</t>
        </is>
      </c>
      <c r="F12" s="66" t="inlineStr">
        <is>
          <t>D7253O019 Rosemary stretch</t>
        </is>
      </c>
      <c r="G12" s="41" t="n"/>
      <c r="H12" s="3" t="inlineStr">
        <is>
          <t>ROYAL CORE</t>
        </is>
      </c>
      <c r="I12" s="66" t="inlineStr">
        <is>
          <t>Drop 1</t>
        </is>
      </c>
      <c r="J12" s="63" t="inlineStr">
        <is>
          <t>JEANS</t>
        </is>
      </c>
      <c r="K12" s="40" t="inlineStr">
        <is>
          <t>WOMENS</t>
        </is>
      </c>
      <c r="L12" s="79" t="inlineStr">
        <is>
          <t>ARTLAB</t>
        </is>
      </c>
      <c r="M12" s="79" t="inlineStr">
        <is>
          <t>INTERWASHING</t>
        </is>
      </c>
      <c r="N12" s="305" t="inlineStr">
        <is>
          <t>5 / 142</t>
        </is>
      </c>
      <c r="O12" s="41" t="n">
        <v>3000</v>
      </c>
      <c r="P12" s="58" t="inlineStr">
        <is>
          <t>6-7</t>
        </is>
      </c>
      <c r="Q12" s="41" t="n">
        <v>1.5</v>
      </c>
      <c r="R12" s="103" t="n"/>
      <c r="S12" s="121" t="n">
        <v>0</v>
      </c>
      <c r="T12" s="121" t="n">
        <v>0</v>
      </c>
      <c r="U12" s="121" t="n">
        <v>0</v>
      </c>
      <c r="V12" s="136" t="n">
        <v>0</v>
      </c>
      <c r="W12" s="154" t="n">
        <v>0</v>
      </c>
      <c r="X12" s="154" t="n">
        <v>0</v>
      </c>
      <c r="Y12" s="154" t="n">
        <v>0</v>
      </c>
      <c r="Z12" s="154" t="n">
        <v>0</v>
      </c>
      <c r="AA12" s="11">
        <f>Z12*Q12</f>
        <v/>
      </c>
      <c r="AB12" s="116" t="inlineStr">
        <is>
          <t>x</t>
        </is>
      </c>
      <c r="AF12" s="116" t="inlineStr">
        <is>
          <t>C/O to SS17</t>
        </is>
      </c>
      <c r="AG12" s="116" t="n">
        <v>300</v>
      </c>
      <c r="AI12" s="11" t="inlineStr">
        <is>
          <t>x</t>
        </is>
      </c>
    </row>
    <row customHeight="1" ht="15" r="13">
      <c r="A13" s="3" t="inlineStr">
        <is>
          <t>K999951305</t>
        </is>
      </c>
      <c r="B13" s="63" t="n"/>
      <c r="C13" s="63" t="inlineStr">
        <is>
          <t>JOHN</t>
        </is>
      </c>
      <c r="D13" s="63" t="inlineStr">
        <is>
          <t>ELECTRIC BLUE</t>
        </is>
      </c>
      <c r="E13" s="41" t="inlineStr">
        <is>
          <t>CALIK</t>
        </is>
      </c>
      <c r="F13" s="66" t="inlineStr">
        <is>
          <t>D7253O019 Rosemary stretch</t>
        </is>
      </c>
      <c r="G13" s="41" t="n"/>
      <c r="H13" s="3" t="inlineStr">
        <is>
          <t>ROYAL CORE</t>
        </is>
      </c>
      <c r="I13" s="66" t="inlineStr">
        <is>
          <t>Drop 1</t>
        </is>
      </c>
      <c r="J13" s="63" t="inlineStr">
        <is>
          <t>JEANS</t>
        </is>
      </c>
      <c r="K13" s="40" t="inlineStr">
        <is>
          <t>MENS</t>
        </is>
      </c>
      <c r="L13" s="79" t="inlineStr">
        <is>
          <t>ARTLAB</t>
        </is>
      </c>
      <c r="M13" s="79" t="inlineStr">
        <is>
          <t>INTERWASHING</t>
        </is>
      </c>
      <c r="N13" s="305" t="inlineStr">
        <is>
          <t>5 / 142</t>
        </is>
      </c>
      <c r="O13" s="41" t="n">
        <v>3000</v>
      </c>
      <c r="P13" s="58" t="inlineStr">
        <is>
          <t>6-7</t>
        </is>
      </c>
      <c r="Q13" s="41" t="n">
        <v>1.5</v>
      </c>
      <c r="R13" s="103" t="n"/>
      <c r="S13" s="121" t="n">
        <v>0</v>
      </c>
      <c r="T13" s="121" t="n">
        <v>0</v>
      </c>
      <c r="U13" s="121" t="n">
        <v>0</v>
      </c>
      <c r="V13" s="136" t="n">
        <v>0</v>
      </c>
      <c r="W13" s="154" t="n">
        <v>0</v>
      </c>
      <c r="X13" s="154" t="n">
        <v>0</v>
      </c>
      <c r="Y13" s="154" t="n">
        <v>0</v>
      </c>
      <c r="Z13" s="154" t="n">
        <v>0</v>
      </c>
      <c r="AA13" s="11">
        <f>Z13*Q13</f>
        <v/>
      </c>
      <c r="AB13" s="116" t="inlineStr">
        <is>
          <t>x</t>
        </is>
      </c>
      <c r="AF13" s="116" t="inlineStr">
        <is>
          <t>C/O to SS17</t>
        </is>
      </c>
      <c r="AG13" s="116" t="n">
        <v>800</v>
      </c>
      <c r="AI13" s="11" t="inlineStr">
        <is>
          <t>x</t>
        </is>
      </c>
    </row>
    <row customHeight="1" ht="15" r="14">
      <c r="A14" s="3" t="inlineStr">
        <is>
          <t>K999901106</t>
        </is>
      </c>
      <c r="B14" s="63" t="inlineStr">
        <is>
          <t>ZALANDO</t>
        </is>
      </c>
      <c r="C14" s="63" t="inlineStr">
        <is>
          <t>JUNO</t>
        </is>
      </c>
      <c r="D14" s="63" t="inlineStr">
        <is>
          <t>ELECTRIC BLUE</t>
        </is>
      </c>
      <c r="E14" s="41" t="inlineStr">
        <is>
          <t>CALIK</t>
        </is>
      </c>
      <c r="F14" s="66" t="inlineStr">
        <is>
          <t>D7253O019 Rosemary stretch</t>
        </is>
      </c>
      <c r="G14" s="41" t="n"/>
      <c r="H14" s="3" t="inlineStr">
        <is>
          <t>ROYAL CORE</t>
        </is>
      </c>
      <c r="I14" s="66" t="inlineStr">
        <is>
          <t>Drop 1</t>
        </is>
      </c>
      <c r="J14" s="63" t="inlineStr">
        <is>
          <t>JEANS</t>
        </is>
      </c>
      <c r="K14" s="40" t="inlineStr">
        <is>
          <t>WOMENS</t>
        </is>
      </c>
      <c r="L14" s="79" t="inlineStr">
        <is>
          <t>ARTLAB</t>
        </is>
      </c>
      <c r="M14" s="79" t="inlineStr">
        <is>
          <t>INTERWASHING</t>
        </is>
      </c>
      <c r="N14" s="305" t="inlineStr">
        <is>
          <t>5 / 142</t>
        </is>
      </c>
      <c r="O14" s="41" t="n">
        <v>3000</v>
      </c>
      <c r="P14" s="58" t="inlineStr">
        <is>
          <t>6-7</t>
        </is>
      </c>
      <c r="Q14" s="41" t="n">
        <v>1.5</v>
      </c>
      <c r="R14" s="103" t="n"/>
      <c r="S14" s="121" t="n">
        <v>0</v>
      </c>
      <c r="T14" s="121" t="n">
        <v>0</v>
      </c>
      <c r="U14" s="121" t="n">
        <v>6</v>
      </c>
      <c r="V14" s="136" t="n">
        <v>0</v>
      </c>
      <c r="W14" s="154" t="n">
        <v>0</v>
      </c>
      <c r="X14" s="154" t="n">
        <v>0</v>
      </c>
      <c r="Y14" s="154" t="n">
        <v>0</v>
      </c>
      <c r="Z14" s="154" t="n">
        <v>0</v>
      </c>
      <c r="AA14" s="11">
        <f>Z14*Q14</f>
        <v/>
      </c>
      <c r="AB14" s="116" t="inlineStr">
        <is>
          <t>x</t>
        </is>
      </c>
      <c r="AF14" s="116" t="inlineStr">
        <is>
          <t>C/O to SS17</t>
        </is>
      </c>
      <c r="AG14" s="116" t="n">
        <v>750</v>
      </c>
      <c r="AI14" s="11" t="inlineStr">
        <is>
          <t>x</t>
        </is>
      </c>
    </row>
    <row customHeight="1" ht="15" r="15">
      <c r="A15" s="3" t="inlineStr">
        <is>
          <t>K999951405</t>
        </is>
      </c>
      <c r="B15" s="63" t="n"/>
      <c r="C15" s="66" t="inlineStr">
        <is>
          <t>RYAN</t>
        </is>
      </c>
      <c r="D15" s="63" t="inlineStr">
        <is>
          <t>ELECTRIC BLUE</t>
        </is>
      </c>
      <c r="E15" s="41" t="inlineStr">
        <is>
          <t>CALIK</t>
        </is>
      </c>
      <c r="F15" s="66" t="inlineStr">
        <is>
          <t>D7253O019 Rosemary stretch</t>
        </is>
      </c>
      <c r="G15" s="41" t="n"/>
      <c r="H15" s="3" t="inlineStr">
        <is>
          <t>ROYAL CORE</t>
        </is>
      </c>
      <c r="I15" s="66" t="inlineStr">
        <is>
          <t>Drop 1</t>
        </is>
      </c>
      <c r="J15" s="63" t="inlineStr">
        <is>
          <t>JEANS</t>
        </is>
      </c>
      <c r="K15" s="40" t="inlineStr">
        <is>
          <t>MENS</t>
        </is>
      </c>
      <c r="L15" s="79" t="inlineStr">
        <is>
          <t>ARTLAB</t>
        </is>
      </c>
      <c r="M15" s="79" t="inlineStr">
        <is>
          <t>INTERWASHING</t>
        </is>
      </c>
      <c r="N15" s="305" t="inlineStr">
        <is>
          <t>5 / 142</t>
        </is>
      </c>
      <c r="O15" s="41" t="n">
        <v>3000</v>
      </c>
      <c r="P15" s="58" t="inlineStr">
        <is>
          <t>6-7</t>
        </is>
      </c>
      <c r="Q15" s="41" t="n">
        <v>1.5</v>
      </c>
      <c r="R15" s="103" t="n"/>
      <c r="S15" s="121" t="n">
        <v>0</v>
      </c>
      <c r="T15" s="121" t="n">
        <v>0</v>
      </c>
      <c r="U15" s="121" t="n">
        <v>0</v>
      </c>
      <c r="V15" s="136" t="n">
        <v>0</v>
      </c>
      <c r="W15" s="154" t="n">
        <v>0</v>
      </c>
      <c r="X15" s="154" t="n">
        <v>0</v>
      </c>
      <c r="Y15" s="154" t="n">
        <v>0</v>
      </c>
      <c r="Z15" s="154" t="n">
        <v>0</v>
      </c>
      <c r="AA15" s="11">
        <f>Z15*Q15</f>
        <v/>
      </c>
      <c r="AB15" s="116" t="inlineStr">
        <is>
          <t>x</t>
        </is>
      </c>
      <c r="AF15" s="116" t="inlineStr">
        <is>
          <t>C/O to SS17</t>
        </is>
      </c>
      <c r="AG15" s="116" t="n">
        <v>800</v>
      </c>
      <c r="AI15" s="11" t="inlineStr">
        <is>
          <t>x</t>
        </is>
      </c>
    </row>
    <row customHeight="1" ht="15" r="16">
      <c r="A16" s="3" t="inlineStr">
        <is>
          <t>K160701502</t>
        </is>
      </c>
      <c r="B16" s="63" t="n"/>
      <c r="C16" s="66" t="inlineStr">
        <is>
          <t>EMMA</t>
        </is>
      </c>
      <c r="D16" s="66" t="inlineStr">
        <is>
          <t>ELECTRIC CREASED</t>
        </is>
      </c>
      <c r="E16" s="41" t="inlineStr">
        <is>
          <t>CALIK</t>
        </is>
      </c>
      <c r="F16" s="66" t="inlineStr">
        <is>
          <t>D7253O019 Rosemary stretch</t>
        </is>
      </c>
      <c r="G16" s="41" t="n"/>
      <c r="H16" s="41" t="inlineStr">
        <is>
          <t>SEASONAL MAIN</t>
        </is>
      </c>
      <c r="I16" s="66" t="inlineStr">
        <is>
          <t>Drop 1</t>
        </is>
      </c>
      <c r="J16" s="66" t="inlineStr">
        <is>
          <t>JEANS</t>
        </is>
      </c>
      <c r="K16" s="40" t="inlineStr">
        <is>
          <t>WOMENS</t>
        </is>
      </c>
      <c r="L16" s="42" t="inlineStr">
        <is>
          <t>ARTLAB</t>
        </is>
      </c>
      <c r="M16" s="42" t="inlineStr">
        <is>
          <t>INTERWASHING</t>
        </is>
      </c>
      <c r="N16" s="305" t="inlineStr">
        <is>
          <t>5 / 142</t>
        </is>
      </c>
      <c r="O16" s="41" t="n">
        <v>3000</v>
      </c>
      <c r="P16" s="58" t="inlineStr">
        <is>
          <t>6-7</t>
        </is>
      </c>
      <c r="Q16" s="41" t="n">
        <v>1.5</v>
      </c>
      <c r="R16" s="103" t="n"/>
      <c r="S16" s="121" t="n">
        <v>0</v>
      </c>
      <c r="T16" s="121" t="n">
        <v>500</v>
      </c>
      <c r="U16" s="121" t="n">
        <v>500</v>
      </c>
      <c r="V16" s="136" t="n">
        <v>500</v>
      </c>
      <c r="W16" s="155" t="n">
        <v>500</v>
      </c>
      <c r="X16" s="155" t="n">
        <v>500</v>
      </c>
      <c r="Y16" s="155" t="n">
        <v>500</v>
      </c>
      <c r="Z16" s="155" t="n">
        <v>500</v>
      </c>
      <c r="AA16" s="11">
        <f>Z16*Q16</f>
        <v/>
      </c>
      <c r="AB16" s="116" t="inlineStr">
        <is>
          <t>x</t>
        </is>
      </c>
      <c r="AF16" s="116" t="inlineStr">
        <is>
          <t>C/O to SS17</t>
        </is>
      </c>
      <c r="AH16" s="11" t="inlineStr">
        <is>
          <t>x</t>
        </is>
      </c>
      <c r="AJ16" s="11" t="n">
        <v>500</v>
      </c>
      <c r="AL16" s="11" t="n">
        <v>1100</v>
      </c>
    </row>
    <row customHeight="1" ht="15" r="17">
      <c r="A17" s="66" t="inlineStr">
        <is>
          <t>K160751502</t>
        </is>
      </c>
      <c r="B17" s="63" t="inlineStr">
        <is>
          <t>ZALANDO</t>
        </is>
      </c>
      <c r="C17" s="66" t="inlineStr">
        <is>
          <t>JOSHUA</t>
        </is>
      </c>
      <c r="D17" s="66" t="inlineStr">
        <is>
          <t>ELECTRIC CREASED</t>
        </is>
      </c>
      <c r="E17" s="41" t="inlineStr">
        <is>
          <t>CALIK</t>
        </is>
      </c>
      <c r="F17" s="66" t="inlineStr">
        <is>
          <t>D7253O019 Rosemary stretch</t>
        </is>
      </c>
      <c r="G17" s="41" t="n"/>
      <c r="H17" s="41" t="inlineStr">
        <is>
          <t>SEASONAL MAIN</t>
        </is>
      </c>
      <c r="I17" s="66" t="inlineStr">
        <is>
          <t>Drop 1</t>
        </is>
      </c>
      <c r="J17" s="66" t="inlineStr">
        <is>
          <t>JEANS</t>
        </is>
      </c>
      <c r="K17" s="40" t="inlineStr">
        <is>
          <t>MENS</t>
        </is>
      </c>
      <c r="L17" s="42" t="inlineStr">
        <is>
          <t>ARTLAB</t>
        </is>
      </c>
      <c r="M17" s="42" t="inlineStr">
        <is>
          <t>INTERWASHING</t>
        </is>
      </c>
      <c r="N17" s="305" t="inlineStr">
        <is>
          <t>5 / 142</t>
        </is>
      </c>
      <c r="O17" s="41" t="n">
        <v>3000</v>
      </c>
      <c r="P17" s="58" t="inlineStr">
        <is>
          <t>6-7</t>
        </is>
      </c>
      <c r="Q17" s="41" t="n">
        <v>1.5</v>
      </c>
      <c r="R17" s="103" t="n"/>
      <c r="S17" s="121" t="n">
        <v>0</v>
      </c>
      <c r="T17" s="121" t="n">
        <v>600</v>
      </c>
      <c r="U17" s="121" t="n">
        <v>600</v>
      </c>
      <c r="V17" s="136" t="n">
        <v>600</v>
      </c>
      <c r="W17" s="155" t="n">
        <v>500</v>
      </c>
      <c r="X17" s="155" t="n">
        <v>500</v>
      </c>
      <c r="Y17" s="155" t="n">
        <v>500</v>
      </c>
      <c r="Z17" s="155" t="n">
        <v>500</v>
      </c>
      <c r="AA17" s="11">
        <f>Z17*Q17</f>
        <v/>
      </c>
      <c r="AB17" s="116" t="inlineStr">
        <is>
          <t>x</t>
        </is>
      </c>
      <c r="AF17" s="116" t="inlineStr">
        <is>
          <t>C/O to SS17</t>
        </is>
      </c>
      <c r="AH17" s="11" t="inlineStr">
        <is>
          <t>x</t>
        </is>
      </c>
      <c r="AJ17" s="11" t="n">
        <v>500</v>
      </c>
    </row>
    <row customHeight="1" ht="15" r="18">
      <c r="A18" s="3" t="inlineStr">
        <is>
          <t>K160701203</t>
        </is>
      </c>
      <c r="B18" s="63" t="inlineStr">
        <is>
          <t>ZALANDO / MAW</t>
        </is>
      </c>
      <c r="C18" s="66" t="inlineStr">
        <is>
          <t>CHRISTINA SUPER STRETCH</t>
        </is>
      </c>
      <c r="D18" s="66" t="inlineStr">
        <is>
          <t>TWO-WAY STRETCH BLACK RINSE</t>
        </is>
      </c>
      <c r="E18" s="66" t="inlineStr">
        <is>
          <t>CALIK</t>
        </is>
      </c>
      <c r="F18" s="66" t="inlineStr">
        <is>
          <t>D7486O1164 N-Mica Black OD Black</t>
        </is>
      </c>
      <c r="G18" s="66" t="inlineStr">
        <is>
          <t>D7486R1164 N-Mica Black OD Black</t>
        </is>
      </c>
      <c r="H18" s="41" t="inlineStr">
        <is>
          <t>SEASONAL BLACK</t>
        </is>
      </c>
      <c r="I18" s="66" t="inlineStr">
        <is>
          <t>Drop 2</t>
        </is>
      </c>
      <c r="J18" s="66" t="inlineStr">
        <is>
          <t>JEANS</t>
        </is>
      </c>
      <c r="K18" s="40" t="inlineStr">
        <is>
          <t>WOMENS</t>
        </is>
      </c>
      <c r="L18" s="42" t="inlineStr">
        <is>
          <t>ARTLAB</t>
        </is>
      </c>
      <c r="M18" s="42" t="inlineStr">
        <is>
          <t>INTERWASHING</t>
        </is>
      </c>
      <c r="N18" s="292" t="inlineStr">
        <is>
          <t>7 / 113</t>
        </is>
      </c>
      <c r="O18" s="41" t="n">
        <v>3000</v>
      </c>
      <c r="P18" s="119" t="n"/>
      <c r="Q18" s="41" t="n">
        <v>1.5</v>
      </c>
      <c r="R18" s="104" t="n"/>
      <c r="S18" s="121" t="n">
        <v>0</v>
      </c>
      <c r="T18" s="121" t="inlineStr">
        <is>
          <t>wait fo maw order</t>
        </is>
      </c>
      <c r="U18" s="121" t="n">
        <v>1000</v>
      </c>
      <c r="V18" s="136" t="n">
        <v>1200</v>
      </c>
      <c r="W18" s="155" t="n">
        <v>1200</v>
      </c>
      <c r="X18" s="155" t="n">
        <v>1200</v>
      </c>
      <c r="Y18" s="155" t="n">
        <v>1200</v>
      </c>
      <c r="Z18" s="221" t="n">
        <v>1100</v>
      </c>
      <c r="AA18" s="11">
        <f>Z18*Q18</f>
        <v/>
      </c>
      <c r="AC18" s="117" t="n">
        <v>42430</v>
      </c>
      <c r="AD18" s="116" t="n">
        <v>3000</v>
      </c>
      <c r="AE18" s="117" t="n">
        <v>42496</v>
      </c>
      <c r="AF18" s="116" t="inlineStr">
        <is>
          <t>C/O to SS17</t>
        </is>
      </c>
      <c r="AI18" s="11" t="inlineStr">
        <is>
          <t>x</t>
        </is>
      </c>
      <c r="AL18" s="11" t="n">
        <v>2450</v>
      </c>
      <c r="AM18" s="113" t="n">
        <v>42479</v>
      </c>
    </row>
    <row customHeight="1" ht="15" r="19">
      <c r="A19" s="3" t="inlineStr">
        <is>
          <t>K160701110</t>
        </is>
      </c>
      <c r="B19" s="63" t="n"/>
      <c r="C19" s="66" t="inlineStr">
        <is>
          <t>JUNO SUPER STRETCH</t>
        </is>
      </c>
      <c r="D19" s="66" t="inlineStr">
        <is>
          <t>TWO-WAY STRETCH BLACK RINSE</t>
        </is>
      </c>
      <c r="E19" s="66" t="inlineStr">
        <is>
          <t>CALIK</t>
        </is>
      </c>
      <c r="F19" s="66" t="inlineStr">
        <is>
          <t>D7486O1164 N-Mica Black OD Black</t>
        </is>
      </c>
      <c r="G19" s="66" t="inlineStr">
        <is>
          <t>D7486R1164 N-Mica Black OD Black</t>
        </is>
      </c>
      <c r="H19" s="41" t="inlineStr">
        <is>
          <t>SEASONAL BLACK</t>
        </is>
      </c>
      <c r="I19" s="66" t="inlineStr">
        <is>
          <t>Drop 2</t>
        </is>
      </c>
      <c r="J19" s="66" t="inlineStr">
        <is>
          <t>JEANS</t>
        </is>
      </c>
      <c r="K19" s="40" t="inlineStr">
        <is>
          <t>WOMENS</t>
        </is>
      </c>
      <c r="L19" s="42" t="inlineStr">
        <is>
          <t>ARTLAB</t>
        </is>
      </c>
      <c r="M19" s="42" t="inlineStr">
        <is>
          <t>INTERWASHING</t>
        </is>
      </c>
      <c r="N19" s="292" t="inlineStr">
        <is>
          <t>7 / 113</t>
        </is>
      </c>
      <c r="O19" s="41" t="n">
        <v>3000</v>
      </c>
      <c r="P19" s="119" t="n"/>
      <c r="Q19" s="41" t="n">
        <v>1.5</v>
      </c>
      <c r="R19" s="103" t="n"/>
      <c r="S19" s="121" t="n">
        <v>0</v>
      </c>
      <c r="T19" s="121" t="n">
        <v>300</v>
      </c>
      <c r="U19" s="121" t="n">
        <v>300</v>
      </c>
      <c r="V19" s="136" t="n">
        <v>250</v>
      </c>
      <c r="W19" s="155" t="n">
        <v>250</v>
      </c>
      <c r="X19" s="155" t="n">
        <v>250</v>
      </c>
      <c r="Y19" s="155" t="n">
        <v>250</v>
      </c>
      <c r="Z19" s="221" t="n">
        <v>200</v>
      </c>
      <c r="AA19" s="11">
        <f>Z19*Q19</f>
        <v/>
      </c>
      <c r="AC19" s="116" t="inlineStr">
        <is>
          <t>x</t>
        </is>
      </c>
      <c r="AE19" s="116" t="inlineStr">
        <is>
          <t>x</t>
        </is>
      </c>
      <c r="AF19" s="116" t="inlineStr">
        <is>
          <t>C/O to SS17</t>
        </is>
      </c>
      <c r="AI19" s="11" t="inlineStr">
        <is>
          <t>x</t>
        </is>
      </c>
      <c r="AL19" s="11" t="inlineStr">
        <is>
          <t>x</t>
        </is>
      </c>
    </row>
    <row customHeight="1" ht="15" r="20">
      <c r="A20" s="3" t="inlineStr">
        <is>
          <t>K160701111</t>
        </is>
      </c>
      <c r="B20" s="63" t="n"/>
      <c r="C20" s="66" t="inlineStr">
        <is>
          <t>JUNO SUPER STRETCH</t>
        </is>
      </c>
      <c r="D20" s="66" t="inlineStr">
        <is>
          <t>TWO-WAY STRETCH GREY CHALKBOARD</t>
        </is>
      </c>
      <c r="E20" s="66" t="inlineStr">
        <is>
          <t>CALIK</t>
        </is>
      </c>
      <c r="F20" s="66" t="inlineStr">
        <is>
          <t>D7486O1164 N-Mica Black OD Black</t>
        </is>
      </c>
      <c r="G20" s="66" t="inlineStr">
        <is>
          <t>D7486R1164 N-Mica Black OD Black</t>
        </is>
      </c>
      <c r="H20" s="41" t="inlineStr">
        <is>
          <t>KINGS OF LAUNDRY BLACK</t>
        </is>
      </c>
      <c r="I20" s="66" t="inlineStr">
        <is>
          <t>Drop 2</t>
        </is>
      </c>
      <c r="J20" s="66" t="inlineStr">
        <is>
          <t>JEANS</t>
        </is>
      </c>
      <c r="K20" s="40" t="inlineStr">
        <is>
          <t>WOMENS</t>
        </is>
      </c>
      <c r="L20" s="42" t="inlineStr">
        <is>
          <t>ARTLAB</t>
        </is>
      </c>
      <c r="M20" s="42" t="inlineStr">
        <is>
          <t>ELLETI</t>
        </is>
      </c>
      <c r="N20" s="292" t="inlineStr">
        <is>
          <t>7 / 113</t>
        </is>
      </c>
      <c r="O20" s="41" t="n">
        <v>3000</v>
      </c>
      <c r="P20" s="119" t="n"/>
      <c r="Q20" s="41" t="n">
        <v>1.5</v>
      </c>
      <c r="R20" s="103" t="n"/>
      <c r="S20" s="121" t="n">
        <v>0</v>
      </c>
      <c r="T20" s="121" t="n">
        <v>200</v>
      </c>
      <c r="U20" s="121" t="n">
        <v>200</v>
      </c>
      <c r="V20" s="136" t="n">
        <v>200</v>
      </c>
      <c r="W20" s="155" t="n">
        <v>200</v>
      </c>
      <c r="X20" s="155" t="n">
        <v>200</v>
      </c>
      <c r="Y20" s="155" t="n">
        <v>200</v>
      </c>
      <c r="Z20" s="221" t="n">
        <v>150</v>
      </c>
      <c r="AA20" s="11">
        <f>Z20*Q20</f>
        <v/>
      </c>
      <c r="AC20" s="116" t="inlineStr">
        <is>
          <t>x</t>
        </is>
      </c>
      <c r="AE20" s="116" t="inlineStr">
        <is>
          <t>x</t>
        </is>
      </c>
      <c r="AF20" s="116" t="inlineStr">
        <is>
          <t>C/O to SS17</t>
        </is>
      </c>
      <c r="AI20" s="11" t="inlineStr">
        <is>
          <t>x</t>
        </is>
      </c>
      <c r="AL20" s="11" t="inlineStr">
        <is>
          <t>x</t>
        </is>
      </c>
    </row>
    <row customHeight="1" ht="15" r="21">
      <c r="A21" s="3" t="inlineStr">
        <is>
          <t>K160701204</t>
        </is>
      </c>
      <c r="B21" s="63" t="n"/>
      <c r="C21" s="66" t="inlineStr">
        <is>
          <t>CHRISTINA SUPER STRETCH</t>
        </is>
      </c>
      <c r="D21" s="66" t="inlineStr">
        <is>
          <t>TWO-WAY STRETCH GREY LASER</t>
        </is>
      </c>
      <c r="E21" s="66" t="inlineStr">
        <is>
          <t>CALIK</t>
        </is>
      </c>
      <c r="F21" s="66" t="inlineStr">
        <is>
          <t>D7486O1164 N-Mica Black OD Black</t>
        </is>
      </c>
      <c r="G21" s="66" t="inlineStr">
        <is>
          <t>D7486R1164 N-Mica Black OD Black</t>
        </is>
      </c>
      <c r="H21" s="41" t="inlineStr">
        <is>
          <t>KINGS OF LAUNDRY BLACK</t>
        </is>
      </c>
      <c r="I21" s="66" t="inlineStr">
        <is>
          <t>Drop 2</t>
        </is>
      </c>
      <c r="J21" s="66" t="inlineStr">
        <is>
          <t>JEANS</t>
        </is>
      </c>
      <c r="K21" s="40" t="inlineStr">
        <is>
          <t>WOMENS</t>
        </is>
      </c>
      <c r="L21" s="42" t="inlineStr">
        <is>
          <t>ARTLAB</t>
        </is>
      </c>
      <c r="M21" s="42" t="inlineStr">
        <is>
          <t>INTERWASHING</t>
        </is>
      </c>
      <c r="N21" s="292" t="inlineStr">
        <is>
          <t>7 / 113</t>
        </is>
      </c>
      <c r="O21" s="41" t="n">
        <v>3000</v>
      </c>
      <c r="P21" s="119" t="n"/>
      <c r="Q21" s="41" t="n">
        <v>1.5</v>
      </c>
      <c r="R21" s="103" t="n"/>
      <c r="S21" s="121" t="n">
        <v>0</v>
      </c>
      <c r="T21" s="121" t="n">
        <v>150</v>
      </c>
      <c r="U21" s="121" t="n">
        <v>150</v>
      </c>
      <c r="V21" s="136" t="n">
        <v>150</v>
      </c>
      <c r="W21" s="155" t="n">
        <v>150</v>
      </c>
      <c r="X21" s="155" t="n">
        <v>150</v>
      </c>
      <c r="Y21" s="155" t="n">
        <v>150</v>
      </c>
      <c r="Z21" s="155" t="n">
        <v>150</v>
      </c>
      <c r="AA21" s="11">
        <f>Z21*Q21</f>
        <v/>
      </c>
      <c r="AC21" s="116" t="inlineStr">
        <is>
          <t>x</t>
        </is>
      </c>
      <c r="AE21" s="116" t="inlineStr">
        <is>
          <t>x</t>
        </is>
      </c>
      <c r="AF21" s="116" t="inlineStr">
        <is>
          <t>C/O to SS17</t>
        </is>
      </c>
      <c r="AI21" s="11" t="inlineStr">
        <is>
          <t>x</t>
        </is>
      </c>
      <c r="AL21" s="11" t="inlineStr">
        <is>
          <t>x</t>
        </is>
      </c>
    </row>
    <row customHeight="1" ht="15" r="22">
      <c r="A22" s="66" t="inlineStr">
        <is>
          <t>K160751404</t>
        </is>
      </c>
      <c r="B22" s="63" t="n"/>
      <c r="C22" s="66" t="inlineStr">
        <is>
          <t>RYAN</t>
        </is>
      </c>
      <c r="D22" s="66" t="inlineStr">
        <is>
          <t>GREY BLUE OVERDYE</t>
        </is>
      </c>
      <c r="E22" s="41" t="inlineStr">
        <is>
          <t>CALIK</t>
        </is>
      </c>
      <c r="F22" s="41" t="inlineStr">
        <is>
          <t>D7676O336 Carter nesta blue OD black</t>
        </is>
      </c>
      <c r="G22" s="41" t="inlineStr">
        <is>
          <t>D7676P336 Carter nesta OD blue</t>
        </is>
      </c>
      <c r="H22" s="41" t="inlineStr">
        <is>
          <t>SEASONAL MAIN</t>
        </is>
      </c>
      <c r="I22" s="66" t="inlineStr">
        <is>
          <t>Drop 2</t>
        </is>
      </c>
      <c r="J22" s="66" t="inlineStr">
        <is>
          <t>JEANS</t>
        </is>
      </c>
      <c r="K22" s="40" t="inlineStr">
        <is>
          <t>MENS</t>
        </is>
      </c>
      <c r="L22" s="42" t="inlineStr">
        <is>
          <t>ARTLAB</t>
        </is>
      </c>
      <c r="M22" s="42" t="inlineStr">
        <is>
          <t>INTERWASHING</t>
        </is>
      </c>
      <c r="N22" s="305" t="inlineStr">
        <is>
          <t>4,93 / 142</t>
        </is>
      </c>
      <c r="O22" s="41" t="n">
        <v>3000</v>
      </c>
      <c r="P22" s="58" t="inlineStr">
        <is>
          <t>6-7</t>
        </is>
      </c>
      <c r="Q22" s="41" t="n">
        <v>1.5</v>
      </c>
      <c r="R22" s="103" t="n">
        <v>400</v>
      </c>
      <c r="S22" s="121" t="n">
        <v>300</v>
      </c>
      <c r="T22" s="121" t="n">
        <v>300</v>
      </c>
      <c r="U22" s="121" t="n">
        <v>300</v>
      </c>
      <c r="V22" s="136" t="n">
        <v>300</v>
      </c>
      <c r="W22" s="155" t="n">
        <v>300</v>
      </c>
      <c r="X22" s="155" t="n">
        <v>300</v>
      </c>
      <c r="Y22" s="155" t="n">
        <v>300</v>
      </c>
      <c r="Z22" s="221" t="n">
        <v>280</v>
      </c>
      <c r="AA22" s="11">
        <f>Z22*Q22</f>
        <v/>
      </c>
      <c r="AC22" s="117" t="n">
        <v>42423</v>
      </c>
      <c r="AD22" s="116" t="n">
        <v>3500</v>
      </c>
      <c r="AE22" s="117" t="n">
        <v>42460</v>
      </c>
      <c r="AI22" s="5" t="inlineStr">
        <is>
          <t>x</t>
        </is>
      </c>
      <c r="AL22" s="11" t="n">
        <v>1570</v>
      </c>
      <c r="AM22" s="113" t="n">
        <v>42479</v>
      </c>
    </row>
    <row customHeight="1" ht="15" r="23">
      <c r="A23" s="3" t="inlineStr">
        <is>
          <t>K160751305</t>
        </is>
      </c>
      <c r="B23" s="63" t="n"/>
      <c r="C23" s="66" t="inlineStr">
        <is>
          <t>JOHN</t>
        </is>
      </c>
      <c r="D23" s="66" t="inlineStr">
        <is>
          <t>GREY BLUE WORN</t>
        </is>
      </c>
      <c r="E23" s="41" t="inlineStr">
        <is>
          <t>CALIK</t>
        </is>
      </c>
      <c r="F23" s="41" t="inlineStr">
        <is>
          <t>D7676O336 Carter nesta blue OD black</t>
        </is>
      </c>
      <c r="G23" s="41" t="inlineStr">
        <is>
          <t>D7676P336 Carter nesta OD blue</t>
        </is>
      </c>
      <c r="H23" s="41" t="inlineStr">
        <is>
          <t>SEASONAL MAIN</t>
        </is>
      </c>
      <c r="I23" s="66" t="inlineStr">
        <is>
          <t>Drop 2</t>
        </is>
      </c>
      <c r="J23" s="66" t="inlineStr">
        <is>
          <t>JEANS</t>
        </is>
      </c>
      <c r="K23" s="40" t="inlineStr">
        <is>
          <t>MENS</t>
        </is>
      </c>
      <c r="L23" s="42" t="inlineStr">
        <is>
          <t>ARTLAB</t>
        </is>
      </c>
      <c r="M23" s="42" t="inlineStr">
        <is>
          <t>INTERWASHING</t>
        </is>
      </c>
      <c r="N23" s="305" t="inlineStr">
        <is>
          <t>4,93 / 142</t>
        </is>
      </c>
      <c r="O23" s="41" t="n">
        <v>3000</v>
      </c>
      <c r="P23" s="58" t="inlineStr">
        <is>
          <t>6-7</t>
        </is>
      </c>
      <c r="Q23" s="41" t="n">
        <v>1.5</v>
      </c>
      <c r="R23" s="103" t="n">
        <v>800</v>
      </c>
      <c r="S23" s="121" t="n">
        <v>1000</v>
      </c>
      <c r="T23" s="121" t="n">
        <v>1000</v>
      </c>
      <c r="U23" s="121" t="n">
        <v>500</v>
      </c>
      <c r="V23" s="136" t="n">
        <v>500</v>
      </c>
      <c r="W23" s="155" t="n">
        <v>500</v>
      </c>
      <c r="X23" s="155" t="n">
        <v>500</v>
      </c>
      <c r="Y23" s="155" t="n">
        <v>500</v>
      </c>
      <c r="Z23" s="221" t="n">
        <v>300</v>
      </c>
      <c r="AA23" s="11">
        <f>Z23*Q23</f>
        <v/>
      </c>
      <c r="AC23" s="116" t="inlineStr">
        <is>
          <t>x</t>
        </is>
      </c>
      <c r="AE23" s="116" t="inlineStr">
        <is>
          <t>x</t>
        </is>
      </c>
      <c r="AI23" s="5" t="inlineStr">
        <is>
          <t>x</t>
        </is>
      </c>
      <c r="AL23" s="11" t="inlineStr">
        <is>
          <t>x</t>
        </is>
      </c>
    </row>
    <row customHeight="1" ht="15" r="24">
      <c r="A24" s="3" t="inlineStr">
        <is>
          <t>K160701106</t>
        </is>
      </c>
      <c r="B24" s="63" t="inlineStr">
        <is>
          <t>ZALANDO / SB</t>
        </is>
      </c>
      <c r="C24" s="66" t="inlineStr">
        <is>
          <t>JUNO</t>
        </is>
      </c>
      <c r="D24" s="66" t="inlineStr">
        <is>
          <t>GREY BLUE WORN</t>
        </is>
      </c>
      <c r="E24" s="41" t="inlineStr">
        <is>
          <t>CALIK</t>
        </is>
      </c>
      <c r="F24" s="41" t="inlineStr">
        <is>
          <t>D7676O336 Carter nesta blue OD black</t>
        </is>
      </c>
      <c r="G24" s="41" t="inlineStr">
        <is>
          <t>D7676P336 Carter nesta OD blue</t>
        </is>
      </c>
      <c r="H24" s="41" t="inlineStr">
        <is>
          <t>SEASONAL MAIN</t>
        </is>
      </c>
      <c r="I24" s="66" t="inlineStr">
        <is>
          <t>Drop 2</t>
        </is>
      </c>
      <c r="J24" s="66" t="inlineStr">
        <is>
          <t>JEANS</t>
        </is>
      </c>
      <c r="K24" s="40" t="inlineStr">
        <is>
          <t>WOMENS</t>
        </is>
      </c>
      <c r="L24" s="42" t="inlineStr">
        <is>
          <t>ARTLAB</t>
        </is>
      </c>
      <c r="M24" s="42" t="inlineStr">
        <is>
          <t>INTERWASHING</t>
        </is>
      </c>
      <c r="N24" s="305" t="inlineStr">
        <is>
          <t>4,93 / 142</t>
        </is>
      </c>
      <c r="O24" s="41" t="n">
        <v>3000</v>
      </c>
      <c r="P24" s="58" t="inlineStr">
        <is>
          <t>6-7</t>
        </is>
      </c>
      <c r="Q24" s="41" t="n">
        <v>1.5</v>
      </c>
      <c r="R24" s="103" t="n">
        <v>800</v>
      </c>
      <c r="S24" s="121" t="n">
        <v>800</v>
      </c>
      <c r="T24" s="121" t="n">
        <v>800</v>
      </c>
      <c r="U24" s="121" t="n">
        <v>500</v>
      </c>
      <c r="V24" s="136" t="n">
        <v>500</v>
      </c>
      <c r="W24" s="155" t="n">
        <v>500</v>
      </c>
      <c r="X24" s="155" t="n">
        <v>500</v>
      </c>
      <c r="Y24" s="155" t="n">
        <v>500</v>
      </c>
      <c r="Z24" s="221" t="n">
        <v>480</v>
      </c>
      <c r="AA24" s="11">
        <f>Z24*Q24</f>
        <v/>
      </c>
      <c r="AC24" s="116" t="inlineStr">
        <is>
          <t>x</t>
        </is>
      </c>
      <c r="AE24" s="116" t="inlineStr">
        <is>
          <t>x</t>
        </is>
      </c>
      <c r="AF24" s="116" t="inlineStr">
        <is>
          <t>Check wash!</t>
        </is>
      </c>
      <c r="AI24" s="5" t="inlineStr">
        <is>
          <t>x</t>
        </is>
      </c>
      <c r="AL24" s="11" t="inlineStr">
        <is>
          <t>x</t>
        </is>
      </c>
    </row>
    <row customHeight="1" ht="15" r="25">
      <c r="A25" s="3" t="inlineStr">
        <is>
          <t>K160702020</t>
        </is>
      </c>
      <c r="B25" s="63" t="n"/>
      <c r="C25" s="66" t="inlineStr">
        <is>
          <t>AMY</t>
        </is>
      </c>
      <c r="D25" s="66" t="inlineStr">
        <is>
          <t>DARK INDIGO</t>
        </is>
      </c>
      <c r="E25" s="41" t="inlineStr">
        <is>
          <t>CALIK</t>
        </is>
      </c>
      <c r="F25" s="41" t="inlineStr">
        <is>
          <t>D7763O101 lyra true blue</t>
        </is>
      </c>
      <c r="G25" s="41" t="n"/>
      <c r="H25" s="41" t="inlineStr">
        <is>
          <t>DENIM</t>
        </is>
      </c>
      <c r="I25" s="66" t="inlineStr">
        <is>
          <t>Drop 1</t>
        </is>
      </c>
      <c r="J25" s="66" t="inlineStr">
        <is>
          <t>OUTERWEAR</t>
        </is>
      </c>
      <c r="K25" s="40" t="inlineStr">
        <is>
          <t>WOMENS</t>
        </is>
      </c>
      <c r="L25" s="42" t="inlineStr">
        <is>
          <t>ARTLAB</t>
        </is>
      </c>
      <c r="M25" s="42" t="inlineStr">
        <is>
          <t>INTERWASHING</t>
        </is>
      </c>
      <c r="N25" s="292" t="n">
        <v>6.3</v>
      </c>
      <c r="O25" s="41" t="n">
        <v>3000</v>
      </c>
      <c r="P25" s="58" t="inlineStr">
        <is>
          <t>6-7</t>
        </is>
      </c>
      <c r="Q25" s="41" t="n">
        <v>2</v>
      </c>
      <c r="R25" s="103" t="n">
        <v>150</v>
      </c>
      <c r="S25" s="121" t="n">
        <v>150</v>
      </c>
      <c r="T25" s="121" t="n">
        <v>150</v>
      </c>
      <c r="U25" s="121" t="n">
        <v>150</v>
      </c>
      <c r="V25" s="136" t="n">
        <v>150</v>
      </c>
      <c r="W25" s="155" t="n">
        <v>150</v>
      </c>
      <c r="X25" s="155" t="n">
        <v>150</v>
      </c>
      <c r="Y25" s="155" t="n">
        <v>150</v>
      </c>
      <c r="Z25" s="221" t="n">
        <v>100</v>
      </c>
      <c r="AA25" s="11">
        <f>Z25*Q25</f>
        <v/>
      </c>
      <c r="AB25" s="116" t="n">
        <v>400</v>
      </c>
      <c r="AC25" s="117" t="n">
        <v>42414</v>
      </c>
      <c r="AD25" s="238" t="n">
        <v>3000</v>
      </c>
      <c r="AE25" s="239" t="n">
        <v>42457</v>
      </c>
      <c r="AF25" s="116" t="inlineStr">
        <is>
          <t>C/O to SS17</t>
        </is>
      </c>
      <c r="AI25" s="5" t="inlineStr">
        <is>
          <t>x</t>
        </is>
      </c>
    </row>
    <row customHeight="1" ht="15" r="26">
      <c r="A26" s="3" t="inlineStr">
        <is>
          <t>K160708010</t>
        </is>
      </c>
      <c r="B26" s="63" t="inlineStr">
        <is>
          <t>ZALANDO</t>
        </is>
      </c>
      <c r="C26" s="66" t="inlineStr">
        <is>
          <t>CALLA</t>
        </is>
      </c>
      <c r="D26" s="66" t="inlineStr">
        <is>
          <t>DARK INDIGO</t>
        </is>
      </c>
      <c r="E26" s="41" t="inlineStr">
        <is>
          <t>CALIK</t>
        </is>
      </c>
      <c r="F26" s="41" t="inlineStr">
        <is>
          <t>D7763O101 lyra true blue</t>
        </is>
      </c>
      <c r="G26" s="41" t="n"/>
      <c r="H26" s="41" t="inlineStr">
        <is>
          <t>DENIM</t>
        </is>
      </c>
      <c r="I26" s="66" t="inlineStr">
        <is>
          <t>Drop 1</t>
        </is>
      </c>
      <c r="J26" s="66" t="inlineStr">
        <is>
          <t>SKIRT</t>
        </is>
      </c>
      <c r="K26" s="40" t="inlineStr">
        <is>
          <t>WOMENS</t>
        </is>
      </c>
      <c r="L26" s="42" t="inlineStr">
        <is>
          <t>ARTLAB</t>
        </is>
      </c>
      <c r="M26" s="42" t="inlineStr">
        <is>
          <t>INTERWASHING</t>
        </is>
      </c>
      <c r="N26" s="292" t="n">
        <v>6.3</v>
      </c>
      <c r="O26" s="41" t="n">
        <v>3000</v>
      </c>
      <c r="P26" s="58" t="inlineStr">
        <is>
          <t>6-7</t>
        </is>
      </c>
      <c r="Q26" s="41" t="n">
        <v>2</v>
      </c>
      <c r="R26" s="103" t="n">
        <v>200</v>
      </c>
      <c r="S26" s="121" t="n">
        <v>200</v>
      </c>
      <c r="T26" s="121" t="n">
        <v>200</v>
      </c>
      <c r="U26" s="121" t="n">
        <v>200</v>
      </c>
      <c r="V26" s="136" t="n">
        <v>250</v>
      </c>
      <c r="W26" s="155" t="n">
        <v>250</v>
      </c>
      <c r="X26" s="155" t="n">
        <v>250</v>
      </c>
      <c r="Y26" s="155" t="n">
        <v>250</v>
      </c>
      <c r="Z26" s="221" t="n">
        <v>200</v>
      </c>
      <c r="AA26" s="11">
        <f>Z26*Q26</f>
        <v/>
      </c>
      <c r="AB26" s="116" t="inlineStr">
        <is>
          <t>x</t>
        </is>
      </c>
      <c r="AC26" s="116" t="inlineStr">
        <is>
          <t>x</t>
        </is>
      </c>
      <c r="AE26" s="116" t="inlineStr">
        <is>
          <t>x</t>
        </is>
      </c>
      <c r="AF26" s="116" t="inlineStr">
        <is>
          <t>C/O to SS17</t>
        </is>
      </c>
      <c r="AI26" s="11" t="inlineStr">
        <is>
          <t>x</t>
        </is>
      </c>
    </row>
    <row customHeight="1" ht="15" r="27">
      <c r="A27" s="3" t="inlineStr">
        <is>
          <t>K999951204</t>
        </is>
      </c>
      <c r="B27" s="63" t="inlineStr">
        <is>
          <t>ZALANDO</t>
        </is>
      </c>
      <c r="C27" s="63" t="inlineStr">
        <is>
          <t>CHARLES</t>
        </is>
      </c>
      <c r="D27" s="66" t="inlineStr">
        <is>
          <t>BLACK RINSE</t>
        </is>
      </c>
      <c r="E27" s="41" t="inlineStr">
        <is>
          <t>CALIK</t>
        </is>
      </c>
      <c r="F27" s="41" t="inlineStr">
        <is>
          <t>D7924O022 Pinus</t>
        </is>
      </c>
      <c r="G27" s="41" t="n"/>
      <c r="H27" s="3" t="inlineStr">
        <is>
          <t>ROYAL CORE</t>
        </is>
      </c>
      <c r="I27" s="66" t="inlineStr">
        <is>
          <t>Drop 1</t>
        </is>
      </c>
      <c r="J27" s="63" t="inlineStr">
        <is>
          <t>JEANS</t>
        </is>
      </c>
      <c r="K27" s="40" t="inlineStr">
        <is>
          <t>MENS</t>
        </is>
      </c>
      <c r="L27" s="79" t="inlineStr">
        <is>
          <t>ARTLAB</t>
        </is>
      </c>
      <c r="M27" s="79" t="inlineStr">
        <is>
          <t>INTERWASHING</t>
        </is>
      </c>
      <c r="N27" s="305" t="inlineStr">
        <is>
          <t>5 / 147</t>
        </is>
      </c>
      <c r="O27" s="41" t="n">
        <v>3000</v>
      </c>
      <c r="P27" s="58" t="inlineStr">
        <is>
          <t>6-7</t>
        </is>
      </c>
      <c r="Q27" s="41" t="n">
        <v>1.5</v>
      </c>
      <c r="R27" s="103" t="n">
        <v>300</v>
      </c>
      <c r="S27" s="121" t="n">
        <v>300</v>
      </c>
      <c r="T27" s="121" t="n">
        <v>300</v>
      </c>
      <c r="U27" s="121" t="n">
        <v>300</v>
      </c>
      <c r="V27" s="136" t="n">
        <v>500</v>
      </c>
      <c r="W27" s="155" t="n">
        <v>500</v>
      </c>
      <c r="X27" s="155" t="n">
        <v>500</v>
      </c>
      <c r="Y27" s="155" t="n">
        <v>500</v>
      </c>
      <c r="Z27" s="155" t="n">
        <v>500</v>
      </c>
      <c r="AA27" s="11">
        <f>Z27*Q27</f>
        <v/>
      </c>
      <c r="AB27" s="116" t="n">
        <v>3900</v>
      </c>
      <c r="AC27" s="117" t="n">
        <v>42403</v>
      </c>
      <c r="AD27" s="222" t="n">
        <v>15000</v>
      </c>
      <c r="AE27" s="229" t="n">
        <v>42516</v>
      </c>
      <c r="AF27" s="116" t="inlineStr">
        <is>
          <t>C/O to SS17</t>
        </is>
      </c>
      <c r="AI27" s="11" t="inlineStr">
        <is>
          <t>x</t>
        </is>
      </c>
      <c r="AL27" s="11" t="n">
        <v>4100</v>
      </c>
      <c r="AM27" s="113" t="n">
        <v>42440</v>
      </c>
    </row>
    <row customHeight="1" ht="15" r="28">
      <c r="A28" s="3" t="inlineStr">
        <is>
          <t>K999901305</t>
        </is>
      </c>
      <c r="B28" s="63" t="n"/>
      <c r="C28" s="63" t="inlineStr">
        <is>
          <t>CHRISTINA</t>
        </is>
      </c>
      <c r="D28" s="66" t="inlineStr">
        <is>
          <t>BLACK RINSE</t>
        </is>
      </c>
      <c r="E28" s="41" t="inlineStr">
        <is>
          <t>CALIK</t>
        </is>
      </c>
      <c r="F28" s="41" t="inlineStr">
        <is>
          <t>D7924O022 Pinus</t>
        </is>
      </c>
      <c r="G28" s="41" t="n"/>
      <c r="H28" s="3" t="inlineStr">
        <is>
          <t>ROYAL CORE</t>
        </is>
      </c>
      <c r="I28" s="66" t="inlineStr">
        <is>
          <t>Drop 1</t>
        </is>
      </c>
      <c r="J28" s="63" t="inlineStr">
        <is>
          <t>JEANS</t>
        </is>
      </c>
      <c r="K28" s="40" t="inlineStr">
        <is>
          <t>WOMENS</t>
        </is>
      </c>
      <c r="L28" s="79" t="inlineStr">
        <is>
          <t>ARTLAB</t>
        </is>
      </c>
      <c r="M28" s="79" t="inlineStr">
        <is>
          <t>INTERWASHING</t>
        </is>
      </c>
      <c r="N28" s="305" t="inlineStr">
        <is>
          <t>5 / 147</t>
        </is>
      </c>
      <c r="O28" s="41" t="n">
        <v>3000</v>
      </c>
      <c r="P28" s="58" t="inlineStr">
        <is>
          <t>6-7</t>
        </is>
      </c>
      <c r="Q28" s="41" t="n">
        <v>1.5</v>
      </c>
      <c r="R28" s="103" t="n">
        <v>500</v>
      </c>
      <c r="S28" s="121" t="n">
        <v>500</v>
      </c>
      <c r="T28" s="121" t="n">
        <v>500</v>
      </c>
      <c r="U28" s="121" t="n">
        <v>500</v>
      </c>
      <c r="V28" s="136" t="n">
        <v>700</v>
      </c>
      <c r="W28" s="155" t="n">
        <v>700</v>
      </c>
      <c r="X28" s="155" t="n">
        <v>700</v>
      </c>
      <c r="Y28" s="155" t="n">
        <v>700</v>
      </c>
      <c r="Z28" s="221" t="n">
        <v>800</v>
      </c>
      <c r="AA28" s="11">
        <f>Z28*Q28</f>
        <v/>
      </c>
      <c r="AB28" s="116" t="inlineStr">
        <is>
          <t>x</t>
        </is>
      </c>
      <c r="AC28" s="116" t="inlineStr">
        <is>
          <t>x</t>
        </is>
      </c>
      <c r="AE28" s="116" t="inlineStr">
        <is>
          <t>x</t>
        </is>
      </c>
      <c r="AF28" s="116" t="inlineStr">
        <is>
          <t>C/O to SS17</t>
        </is>
      </c>
      <c r="AI28" s="11" t="inlineStr">
        <is>
          <t>x</t>
        </is>
      </c>
      <c r="AL28" s="11" t="n">
        <v>10350</v>
      </c>
      <c r="AM28" s="113" t="n"/>
    </row>
    <row customHeight="1" ht="15" r="29">
      <c r="A29" s="3" t="inlineStr">
        <is>
          <t>K999951104</t>
        </is>
      </c>
      <c r="B29" s="63" t="n"/>
      <c r="C29" s="63" t="inlineStr">
        <is>
          <t>JAMES</t>
        </is>
      </c>
      <c r="D29" s="66" t="inlineStr">
        <is>
          <t>BLACK RINSE</t>
        </is>
      </c>
      <c r="E29" s="41" t="inlineStr">
        <is>
          <t>CALIK</t>
        </is>
      </c>
      <c r="F29" s="41" t="inlineStr">
        <is>
          <t>D7924O022 Pinus</t>
        </is>
      </c>
      <c r="G29" s="41" t="n"/>
      <c r="H29" s="3" t="inlineStr">
        <is>
          <t>ROYAL CORE</t>
        </is>
      </c>
      <c r="I29" s="66" t="inlineStr">
        <is>
          <t>Drop 1</t>
        </is>
      </c>
      <c r="J29" s="63" t="inlineStr">
        <is>
          <t>JEANS</t>
        </is>
      </c>
      <c r="K29" s="40" t="inlineStr">
        <is>
          <t>MENS</t>
        </is>
      </c>
      <c r="L29" s="79" t="inlineStr">
        <is>
          <t>ARTLAB</t>
        </is>
      </c>
      <c r="M29" s="79" t="inlineStr">
        <is>
          <t>INTERWASHING</t>
        </is>
      </c>
      <c r="N29" s="305" t="inlineStr">
        <is>
          <t>5 / 147</t>
        </is>
      </c>
      <c r="O29" s="41" t="n">
        <v>3000</v>
      </c>
      <c r="P29" s="58" t="inlineStr">
        <is>
          <t>6-7</t>
        </is>
      </c>
      <c r="Q29" s="41" t="n">
        <v>1.5</v>
      </c>
      <c r="R29" s="103" t="n">
        <v>600</v>
      </c>
      <c r="S29" s="121" t="n">
        <v>600</v>
      </c>
      <c r="T29" s="121" t="n">
        <v>600</v>
      </c>
      <c r="U29" s="121" t="n">
        <v>600</v>
      </c>
      <c r="V29" s="136" t="n">
        <v>600</v>
      </c>
      <c r="W29" s="155" t="n">
        <v>600</v>
      </c>
      <c r="X29" s="155" t="n">
        <v>600</v>
      </c>
      <c r="Y29" s="155" t="n">
        <v>600</v>
      </c>
      <c r="Z29" s="221" t="n">
        <v>500</v>
      </c>
      <c r="AA29" s="11">
        <f>Z29*Q29</f>
        <v/>
      </c>
      <c r="AB29" s="116" t="inlineStr">
        <is>
          <t>x</t>
        </is>
      </c>
      <c r="AC29" s="116" t="inlineStr">
        <is>
          <t>x</t>
        </is>
      </c>
      <c r="AE29" s="116" t="inlineStr">
        <is>
          <t>x</t>
        </is>
      </c>
      <c r="AF29" s="116" t="inlineStr">
        <is>
          <t>C/O to SS17</t>
        </is>
      </c>
      <c r="AI29" s="11" t="inlineStr">
        <is>
          <t>x</t>
        </is>
      </c>
      <c r="AL29" s="11" t="inlineStr">
        <is>
          <t>x</t>
        </is>
      </c>
    </row>
    <row customHeight="1" ht="15" r="30">
      <c r="A30" s="3" t="inlineStr">
        <is>
          <t>K999951304</t>
        </is>
      </c>
      <c r="B30" s="63" t="n"/>
      <c r="C30" s="63" t="inlineStr">
        <is>
          <t>JOHN</t>
        </is>
      </c>
      <c r="D30" s="66" t="inlineStr">
        <is>
          <t>BLACK RINSE</t>
        </is>
      </c>
      <c r="E30" s="41" t="inlineStr">
        <is>
          <t>CALIK</t>
        </is>
      </c>
      <c r="F30" s="41" t="inlineStr">
        <is>
          <t>D7924O022 Pinus</t>
        </is>
      </c>
      <c r="G30" s="41" t="n"/>
      <c r="H30" s="3" t="inlineStr">
        <is>
          <t>ROYAL CORE</t>
        </is>
      </c>
      <c r="I30" s="66" t="inlineStr">
        <is>
          <t>Drop 1</t>
        </is>
      </c>
      <c r="J30" s="63" t="inlineStr">
        <is>
          <t>JEANS</t>
        </is>
      </c>
      <c r="K30" s="40" t="inlineStr">
        <is>
          <t>MENS</t>
        </is>
      </c>
      <c r="L30" s="79" t="inlineStr">
        <is>
          <t>ARTLAB</t>
        </is>
      </c>
      <c r="M30" s="79" t="inlineStr">
        <is>
          <t>INTERWASHING</t>
        </is>
      </c>
      <c r="N30" s="305" t="inlineStr">
        <is>
          <t>5 / 147</t>
        </is>
      </c>
      <c r="O30" s="41" t="n">
        <v>3000</v>
      </c>
      <c r="P30" s="58" t="inlineStr">
        <is>
          <t>6-7</t>
        </is>
      </c>
      <c r="Q30" s="41" t="n">
        <v>1.5</v>
      </c>
      <c r="R30" s="103" t="n">
        <v>300</v>
      </c>
      <c r="S30" s="121" t="n">
        <v>300</v>
      </c>
      <c r="T30" s="121" t="n">
        <v>300</v>
      </c>
      <c r="U30" s="121" t="n">
        <v>300</v>
      </c>
      <c r="V30" s="136" t="n">
        <v>300</v>
      </c>
      <c r="W30" s="155" t="n">
        <v>300</v>
      </c>
      <c r="X30" s="155" t="n">
        <v>300</v>
      </c>
      <c r="Y30" s="155" t="n">
        <v>300</v>
      </c>
      <c r="Z30" s="155" t="n">
        <v>300</v>
      </c>
      <c r="AA30" s="11">
        <f>Z30*Q30</f>
        <v/>
      </c>
      <c r="AB30" s="116" t="inlineStr">
        <is>
          <t>x</t>
        </is>
      </c>
      <c r="AC30" s="116" t="inlineStr">
        <is>
          <t>x</t>
        </is>
      </c>
      <c r="AE30" s="116" t="inlineStr">
        <is>
          <t>x</t>
        </is>
      </c>
      <c r="AF30" s="116" t="inlineStr">
        <is>
          <t>C/O to SS17</t>
        </is>
      </c>
      <c r="AG30" s="116" t="n">
        <v>378</v>
      </c>
      <c r="AI30" s="11" t="inlineStr">
        <is>
          <t>x</t>
        </is>
      </c>
      <c r="AL30" s="11" t="inlineStr">
        <is>
          <t>x</t>
        </is>
      </c>
    </row>
    <row customHeight="1" ht="15" r="31">
      <c r="A31" s="3" t="inlineStr">
        <is>
          <t>K999901105</t>
        </is>
      </c>
      <c r="B31" s="63" t="n"/>
      <c r="C31" s="63" t="inlineStr">
        <is>
          <t>JUNO</t>
        </is>
      </c>
      <c r="D31" s="66" t="inlineStr">
        <is>
          <t>BLACK RINSE</t>
        </is>
      </c>
      <c r="E31" s="41" t="inlineStr">
        <is>
          <t>CALIK</t>
        </is>
      </c>
      <c r="F31" s="41" t="inlineStr">
        <is>
          <t>D7924O022 Pinus</t>
        </is>
      </c>
      <c r="G31" s="41" t="n"/>
      <c r="H31" s="3" t="inlineStr">
        <is>
          <t>ROYAL CORE</t>
        </is>
      </c>
      <c r="I31" s="66" t="inlineStr">
        <is>
          <t>Drop 1</t>
        </is>
      </c>
      <c r="J31" s="63" t="inlineStr">
        <is>
          <t>JEANS</t>
        </is>
      </c>
      <c r="K31" s="40" t="inlineStr">
        <is>
          <t>WOMENS</t>
        </is>
      </c>
      <c r="L31" s="79" t="inlineStr">
        <is>
          <t>ARTLAB</t>
        </is>
      </c>
      <c r="M31" s="79" t="inlineStr">
        <is>
          <t>INTERWASHING</t>
        </is>
      </c>
      <c r="N31" s="305" t="inlineStr">
        <is>
          <t>5 / 147</t>
        </is>
      </c>
      <c r="O31" s="41" t="n">
        <v>3000</v>
      </c>
      <c r="P31" s="58" t="inlineStr">
        <is>
          <t>6-7</t>
        </is>
      </c>
      <c r="Q31" s="41" t="n">
        <v>1.5</v>
      </c>
      <c r="R31" s="103" t="n">
        <v>700</v>
      </c>
      <c r="S31" s="121" t="n">
        <v>700</v>
      </c>
      <c r="T31" s="121" t="n">
        <v>700</v>
      </c>
      <c r="U31" s="121" t="n">
        <v>700</v>
      </c>
      <c r="V31" s="136" t="n">
        <v>700</v>
      </c>
      <c r="W31" s="155" t="n">
        <v>700</v>
      </c>
      <c r="X31" s="155" t="n">
        <v>700</v>
      </c>
      <c r="Y31" s="155" t="n">
        <v>700</v>
      </c>
      <c r="Z31" s="155" t="n">
        <v>700</v>
      </c>
      <c r="AA31" s="11">
        <f>Z31*Q31</f>
        <v/>
      </c>
      <c r="AB31" s="116" t="inlineStr">
        <is>
          <t>x</t>
        </is>
      </c>
      <c r="AC31" s="116" t="inlineStr">
        <is>
          <t>x</t>
        </is>
      </c>
      <c r="AE31" s="116" t="inlineStr">
        <is>
          <t>x</t>
        </is>
      </c>
      <c r="AF31" s="116" t="inlineStr">
        <is>
          <t>C/O to SS17</t>
        </is>
      </c>
      <c r="AG31" s="116" t="n">
        <v>460</v>
      </c>
      <c r="AI31" s="11" t="inlineStr">
        <is>
          <t>x</t>
        </is>
      </c>
      <c r="AL31" s="11" t="inlineStr">
        <is>
          <t>x</t>
        </is>
      </c>
    </row>
    <row customHeight="1" ht="15" r="32">
      <c r="A32" s="3" t="inlineStr">
        <is>
          <t>K160701701</t>
        </is>
      </c>
      <c r="B32" s="63" t="inlineStr">
        <is>
          <t>ZALANDO</t>
        </is>
      </c>
      <c r="C32" s="66" t="inlineStr">
        <is>
          <t>MARIE</t>
        </is>
      </c>
      <c r="D32" s="66" t="inlineStr">
        <is>
          <t>BLACK RINSE</t>
        </is>
      </c>
      <c r="E32" s="41" t="inlineStr">
        <is>
          <t>CALIK</t>
        </is>
      </c>
      <c r="F32" s="41" t="inlineStr">
        <is>
          <t>D7924O022 Pinus</t>
        </is>
      </c>
      <c r="G32" s="41" t="n"/>
      <c r="H32" s="41" t="inlineStr">
        <is>
          <t>SEASONAL BLACK</t>
        </is>
      </c>
      <c r="I32" s="66" t="inlineStr">
        <is>
          <t>Drop 1</t>
        </is>
      </c>
      <c r="J32" s="66" t="inlineStr">
        <is>
          <t>JEANS</t>
        </is>
      </c>
      <c r="K32" s="40" t="inlineStr">
        <is>
          <t>WOMENS</t>
        </is>
      </c>
      <c r="L32" s="42" t="inlineStr">
        <is>
          <t>ARTLAB</t>
        </is>
      </c>
      <c r="M32" s="42" t="inlineStr">
        <is>
          <t>INTERWASHING</t>
        </is>
      </c>
      <c r="N32" s="305" t="inlineStr">
        <is>
          <t>5 / 147</t>
        </is>
      </c>
      <c r="O32" s="41" t="n">
        <v>3000</v>
      </c>
      <c r="P32" s="58" t="inlineStr">
        <is>
          <t>6-7</t>
        </is>
      </c>
      <c r="Q32" s="41" t="n">
        <v>1.5</v>
      </c>
      <c r="R32" s="103" t="n">
        <v>400</v>
      </c>
      <c r="S32" s="121" t="n">
        <v>400</v>
      </c>
      <c r="T32" s="121" t="n">
        <v>400</v>
      </c>
      <c r="U32" s="121" t="n">
        <v>400</v>
      </c>
      <c r="V32" s="136" t="n">
        <v>400</v>
      </c>
      <c r="W32" s="155" t="n">
        <v>400</v>
      </c>
      <c r="X32" s="155" t="n">
        <v>400</v>
      </c>
      <c r="Y32" s="155" t="n">
        <v>400</v>
      </c>
      <c r="Z32" s="155" t="n">
        <v>400</v>
      </c>
      <c r="AA32" s="11">
        <f>Z32*Q32</f>
        <v/>
      </c>
      <c r="AB32" s="116" t="inlineStr">
        <is>
          <t>x</t>
        </is>
      </c>
      <c r="AC32" s="116" t="inlineStr">
        <is>
          <t>x</t>
        </is>
      </c>
      <c r="AE32" s="116" t="inlineStr">
        <is>
          <t>x</t>
        </is>
      </c>
      <c r="AF32" s="116" t="inlineStr">
        <is>
          <t>check for stock Zalando</t>
        </is>
      </c>
      <c r="AI32" s="11" t="inlineStr">
        <is>
          <t>x</t>
        </is>
      </c>
      <c r="AJ32" s="11" t="inlineStr">
        <is>
          <t>Depending on availability 15000 place others</t>
        </is>
      </c>
      <c r="AL32" s="11" t="inlineStr">
        <is>
          <t>x</t>
        </is>
      </c>
    </row>
    <row customHeight="1" ht="15" r="33">
      <c r="A33" s="3" t="inlineStr">
        <is>
          <t>K999951203</t>
        </is>
      </c>
      <c r="B33" s="63" t="n"/>
      <c r="C33" s="63" t="inlineStr">
        <is>
          <t>CHARLES</t>
        </is>
      </c>
      <c r="D33" s="63" t="inlineStr">
        <is>
          <t>BLACK WORN IN</t>
        </is>
      </c>
      <c r="E33" s="41" t="inlineStr">
        <is>
          <t>CALIK</t>
        </is>
      </c>
      <c r="F33" s="41" t="inlineStr">
        <is>
          <t>D7924O022 Pinus</t>
        </is>
      </c>
      <c r="G33" s="41" t="n"/>
      <c r="H33" s="3" t="inlineStr">
        <is>
          <t>ROYAL CORE</t>
        </is>
      </c>
      <c r="I33" s="66" t="inlineStr">
        <is>
          <t>Drop 1</t>
        </is>
      </c>
      <c r="J33" s="63" t="inlineStr">
        <is>
          <t>JEANS</t>
        </is>
      </c>
      <c r="K33" s="40" t="inlineStr">
        <is>
          <t>MENS</t>
        </is>
      </c>
      <c r="L33" s="79" t="inlineStr">
        <is>
          <t>ARTLAB</t>
        </is>
      </c>
      <c r="M33" s="79" t="inlineStr">
        <is>
          <t>INTERWASHING</t>
        </is>
      </c>
      <c r="N33" s="305" t="inlineStr">
        <is>
          <t>5 / 147</t>
        </is>
      </c>
      <c r="O33" s="41" t="n">
        <v>3000</v>
      </c>
      <c r="P33" s="58" t="inlineStr">
        <is>
          <t>6-7</t>
        </is>
      </c>
      <c r="Q33" s="41" t="n">
        <v>1.5</v>
      </c>
      <c r="R33" s="103" t="n">
        <v>500</v>
      </c>
      <c r="S33" s="121" t="n">
        <v>500</v>
      </c>
      <c r="T33" s="121" t="n">
        <v>500</v>
      </c>
      <c r="U33" s="121" t="n">
        <v>500</v>
      </c>
      <c r="V33" s="136" t="n">
        <v>400</v>
      </c>
      <c r="W33" s="155" t="n">
        <v>400</v>
      </c>
      <c r="X33" s="155" t="n">
        <v>400</v>
      </c>
      <c r="Y33" s="155" t="n">
        <v>400</v>
      </c>
      <c r="Z33" s="155" t="n">
        <v>400</v>
      </c>
      <c r="AA33" s="11">
        <f>Z33*Q33</f>
        <v/>
      </c>
      <c r="AB33" s="116" t="inlineStr">
        <is>
          <t>x</t>
        </is>
      </c>
      <c r="AC33" s="116" t="inlineStr">
        <is>
          <t>x</t>
        </is>
      </c>
      <c r="AE33" s="116" t="inlineStr">
        <is>
          <t>x</t>
        </is>
      </c>
      <c r="AF33" s="116" t="inlineStr">
        <is>
          <t>C/O to SS17</t>
        </is>
      </c>
      <c r="AI33" s="11" t="inlineStr">
        <is>
          <t>x</t>
        </is>
      </c>
      <c r="AL33" s="11" t="inlineStr">
        <is>
          <t>x</t>
        </is>
      </c>
    </row>
    <row customHeight="1" ht="15" r="34">
      <c r="A34" s="3" t="inlineStr">
        <is>
          <t>K999901304</t>
        </is>
      </c>
      <c r="B34" s="63" t="n"/>
      <c r="C34" s="63" t="inlineStr">
        <is>
          <t>CHRISTINA</t>
        </is>
      </c>
      <c r="D34" s="63" t="inlineStr">
        <is>
          <t>BLACK WORN IN</t>
        </is>
      </c>
      <c r="E34" s="41" t="inlineStr">
        <is>
          <t>CALIK</t>
        </is>
      </c>
      <c r="F34" s="3" t="inlineStr">
        <is>
          <t>D7924O022 Pinus</t>
        </is>
      </c>
      <c r="G34" s="41" t="n"/>
      <c r="H34" s="3" t="inlineStr">
        <is>
          <t>ROYAL CORE</t>
        </is>
      </c>
      <c r="I34" s="66" t="inlineStr">
        <is>
          <t>Drop 1</t>
        </is>
      </c>
      <c r="J34" s="63" t="inlineStr">
        <is>
          <t>JEANS</t>
        </is>
      </c>
      <c r="K34" s="40" t="inlineStr">
        <is>
          <t>WOMENS</t>
        </is>
      </c>
      <c r="L34" s="79" t="inlineStr">
        <is>
          <t>ARTLAB</t>
        </is>
      </c>
      <c r="M34" s="79" t="inlineStr">
        <is>
          <t>INTERWASHING</t>
        </is>
      </c>
      <c r="N34" s="305" t="inlineStr">
        <is>
          <t>5 / 147</t>
        </is>
      </c>
      <c r="O34" s="41" t="n">
        <v>3000</v>
      </c>
      <c r="P34" s="58" t="inlineStr">
        <is>
          <t>6-7</t>
        </is>
      </c>
      <c r="Q34" s="41" t="n">
        <v>1.5</v>
      </c>
      <c r="R34" s="103" t="n">
        <v>500</v>
      </c>
      <c r="S34" s="121" t="n">
        <v>500</v>
      </c>
      <c r="T34" s="121" t="n">
        <v>500</v>
      </c>
      <c r="U34" s="121" t="n">
        <v>500</v>
      </c>
      <c r="V34" s="136" t="n">
        <v>500</v>
      </c>
      <c r="W34" s="155" t="n">
        <v>500</v>
      </c>
      <c r="X34" s="155" t="n">
        <v>500</v>
      </c>
      <c r="Y34" s="155" t="n">
        <v>500</v>
      </c>
      <c r="Z34" s="155" t="n">
        <v>500</v>
      </c>
      <c r="AA34" s="11">
        <f>Z34*Q34</f>
        <v/>
      </c>
      <c r="AB34" s="116" t="inlineStr">
        <is>
          <t>x</t>
        </is>
      </c>
      <c r="AC34" s="116" t="inlineStr">
        <is>
          <t>x</t>
        </is>
      </c>
      <c r="AE34" s="116" t="inlineStr">
        <is>
          <t>x</t>
        </is>
      </c>
      <c r="AF34" s="116" t="inlineStr">
        <is>
          <t>C/O to SS17</t>
        </is>
      </c>
      <c r="AI34" s="11" t="inlineStr">
        <is>
          <t>x</t>
        </is>
      </c>
      <c r="AL34" s="11" t="inlineStr">
        <is>
          <t>x</t>
        </is>
      </c>
    </row>
    <row customHeight="1" ht="15" r="35">
      <c r="A35" s="3" t="inlineStr">
        <is>
          <t>K999951103</t>
        </is>
      </c>
      <c r="B35" s="63" t="n"/>
      <c r="C35" s="63" t="inlineStr">
        <is>
          <t>JAMES</t>
        </is>
      </c>
      <c r="D35" s="63" t="inlineStr">
        <is>
          <t>BLACK WORN IN</t>
        </is>
      </c>
      <c r="E35" s="41" t="inlineStr">
        <is>
          <t>CALIK</t>
        </is>
      </c>
      <c r="F35" s="41" t="inlineStr">
        <is>
          <t>D7924O022 Pinus</t>
        </is>
      </c>
      <c r="G35" s="41" t="n"/>
      <c r="H35" s="3" t="inlineStr">
        <is>
          <t>ROYAL CORE</t>
        </is>
      </c>
      <c r="I35" s="66" t="inlineStr">
        <is>
          <t>Drop 1</t>
        </is>
      </c>
      <c r="J35" s="63" t="inlineStr">
        <is>
          <t>JEANS</t>
        </is>
      </c>
      <c r="K35" s="40" t="inlineStr">
        <is>
          <t>MENS</t>
        </is>
      </c>
      <c r="L35" s="79" t="inlineStr">
        <is>
          <t>ARTLAB</t>
        </is>
      </c>
      <c r="M35" s="79" t="inlineStr">
        <is>
          <t>INTERWASHING</t>
        </is>
      </c>
      <c r="N35" s="305" t="inlineStr">
        <is>
          <t>5 / 147</t>
        </is>
      </c>
      <c r="O35" s="41" t="n">
        <v>3000</v>
      </c>
      <c r="P35" s="58" t="inlineStr">
        <is>
          <t>6-7</t>
        </is>
      </c>
      <c r="Q35" s="41" t="n">
        <v>1.5</v>
      </c>
      <c r="R35" s="103" t="n">
        <v>400</v>
      </c>
      <c r="S35" s="121" t="n">
        <v>400</v>
      </c>
      <c r="T35" s="121" t="n">
        <v>400</v>
      </c>
      <c r="U35" s="121" t="n">
        <v>400</v>
      </c>
      <c r="V35" s="136" t="n">
        <v>200</v>
      </c>
      <c r="W35" s="155" t="n">
        <v>200</v>
      </c>
      <c r="X35" s="155" t="n">
        <v>200</v>
      </c>
      <c r="Y35" s="155" t="n">
        <v>200</v>
      </c>
      <c r="Z35" s="231" t="n">
        <v>92</v>
      </c>
      <c r="AA35" s="11">
        <f>Z35*Q35</f>
        <v/>
      </c>
      <c r="AB35" s="116" t="inlineStr">
        <is>
          <t>x</t>
        </is>
      </c>
      <c r="AC35" s="116" t="inlineStr">
        <is>
          <t>x</t>
        </is>
      </c>
      <c r="AE35" s="116" t="inlineStr">
        <is>
          <t>x</t>
        </is>
      </c>
      <c r="AF35" s="116" t="inlineStr">
        <is>
          <t>C/O to SS17</t>
        </is>
      </c>
      <c r="AH35" s="145" t="inlineStr">
        <is>
          <t>Deliver from Stock SS16!</t>
        </is>
      </c>
      <c r="AL35" s="11" t="inlineStr">
        <is>
          <t>x</t>
        </is>
      </c>
    </row>
    <row customHeight="1" ht="15" r="36">
      <c r="A36" s="3" t="inlineStr">
        <is>
          <t>K999951303</t>
        </is>
      </c>
      <c r="B36" s="63" t="inlineStr">
        <is>
          <t>MAW / BK</t>
        </is>
      </c>
      <c r="C36" s="63" t="inlineStr">
        <is>
          <t>JOHN</t>
        </is>
      </c>
      <c r="D36" s="63" t="inlineStr">
        <is>
          <t>BLACK WORN IN</t>
        </is>
      </c>
      <c r="E36" s="41" t="inlineStr">
        <is>
          <t>CALIK</t>
        </is>
      </c>
      <c r="F36" s="41" t="inlineStr">
        <is>
          <t>D7924O022 Pinus</t>
        </is>
      </c>
      <c r="G36" s="41" t="n"/>
      <c r="H36" s="3" t="inlineStr">
        <is>
          <t>ROYAL CORE</t>
        </is>
      </c>
      <c r="I36" s="66" t="inlineStr">
        <is>
          <t>Drop 1</t>
        </is>
      </c>
      <c r="J36" s="63" t="inlineStr">
        <is>
          <t>JEANS</t>
        </is>
      </c>
      <c r="K36" s="40" t="inlineStr">
        <is>
          <t>MENS</t>
        </is>
      </c>
      <c r="L36" s="79" t="inlineStr">
        <is>
          <t>ARTLAB</t>
        </is>
      </c>
      <c r="M36" s="79" t="inlineStr">
        <is>
          <t>INTERWASHING</t>
        </is>
      </c>
      <c r="N36" s="305" t="inlineStr">
        <is>
          <t>5 / 147</t>
        </is>
      </c>
      <c r="O36" s="41" t="n">
        <v>3000</v>
      </c>
      <c r="P36" s="58" t="inlineStr">
        <is>
          <t>6-7</t>
        </is>
      </c>
      <c r="Q36" s="41" t="n">
        <v>1.5</v>
      </c>
      <c r="R36" s="103" t="n">
        <v>1200</v>
      </c>
      <c r="S36" s="121" t="n">
        <v>1200</v>
      </c>
      <c r="T36" s="121" t="n">
        <v>1200</v>
      </c>
      <c r="U36" s="121" t="n">
        <v>1200</v>
      </c>
      <c r="V36" s="136" t="n">
        <v>700</v>
      </c>
      <c r="W36" s="155" t="n">
        <v>700</v>
      </c>
      <c r="X36" s="155" t="n">
        <v>700</v>
      </c>
      <c r="Y36" s="155" t="n">
        <v>700</v>
      </c>
      <c r="Z36" s="221" t="n">
        <v>1000</v>
      </c>
      <c r="AA36" s="11">
        <f>Z36*Q36</f>
        <v/>
      </c>
      <c r="AB36" s="116" t="inlineStr">
        <is>
          <t>x</t>
        </is>
      </c>
      <c r="AC36" s="116" t="inlineStr">
        <is>
          <t>x</t>
        </is>
      </c>
      <c r="AE36" s="116" t="inlineStr">
        <is>
          <t>x</t>
        </is>
      </c>
      <c r="AF36" s="116" t="inlineStr">
        <is>
          <t>C/O to SS17</t>
        </is>
      </c>
      <c r="AI36" s="11" t="inlineStr">
        <is>
          <t>x</t>
        </is>
      </c>
      <c r="AL36" s="11" t="inlineStr">
        <is>
          <t>x</t>
        </is>
      </c>
    </row>
    <row customHeight="1" ht="15" r="37">
      <c r="A37" s="3" t="inlineStr">
        <is>
          <t>K999901104</t>
        </is>
      </c>
      <c r="B37" s="63" t="inlineStr">
        <is>
          <t>ZALANDO / MAW</t>
        </is>
      </c>
      <c r="C37" s="63" t="inlineStr">
        <is>
          <t>JUNO</t>
        </is>
      </c>
      <c r="D37" s="63" t="inlineStr">
        <is>
          <t>BLACK WORN IN</t>
        </is>
      </c>
      <c r="E37" s="41" t="inlineStr">
        <is>
          <t>CALIK</t>
        </is>
      </c>
      <c r="F37" s="41" t="inlineStr">
        <is>
          <t>D7924O022 Pinus</t>
        </is>
      </c>
      <c r="G37" s="41" t="n"/>
      <c r="H37" s="3" t="inlineStr">
        <is>
          <t>ROYAL CORE</t>
        </is>
      </c>
      <c r="I37" s="66" t="inlineStr">
        <is>
          <t>Drop 1</t>
        </is>
      </c>
      <c r="J37" s="63" t="inlineStr">
        <is>
          <t>JEANS</t>
        </is>
      </c>
      <c r="K37" s="40" t="inlineStr">
        <is>
          <t>WOMENS</t>
        </is>
      </c>
      <c r="L37" s="79" t="inlineStr">
        <is>
          <t>ARTLAB</t>
        </is>
      </c>
      <c r="M37" s="79" t="inlineStr">
        <is>
          <t>INTERWASHING</t>
        </is>
      </c>
      <c r="N37" s="305" t="inlineStr">
        <is>
          <t>5 / 147</t>
        </is>
      </c>
      <c r="O37" s="41" t="n">
        <v>3000</v>
      </c>
      <c r="P37" s="58" t="inlineStr">
        <is>
          <t>6-7</t>
        </is>
      </c>
      <c r="Q37" s="41" t="n">
        <v>1.5</v>
      </c>
      <c r="R37" s="103" t="n">
        <v>1000</v>
      </c>
      <c r="S37" s="121" t="n">
        <v>1000</v>
      </c>
      <c r="T37" s="121" t="n">
        <v>1000</v>
      </c>
      <c r="U37" s="121" t="n">
        <v>1000</v>
      </c>
      <c r="V37" s="136" t="n">
        <v>1000</v>
      </c>
      <c r="W37" s="155" t="n">
        <v>1000</v>
      </c>
      <c r="X37" s="155" t="n">
        <v>1000</v>
      </c>
      <c r="Y37" s="155" t="n">
        <v>1000</v>
      </c>
      <c r="Z37" s="155" t="n">
        <v>1000</v>
      </c>
      <c r="AA37" s="11">
        <f>Z37*Q37</f>
        <v/>
      </c>
      <c r="AB37" s="116" t="inlineStr">
        <is>
          <t>x</t>
        </is>
      </c>
      <c r="AC37" s="116" t="inlineStr">
        <is>
          <t>x</t>
        </is>
      </c>
      <c r="AE37" s="116" t="inlineStr">
        <is>
          <t>x</t>
        </is>
      </c>
      <c r="AF37" s="116" t="inlineStr">
        <is>
          <t>C/O to SS17</t>
        </is>
      </c>
      <c r="AI37" s="11" t="inlineStr">
        <is>
          <t>x</t>
        </is>
      </c>
      <c r="AJ37" s="11" t="inlineStr">
        <is>
          <t>Depending on availability 15000 place others</t>
        </is>
      </c>
      <c r="AL37" s="11" t="inlineStr">
        <is>
          <t>x</t>
        </is>
      </c>
    </row>
    <row customHeight="1" ht="15" r="38">
      <c r="A38" s="3" t="inlineStr">
        <is>
          <t>K999951403</t>
        </is>
      </c>
      <c r="B38" s="63" t="n"/>
      <c r="C38" s="63" t="inlineStr">
        <is>
          <t>RYAN</t>
        </is>
      </c>
      <c r="D38" s="63" t="inlineStr">
        <is>
          <t>BLACK WORN IN</t>
        </is>
      </c>
      <c r="E38" s="41" t="inlineStr">
        <is>
          <t>CALIK</t>
        </is>
      </c>
      <c r="F38" s="41" t="inlineStr">
        <is>
          <t>D7924O022 Pinus</t>
        </is>
      </c>
      <c r="G38" s="41" t="n"/>
      <c r="H38" s="3" t="inlineStr">
        <is>
          <t>ROYAL CORE</t>
        </is>
      </c>
      <c r="I38" s="66" t="inlineStr">
        <is>
          <t>Drop 1</t>
        </is>
      </c>
      <c r="J38" s="63" t="inlineStr">
        <is>
          <t>JEANS</t>
        </is>
      </c>
      <c r="K38" s="40" t="inlineStr">
        <is>
          <t>MENS</t>
        </is>
      </c>
      <c r="L38" s="79" t="inlineStr">
        <is>
          <t>ARTLAB</t>
        </is>
      </c>
      <c r="M38" s="79" t="inlineStr">
        <is>
          <t>INTERWASHING</t>
        </is>
      </c>
      <c r="N38" s="305" t="inlineStr">
        <is>
          <t>5 / 147</t>
        </is>
      </c>
      <c r="O38" s="41" t="n">
        <v>3000</v>
      </c>
      <c r="P38" s="58" t="inlineStr">
        <is>
          <t>6-7</t>
        </is>
      </c>
      <c r="Q38" s="41" t="n">
        <v>1.5</v>
      </c>
      <c r="R38" s="103" t="n">
        <v>300</v>
      </c>
      <c r="S38" s="121" t="n">
        <v>300</v>
      </c>
      <c r="T38" s="121" t="n">
        <v>300</v>
      </c>
      <c r="U38" s="121" t="n">
        <v>300</v>
      </c>
      <c r="V38" s="136" t="n">
        <v>300</v>
      </c>
      <c r="W38" s="155" t="n">
        <v>300</v>
      </c>
      <c r="X38" s="155" t="n">
        <v>300</v>
      </c>
      <c r="Y38" s="155" t="n">
        <v>300</v>
      </c>
      <c r="Z38" s="155" t="n">
        <v>300</v>
      </c>
      <c r="AA38" s="11">
        <f>Z38*Q38</f>
        <v/>
      </c>
      <c r="AB38" s="116" t="inlineStr">
        <is>
          <t>x</t>
        </is>
      </c>
      <c r="AC38" s="116" t="inlineStr">
        <is>
          <t>x</t>
        </is>
      </c>
      <c r="AE38" s="116" t="inlineStr">
        <is>
          <t>x</t>
        </is>
      </c>
      <c r="AF38" s="116" t="inlineStr">
        <is>
          <t>C/O to SS17</t>
        </is>
      </c>
      <c r="AI38" s="11" t="inlineStr">
        <is>
          <t>x</t>
        </is>
      </c>
      <c r="AL38" s="11" t="inlineStr">
        <is>
          <t>x</t>
        </is>
      </c>
    </row>
    <row customHeight="1" ht="15" r="39">
      <c r="A39" s="3" t="inlineStr">
        <is>
          <t>K160751108</t>
        </is>
      </c>
      <c r="B39" s="63" t="n"/>
      <c r="C39" s="66" t="inlineStr">
        <is>
          <t>JAMES</t>
        </is>
      </c>
      <c r="D39" s="66" t="inlineStr">
        <is>
          <t>LIGHT GREY WORN IN</t>
        </is>
      </c>
      <c r="E39" s="41" t="inlineStr">
        <is>
          <t>CALIK</t>
        </is>
      </c>
      <c r="F39" s="156" t="inlineStr">
        <is>
          <t>D7924O022 Pinus</t>
        </is>
      </c>
      <c r="G39" s="41" t="n"/>
      <c r="H39" s="41" t="inlineStr">
        <is>
          <t>SEASONAL BLACK</t>
        </is>
      </c>
      <c r="I39" s="66" t="inlineStr">
        <is>
          <t>Drop 1</t>
        </is>
      </c>
      <c r="J39" s="66" t="inlineStr">
        <is>
          <t>JEANS</t>
        </is>
      </c>
      <c r="K39" s="40" t="inlineStr">
        <is>
          <t>MENS</t>
        </is>
      </c>
      <c r="L39" s="42" t="inlineStr">
        <is>
          <t>ARTLAB</t>
        </is>
      </c>
      <c r="M39" s="42" t="inlineStr">
        <is>
          <t>INTERWASHING</t>
        </is>
      </c>
      <c r="N39" s="305" t="inlineStr">
        <is>
          <t>5 / 147</t>
        </is>
      </c>
      <c r="O39" s="41" t="n">
        <v>3000</v>
      </c>
      <c r="P39" s="58" t="inlineStr">
        <is>
          <t>6-7</t>
        </is>
      </c>
      <c r="Q39" s="41" t="n">
        <v>1.5</v>
      </c>
      <c r="R39" s="103" t="n">
        <v>600</v>
      </c>
      <c r="S39" s="121" t="n">
        <v>600</v>
      </c>
      <c r="T39" s="121" t="n">
        <v>300</v>
      </c>
      <c r="U39" s="121" t="n">
        <v>300</v>
      </c>
      <c r="V39" s="136" t="n">
        <v>300</v>
      </c>
      <c r="W39" s="155" t="n">
        <v>300</v>
      </c>
      <c r="X39" s="155" t="n">
        <v>300</v>
      </c>
      <c r="Y39" s="155" t="n">
        <v>300</v>
      </c>
      <c r="Z39" s="221" t="n">
        <v>250</v>
      </c>
      <c r="AA39" s="11">
        <f>Z39*Q39</f>
        <v/>
      </c>
      <c r="AB39" s="116" t="inlineStr">
        <is>
          <t>x</t>
        </is>
      </c>
      <c r="AC39" s="116" t="inlineStr">
        <is>
          <t>x</t>
        </is>
      </c>
      <c r="AE39" s="116" t="inlineStr">
        <is>
          <t>x</t>
        </is>
      </c>
      <c r="AF39" s="116" t="inlineStr">
        <is>
          <t>C/O to SS17</t>
        </is>
      </c>
      <c r="AI39" s="11" t="inlineStr">
        <is>
          <t>x</t>
        </is>
      </c>
      <c r="AL39" s="11" t="inlineStr">
        <is>
          <t>x</t>
        </is>
      </c>
    </row>
    <row customHeight="1" ht="15" r="40">
      <c r="A40" s="3" t="inlineStr">
        <is>
          <t>K160751302</t>
        </is>
      </c>
      <c r="B40" s="63" t="inlineStr">
        <is>
          <t>MAW / BK</t>
        </is>
      </c>
      <c r="C40" s="66" t="inlineStr">
        <is>
          <t>JOHN</t>
        </is>
      </c>
      <c r="D40" s="66" t="inlineStr">
        <is>
          <t>LIGHT GREY WORN IN</t>
        </is>
      </c>
      <c r="E40" s="41" t="inlineStr">
        <is>
          <t>CALIK</t>
        </is>
      </c>
      <c r="F40" s="41" t="inlineStr">
        <is>
          <t>D7924O022 Pinus</t>
        </is>
      </c>
      <c r="G40" s="41" t="n"/>
      <c r="H40" s="41" t="inlineStr">
        <is>
          <t>SEASONAL BLACK</t>
        </is>
      </c>
      <c r="I40" s="66" t="inlineStr">
        <is>
          <t>Drop 1</t>
        </is>
      </c>
      <c r="J40" s="66" t="inlineStr">
        <is>
          <t>JEANS</t>
        </is>
      </c>
      <c r="K40" s="40" t="inlineStr">
        <is>
          <t>MENS</t>
        </is>
      </c>
      <c r="L40" s="42" t="inlineStr">
        <is>
          <t>ARTLAB</t>
        </is>
      </c>
      <c r="M40" s="42" t="inlineStr">
        <is>
          <t>INTERWASHING</t>
        </is>
      </c>
      <c r="N40" s="305" t="inlineStr">
        <is>
          <t>5 / 147</t>
        </is>
      </c>
      <c r="O40" s="41" t="n">
        <v>3000</v>
      </c>
      <c r="P40" s="58" t="inlineStr">
        <is>
          <t>6-7</t>
        </is>
      </c>
      <c r="Q40" s="41" t="n">
        <v>1.5</v>
      </c>
      <c r="R40" s="103" t="n">
        <v>1200</v>
      </c>
      <c r="S40" s="121" t="n">
        <v>1500</v>
      </c>
      <c r="T40" s="121" t="n">
        <v>1500</v>
      </c>
      <c r="U40" s="121" t="n">
        <v>1500</v>
      </c>
      <c r="V40" s="136" t="n">
        <v>1800</v>
      </c>
      <c r="W40" s="155" t="n">
        <v>1800</v>
      </c>
      <c r="X40" s="155" t="n">
        <v>1800</v>
      </c>
      <c r="Y40" s="155" t="n">
        <v>1800</v>
      </c>
      <c r="Z40" s="221" t="n">
        <v>1900</v>
      </c>
      <c r="AA40" s="11">
        <f>Z40*Q40</f>
        <v/>
      </c>
      <c r="AB40" s="116" t="inlineStr">
        <is>
          <t>x</t>
        </is>
      </c>
      <c r="AC40" s="116" t="inlineStr">
        <is>
          <t>x</t>
        </is>
      </c>
      <c r="AE40" s="116" t="inlineStr">
        <is>
          <t>x</t>
        </is>
      </c>
      <c r="AF40" s="116" t="inlineStr">
        <is>
          <t>C/O to SS17</t>
        </is>
      </c>
      <c r="AH40" s="11" t="inlineStr">
        <is>
          <t>x</t>
        </is>
      </c>
      <c r="AI40" s="11" t="inlineStr">
        <is>
          <t>x</t>
        </is>
      </c>
      <c r="AJ40" s="11" t="n">
        <v>1500</v>
      </c>
      <c r="AK40" s="11" t="n">
        <v>400</v>
      </c>
      <c r="AL40" s="11" t="inlineStr">
        <is>
          <t>x</t>
        </is>
      </c>
    </row>
    <row customHeight="1" ht="15" r="41">
      <c r="A41" s="3" t="inlineStr">
        <is>
          <t>K160701103</t>
        </is>
      </c>
      <c r="B41" s="63" t="inlineStr">
        <is>
          <t>ZALANDO / MAW / SB</t>
        </is>
      </c>
      <c r="C41" s="66" t="inlineStr">
        <is>
          <t>JUNO</t>
        </is>
      </c>
      <c r="D41" s="66" t="inlineStr">
        <is>
          <t>LIGHT GREY WORN IN</t>
        </is>
      </c>
      <c r="E41" s="41" t="inlineStr">
        <is>
          <t>CALIK</t>
        </is>
      </c>
      <c r="F41" s="41" t="inlineStr">
        <is>
          <t>D7924O022 Pinus</t>
        </is>
      </c>
      <c r="G41" s="41" t="n"/>
      <c r="H41" s="41" t="inlineStr">
        <is>
          <t>SEASONAL BLACK</t>
        </is>
      </c>
      <c r="I41" s="66" t="inlineStr">
        <is>
          <t>Drop 1</t>
        </is>
      </c>
      <c r="J41" s="66" t="inlineStr">
        <is>
          <t>JEANS</t>
        </is>
      </c>
      <c r="K41" s="40" t="inlineStr">
        <is>
          <t>WOMENS</t>
        </is>
      </c>
      <c r="L41" s="42" t="inlineStr">
        <is>
          <t>ARTLAB</t>
        </is>
      </c>
      <c r="M41" s="42" t="inlineStr">
        <is>
          <t>INTERWASHING</t>
        </is>
      </c>
      <c r="N41" s="305" t="inlineStr">
        <is>
          <t>5 / 147</t>
        </is>
      </c>
      <c r="O41" s="41" t="n">
        <v>3000</v>
      </c>
      <c r="P41" s="58" t="inlineStr">
        <is>
          <t>6-7</t>
        </is>
      </c>
      <c r="Q41" s="41" t="n">
        <v>1.5</v>
      </c>
      <c r="R41" s="103" t="n">
        <v>1500</v>
      </c>
      <c r="S41" s="121" t="n">
        <v>1800</v>
      </c>
      <c r="T41" s="121" t="n">
        <v>1800</v>
      </c>
      <c r="U41" s="121" t="n">
        <v>1800</v>
      </c>
      <c r="V41" s="136" t="n">
        <v>1800</v>
      </c>
      <c r="W41" s="155" t="n">
        <v>1800</v>
      </c>
      <c r="X41" s="155" t="n">
        <v>1800</v>
      </c>
      <c r="Y41" s="155" t="n">
        <v>1800</v>
      </c>
      <c r="Z41" s="221" t="n">
        <v>2000</v>
      </c>
      <c r="AA41" s="11">
        <f>Z41*Q41</f>
        <v/>
      </c>
      <c r="AB41" s="116" t="inlineStr">
        <is>
          <t>x</t>
        </is>
      </c>
      <c r="AC41" s="116" t="inlineStr">
        <is>
          <t>x</t>
        </is>
      </c>
      <c r="AE41" s="116" t="inlineStr">
        <is>
          <t>x</t>
        </is>
      </c>
      <c r="AF41" s="116" t="inlineStr">
        <is>
          <t>C/O to SS17</t>
        </is>
      </c>
      <c r="AH41" s="11" t="inlineStr">
        <is>
          <t>x</t>
        </is>
      </c>
      <c r="AI41" s="11" t="inlineStr">
        <is>
          <t>x</t>
        </is>
      </c>
      <c r="AJ41" s="11" t="n">
        <v>1800</v>
      </c>
      <c r="AK41" s="11" t="n">
        <v>200</v>
      </c>
      <c r="AL41" s="11" t="inlineStr">
        <is>
          <t>x</t>
        </is>
      </c>
    </row>
    <row customHeight="1" ht="15" r="42">
      <c r="A42" s="3" t="inlineStr">
        <is>
          <t>K160700031</t>
        </is>
      </c>
      <c r="B42" s="63" t="n"/>
      <c r="C42" s="66" t="inlineStr">
        <is>
          <t>DARIA</t>
        </is>
      </c>
      <c r="D42" s="66" t="inlineStr">
        <is>
          <t>DARK INDIGO</t>
        </is>
      </c>
      <c r="E42" s="41" t="inlineStr">
        <is>
          <t>CALIK</t>
        </is>
      </c>
      <c r="F42" s="66" t="inlineStr">
        <is>
          <t>NOT ORGANIC DUE TO MOQ</t>
        </is>
      </c>
      <c r="G42" s="41" t="inlineStr">
        <is>
          <t>D7794P1107 Sidney Dark Blue</t>
        </is>
      </c>
      <c r="H42" s="41" t="inlineStr">
        <is>
          <t>DENIM</t>
        </is>
      </c>
      <c r="I42" s="66" t="inlineStr">
        <is>
          <t>Drop 2</t>
        </is>
      </c>
      <c r="J42" s="66" t="inlineStr">
        <is>
          <t>PANT</t>
        </is>
      </c>
      <c r="K42" s="40" t="inlineStr">
        <is>
          <t>WOMENS</t>
        </is>
      </c>
      <c r="L42" s="42" t="inlineStr">
        <is>
          <t>ARTLAB</t>
        </is>
      </c>
      <c r="M42" s="42" t="inlineStr">
        <is>
          <t>INTERWASHING</t>
        </is>
      </c>
      <c r="N42" s="305" t="inlineStr">
        <is>
          <t>6,90 / 142</t>
        </is>
      </c>
      <c r="O42" s="41" t="n">
        <v>3000</v>
      </c>
      <c r="P42" s="58" t="inlineStr">
        <is>
          <t>6-7</t>
        </is>
      </c>
      <c r="Q42" s="41" t="n">
        <v>1.5</v>
      </c>
      <c r="R42" s="103" t="n"/>
      <c r="S42" s="121" t="n">
        <v>0</v>
      </c>
      <c r="T42" s="121" t="n">
        <v>0</v>
      </c>
      <c r="U42" s="121" t="n">
        <v>0</v>
      </c>
      <c r="V42" s="136" t="n">
        <v>200</v>
      </c>
      <c r="W42" s="155" t="n">
        <v>200</v>
      </c>
      <c r="X42" s="155" t="n">
        <v>200</v>
      </c>
      <c r="Y42" s="155" t="n">
        <v>200</v>
      </c>
      <c r="Z42" s="155" t="n">
        <v>200</v>
      </c>
      <c r="AA42" s="11">
        <f>Z42*Q42</f>
        <v/>
      </c>
      <c r="AC42" s="117" t="n">
        <v>42424</v>
      </c>
      <c r="AD42" s="116" t="n">
        <v>1500</v>
      </c>
      <c r="AE42" s="117" t="n">
        <v>42464</v>
      </c>
      <c r="AF42" s="146" t="inlineStr">
        <is>
          <t>Non organic!</t>
        </is>
      </c>
      <c r="AG42" s="146" t="n"/>
      <c r="AI42" s="11" t="inlineStr">
        <is>
          <t>x</t>
        </is>
      </c>
    </row>
    <row customHeight="1" ht="15" r="43">
      <c r="A43" s="66" t="inlineStr">
        <is>
          <t>K160752040</t>
        </is>
      </c>
      <c r="B43" s="63" t="n"/>
      <c r="C43" s="66" t="inlineStr">
        <is>
          <t>HAROLD</t>
        </is>
      </c>
      <c r="D43" s="66" t="inlineStr">
        <is>
          <t>DARK INDIGO</t>
        </is>
      </c>
      <c r="E43" s="41" t="inlineStr">
        <is>
          <t>CALIK</t>
        </is>
      </c>
      <c r="F43" s="66" t="inlineStr">
        <is>
          <t>NOT ORGANIC DUE TO MOQ</t>
        </is>
      </c>
      <c r="G43" s="41" t="inlineStr">
        <is>
          <t>D7794P1107 Sidney Dark Blue</t>
        </is>
      </c>
      <c r="H43" s="41" t="inlineStr">
        <is>
          <t>DENIM</t>
        </is>
      </c>
      <c r="I43" s="66" t="inlineStr">
        <is>
          <t>Drop 2</t>
        </is>
      </c>
      <c r="J43" s="66" t="inlineStr">
        <is>
          <t>JACKET</t>
        </is>
      </c>
      <c r="K43" s="40" t="inlineStr">
        <is>
          <t>MENS</t>
        </is>
      </c>
      <c r="L43" s="42" t="inlineStr">
        <is>
          <t>ARTLAB</t>
        </is>
      </c>
      <c r="M43" s="42" t="inlineStr">
        <is>
          <t>INTERWASHING</t>
        </is>
      </c>
      <c r="N43" s="305" t="inlineStr">
        <is>
          <t>6,90 / 142</t>
        </is>
      </c>
      <c r="O43" s="41" t="n">
        <v>3000</v>
      </c>
      <c r="P43" s="58" t="inlineStr">
        <is>
          <t>6-7</t>
        </is>
      </c>
      <c r="Q43" s="41" t="n">
        <v>2</v>
      </c>
      <c r="R43" s="103" t="n"/>
      <c r="S43" s="121" t="n">
        <v>0</v>
      </c>
      <c r="T43" s="121" t="n">
        <v>200</v>
      </c>
      <c r="U43" s="121" t="n">
        <v>200</v>
      </c>
      <c r="V43" s="136" t="n">
        <v>200</v>
      </c>
      <c r="W43" s="155" t="n">
        <v>200</v>
      </c>
      <c r="X43" s="155" t="n">
        <v>200</v>
      </c>
      <c r="Y43" s="155" t="n">
        <v>200</v>
      </c>
      <c r="Z43" s="221" t="n">
        <v>120</v>
      </c>
      <c r="AA43" s="11">
        <f>Z43*Q43</f>
        <v/>
      </c>
      <c r="AC43" s="116" t="inlineStr">
        <is>
          <t>x</t>
        </is>
      </c>
      <c r="AE43" s="116" t="inlineStr">
        <is>
          <t>x</t>
        </is>
      </c>
      <c r="AF43" s="116" t="inlineStr">
        <is>
          <t>Non organic!</t>
        </is>
      </c>
      <c r="AI43" s="11" t="inlineStr">
        <is>
          <t>x</t>
        </is>
      </c>
    </row>
    <row customHeight="1" ht="15" r="44">
      <c r="A44" s="3" t="inlineStr">
        <is>
          <t>K160750010</t>
        </is>
      </c>
      <c r="B44" s="63" t="inlineStr">
        <is>
          <t>ZALANDO</t>
        </is>
      </c>
      <c r="C44" s="66" t="inlineStr">
        <is>
          <t>JARRELL</t>
        </is>
      </c>
      <c r="D44" s="66" t="inlineStr">
        <is>
          <t>DARK INDIGO</t>
        </is>
      </c>
      <c r="E44" s="41" t="inlineStr">
        <is>
          <t>CALIK</t>
        </is>
      </c>
      <c r="F44" s="66" t="inlineStr">
        <is>
          <t>NOT ORGANIC DUE TO MOQ</t>
        </is>
      </c>
      <c r="G44" s="41" t="inlineStr">
        <is>
          <t>D7794P1107 Sidney Dark Blue</t>
        </is>
      </c>
      <c r="H44" s="41" t="inlineStr">
        <is>
          <t>DENIM</t>
        </is>
      </c>
      <c r="I44" s="66" t="inlineStr">
        <is>
          <t>Drop 2</t>
        </is>
      </c>
      <c r="J44" s="66" t="inlineStr">
        <is>
          <t>PANT</t>
        </is>
      </c>
      <c r="K44" s="40" t="inlineStr">
        <is>
          <t>MENS</t>
        </is>
      </c>
      <c r="L44" s="42" t="inlineStr">
        <is>
          <t>ARTLAB</t>
        </is>
      </c>
      <c r="M44" s="42" t="inlineStr">
        <is>
          <t>INTERWASHING</t>
        </is>
      </c>
      <c r="N44" s="305" t="inlineStr">
        <is>
          <t>6,90 / 142</t>
        </is>
      </c>
      <c r="O44" s="41" t="n">
        <v>3000</v>
      </c>
      <c r="P44" s="58" t="inlineStr">
        <is>
          <t>6-7</t>
        </is>
      </c>
      <c r="Q44" s="41" t="n">
        <v>1.5</v>
      </c>
      <c r="R44" s="103" t="n"/>
      <c r="S44" s="121" t="n">
        <v>0</v>
      </c>
      <c r="T44" s="121" t="n">
        <v>0</v>
      </c>
      <c r="U44" s="121" t="n">
        <v>0</v>
      </c>
      <c r="V44" s="136" t="n">
        <v>200</v>
      </c>
      <c r="W44" s="155" t="n">
        <v>200</v>
      </c>
      <c r="X44" s="155" t="n">
        <v>200</v>
      </c>
      <c r="Y44" s="155" t="n">
        <v>200</v>
      </c>
      <c r="Z44" s="221" t="n">
        <v>220</v>
      </c>
      <c r="AA44" s="11">
        <f>Z44*Q44</f>
        <v/>
      </c>
      <c r="AC44" s="116" t="inlineStr">
        <is>
          <t>x</t>
        </is>
      </c>
      <c r="AE44" s="116" t="inlineStr">
        <is>
          <t>x</t>
        </is>
      </c>
      <c r="AF44" s="116" t="inlineStr">
        <is>
          <t>Non organic!</t>
        </is>
      </c>
      <c r="AI44" s="11" t="inlineStr">
        <is>
          <t>x</t>
        </is>
      </c>
    </row>
    <row customHeight="1" ht="15" r="45">
      <c r="A45" s="3" t="inlineStr">
        <is>
          <t>K160702050</t>
        </is>
      </c>
      <c r="B45" s="63" t="n"/>
      <c r="C45" s="66" t="inlineStr">
        <is>
          <t>MARGARET</t>
        </is>
      </c>
      <c r="D45" s="66" t="inlineStr">
        <is>
          <t>DARK INDIGO</t>
        </is>
      </c>
      <c r="E45" s="41" t="inlineStr">
        <is>
          <t>CALIK</t>
        </is>
      </c>
      <c r="F45" s="66" t="inlineStr">
        <is>
          <t>NOT ORGANIC DUE TO MOQ</t>
        </is>
      </c>
      <c r="G45" s="41" t="inlineStr">
        <is>
          <t>D7794P1107 Sidney Dark Blue</t>
        </is>
      </c>
      <c r="H45" s="41" t="inlineStr">
        <is>
          <t>DENIM</t>
        </is>
      </c>
      <c r="I45" s="66" t="inlineStr">
        <is>
          <t>Drop 2</t>
        </is>
      </c>
      <c r="J45" s="66" t="inlineStr">
        <is>
          <t>JACKET</t>
        </is>
      </c>
      <c r="K45" s="40" t="inlineStr">
        <is>
          <t>WOMENS</t>
        </is>
      </c>
      <c r="L45" s="42" t="inlineStr">
        <is>
          <t>ARTLAB</t>
        </is>
      </c>
      <c r="M45" s="42" t="inlineStr">
        <is>
          <t>INTERWASHING</t>
        </is>
      </c>
      <c r="N45" s="305" t="inlineStr">
        <is>
          <t>6,90 / 142</t>
        </is>
      </c>
      <c r="O45" s="41" t="n">
        <v>3000</v>
      </c>
      <c r="P45" s="58" t="inlineStr">
        <is>
          <t>6-7</t>
        </is>
      </c>
      <c r="Q45" s="41" t="n">
        <v>2</v>
      </c>
      <c r="R45" s="103" t="n"/>
      <c r="S45" s="121" t="n">
        <v>0</v>
      </c>
      <c r="T45" s="121" t="n">
        <v>0</v>
      </c>
      <c r="U45" s="121" t="n">
        <v>0</v>
      </c>
      <c r="V45" s="136" t="n">
        <v>150</v>
      </c>
      <c r="W45" s="155" t="n">
        <v>150</v>
      </c>
      <c r="X45" s="155" t="n">
        <v>150</v>
      </c>
      <c r="Y45" s="155" t="n">
        <v>150</v>
      </c>
      <c r="Z45" s="155" t="n">
        <v>150</v>
      </c>
      <c r="AA45" s="11">
        <f>Z45*Q45</f>
        <v/>
      </c>
      <c r="AC45" s="116" t="inlineStr">
        <is>
          <t>x</t>
        </is>
      </c>
      <c r="AE45" s="116" t="inlineStr">
        <is>
          <t>x</t>
        </is>
      </c>
      <c r="AF45" s="116" t="inlineStr">
        <is>
          <t>Non organic!</t>
        </is>
      </c>
      <c r="AI45" s="11" t="inlineStr">
        <is>
          <t>x</t>
        </is>
      </c>
    </row>
    <row customHeight="1" ht="15" r="46">
      <c r="A46" s="150" t="inlineStr">
        <is>
          <t>K160751604</t>
        </is>
      </c>
      <c r="B46" s="152" t="n"/>
      <c r="C46" s="230" t="inlineStr">
        <is>
          <t>LOUIS</t>
        </is>
      </c>
      <c r="D46" s="230" t="inlineStr">
        <is>
          <t>DARK SLUB REPAIR</t>
        </is>
      </c>
      <c r="E46" s="109" t="inlineStr">
        <is>
          <t>CALIK</t>
        </is>
      </c>
      <c r="F46" s="230" t="inlineStr">
        <is>
          <t>NOT ORGANIC DUE TO MOQ</t>
        </is>
      </c>
      <c r="G46" s="109" t="inlineStr">
        <is>
          <t>D7794P1107 Sidney Dark Blue</t>
        </is>
      </c>
      <c r="H46" s="109" t="inlineStr">
        <is>
          <t>TRIPLE R</t>
        </is>
      </c>
      <c r="I46" s="230" t="inlineStr">
        <is>
          <t>Drop 2</t>
        </is>
      </c>
      <c r="J46" s="230" t="inlineStr">
        <is>
          <t>JEANS</t>
        </is>
      </c>
      <c r="K46" s="122" t="inlineStr">
        <is>
          <t>MENS</t>
        </is>
      </c>
      <c r="L46" s="109" t="inlineStr">
        <is>
          <t>ARTLAB</t>
        </is>
      </c>
      <c r="M46" s="109" t="inlineStr">
        <is>
          <t>ELLETI</t>
        </is>
      </c>
      <c r="N46" s="326" t="inlineStr">
        <is>
          <t>6,90 / 142</t>
        </is>
      </c>
      <c r="O46" s="109" t="n">
        <v>3000</v>
      </c>
      <c r="P46" s="124" t="inlineStr">
        <is>
          <t>6-7</t>
        </is>
      </c>
      <c r="Q46" s="109" t="n">
        <v>1.5</v>
      </c>
      <c r="R46" s="125" t="n"/>
      <c r="S46" s="126" t="n">
        <v>0</v>
      </c>
      <c r="T46" s="126" t="inlineStr">
        <is>
          <t>cx</t>
        </is>
      </c>
      <c r="U46" s="126" t="inlineStr">
        <is>
          <t>cx</t>
        </is>
      </c>
      <c r="V46" s="135" t="inlineStr">
        <is>
          <t>cx</t>
        </is>
      </c>
      <c r="W46" s="135" t="inlineStr">
        <is>
          <t>cx</t>
        </is>
      </c>
      <c r="X46" s="135" t="inlineStr">
        <is>
          <t>cx</t>
        </is>
      </c>
      <c r="Y46" s="135" t="inlineStr">
        <is>
          <t>cx</t>
        </is>
      </c>
      <c r="Z46" s="135" t="inlineStr">
        <is>
          <t>cx</t>
        </is>
      </c>
      <c r="AF46" s="146" t="inlineStr">
        <is>
          <t>Non organic!</t>
        </is>
      </c>
      <c r="AG46" s="146" t="n"/>
      <c r="AH46" s="11" t="inlineStr">
        <is>
          <t>CXLD</t>
        </is>
      </c>
      <c r="AI46" s="11" t="inlineStr">
        <is>
          <t>CXLD</t>
        </is>
      </c>
    </row>
    <row customHeight="1" ht="15" r="47">
      <c r="A47" s="66" t="inlineStr">
        <is>
          <t>K160752060</t>
        </is>
      </c>
      <c r="B47" s="63" t="inlineStr">
        <is>
          <t>ZALANDO</t>
        </is>
      </c>
      <c r="C47" s="66" t="inlineStr">
        <is>
          <t xml:space="preserve">DAVID </t>
        </is>
      </c>
      <c r="D47" s="66" t="inlineStr">
        <is>
          <t>MID BLUE SLUB</t>
        </is>
      </c>
      <c r="E47" s="41" t="inlineStr">
        <is>
          <t>CALIK</t>
        </is>
      </c>
      <c r="F47" s="66" t="inlineStr">
        <is>
          <t>NOT ORGANIC DUE TO MOQ</t>
        </is>
      </c>
      <c r="G47" s="41" t="inlineStr">
        <is>
          <t>D7792P1117 Carbonated Blue</t>
        </is>
      </c>
      <c r="H47" s="41" t="inlineStr">
        <is>
          <t>KINGS OF LAUNDRY</t>
        </is>
      </c>
      <c r="I47" s="66" t="inlineStr">
        <is>
          <t>Drop 3</t>
        </is>
      </c>
      <c r="J47" s="66" t="inlineStr">
        <is>
          <t>JACKET</t>
        </is>
      </c>
      <c r="K47" s="40" t="inlineStr">
        <is>
          <t>MENS</t>
        </is>
      </c>
      <c r="L47" s="42" t="inlineStr">
        <is>
          <t>ARTLAB</t>
        </is>
      </c>
      <c r="M47" s="42" t="inlineStr">
        <is>
          <t>ELLETI</t>
        </is>
      </c>
      <c r="N47" s="305" t="inlineStr">
        <is>
          <t>7,5 / 162</t>
        </is>
      </c>
      <c r="O47" s="41" t="n">
        <v>3000</v>
      </c>
      <c r="P47" s="58" t="inlineStr">
        <is>
          <t>5-6</t>
        </is>
      </c>
      <c r="Q47" s="41" t="n">
        <v>2</v>
      </c>
      <c r="R47" s="103" t="n"/>
      <c r="S47" s="121" t="n">
        <v>0</v>
      </c>
      <c r="T47" s="121" t="n">
        <v>0</v>
      </c>
      <c r="U47" s="121" t="n">
        <v>0</v>
      </c>
      <c r="V47" s="136" t="n">
        <v>100</v>
      </c>
      <c r="W47" s="155" t="n">
        <v>100</v>
      </c>
      <c r="X47" s="155" t="n">
        <v>100</v>
      </c>
      <c r="Y47" s="155" t="n">
        <v>100</v>
      </c>
      <c r="Z47" s="221" t="n">
        <v>60</v>
      </c>
      <c r="AA47" s="11">
        <f>Z47*Q47</f>
        <v/>
      </c>
      <c r="AC47" s="117" t="n">
        <v>42424</v>
      </c>
      <c r="AD47" s="116" t="n">
        <v>600</v>
      </c>
      <c r="AE47" s="117" t="n">
        <v>42464</v>
      </c>
      <c r="AF47" s="146" t="inlineStr">
        <is>
          <t>Non organic!</t>
        </is>
      </c>
      <c r="AG47" s="146" t="n"/>
      <c r="AI47" s="11" t="inlineStr">
        <is>
          <t>x</t>
        </is>
      </c>
      <c r="AL47" s="11" t="n">
        <v>160</v>
      </c>
      <c r="AM47" s="113" t="n">
        <v>42472</v>
      </c>
    </row>
    <row customHeight="1" ht="15" r="48">
      <c r="A48" s="3" t="inlineStr">
        <is>
          <t>K160751301</t>
        </is>
      </c>
      <c r="B48" s="63" t="inlineStr">
        <is>
          <t>ZALANDO</t>
        </is>
      </c>
      <c r="C48" s="66" t="inlineStr">
        <is>
          <t>JOHN</t>
        </is>
      </c>
      <c r="D48" s="66" t="inlineStr">
        <is>
          <t>MID BLUE SLUB</t>
        </is>
      </c>
      <c r="E48" s="41" t="inlineStr">
        <is>
          <t>CALIK</t>
        </is>
      </c>
      <c r="F48" s="66" t="inlineStr">
        <is>
          <t>NOT ORGANIC DUE TO MOQ</t>
        </is>
      </c>
      <c r="G48" s="41" t="inlineStr">
        <is>
          <t>D7792P1117 Carbonated Blue</t>
        </is>
      </c>
      <c r="H48" s="41" t="inlineStr">
        <is>
          <t>KINGS OF LAUNDRY</t>
        </is>
      </c>
      <c r="I48" s="66" t="inlineStr">
        <is>
          <t>Drop 3</t>
        </is>
      </c>
      <c r="J48" s="66" t="inlineStr">
        <is>
          <t>JEANS</t>
        </is>
      </c>
      <c r="K48" s="40" t="inlineStr">
        <is>
          <t>MENS</t>
        </is>
      </c>
      <c r="L48" s="42" t="inlineStr">
        <is>
          <t>ARTLAB</t>
        </is>
      </c>
      <c r="M48" s="42" t="inlineStr">
        <is>
          <t>ELLETI</t>
        </is>
      </c>
      <c r="N48" s="305" t="inlineStr">
        <is>
          <t>7,5 / 162</t>
        </is>
      </c>
      <c r="O48" s="41" t="n">
        <v>3000</v>
      </c>
      <c r="P48" s="58" t="inlineStr">
        <is>
          <t>5-6</t>
        </is>
      </c>
      <c r="Q48" s="41" t="n">
        <v>1.5</v>
      </c>
      <c r="R48" s="103" t="n"/>
      <c r="S48" s="121" t="n">
        <v>0</v>
      </c>
      <c r="T48" s="121" t="n">
        <v>150</v>
      </c>
      <c r="U48" s="121" t="n">
        <v>150</v>
      </c>
      <c r="V48" s="136" t="n">
        <v>150</v>
      </c>
      <c r="W48" s="155" t="n">
        <v>150</v>
      </c>
      <c r="X48" s="155" t="n">
        <v>150</v>
      </c>
      <c r="Y48" s="155" t="n">
        <v>150</v>
      </c>
      <c r="Z48" s="221" t="n">
        <v>100</v>
      </c>
      <c r="AA48" s="11">
        <f>Z48*Q48</f>
        <v/>
      </c>
      <c r="AC48" s="116" t="inlineStr">
        <is>
          <t>x</t>
        </is>
      </c>
      <c r="AE48" s="116" t="inlineStr">
        <is>
          <t>x</t>
        </is>
      </c>
      <c r="AF48" s="146" t="inlineStr">
        <is>
          <t>Non organic!</t>
        </is>
      </c>
      <c r="AG48" s="146" t="n"/>
      <c r="AI48" s="11" t="inlineStr">
        <is>
          <t>x</t>
        </is>
      </c>
      <c r="AL48" s="11" t="inlineStr">
        <is>
          <t>x</t>
        </is>
      </c>
    </row>
    <row customHeight="1" ht="15" r="49">
      <c r="A49" s="66" t="inlineStr">
        <is>
          <t>K160701201</t>
        </is>
      </c>
      <c r="B49" s="63" t="inlineStr">
        <is>
          <t>ZALANDO / MAW / SB</t>
        </is>
      </c>
      <c r="C49" s="66" t="inlineStr">
        <is>
          <t>CHRISTINA</t>
        </is>
      </c>
      <c r="D49" s="66" t="inlineStr">
        <is>
          <t>CHALKBOARD MARBLE</t>
        </is>
      </c>
      <c r="E49" s="66" t="inlineStr">
        <is>
          <t>CANDIANI</t>
        </is>
      </c>
      <c r="F49" s="67" t="inlineStr">
        <is>
          <t>NOT ORGANIC DUE TO MOQ</t>
        </is>
      </c>
      <c r="G49" s="67" t="inlineStr">
        <is>
          <t>RR5533 Elast raven sling</t>
        </is>
      </c>
      <c r="H49" s="41" t="inlineStr">
        <is>
          <t>KINGS OF LAUNDRY BLACK</t>
        </is>
      </c>
      <c r="I49" s="66" t="inlineStr">
        <is>
          <t>Drop 1</t>
        </is>
      </c>
      <c r="J49" s="66" t="inlineStr">
        <is>
          <t>JEANS</t>
        </is>
      </c>
      <c r="K49" s="40" t="inlineStr">
        <is>
          <t>WOMENS</t>
        </is>
      </c>
      <c r="L49" s="42" t="inlineStr">
        <is>
          <t>ARTLAB</t>
        </is>
      </c>
      <c r="M49" s="42" t="inlineStr">
        <is>
          <t>ELLETI</t>
        </is>
      </c>
      <c r="N49" s="305" t="inlineStr">
        <is>
          <t>5,3 / 150</t>
        </is>
      </c>
      <c r="O49" s="41" t="n">
        <v>4000</v>
      </c>
      <c r="P49" s="58" t="inlineStr">
        <is>
          <t>5-6</t>
        </is>
      </c>
      <c r="Q49" s="41" t="n">
        <v>1.5</v>
      </c>
      <c r="R49" s="103" t="n"/>
      <c r="S49" s="121" t="n">
        <v>0</v>
      </c>
      <c r="T49" s="121" t="n">
        <v>350</v>
      </c>
      <c r="U49" s="121" t="n">
        <v>350</v>
      </c>
      <c r="V49" s="136" t="n">
        <v>350</v>
      </c>
      <c r="W49" s="155" t="n">
        <v>350</v>
      </c>
      <c r="X49" s="155" t="n">
        <v>350</v>
      </c>
      <c r="Y49" s="155" t="n">
        <v>350</v>
      </c>
      <c r="Z49" s="221" t="n">
        <v>450</v>
      </c>
      <c r="AA49" s="11">
        <f>Z49*Q49</f>
        <v/>
      </c>
      <c r="AC49" s="117" t="n">
        <v>42424</v>
      </c>
      <c r="AD49" s="116" t="n">
        <v>1000</v>
      </c>
      <c r="AE49" s="117" t="n">
        <v>42460</v>
      </c>
      <c r="AF49" s="116" t="inlineStr">
        <is>
          <t>Non organic!</t>
        </is>
      </c>
      <c r="AI49" s="11" t="inlineStr">
        <is>
          <t>x</t>
        </is>
      </c>
    </row>
    <row customHeight="1" ht="15" r="50">
      <c r="A50" s="3" t="inlineStr">
        <is>
          <t>K160751303</t>
        </is>
      </c>
      <c r="B50" s="63" t="inlineStr">
        <is>
          <t>ZALANDO</t>
        </is>
      </c>
      <c r="C50" s="66" t="inlineStr">
        <is>
          <t>JOHN</t>
        </is>
      </c>
      <c r="D50" s="66" t="inlineStr">
        <is>
          <t>CHALKBOARD MARBLE</t>
        </is>
      </c>
      <c r="E50" s="66" t="inlineStr">
        <is>
          <t>CANDIANI</t>
        </is>
      </c>
      <c r="F50" s="66" t="inlineStr">
        <is>
          <t>NOT ORGANIC DUE TO MOQ</t>
        </is>
      </c>
      <c r="G50" s="41" t="inlineStr">
        <is>
          <t>RR5533 Elast raven sling</t>
        </is>
      </c>
      <c r="H50" s="41" t="inlineStr">
        <is>
          <t>KINGS OF LAUNDRY BLACK</t>
        </is>
      </c>
      <c r="I50" s="66" t="inlineStr">
        <is>
          <t>Drop 1</t>
        </is>
      </c>
      <c r="J50" s="66" t="inlineStr">
        <is>
          <t>JEANS</t>
        </is>
      </c>
      <c r="K50" s="40" t="inlineStr">
        <is>
          <t>MENS</t>
        </is>
      </c>
      <c r="L50" s="42" t="inlineStr">
        <is>
          <t>ARTLAB</t>
        </is>
      </c>
      <c r="M50" s="42" t="inlineStr">
        <is>
          <t>ELLETI</t>
        </is>
      </c>
      <c r="N50" s="305" t="inlineStr">
        <is>
          <t>5,3 / 150</t>
        </is>
      </c>
      <c r="O50" s="41" t="n">
        <v>4000</v>
      </c>
      <c r="P50" s="58" t="inlineStr">
        <is>
          <t>5-6</t>
        </is>
      </c>
      <c r="Q50" s="41" t="n">
        <v>1.5</v>
      </c>
      <c r="R50" s="103" t="n"/>
      <c r="S50" s="121" t="n">
        <v>0</v>
      </c>
      <c r="T50" s="121" t="n">
        <v>250</v>
      </c>
      <c r="U50" s="121" t="n">
        <v>250</v>
      </c>
      <c r="V50" s="136" t="n">
        <v>250</v>
      </c>
      <c r="W50" s="155" t="n">
        <v>250</v>
      </c>
      <c r="X50" s="155" t="n">
        <v>250</v>
      </c>
      <c r="Y50" s="155" t="n">
        <v>250</v>
      </c>
      <c r="Z50" s="221" t="n">
        <v>150</v>
      </c>
      <c r="AA50" s="11">
        <f>Z50*Q50</f>
        <v/>
      </c>
      <c r="AC50" s="116" t="inlineStr">
        <is>
          <t>x</t>
        </is>
      </c>
      <c r="AE50" s="116" t="inlineStr">
        <is>
          <t>x</t>
        </is>
      </c>
      <c r="AF50" s="146" t="inlineStr">
        <is>
          <t>Non organic!</t>
        </is>
      </c>
      <c r="AG50" s="146" t="n"/>
      <c r="AI50" s="11" t="inlineStr">
        <is>
          <t>x</t>
        </is>
      </c>
    </row>
    <row customHeight="1" ht="15" r="51">
      <c r="A51" s="150" t="inlineStr">
        <is>
          <t>K160751403</t>
        </is>
      </c>
      <c r="B51" s="152" t="n"/>
      <c r="C51" s="230" t="inlineStr">
        <is>
          <t>RYAN</t>
        </is>
      </c>
      <c r="D51" s="230" t="inlineStr">
        <is>
          <t>BLUE DUSTY WORN</t>
        </is>
      </c>
      <c r="E51" s="109" t="inlineStr">
        <is>
          <t>CANDIANI</t>
        </is>
      </c>
      <c r="F51" s="109" t="inlineStr">
        <is>
          <t>NOT ORGANIC DUE TO TENCEL</t>
        </is>
      </c>
      <c r="G51" s="109" t="inlineStr">
        <is>
          <t>RR7336 Creek crispy</t>
        </is>
      </c>
      <c r="H51" s="109" t="inlineStr">
        <is>
          <t>SEASONAL MAIN</t>
        </is>
      </c>
      <c r="I51" s="230" t="inlineStr">
        <is>
          <t>Drop 1</t>
        </is>
      </c>
      <c r="J51" s="230" t="inlineStr">
        <is>
          <t>JEANS</t>
        </is>
      </c>
      <c r="K51" s="122" t="inlineStr">
        <is>
          <t>MENS</t>
        </is>
      </c>
      <c r="L51" s="109" t="inlineStr">
        <is>
          <t>ARTLAB</t>
        </is>
      </c>
      <c r="M51" s="109" t="inlineStr">
        <is>
          <t>INTERWASHING</t>
        </is>
      </c>
      <c r="N51" s="326" t="inlineStr">
        <is>
          <t>5,7 / 154</t>
        </is>
      </c>
      <c r="O51" s="109" t="n">
        <v>6000</v>
      </c>
      <c r="P51" s="124" t="inlineStr">
        <is>
          <t>6-7</t>
        </is>
      </c>
      <c r="Q51" s="109" t="n">
        <v>1.5</v>
      </c>
      <c r="R51" s="127" t="n"/>
      <c r="S51" s="126" t="n"/>
      <c r="T51" s="126" t="inlineStr">
        <is>
          <t>wait for half feb</t>
        </is>
      </c>
      <c r="U51" s="126" t="n">
        <v>200</v>
      </c>
      <c r="V51" s="135" t="inlineStr">
        <is>
          <t>cx</t>
        </is>
      </c>
      <c r="W51" s="135" t="inlineStr">
        <is>
          <t>cx</t>
        </is>
      </c>
      <c r="X51" s="135" t="inlineStr">
        <is>
          <t>cx</t>
        </is>
      </c>
      <c r="Y51" s="135" t="inlineStr">
        <is>
          <t>cx</t>
        </is>
      </c>
      <c r="Z51" s="135" t="inlineStr">
        <is>
          <t>cx</t>
        </is>
      </c>
      <c r="AF51" s="132" t="n"/>
      <c r="AG51" s="132" t="n"/>
      <c r="AH51" s="11" t="inlineStr">
        <is>
          <t>CXLD</t>
        </is>
      </c>
      <c r="AI51" s="11" t="inlineStr">
        <is>
          <t>CXLD</t>
        </is>
      </c>
    </row>
    <row customHeight="1" ht="15" r="52">
      <c r="A52" s="147" t="inlineStr">
        <is>
          <t>K160751107</t>
        </is>
      </c>
      <c r="B52" s="152" t="n"/>
      <c r="C52" s="230" t="inlineStr">
        <is>
          <t>JAMES</t>
        </is>
      </c>
      <c r="D52" s="230" t="inlineStr">
        <is>
          <t>BLUE MARBLE WORN</t>
        </is>
      </c>
      <c r="E52" s="109" t="inlineStr">
        <is>
          <t>CANDIANI</t>
        </is>
      </c>
      <c r="F52" s="109" t="inlineStr">
        <is>
          <t>NOT ORGANIC DUE TO TENCEL</t>
        </is>
      </c>
      <c r="G52" s="109" t="inlineStr">
        <is>
          <t>RR7336 Creek crispy</t>
        </is>
      </c>
      <c r="H52" s="109" t="inlineStr">
        <is>
          <t>SEASONAL MAIN</t>
        </is>
      </c>
      <c r="I52" s="230" t="inlineStr">
        <is>
          <t>Drop 1</t>
        </is>
      </c>
      <c r="J52" s="230" t="inlineStr">
        <is>
          <t>JEANS</t>
        </is>
      </c>
      <c r="K52" s="122" t="inlineStr">
        <is>
          <t>MENS</t>
        </is>
      </c>
      <c r="L52" s="109" t="inlineStr">
        <is>
          <t>ARTLAB</t>
        </is>
      </c>
      <c r="M52" s="109" t="inlineStr">
        <is>
          <t>INTERWASHING</t>
        </is>
      </c>
      <c r="N52" s="326" t="inlineStr">
        <is>
          <t>5,7 / 154</t>
        </is>
      </c>
      <c r="O52" s="109" t="n">
        <v>6000</v>
      </c>
      <c r="P52" s="124" t="inlineStr">
        <is>
          <t>6-7</t>
        </is>
      </c>
      <c r="Q52" s="109" t="n">
        <v>1.5</v>
      </c>
      <c r="R52" s="127" t="n"/>
      <c r="S52" s="126" t="n"/>
      <c r="T52" s="126" t="inlineStr">
        <is>
          <t>cx</t>
        </is>
      </c>
      <c r="U52" s="126" t="inlineStr">
        <is>
          <t>cx</t>
        </is>
      </c>
      <c r="V52" s="135" t="inlineStr">
        <is>
          <t>cx</t>
        </is>
      </c>
      <c r="W52" s="135" t="inlineStr">
        <is>
          <t>cx</t>
        </is>
      </c>
      <c r="X52" s="135" t="inlineStr">
        <is>
          <t>cx</t>
        </is>
      </c>
      <c r="Y52" s="135" t="inlineStr">
        <is>
          <t>cx</t>
        </is>
      </c>
      <c r="Z52" s="135" t="inlineStr">
        <is>
          <t>cx</t>
        </is>
      </c>
      <c r="AF52" s="132" t="n"/>
      <c r="AG52" s="132" t="n"/>
      <c r="AH52" s="11" t="inlineStr">
        <is>
          <t>CXLD</t>
        </is>
      </c>
      <c r="AI52" s="11" t="inlineStr">
        <is>
          <t>CXLD</t>
        </is>
      </c>
    </row>
    <row customHeight="1" ht="15" r="53">
      <c r="A53" s="147" t="inlineStr">
        <is>
          <t>K160701102</t>
        </is>
      </c>
      <c r="B53" s="152" t="n"/>
      <c r="C53" s="230" t="inlineStr">
        <is>
          <t>JUNO</t>
        </is>
      </c>
      <c r="D53" s="230" t="inlineStr">
        <is>
          <t>CHALKBOARD MARBLE</t>
        </is>
      </c>
      <c r="E53" s="230" t="inlineStr">
        <is>
          <t>CANDIANI</t>
        </is>
      </c>
      <c r="F53" s="109" t="inlineStr">
        <is>
          <t>RR5533 Elast raven sling ORGANIC</t>
        </is>
      </c>
      <c r="G53" s="109" t="inlineStr">
        <is>
          <t>RR5533 Elast raven sling</t>
        </is>
      </c>
      <c r="H53" s="109" t="inlineStr">
        <is>
          <t>KINGS OF LAUNDRY BLACK</t>
        </is>
      </c>
      <c r="I53" s="230" t="inlineStr">
        <is>
          <t>Drop 1</t>
        </is>
      </c>
      <c r="J53" s="230" t="inlineStr">
        <is>
          <t>JEANS</t>
        </is>
      </c>
      <c r="K53" s="122" t="inlineStr">
        <is>
          <t>WOMENS</t>
        </is>
      </c>
      <c r="L53" s="109" t="inlineStr">
        <is>
          <t>ARTLAB</t>
        </is>
      </c>
      <c r="M53" s="109" t="inlineStr">
        <is>
          <t>ELLETI</t>
        </is>
      </c>
      <c r="N53" s="326" t="inlineStr">
        <is>
          <t>5,3 / 150</t>
        </is>
      </c>
      <c r="O53" s="109" t="n">
        <v>4000</v>
      </c>
      <c r="P53" s="124" t="inlineStr">
        <is>
          <t>5-6</t>
        </is>
      </c>
      <c r="Q53" s="109" t="n">
        <v>1.5</v>
      </c>
      <c r="R53" s="125" t="n"/>
      <c r="S53" s="126" t="n">
        <v>0</v>
      </c>
      <c r="T53" s="126" t="inlineStr">
        <is>
          <t>cx</t>
        </is>
      </c>
      <c r="U53" s="126" t="inlineStr">
        <is>
          <t>cx</t>
        </is>
      </c>
      <c r="V53" s="135" t="inlineStr">
        <is>
          <t>cx</t>
        </is>
      </c>
      <c r="W53" s="135" t="inlineStr">
        <is>
          <t>cx</t>
        </is>
      </c>
      <c r="X53" s="135" t="inlineStr">
        <is>
          <t>cx</t>
        </is>
      </c>
      <c r="Y53" s="135" t="inlineStr">
        <is>
          <t>cx</t>
        </is>
      </c>
      <c r="Z53" s="135" t="inlineStr">
        <is>
          <t>cx</t>
        </is>
      </c>
      <c r="AC53" s="116" t="inlineStr">
        <is>
          <t>x</t>
        </is>
      </c>
      <c r="AE53" s="116" t="inlineStr">
        <is>
          <t>x</t>
        </is>
      </c>
      <c r="AH53" s="11" t="inlineStr">
        <is>
          <t>CXLD</t>
        </is>
      </c>
      <c r="AI53" s="11" t="inlineStr">
        <is>
          <t>CXLD</t>
        </is>
      </c>
    </row>
    <row customHeight="1" ht="15" r="54">
      <c r="A54" s="147" t="inlineStr">
        <is>
          <t>K160751101</t>
        </is>
      </c>
      <c r="B54" s="152" t="n"/>
      <c r="C54" s="230" t="inlineStr">
        <is>
          <t>JAMES</t>
        </is>
      </c>
      <c r="D54" s="230" t="inlineStr">
        <is>
          <t>GREY MARBLE WORN</t>
        </is>
      </c>
      <c r="E54" s="109" t="inlineStr">
        <is>
          <t>CANDIANI</t>
        </is>
      </c>
      <c r="F54" s="109" t="inlineStr">
        <is>
          <t>RR5533 Elast raven sling ORGANIC</t>
        </is>
      </c>
      <c r="G54" s="107" t="inlineStr">
        <is>
          <t>RR5533 Elast raven sling</t>
        </is>
      </c>
      <c r="H54" s="109" t="inlineStr">
        <is>
          <t>SEASONAL BLACK</t>
        </is>
      </c>
      <c r="I54" s="230" t="inlineStr">
        <is>
          <t>Drop 1</t>
        </is>
      </c>
      <c r="J54" s="230" t="inlineStr">
        <is>
          <t>JEANS</t>
        </is>
      </c>
      <c r="K54" s="122" t="inlineStr">
        <is>
          <t>MENS</t>
        </is>
      </c>
      <c r="L54" s="109" t="inlineStr">
        <is>
          <t>ARTLAB</t>
        </is>
      </c>
      <c r="M54" s="109" t="inlineStr">
        <is>
          <t>INTERWASHING</t>
        </is>
      </c>
      <c r="N54" s="326" t="inlineStr">
        <is>
          <t>5,3 / 150</t>
        </is>
      </c>
      <c r="O54" s="109" t="n">
        <v>4000</v>
      </c>
      <c r="P54" s="124" t="inlineStr">
        <is>
          <t>5-6</t>
        </is>
      </c>
      <c r="Q54" s="109" t="n">
        <v>1.5</v>
      </c>
      <c r="R54" s="125" t="n"/>
      <c r="S54" s="126" t="n">
        <v>0</v>
      </c>
      <c r="T54" s="126" t="inlineStr">
        <is>
          <t>cx</t>
        </is>
      </c>
      <c r="U54" s="126" t="inlineStr">
        <is>
          <t>cx</t>
        </is>
      </c>
      <c r="V54" s="135" t="inlineStr">
        <is>
          <t>cx</t>
        </is>
      </c>
      <c r="W54" s="135" t="inlineStr">
        <is>
          <t>cx</t>
        </is>
      </c>
      <c r="X54" s="135" t="inlineStr">
        <is>
          <t>cx</t>
        </is>
      </c>
      <c r="Y54" s="135" t="inlineStr">
        <is>
          <t>cx</t>
        </is>
      </c>
      <c r="Z54" s="135" t="inlineStr">
        <is>
          <t>cx</t>
        </is>
      </c>
      <c r="AC54" s="116" t="inlineStr">
        <is>
          <t>x</t>
        </is>
      </c>
      <c r="AE54" s="116" t="inlineStr">
        <is>
          <t>x</t>
        </is>
      </c>
      <c r="AH54" s="11" t="inlineStr">
        <is>
          <t>CXLD</t>
        </is>
      </c>
      <c r="AI54" s="11" t="inlineStr">
        <is>
          <t>CXLD</t>
        </is>
      </c>
    </row>
    <row customHeight="1" ht="15" r="55">
      <c r="A55" s="3" t="inlineStr">
        <is>
          <t>K160701802</t>
        </is>
      </c>
      <c r="B55" s="63" t="inlineStr">
        <is>
          <t>ZALANDO</t>
        </is>
      </c>
      <c r="C55" s="66" t="inlineStr">
        <is>
          <t>JANE</t>
        </is>
      </c>
      <c r="D55" s="66" t="inlineStr">
        <is>
          <t>BLACK OVERDYE</t>
        </is>
      </c>
      <c r="E55" s="66" t="inlineStr">
        <is>
          <t>CANDIANI</t>
        </is>
      </c>
      <c r="F55" s="67" t="inlineStr">
        <is>
          <t>RR7216 N-PITCH PRESHRUNK ORGANIC</t>
        </is>
      </c>
      <c r="G55" s="67" t="inlineStr">
        <is>
          <t xml:space="preserve">RR7216 N-PITCH PRESHRUNK </t>
        </is>
      </c>
      <c r="H55" s="41" t="inlineStr">
        <is>
          <t>SEASONAL BLACK</t>
        </is>
      </c>
      <c r="I55" s="66" t="inlineStr">
        <is>
          <t>Drop 2</t>
        </is>
      </c>
      <c r="J55" s="66" t="inlineStr">
        <is>
          <t>JEANS</t>
        </is>
      </c>
      <c r="K55" s="40" t="inlineStr">
        <is>
          <t>WOMENS</t>
        </is>
      </c>
      <c r="L55" s="42" t="inlineStr">
        <is>
          <t>ARTLAB</t>
        </is>
      </c>
      <c r="M55" s="42" t="inlineStr">
        <is>
          <t>INTERWASHING</t>
        </is>
      </c>
      <c r="N55" s="305" t="inlineStr">
        <is>
          <t>5,2 / 164</t>
        </is>
      </c>
      <c r="O55" s="41" t="n">
        <v>4500</v>
      </c>
      <c r="P55" s="58" t="inlineStr">
        <is>
          <t>5-6</t>
        </is>
      </c>
      <c r="Q55" s="41" t="n">
        <v>1.5</v>
      </c>
      <c r="R55" s="103" t="n">
        <v>300</v>
      </c>
      <c r="S55" s="121" t="n">
        <v>300</v>
      </c>
      <c r="T55" s="121" t="n">
        <v>300</v>
      </c>
      <c r="U55" s="121" t="n">
        <v>300</v>
      </c>
      <c r="V55" s="136" t="n">
        <v>300</v>
      </c>
      <c r="W55" s="155" t="n">
        <v>300</v>
      </c>
      <c r="X55" s="155" t="n">
        <v>300</v>
      </c>
      <c r="Y55" s="155" t="n">
        <v>300</v>
      </c>
      <c r="Z55" s="221" t="n">
        <v>330</v>
      </c>
      <c r="AA55" s="11">
        <f>Z55*Q55</f>
        <v/>
      </c>
      <c r="AC55" s="117" t="n">
        <v>42416</v>
      </c>
      <c r="AD55" s="116" t="n">
        <v>4500</v>
      </c>
      <c r="AE55" s="117" t="n">
        <v>42460</v>
      </c>
      <c r="AI55" s="5" t="inlineStr">
        <is>
          <t>x</t>
        </is>
      </c>
    </row>
    <row customHeight="1" ht="15" r="56">
      <c r="A56" s="66" t="inlineStr">
        <is>
          <t>K160751606</t>
        </is>
      </c>
      <c r="B56" s="63" t="inlineStr">
        <is>
          <t>ZALANDO</t>
        </is>
      </c>
      <c r="C56" s="66" t="inlineStr">
        <is>
          <t>LOUIS</t>
        </is>
      </c>
      <c r="D56" s="66" t="inlineStr">
        <is>
          <t>BLACK OVERDYE BADGE</t>
        </is>
      </c>
      <c r="E56" s="66" t="inlineStr">
        <is>
          <t>CANDIANI</t>
        </is>
      </c>
      <c r="F56" s="67" t="inlineStr">
        <is>
          <t>RR7216 N-PITCH PRESHRUNK ORGANIC</t>
        </is>
      </c>
      <c r="G56" s="67" t="inlineStr">
        <is>
          <t xml:space="preserve">RR7216 N-PITCH PRESHRUNK </t>
        </is>
      </c>
      <c r="H56" s="41" t="inlineStr">
        <is>
          <t>SEASONAL BLACK</t>
        </is>
      </c>
      <c r="I56" s="66" t="inlineStr">
        <is>
          <t>Drop 2</t>
        </is>
      </c>
      <c r="J56" s="66" t="inlineStr">
        <is>
          <t>JEANS</t>
        </is>
      </c>
      <c r="K56" s="40" t="inlineStr">
        <is>
          <t>MENS</t>
        </is>
      </c>
      <c r="L56" s="42" t="inlineStr">
        <is>
          <t>ARTLAB</t>
        </is>
      </c>
      <c r="M56" s="42" t="inlineStr">
        <is>
          <t>INTERWASHING</t>
        </is>
      </c>
      <c r="N56" s="305" t="inlineStr">
        <is>
          <t>5,2 / 164</t>
        </is>
      </c>
      <c r="O56" s="41" t="n">
        <v>4500</v>
      </c>
      <c r="P56" s="58" t="inlineStr">
        <is>
          <t>5-6</t>
        </is>
      </c>
      <c r="Q56" s="41" t="n">
        <v>1.5</v>
      </c>
      <c r="R56" s="103" t="n">
        <v>150</v>
      </c>
      <c r="S56" s="121" t="n">
        <v>150</v>
      </c>
      <c r="T56" s="121" t="n">
        <v>150</v>
      </c>
      <c r="U56" s="121" t="n">
        <v>150</v>
      </c>
      <c r="V56" s="136" t="n">
        <v>150</v>
      </c>
      <c r="W56" s="155" t="n">
        <v>150</v>
      </c>
      <c r="X56" s="155" t="n">
        <v>150</v>
      </c>
      <c r="Y56" s="155" t="n">
        <v>150</v>
      </c>
      <c r="Z56" s="221" t="n">
        <v>60</v>
      </c>
      <c r="AA56" s="11">
        <f>Z56*Q56</f>
        <v/>
      </c>
      <c r="AC56" s="116" t="inlineStr">
        <is>
          <t>x</t>
        </is>
      </c>
      <c r="AE56" s="116" t="inlineStr">
        <is>
          <t>x</t>
        </is>
      </c>
      <c r="AI56" s="5" t="inlineStr">
        <is>
          <t>x</t>
        </is>
      </c>
    </row>
    <row customHeight="1" ht="15" r="57">
      <c r="A57" s="3" t="inlineStr">
        <is>
          <t>K160701604</t>
        </is>
      </c>
      <c r="B57" s="63" t="inlineStr">
        <is>
          <t>ZALANDO</t>
        </is>
      </c>
      <c r="C57" s="66" t="inlineStr">
        <is>
          <t>SADE</t>
        </is>
      </c>
      <c r="D57" s="66" t="inlineStr">
        <is>
          <t>BLACK OVERDYE BADGE</t>
        </is>
      </c>
      <c r="E57" s="66" t="inlineStr">
        <is>
          <t>CANDIANI</t>
        </is>
      </c>
      <c r="F57" s="67" t="inlineStr">
        <is>
          <t>RR7216 N-PITCH PRESHRUNK ORGANIC</t>
        </is>
      </c>
      <c r="G57" s="67" t="inlineStr">
        <is>
          <t xml:space="preserve">RR7216 N-PITCH PRESHRUNK </t>
        </is>
      </c>
      <c r="H57" s="41" t="inlineStr">
        <is>
          <t>SEASONAL BLACK</t>
        </is>
      </c>
      <c r="I57" s="66" t="inlineStr">
        <is>
          <t>Drop 2</t>
        </is>
      </c>
      <c r="J57" s="66" t="inlineStr">
        <is>
          <t>JEANS</t>
        </is>
      </c>
      <c r="K57" s="40" t="inlineStr">
        <is>
          <t>WOMENS</t>
        </is>
      </c>
      <c r="L57" s="42" t="inlineStr">
        <is>
          <t>ARTLAB</t>
        </is>
      </c>
      <c r="M57" s="42" t="inlineStr">
        <is>
          <t>INTERWASHING</t>
        </is>
      </c>
      <c r="N57" s="305" t="inlineStr">
        <is>
          <t>5,2 / 164</t>
        </is>
      </c>
      <c r="O57" s="41" t="n">
        <v>4500</v>
      </c>
      <c r="P57" s="58" t="inlineStr">
        <is>
          <t>5-6</t>
        </is>
      </c>
      <c r="Q57" s="41" t="n">
        <v>1.5</v>
      </c>
      <c r="R57" s="103" t="n">
        <v>50</v>
      </c>
      <c r="S57" s="121" t="n">
        <v>50</v>
      </c>
      <c r="T57" s="121" t="n">
        <v>50</v>
      </c>
      <c r="U57" s="121" t="n">
        <v>50</v>
      </c>
      <c r="V57" s="136" t="n">
        <v>50</v>
      </c>
      <c r="W57" s="155" t="n">
        <v>50</v>
      </c>
      <c r="X57" s="155" t="n">
        <v>50</v>
      </c>
      <c r="Y57" s="155" t="n">
        <v>50</v>
      </c>
      <c r="Z57" s="221" t="n">
        <v>100</v>
      </c>
      <c r="AA57" s="11">
        <f>Z57*Q57</f>
        <v/>
      </c>
      <c r="AC57" s="116" t="inlineStr">
        <is>
          <t>x</t>
        </is>
      </c>
      <c r="AE57" s="116" t="inlineStr">
        <is>
          <t>x</t>
        </is>
      </c>
      <c r="AI57" s="5" t="inlineStr">
        <is>
          <t>x</t>
        </is>
      </c>
    </row>
    <row customHeight="1" ht="15" r="58">
      <c r="A58" s="147" t="inlineStr">
        <is>
          <t>K160751206</t>
        </is>
      </c>
      <c r="B58" s="152" t="n"/>
      <c r="C58" s="230" t="inlineStr">
        <is>
          <t>CHARLES</t>
        </is>
      </c>
      <c r="D58" s="230" t="inlineStr">
        <is>
          <t>VINTAGE BLACK</t>
        </is>
      </c>
      <c r="E58" s="230" t="inlineStr">
        <is>
          <t>CANDIANI</t>
        </is>
      </c>
      <c r="F58" s="149" t="inlineStr">
        <is>
          <t>RR7216 N-PITCH PRESHRUNK ORGANIC</t>
        </is>
      </c>
      <c r="G58" s="149" t="inlineStr">
        <is>
          <t xml:space="preserve">RR7216 N-PITCH PRESHRUNK </t>
        </is>
      </c>
      <c r="H58" s="109" t="inlineStr">
        <is>
          <t>SEASONAL BLACK</t>
        </is>
      </c>
      <c r="I58" s="230" t="inlineStr">
        <is>
          <t>Drop 2</t>
        </is>
      </c>
      <c r="J58" s="230" t="inlineStr">
        <is>
          <t>JEANS</t>
        </is>
      </c>
      <c r="K58" s="122" t="inlineStr">
        <is>
          <t>MENS</t>
        </is>
      </c>
      <c r="L58" s="109" t="inlineStr">
        <is>
          <t>ARTLAB</t>
        </is>
      </c>
      <c r="M58" s="109" t="inlineStr">
        <is>
          <t>INTERWASHING</t>
        </is>
      </c>
      <c r="N58" s="326" t="inlineStr">
        <is>
          <t>5,2 / 164</t>
        </is>
      </c>
      <c r="O58" s="109" t="n">
        <v>4500</v>
      </c>
      <c r="P58" s="124" t="inlineStr">
        <is>
          <t>5-6</t>
        </is>
      </c>
      <c r="Q58" s="109" t="n">
        <v>1.5</v>
      </c>
      <c r="R58" s="125" t="n">
        <v>200</v>
      </c>
      <c r="S58" s="126" t="n">
        <v>200</v>
      </c>
      <c r="T58" s="126" t="n">
        <v>200</v>
      </c>
      <c r="U58" s="126" t="n">
        <v>200</v>
      </c>
      <c r="V58" s="135" t="inlineStr">
        <is>
          <t>cx</t>
        </is>
      </c>
      <c r="W58" s="135" t="inlineStr">
        <is>
          <t>cx</t>
        </is>
      </c>
      <c r="X58" s="135" t="inlineStr">
        <is>
          <t>cx</t>
        </is>
      </c>
      <c r="Y58" s="135" t="inlineStr">
        <is>
          <t>cx</t>
        </is>
      </c>
      <c r="Z58" s="135" t="inlineStr">
        <is>
          <t>cx</t>
        </is>
      </c>
      <c r="AC58" s="116" t="inlineStr">
        <is>
          <t>x</t>
        </is>
      </c>
      <c r="AE58" s="116" t="inlineStr">
        <is>
          <t>x</t>
        </is>
      </c>
      <c r="AH58" s="11" t="inlineStr">
        <is>
          <t>CXLD</t>
        </is>
      </c>
      <c r="AI58" s="11" t="inlineStr">
        <is>
          <t>CXLD</t>
        </is>
      </c>
    </row>
    <row customHeight="1" ht="15" r="59">
      <c r="A59" s="147" t="inlineStr">
        <is>
          <t>K160701503</t>
        </is>
      </c>
      <c r="B59" s="152" t="n"/>
      <c r="C59" s="230" t="inlineStr">
        <is>
          <t>EMMA</t>
        </is>
      </c>
      <c r="D59" s="230" t="inlineStr">
        <is>
          <t>VINTAGE BLACK</t>
        </is>
      </c>
      <c r="E59" s="230" t="inlineStr">
        <is>
          <t>CANDIANI</t>
        </is>
      </c>
      <c r="F59" s="149" t="inlineStr">
        <is>
          <t>RR7216 N-PITCH PRESHRUNK ORGANIC</t>
        </is>
      </c>
      <c r="G59" s="149" t="inlineStr">
        <is>
          <t xml:space="preserve">RR7216 N-PITCH PRESHRUNK </t>
        </is>
      </c>
      <c r="H59" s="109" t="inlineStr">
        <is>
          <t>SEASONAL BLACK</t>
        </is>
      </c>
      <c r="I59" s="230" t="inlineStr">
        <is>
          <t>Drop 2</t>
        </is>
      </c>
      <c r="J59" s="230" t="inlineStr">
        <is>
          <t>JEANS</t>
        </is>
      </c>
      <c r="K59" s="122" t="inlineStr">
        <is>
          <t>WOMENS</t>
        </is>
      </c>
      <c r="L59" s="109" t="inlineStr">
        <is>
          <t>ARTLAB</t>
        </is>
      </c>
      <c r="M59" s="109" t="inlineStr">
        <is>
          <t>INTERWASHING</t>
        </is>
      </c>
      <c r="N59" s="326" t="inlineStr">
        <is>
          <t>5,2 / 164</t>
        </is>
      </c>
      <c r="O59" s="109" t="n">
        <v>4500</v>
      </c>
      <c r="P59" s="124" t="inlineStr">
        <is>
          <t>5-6</t>
        </is>
      </c>
      <c r="Q59" s="109" t="n">
        <v>1.5</v>
      </c>
      <c r="R59" s="125" t="n">
        <v>300</v>
      </c>
      <c r="S59" s="126" t="n">
        <v>300</v>
      </c>
      <c r="T59" s="126" t="n">
        <v>300</v>
      </c>
      <c r="U59" s="126" t="n">
        <v>300</v>
      </c>
      <c r="V59" s="135" t="n">
        <v>200</v>
      </c>
      <c r="W59" s="135" t="n">
        <v>200</v>
      </c>
      <c r="X59" s="135" t="n">
        <v>200</v>
      </c>
      <c r="Y59" s="135" t="n">
        <v>200</v>
      </c>
      <c r="Z59" s="135" t="inlineStr">
        <is>
          <t>cx</t>
        </is>
      </c>
      <c r="AC59" s="116" t="inlineStr">
        <is>
          <t>x</t>
        </is>
      </c>
      <c r="AE59" s="116" t="inlineStr">
        <is>
          <t>x</t>
        </is>
      </c>
      <c r="AI59" s="5" t="inlineStr">
        <is>
          <t>x</t>
        </is>
      </c>
    </row>
    <row customHeight="1" ht="15" r="60">
      <c r="A60" s="66" t="inlineStr">
        <is>
          <t>K160751605</t>
        </is>
      </c>
      <c r="B60" s="63" t="n"/>
      <c r="C60" s="66" t="inlineStr">
        <is>
          <t>LOUIS</t>
        </is>
      </c>
      <c r="D60" s="66" t="inlineStr">
        <is>
          <t>VINTAGE BLACK</t>
        </is>
      </c>
      <c r="E60" s="66" t="inlineStr">
        <is>
          <t>CANDIANI</t>
        </is>
      </c>
      <c r="F60" s="67" t="inlineStr">
        <is>
          <t>RR7216 N-PITCH PRESHRUNK ORGANIC</t>
        </is>
      </c>
      <c r="G60" s="67" t="inlineStr">
        <is>
          <t xml:space="preserve">RR7216 N-PITCH PRESHRUNK </t>
        </is>
      </c>
      <c r="H60" s="41" t="inlineStr">
        <is>
          <t>SEASONAL BLACK</t>
        </is>
      </c>
      <c r="I60" s="66" t="inlineStr">
        <is>
          <t>Drop 2</t>
        </is>
      </c>
      <c r="J60" s="66" t="inlineStr">
        <is>
          <t>JEANS</t>
        </is>
      </c>
      <c r="K60" s="40" t="inlineStr">
        <is>
          <t>MENS</t>
        </is>
      </c>
      <c r="L60" s="42" t="inlineStr">
        <is>
          <t>ARTLAB</t>
        </is>
      </c>
      <c r="M60" s="42" t="inlineStr">
        <is>
          <t>INTERWASHING</t>
        </is>
      </c>
      <c r="N60" s="305" t="inlineStr">
        <is>
          <t>5,2 / 164</t>
        </is>
      </c>
      <c r="O60" s="41" t="n">
        <v>4500</v>
      </c>
      <c r="P60" s="58" t="inlineStr">
        <is>
          <t>5-6</t>
        </is>
      </c>
      <c r="Q60" s="41" t="n">
        <v>1.5</v>
      </c>
      <c r="R60" s="103" t="n">
        <v>250</v>
      </c>
      <c r="S60" s="121" t="n">
        <v>300</v>
      </c>
      <c r="T60" s="121" t="n">
        <v>300</v>
      </c>
      <c r="U60" s="121" t="n">
        <v>300</v>
      </c>
      <c r="V60" s="136" t="n">
        <v>300</v>
      </c>
      <c r="W60" s="155" t="n">
        <v>300</v>
      </c>
      <c r="X60" s="155" t="n">
        <v>300</v>
      </c>
      <c r="Y60" s="155" t="n">
        <v>300</v>
      </c>
      <c r="Z60" s="221" t="n">
        <v>250</v>
      </c>
      <c r="AA60" s="11">
        <f>Z60*Q60</f>
        <v/>
      </c>
      <c r="AC60" s="116" t="inlineStr">
        <is>
          <t>x</t>
        </is>
      </c>
      <c r="AE60" s="116" t="inlineStr">
        <is>
          <t>x</t>
        </is>
      </c>
      <c r="AI60" s="5" t="inlineStr">
        <is>
          <t>x</t>
        </is>
      </c>
    </row>
    <row customHeight="1" ht="15" r="61">
      <c r="A61" s="3" t="inlineStr">
        <is>
          <t>K160701603</t>
        </is>
      </c>
      <c r="B61" s="63" t="inlineStr">
        <is>
          <t>ZALANDO</t>
        </is>
      </c>
      <c r="C61" s="66" t="inlineStr">
        <is>
          <t>SADE</t>
        </is>
      </c>
      <c r="D61" s="66" t="inlineStr">
        <is>
          <t>VINTAGE BLACK</t>
        </is>
      </c>
      <c r="E61" s="66" t="inlineStr">
        <is>
          <t>CANDIANI</t>
        </is>
      </c>
      <c r="F61" s="67" t="inlineStr">
        <is>
          <t>RR7216 N-PITCH PRESHRUNK ORGANIC</t>
        </is>
      </c>
      <c r="G61" s="67" t="inlineStr">
        <is>
          <t xml:space="preserve">RR7216 N-PITCH PRESHRUNK </t>
        </is>
      </c>
      <c r="H61" s="41" t="inlineStr">
        <is>
          <t>SEASONAL BLACK</t>
        </is>
      </c>
      <c r="I61" s="66" t="inlineStr">
        <is>
          <t>Drop 2</t>
        </is>
      </c>
      <c r="J61" s="66" t="inlineStr">
        <is>
          <t>JEANS</t>
        </is>
      </c>
      <c r="K61" s="40" t="inlineStr">
        <is>
          <t>WOMENS</t>
        </is>
      </c>
      <c r="L61" s="42" t="inlineStr">
        <is>
          <t>ARTLAB</t>
        </is>
      </c>
      <c r="M61" s="42" t="inlineStr">
        <is>
          <t>INTERWASHING</t>
        </is>
      </c>
      <c r="N61" s="305" t="inlineStr">
        <is>
          <t>5,2 / 164</t>
        </is>
      </c>
      <c r="O61" s="41" t="n">
        <v>4500</v>
      </c>
      <c r="P61" s="58" t="inlineStr">
        <is>
          <t>5-6</t>
        </is>
      </c>
      <c r="Q61" s="41" t="n">
        <v>1.5</v>
      </c>
      <c r="R61" s="103" t="n">
        <v>150</v>
      </c>
      <c r="S61" s="121" t="n">
        <v>150</v>
      </c>
      <c r="T61" s="121" t="n">
        <v>150</v>
      </c>
      <c r="U61" s="121" t="n">
        <v>150</v>
      </c>
      <c r="V61" s="136" t="n">
        <v>150</v>
      </c>
      <c r="W61" s="155" t="n">
        <v>150</v>
      </c>
      <c r="X61" s="155" t="n">
        <v>150</v>
      </c>
      <c r="Y61" s="155" t="n">
        <v>150</v>
      </c>
      <c r="Z61" s="221" t="n">
        <v>250</v>
      </c>
      <c r="AA61" s="11">
        <f>Z61*Q61</f>
        <v/>
      </c>
      <c r="AC61" s="116" t="inlineStr">
        <is>
          <t>x</t>
        </is>
      </c>
      <c r="AE61" s="116" t="inlineStr">
        <is>
          <t>x</t>
        </is>
      </c>
      <c r="AI61" s="5" t="inlineStr">
        <is>
          <t>x</t>
        </is>
      </c>
    </row>
    <row customHeight="1" ht="15" r="62">
      <c r="A62" s="66" t="inlineStr">
        <is>
          <t>K160751702</t>
        </is>
      </c>
      <c r="B62" s="63" t="n"/>
      <c r="C62" s="66" t="inlineStr">
        <is>
          <t>SIMON</t>
        </is>
      </c>
      <c r="D62" s="66" t="inlineStr">
        <is>
          <t>VINTAGE BLACK</t>
        </is>
      </c>
      <c r="E62" s="66" t="inlineStr">
        <is>
          <t>CANDIANI</t>
        </is>
      </c>
      <c r="F62" s="67" t="inlineStr">
        <is>
          <t>RR7216 N-PITCH PRESHRUNK ORGANIC</t>
        </is>
      </c>
      <c r="G62" s="67" t="inlineStr">
        <is>
          <t xml:space="preserve">RR7216 N-PITCH PRESHRUNK </t>
        </is>
      </c>
      <c r="H62" s="41" t="inlineStr">
        <is>
          <t>SEASONAL BLACK</t>
        </is>
      </c>
      <c r="I62" s="66" t="inlineStr">
        <is>
          <t>Drop 2</t>
        </is>
      </c>
      <c r="J62" s="66" t="inlineStr">
        <is>
          <t>JEANS</t>
        </is>
      </c>
      <c r="K62" s="40" t="inlineStr">
        <is>
          <t>MENS</t>
        </is>
      </c>
      <c r="L62" s="42" t="inlineStr">
        <is>
          <t>ARTLAB</t>
        </is>
      </c>
      <c r="M62" s="42" t="inlineStr">
        <is>
          <t>INTERWASHING</t>
        </is>
      </c>
      <c r="N62" s="305" t="inlineStr">
        <is>
          <t>5,2 / 164</t>
        </is>
      </c>
      <c r="O62" s="41" t="n">
        <v>4500</v>
      </c>
      <c r="P62" s="58" t="inlineStr">
        <is>
          <t>5-6</t>
        </is>
      </c>
      <c r="Q62" s="41" t="n">
        <v>1.5</v>
      </c>
      <c r="R62" s="66" t="n">
        <v>150</v>
      </c>
      <c r="S62" s="121" t="n">
        <v>150</v>
      </c>
      <c r="T62" s="121" t="n">
        <v>150</v>
      </c>
      <c r="U62" s="121" t="n">
        <v>150</v>
      </c>
      <c r="V62" s="136" t="n">
        <v>150</v>
      </c>
      <c r="W62" s="155" t="n">
        <v>150</v>
      </c>
      <c r="X62" s="155" t="n">
        <v>150</v>
      </c>
      <c r="Y62" s="155" t="n">
        <v>150</v>
      </c>
      <c r="Z62" s="155" t="n">
        <v>150</v>
      </c>
      <c r="AA62" s="11">
        <f>Z62*Q62</f>
        <v/>
      </c>
      <c r="AC62" s="116" t="inlineStr">
        <is>
          <t>x</t>
        </is>
      </c>
      <c r="AE62" s="116" t="inlineStr">
        <is>
          <t>x</t>
        </is>
      </c>
      <c r="AI62" s="5" t="inlineStr">
        <is>
          <t>x</t>
        </is>
      </c>
    </row>
    <row customHeight="1" ht="15" r="63">
      <c r="A63" s="3" t="inlineStr">
        <is>
          <t>K160750001</t>
        </is>
      </c>
      <c r="B63" s="63" t="n"/>
      <c r="C63" s="66" t="inlineStr">
        <is>
          <t>BABY KOI</t>
        </is>
      </c>
      <c r="D63" s="66" t="inlineStr">
        <is>
          <t>BADGE</t>
        </is>
      </c>
      <c r="E63" s="41" t="inlineStr">
        <is>
          <t>CANDIANI</t>
        </is>
      </c>
      <c r="F63" s="58" t="inlineStr">
        <is>
          <t>RR7716 Elast sioux crispy ORGANIC</t>
        </is>
      </c>
      <c r="G63" s="41" t="n"/>
      <c r="H63" s="41" t="inlineStr">
        <is>
          <t>DENIM</t>
        </is>
      </c>
      <c r="I63" s="66" t="inlineStr">
        <is>
          <t>Drop 1</t>
        </is>
      </c>
      <c r="J63" s="66" t="inlineStr">
        <is>
          <t>JEANS</t>
        </is>
      </c>
      <c r="K63" s="40" t="inlineStr">
        <is>
          <t>MENS</t>
        </is>
      </c>
      <c r="L63" s="42" t="inlineStr">
        <is>
          <t>ARTLAB</t>
        </is>
      </c>
      <c r="M63" s="42" t="inlineStr">
        <is>
          <t>INTERWASHING</t>
        </is>
      </c>
      <c r="N63" s="327" t="inlineStr">
        <is>
          <t>5 Q4 / 162</t>
        </is>
      </c>
      <c r="O63" s="41" t="inlineStr">
        <is>
          <t>5900 Stock / 4500</t>
        </is>
      </c>
      <c r="P63" s="58" t="inlineStr">
        <is>
          <t>5-6</t>
        </is>
      </c>
      <c r="Q63" s="41" t="n">
        <v>1</v>
      </c>
      <c r="R63" s="103" t="n">
        <v>100</v>
      </c>
      <c r="S63" s="121" t="n">
        <v>100</v>
      </c>
      <c r="T63" s="121" t="n">
        <v>100</v>
      </c>
      <c r="U63" s="121" t="n">
        <v>100</v>
      </c>
      <c r="V63" s="136" t="n">
        <v>100</v>
      </c>
      <c r="W63" s="155" t="n">
        <v>100</v>
      </c>
      <c r="X63" s="155" t="n">
        <v>100</v>
      </c>
      <c r="Y63" s="155" t="n">
        <v>100</v>
      </c>
      <c r="Z63" s="155" t="n">
        <v>100</v>
      </c>
      <c r="AA63" s="11">
        <f>Z63*Q63</f>
        <v/>
      </c>
      <c r="AB63" s="116">
        <f>5900 + 2000</f>
        <v/>
      </c>
      <c r="AC63" s="117" t="n">
        <v>42416</v>
      </c>
      <c r="AD63" s="116" t="n">
        <v>5000</v>
      </c>
      <c r="AE63" s="117" t="n">
        <v>42440</v>
      </c>
      <c r="AF63" s="116" t="inlineStr">
        <is>
          <t>C/O to SS17</t>
        </is>
      </c>
      <c r="AI63" s="11" t="inlineStr">
        <is>
          <t>x</t>
        </is>
      </c>
    </row>
    <row customHeight="1" ht="15" r="64">
      <c r="A64" s="3" t="inlineStr">
        <is>
          <t>K999951201</t>
        </is>
      </c>
      <c r="B64" s="63" t="n"/>
      <c r="C64" s="63" t="inlineStr">
        <is>
          <t>CHARLES</t>
        </is>
      </c>
      <c r="D64" s="63" t="inlineStr">
        <is>
          <t>DARK WORN</t>
        </is>
      </c>
      <c r="E64" s="3" t="inlineStr">
        <is>
          <t>CANDIANI</t>
        </is>
      </c>
      <c r="F64" s="66" t="inlineStr">
        <is>
          <t>RR7716 Elast sioux crispy ORGANIC</t>
        </is>
      </c>
      <c r="G64" s="41" t="n"/>
      <c r="H64" s="3" t="inlineStr">
        <is>
          <t>ROYAL CORE</t>
        </is>
      </c>
      <c r="I64" s="66" t="inlineStr">
        <is>
          <t>Drop 1</t>
        </is>
      </c>
      <c r="J64" s="63" t="inlineStr">
        <is>
          <t>JEANS</t>
        </is>
      </c>
      <c r="K64" s="40" t="inlineStr">
        <is>
          <t>MENS</t>
        </is>
      </c>
      <c r="L64" s="79" t="inlineStr">
        <is>
          <t>ARTLAB</t>
        </is>
      </c>
      <c r="M64" s="79" t="inlineStr">
        <is>
          <t>INTERWASHING</t>
        </is>
      </c>
      <c r="N64" s="327" t="inlineStr">
        <is>
          <t>5 Q4 / 162</t>
        </is>
      </c>
      <c r="O64" s="41" t="inlineStr">
        <is>
          <t>5900 Stock / 4500</t>
        </is>
      </c>
      <c r="P64" s="58" t="inlineStr">
        <is>
          <t>5-6</t>
        </is>
      </c>
      <c r="Q64" s="41" t="n">
        <v>1.5</v>
      </c>
      <c r="R64" s="103" t="n">
        <v>400</v>
      </c>
      <c r="S64" s="121" t="n">
        <v>400</v>
      </c>
      <c r="T64" s="121" t="n">
        <v>400</v>
      </c>
      <c r="U64" s="121" t="n">
        <v>400</v>
      </c>
      <c r="V64" s="136" t="n">
        <v>400</v>
      </c>
      <c r="W64" s="155" t="n">
        <v>400</v>
      </c>
      <c r="X64" s="155" t="n">
        <v>400</v>
      </c>
      <c r="Y64" s="155" t="n">
        <v>400</v>
      </c>
      <c r="Z64" s="155" t="n">
        <v>400</v>
      </c>
      <c r="AA64" s="11">
        <f>Z64*Q64</f>
        <v/>
      </c>
      <c r="AB64" s="116" t="inlineStr">
        <is>
          <t>x</t>
        </is>
      </c>
      <c r="AC64" s="116" t="inlineStr">
        <is>
          <t>x</t>
        </is>
      </c>
      <c r="AE64" s="116" t="inlineStr">
        <is>
          <t>x</t>
        </is>
      </c>
      <c r="AF64" s="116" t="inlineStr">
        <is>
          <t>C/O to SS17</t>
        </is>
      </c>
      <c r="AI64" s="5" t="inlineStr">
        <is>
          <t>x</t>
        </is>
      </c>
    </row>
    <row customHeight="1" ht="15" r="65">
      <c r="A65" s="3" t="inlineStr">
        <is>
          <t>K999951301</t>
        </is>
      </c>
      <c r="B65" s="63" t="inlineStr">
        <is>
          <t>MAW</t>
        </is>
      </c>
      <c r="C65" s="63" t="inlineStr">
        <is>
          <t>JOHN</t>
        </is>
      </c>
      <c r="D65" s="63" t="inlineStr">
        <is>
          <t>DARK WORN</t>
        </is>
      </c>
      <c r="E65" s="3" t="inlineStr">
        <is>
          <t>CANDIANI</t>
        </is>
      </c>
      <c r="F65" s="66" t="inlineStr">
        <is>
          <t>RR7716 Elast sioux crispy ORGANIC</t>
        </is>
      </c>
      <c r="G65" s="41" t="n"/>
      <c r="H65" s="3" t="inlineStr">
        <is>
          <t>ROYAL CORE</t>
        </is>
      </c>
      <c r="I65" s="66" t="inlineStr">
        <is>
          <t>Drop 1</t>
        </is>
      </c>
      <c r="J65" s="63" t="inlineStr">
        <is>
          <t>JEANS</t>
        </is>
      </c>
      <c r="K65" s="40" t="inlineStr">
        <is>
          <t>MENS</t>
        </is>
      </c>
      <c r="L65" s="79" t="inlineStr">
        <is>
          <t>ARTLAB</t>
        </is>
      </c>
      <c r="M65" s="79" t="inlineStr">
        <is>
          <t>INTERWASHING</t>
        </is>
      </c>
      <c r="N65" s="327" t="inlineStr">
        <is>
          <t>5 Q4 / 162</t>
        </is>
      </c>
      <c r="O65" s="41" t="inlineStr">
        <is>
          <t>5900 Stock / 4500</t>
        </is>
      </c>
      <c r="P65" s="58" t="inlineStr">
        <is>
          <t>5-6</t>
        </is>
      </c>
      <c r="Q65" s="41" t="n">
        <v>1.5</v>
      </c>
      <c r="R65" s="104" t="n">
        <v>500</v>
      </c>
      <c r="S65" s="121" t="n">
        <v>500</v>
      </c>
      <c r="T65" s="121" t="n">
        <v>500</v>
      </c>
      <c r="U65" s="121" t="n">
        <v>500</v>
      </c>
      <c r="V65" s="136" t="n">
        <v>500</v>
      </c>
      <c r="W65" s="155" t="n">
        <v>500</v>
      </c>
      <c r="X65" s="155" t="n">
        <v>500</v>
      </c>
      <c r="Y65" s="155" t="n">
        <v>500</v>
      </c>
      <c r="Z65" s="154" t="n">
        <v>0</v>
      </c>
      <c r="AA65" s="11">
        <f>Z65*Q65</f>
        <v/>
      </c>
      <c r="AB65" s="116" t="inlineStr">
        <is>
          <t>x</t>
        </is>
      </c>
      <c r="AC65" s="116" t="inlineStr">
        <is>
          <t>x</t>
        </is>
      </c>
      <c r="AE65" s="116" t="inlineStr">
        <is>
          <t>x</t>
        </is>
      </c>
      <c r="AF65" s="116" t="inlineStr">
        <is>
          <t>C/O to SS17</t>
        </is>
      </c>
      <c r="AI65" s="5" t="inlineStr">
        <is>
          <t>x</t>
        </is>
      </c>
    </row>
    <row customHeight="1" ht="15" r="66">
      <c r="A66" s="3" t="inlineStr">
        <is>
          <t>K999951401</t>
        </is>
      </c>
      <c r="B66" s="63" t="n"/>
      <c r="C66" s="63" t="inlineStr">
        <is>
          <t>RYAN</t>
        </is>
      </c>
      <c r="D66" s="63" t="inlineStr">
        <is>
          <t>DARK WORN</t>
        </is>
      </c>
      <c r="E66" s="3" t="inlineStr">
        <is>
          <t>CANDIANI</t>
        </is>
      </c>
      <c r="F66" s="66" t="inlineStr">
        <is>
          <t>RR7716 Elast sioux crispy ORGANIC</t>
        </is>
      </c>
      <c r="G66" s="41" t="n"/>
      <c r="H66" s="3" t="inlineStr">
        <is>
          <t>ROYAL CORE</t>
        </is>
      </c>
      <c r="I66" s="66" t="inlineStr">
        <is>
          <t>Drop 1</t>
        </is>
      </c>
      <c r="J66" s="63" t="inlineStr">
        <is>
          <t>JEANS</t>
        </is>
      </c>
      <c r="K66" s="40" t="inlineStr">
        <is>
          <t>MENS</t>
        </is>
      </c>
      <c r="L66" s="79" t="inlineStr">
        <is>
          <t>ARTLAB</t>
        </is>
      </c>
      <c r="M66" s="79" t="inlineStr">
        <is>
          <t>INTERWASHING</t>
        </is>
      </c>
      <c r="N66" s="327" t="inlineStr">
        <is>
          <t>5 Q4 / 162</t>
        </is>
      </c>
      <c r="O66" s="41" t="inlineStr">
        <is>
          <t>5900 Stock / 4500</t>
        </is>
      </c>
      <c r="P66" s="58" t="inlineStr">
        <is>
          <t>5-6</t>
        </is>
      </c>
      <c r="Q66" s="41" t="n">
        <v>1.5</v>
      </c>
      <c r="R66" s="103" t="n">
        <v>400</v>
      </c>
      <c r="S66" s="121" t="n">
        <v>400</v>
      </c>
      <c r="T66" s="121" t="n">
        <v>400</v>
      </c>
      <c r="U66" s="121" t="n">
        <v>400</v>
      </c>
      <c r="V66" s="136" t="n">
        <v>600</v>
      </c>
      <c r="W66" s="155" t="n">
        <v>600</v>
      </c>
      <c r="X66" s="155" t="n">
        <v>600</v>
      </c>
      <c r="Y66" s="155" t="n">
        <v>600</v>
      </c>
      <c r="Z66" s="155" t="n">
        <v>600</v>
      </c>
      <c r="AA66" s="11">
        <f>Z66*Q66</f>
        <v/>
      </c>
      <c r="AB66" s="116" t="inlineStr">
        <is>
          <t>x</t>
        </is>
      </c>
      <c r="AC66" s="116" t="inlineStr">
        <is>
          <t>x</t>
        </is>
      </c>
      <c r="AE66" s="116" t="inlineStr">
        <is>
          <t>x</t>
        </is>
      </c>
      <c r="AF66" s="116" t="inlineStr">
        <is>
          <t>C/O to SS17</t>
        </is>
      </c>
      <c r="AH66" s="11" t="inlineStr">
        <is>
          <t>x</t>
        </is>
      </c>
      <c r="AJ66" s="11" t="n">
        <v>600</v>
      </c>
      <c r="AL66" s="11" t="n">
        <v>900</v>
      </c>
      <c r="AM66" s="113" t="n">
        <v>42446</v>
      </c>
    </row>
    <row customHeight="1" ht="15" r="67">
      <c r="A67" s="3" t="inlineStr">
        <is>
          <t>K160701404</t>
        </is>
      </c>
      <c r="B67" s="63" t="n"/>
      <c r="C67" s="66" t="inlineStr">
        <is>
          <t>DIDO</t>
        </is>
      </c>
      <c r="D67" s="66" t="inlineStr">
        <is>
          <t>GARAGE WORN</t>
        </is>
      </c>
      <c r="E67" s="66" t="inlineStr">
        <is>
          <t>CANDIANI</t>
        </is>
      </c>
      <c r="F67" s="66" t="inlineStr">
        <is>
          <t>RR7716 Elast sioux crispy ORGANIC</t>
        </is>
      </c>
      <c r="G67" s="66" t="n"/>
      <c r="H67" s="41" t="inlineStr">
        <is>
          <t>SEASONAL MAIN</t>
        </is>
      </c>
      <c r="I67" s="66" t="inlineStr">
        <is>
          <t>Drop 1</t>
        </is>
      </c>
      <c r="J67" s="66" t="inlineStr">
        <is>
          <t>JEANS</t>
        </is>
      </c>
      <c r="K67" s="40" t="inlineStr">
        <is>
          <t>WOMENS</t>
        </is>
      </c>
      <c r="L67" s="42" t="inlineStr">
        <is>
          <t>ARTLAB</t>
        </is>
      </c>
      <c r="M67" s="42" t="inlineStr">
        <is>
          <t>INTERWASHING</t>
        </is>
      </c>
      <c r="N67" s="305" t="inlineStr">
        <is>
          <t>5 Q4 / 162</t>
        </is>
      </c>
      <c r="O67" s="41" t="inlineStr">
        <is>
          <t>5900 Stock / 4500</t>
        </is>
      </c>
      <c r="P67" s="58" t="inlineStr">
        <is>
          <t>5-6</t>
        </is>
      </c>
      <c r="Q67" s="41" t="n">
        <v>1.5</v>
      </c>
      <c r="R67" s="103" t="n">
        <v>300</v>
      </c>
      <c r="S67" s="121" t="n">
        <v>300</v>
      </c>
      <c r="T67" s="121" t="n">
        <v>300</v>
      </c>
      <c r="U67" s="121" t="n">
        <v>300</v>
      </c>
      <c r="V67" s="136" t="n">
        <v>300</v>
      </c>
      <c r="W67" s="155" t="n">
        <v>300</v>
      </c>
      <c r="X67" s="155" t="n">
        <v>300</v>
      </c>
      <c r="Y67" s="155" t="n">
        <v>300</v>
      </c>
      <c r="Z67" s="221" t="n">
        <v>250</v>
      </c>
      <c r="AA67" s="11">
        <f>Z67*Q67</f>
        <v/>
      </c>
      <c r="AB67" s="116" t="inlineStr">
        <is>
          <t>x</t>
        </is>
      </c>
      <c r="AC67" s="116" t="inlineStr">
        <is>
          <t>x</t>
        </is>
      </c>
      <c r="AE67" s="116" t="inlineStr">
        <is>
          <t>x</t>
        </is>
      </c>
      <c r="AF67" s="116" t="inlineStr">
        <is>
          <t>C/O to SS17</t>
        </is>
      </c>
      <c r="AI67" s="5" t="inlineStr">
        <is>
          <t>x</t>
        </is>
      </c>
    </row>
    <row customHeight="1" ht="15" r="68">
      <c r="A68" s="3" t="inlineStr">
        <is>
          <t>K160751307</t>
        </is>
      </c>
      <c r="B68" s="63" t="inlineStr">
        <is>
          <t>ZALANDO / MAW</t>
        </is>
      </c>
      <c r="C68" s="66" t="inlineStr">
        <is>
          <t>JOHN</t>
        </is>
      </c>
      <c r="D68" s="66" t="inlineStr">
        <is>
          <t>GARAGE WORN</t>
        </is>
      </c>
      <c r="E68" s="66" t="inlineStr">
        <is>
          <t>CANDIANI</t>
        </is>
      </c>
      <c r="F68" s="66" t="inlineStr">
        <is>
          <t>RR7716 Elast sioux crispy ORGANIC</t>
        </is>
      </c>
      <c r="G68" s="66" t="n"/>
      <c r="H68" s="41" t="inlineStr">
        <is>
          <t>SEASONAL MAIN</t>
        </is>
      </c>
      <c r="I68" s="66" t="inlineStr">
        <is>
          <t>Drop 1</t>
        </is>
      </c>
      <c r="J68" s="66" t="inlineStr">
        <is>
          <t>JEANS</t>
        </is>
      </c>
      <c r="K68" s="40" t="inlineStr">
        <is>
          <t>MENS</t>
        </is>
      </c>
      <c r="L68" s="42" t="inlineStr">
        <is>
          <t>ARTLAB</t>
        </is>
      </c>
      <c r="M68" s="42" t="inlineStr">
        <is>
          <t>INTERWASHING</t>
        </is>
      </c>
      <c r="N68" s="305" t="inlineStr">
        <is>
          <t>5 Q4 / 162</t>
        </is>
      </c>
      <c r="O68" s="41" t="inlineStr">
        <is>
          <t>5900 Stock / 4500</t>
        </is>
      </c>
      <c r="P68" s="58" t="inlineStr">
        <is>
          <t>5-6</t>
        </is>
      </c>
      <c r="Q68" s="41" t="n">
        <v>1.5</v>
      </c>
      <c r="R68" s="103" t="n">
        <v>600</v>
      </c>
      <c r="S68" s="121" t="n">
        <v>1000</v>
      </c>
      <c r="T68" s="121" t="n">
        <v>1000</v>
      </c>
      <c r="U68" s="121" t="n">
        <v>1500</v>
      </c>
      <c r="V68" s="136" t="n">
        <v>1500</v>
      </c>
      <c r="W68" s="155" t="n">
        <v>1600</v>
      </c>
      <c r="X68" s="155" t="n">
        <v>1600</v>
      </c>
      <c r="Y68" s="155" t="n">
        <v>1600</v>
      </c>
      <c r="Z68" s="135" t="n">
        <v>1500</v>
      </c>
      <c r="AA68" s="11">
        <f>Z68*Q68</f>
        <v/>
      </c>
      <c r="AB68" s="116" t="inlineStr">
        <is>
          <t>x</t>
        </is>
      </c>
      <c r="AC68" s="116" t="inlineStr">
        <is>
          <t>x</t>
        </is>
      </c>
      <c r="AE68" s="116" t="inlineStr">
        <is>
          <t>x</t>
        </is>
      </c>
      <c r="AF68" s="116" t="inlineStr">
        <is>
          <t>C/O to SS17</t>
        </is>
      </c>
      <c r="AH68" s="11" t="inlineStr">
        <is>
          <t>x</t>
        </is>
      </c>
      <c r="AJ68" s="11" t="n">
        <v>1600</v>
      </c>
      <c r="AK68" s="11" t="inlineStr">
        <is>
          <t>Decrease Buy 1!</t>
        </is>
      </c>
      <c r="AM68" s="11" t="inlineStr">
        <is>
          <t>x</t>
        </is>
      </c>
    </row>
    <row customHeight="1" ht="15" r="69">
      <c r="A69" s="3" t="inlineStr">
        <is>
          <t>K999951202</t>
        </is>
      </c>
      <c r="B69" s="63" t="n"/>
      <c r="C69" s="63" t="inlineStr">
        <is>
          <t>CHARLES</t>
        </is>
      </c>
      <c r="D69" s="66" t="inlineStr">
        <is>
          <t>MID INDIGO</t>
        </is>
      </c>
      <c r="E69" s="3" t="inlineStr">
        <is>
          <t>CANDIANI</t>
        </is>
      </c>
      <c r="F69" s="66" t="inlineStr">
        <is>
          <t>RR7716 Elast sioux crispy ORGANIC</t>
        </is>
      </c>
      <c r="G69" s="41" t="n"/>
      <c r="H69" s="3" t="inlineStr">
        <is>
          <t>ROYAL CORE</t>
        </is>
      </c>
      <c r="I69" s="66" t="inlineStr">
        <is>
          <t>Drop 1</t>
        </is>
      </c>
      <c r="J69" s="63" t="inlineStr">
        <is>
          <t>JEANS</t>
        </is>
      </c>
      <c r="K69" s="40" t="inlineStr">
        <is>
          <t>MENS</t>
        </is>
      </c>
      <c r="L69" s="79" t="inlineStr">
        <is>
          <t>ARTLAB</t>
        </is>
      </c>
      <c r="M69" s="79" t="inlineStr">
        <is>
          <t>INTERWASHING</t>
        </is>
      </c>
      <c r="N69" s="327" t="inlineStr">
        <is>
          <t>5 Q4 / 162</t>
        </is>
      </c>
      <c r="O69" s="41" t="inlineStr">
        <is>
          <t>5900 Stock / 4500</t>
        </is>
      </c>
      <c r="P69" s="58" t="inlineStr">
        <is>
          <t>5-6</t>
        </is>
      </c>
      <c r="Q69" s="41" t="n">
        <v>1.5</v>
      </c>
      <c r="R69" s="103" t="n">
        <v>300</v>
      </c>
      <c r="S69" s="121" t="n">
        <v>300</v>
      </c>
      <c r="T69" s="121" t="n">
        <v>300</v>
      </c>
      <c r="U69" s="121" t="n">
        <v>300</v>
      </c>
      <c r="V69" s="136" t="n">
        <v>300</v>
      </c>
      <c r="W69" s="155" t="n">
        <v>300</v>
      </c>
      <c r="X69" s="155" t="n">
        <v>300</v>
      </c>
      <c r="Y69" s="155" t="n">
        <v>300</v>
      </c>
      <c r="Z69" s="221" t="n">
        <v>200</v>
      </c>
      <c r="AA69" s="11">
        <f>Z69*Q69</f>
        <v/>
      </c>
      <c r="AB69" s="116" t="inlineStr">
        <is>
          <t>x</t>
        </is>
      </c>
      <c r="AC69" s="116" t="inlineStr">
        <is>
          <t>x</t>
        </is>
      </c>
      <c r="AE69" s="116" t="inlineStr">
        <is>
          <t>x</t>
        </is>
      </c>
      <c r="AF69" s="116" t="inlineStr">
        <is>
          <t>C/O to SS17</t>
        </is>
      </c>
      <c r="AI69" s="5" t="inlineStr">
        <is>
          <t>x</t>
        </is>
      </c>
    </row>
    <row customHeight="1" ht="15" r="70">
      <c r="A70" s="3" t="inlineStr">
        <is>
          <t>K999951102</t>
        </is>
      </c>
      <c r="B70" s="63" t="n"/>
      <c r="C70" s="63" t="inlineStr">
        <is>
          <t>JAMES</t>
        </is>
      </c>
      <c r="D70" s="66" t="inlineStr">
        <is>
          <t>MID INDIGO</t>
        </is>
      </c>
      <c r="E70" s="3" t="inlineStr">
        <is>
          <t>CANDIANI</t>
        </is>
      </c>
      <c r="F70" s="66" t="inlineStr">
        <is>
          <t>RR7716 Elast sioux crispy ORGANIC</t>
        </is>
      </c>
      <c r="G70" s="41" t="n"/>
      <c r="H70" s="3" t="inlineStr">
        <is>
          <t>ROYAL CORE</t>
        </is>
      </c>
      <c r="I70" s="66" t="inlineStr">
        <is>
          <t>Drop 1</t>
        </is>
      </c>
      <c r="J70" s="63" t="inlineStr">
        <is>
          <t>JEANS</t>
        </is>
      </c>
      <c r="K70" s="40" t="inlineStr">
        <is>
          <t>MENS</t>
        </is>
      </c>
      <c r="L70" s="79" t="inlineStr">
        <is>
          <t>ARTLAB</t>
        </is>
      </c>
      <c r="M70" s="79" t="inlineStr">
        <is>
          <t>INTERWASHING</t>
        </is>
      </c>
      <c r="N70" s="327" t="inlineStr">
        <is>
          <t>5 Q4 / 162</t>
        </is>
      </c>
      <c r="O70" s="41" t="inlineStr">
        <is>
          <t>5900 Stock / 4500</t>
        </is>
      </c>
      <c r="P70" s="58" t="inlineStr">
        <is>
          <t>5-6</t>
        </is>
      </c>
      <c r="Q70" s="41" t="n">
        <v>1.5</v>
      </c>
      <c r="R70" s="103" t="n">
        <v>200</v>
      </c>
      <c r="S70" s="121" t="n">
        <v>200</v>
      </c>
      <c r="T70" s="121" t="n">
        <v>200</v>
      </c>
      <c r="U70" s="121" t="n">
        <v>200</v>
      </c>
      <c r="V70" s="136" t="n">
        <v>200</v>
      </c>
      <c r="W70" s="155" t="n">
        <v>200</v>
      </c>
      <c r="X70" s="155" t="n">
        <v>200</v>
      </c>
      <c r="Y70" s="155" t="n">
        <v>200</v>
      </c>
      <c r="Z70" s="155" t="n">
        <v>200</v>
      </c>
      <c r="AA70" s="11">
        <f>Z70*Q70</f>
        <v/>
      </c>
      <c r="AB70" s="116" t="inlineStr">
        <is>
          <t>x</t>
        </is>
      </c>
      <c r="AC70" s="116" t="inlineStr">
        <is>
          <t>x</t>
        </is>
      </c>
      <c r="AE70" s="116" t="inlineStr">
        <is>
          <t>x</t>
        </is>
      </c>
      <c r="AF70" s="116" t="inlineStr">
        <is>
          <t>C/O to SS17</t>
        </is>
      </c>
      <c r="AI70" s="5" t="inlineStr">
        <is>
          <t>x</t>
        </is>
      </c>
      <c r="AM70" s="113" t="n"/>
      <c r="AN70" s="11" t="inlineStr">
        <is>
          <t>breaks in size break…</t>
        </is>
      </c>
    </row>
    <row customHeight="1" ht="15" r="71">
      <c r="A71" s="3" t="inlineStr">
        <is>
          <t>K999951302</t>
        </is>
      </c>
      <c r="B71" s="63" t="inlineStr">
        <is>
          <t>MAW</t>
        </is>
      </c>
      <c r="C71" s="63" t="inlineStr">
        <is>
          <t>JOHN</t>
        </is>
      </c>
      <c r="D71" s="66" t="inlineStr">
        <is>
          <t>MID INDIGO</t>
        </is>
      </c>
      <c r="E71" s="3" t="inlineStr">
        <is>
          <t>CANDIANI</t>
        </is>
      </c>
      <c r="F71" s="66" t="inlineStr">
        <is>
          <t>RR7716 Elast sioux crispy ORGANIC</t>
        </is>
      </c>
      <c r="G71" s="41" t="n"/>
      <c r="H71" s="3" t="inlineStr">
        <is>
          <t>ROYAL CORE</t>
        </is>
      </c>
      <c r="I71" s="66" t="inlineStr">
        <is>
          <t>Drop 1</t>
        </is>
      </c>
      <c r="J71" s="63" t="inlineStr">
        <is>
          <t>JEANS</t>
        </is>
      </c>
      <c r="K71" s="40" t="inlineStr">
        <is>
          <t>MENS</t>
        </is>
      </c>
      <c r="L71" s="79" t="inlineStr">
        <is>
          <t>ARTLAB</t>
        </is>
      </c>
      <c r="M71" s="79" t="inlineStr">
        <is>
          <t>INTERWASHING</t>
        </is>
      </c>
      <c r="N71" s="327" t="inlineStr">
        <is>
          <t>5 Q4 / 162</t>
        </is>
      </c>
      <c r="O71" s="41" t="inlineStr">
        <is>
          <t>5900 Stock / 4500</t>
        </is>
      </c>
      <c r="P71" s="58" t="inlineStr">
        <is>
          <t>5-6</t>
        </is>
      </c>
      <c r="Q71" s="41" t="n">
        <v>1.5</v>
      </c>
      <c r="R71" s="103" t="n">
        <v>500</v>
      </c>
      <c r="S71" s="121" t="n">
        <v>500</v>
      </c>
      <c r="T71" s="121" t="n">
        <v>500</v>
      </c>
      <c r="U71" s="121" t="n">
        <v>500</v>
      </c>
      <c r="V71" s="136" t="n">
        <v>500</v>
      </c>
      <c r="W71" s="155" t="n">
        <v>500</v>
      </c>
      <c r="X71" s="155" t="n">
        <v>500</v>
      </c>
      <c r="Y71" s="155" t="n">
        <v>500</v>
      </c>
      <c r="Z71" s="154" t="n">
        <v>0</v>
      </c>
      <c r="AA71" s="11">
        <f>Z71*Q71</f>
        <v/>
      </c>
      <c r="AB71" s="116" t="inlineStr">
        <is>
          <t>x</t>
        </is>
      </c>
      <c r="AC71" s="116" t="inlineStr">
        <is>
          <t>x</t>
        </is>
      </c>
      <c r="AE71" s="116" t="inlineStr">
        <is>
          <t>x</t>
        </is>
      </c>
      <c r="AF71" s="116" t="inlineStr">
        <is>
          <t>C/O to SS17</t>
        </is>
      </c>
      <c r="AI71" s="5" t="inlineStr">
        <is>
          <t>x</t>
        </is>
      </c>
    </row>
    <row customHeight="1" ht="15" r="72">
      <c r="A72" s="3" t="inlineStr">
        <is>
          <t>K999951402</t>
        </is>
      </c>
      <c r="B72" s="63" t="n"/>
      <c r="C72" s="63" t="inlineStr">
        <is>
          <t>RYAN</t>
        </is>
      </c>
      <c r="D72" s="66" t="inlineStr">
        <is>
          <t>MID INDIGO</t>
        </is>
      </c>
      <c r="E72" s="3" t="inlineStr">
        <is>
          <t>CANDIANI</t>
        </is>
      </c>
      <c r="F72" s="66" t="inlineStr">
        <is>
          <t>RR7716 Elast sioux crispy ORGANIC</t>
        </is>
      </c>
      <c r="G72" s="41" t="n"/>
      <c r="H72" s="3" t="inlineStr">
        <is>
          <t>ROYAL CORE</t>
        </is>
      </c>
      <c r="I72" s="66" t="inlineStr">
        <is>
          <t>Drop 1</t>
        </is>
      </c>
      <c r="J72" s="63" t="inlineStr">
        <is>
          <t>JEANS</t>
        </is>
      </c>
      <c r="K72" s="40" t="inlineStr">
        <is>
          <t>MENS</t>
        </is>
      </c>
      <c r="L72" s="79" t="inlineStr">
        <is>
          <t>ARTLAB</t>
        </is>
      </c>
      <c r="M72" s="79" t="inlineStr">
        <is>
          <t>INTERWASHING</t>
        </is>
      </c>
      <c r="N72" s="327" t="inlineStr">
        <is>
          <t>5 Q4 / 162</t>
        </is>
      </c>
      <c r="O72" s="41" t="inlineStr">
        <is>
          <t>5900 Stock / 4500</t>
        </is>
      </c>
      <c r="P72" s="58" t="inlineStr">
        <is>
          <t>5-6</t>
        </is>
      </c>
      <c r="Q72" s="41" t="n">
        <v>1.5</v>
      </c>
      <c r="R72" s="103" t="n">
        <v>400</v>
      </c>
      <c r="S72" s="121" t="n">
        <v>400</v>
      </c>
      <c r="T72" s="121" t="n">
        <v>400</v>
      </c>
      <c r="U72" s="121" t="n">
        <v>400</v>
      </c>
      <c r="V72" s="136" t="n">
        <v>300</v>
      </c>
      <c r="W72" s="155" t="n">
        <v>300</v>
      </c>
      <c r="X72" s="155" t="n">
        <v>300</v>
      </c>
      <c r="Y72" s="155" t="n">
        <v>300</v>
      </c>
      <c r="Z72" s="221" t="n">
        <v>400</v>
      </c>
      <c r="AA72" s="11">
        <f>Z72*Q72</f>
        <v/>
      </c>
      <c r="AB72" s="116" t="inlineStr">
        <is>
          <t>x</t>
        </is>
      </c>
      <c r="AC72" s="116" t="inlineStr">
        <is>
          <t>x</t>
        </is>
      </c>
      <c r="AE72" s="116" t="inlineStr">
        <is>
          <t>x</t>
        </is>
      </c>
      <c r="AF72" s="116" t="inlineStr">
        <is>
          <t>C/O to SS17</t>
        </is>
      </c>
      <c r="AI72" s="11" t="inlineStr">
        <is>
          <t>x</t>
        </is>
      </c>
    </row>
    <row customHeight="1" ht="15" r="73">
      <c r="A73" s="147" t="inlineStr">
        <is>
          <t>K160751106</t>
        </is>
      </c>
      <c r="B73" s="152" t="n"/>
      <c r="C73" s="230" t="inlineStr">
        <is>
          <t>JAMES</t>
        </is>
      </c>
      <c r="D73" s="230" t="inlineStr">
        <is>
          <t>RINSE</t>
        </is>
      </c>
      <c r="E73" s="230" t="inlineStr">
        <is>
          <t>CANDIANI</t>
        </is>
      </c>
      <c r="F73" s="230" t="inlineStr">
        <is>
          <t>RR7716 Elast sioux crispy ORGANIC</t>
        </is>
      </c>
      <c r="G73" s="230" t="n"/>
      <c r="H73" s="109" t="inlineStr">
        <is>
          <t>SEASONAL MAIN</t>
        </is>
      </c>
      <c r="I73" s="230" t="inlineStr">
        <is>
          <t>Drop 1</t>
        </is>
      </c>
      <c r="J73" s="230" t="inlineStr">
        <is>
          <t>JEANS</t>
        </is>
      </c>
      <c r="K73" s="122" t="inlineStr">
        <is>
          <t>MENS</t>
        </is>
      </c>
      <c r="L73" s="109" t="inlineStr">
        <is>
          <t>ARTLAB</t>
        </is>
      </c>
      <c r="M73" s="109" t="inlineStr">
        <is>
          <t>INTERWASHING</t>
        </is>
      </c>
      <c r="N73" s="326" t="inlineStr">
        <is>
          <t>5 Q4 / 162</t>
        </is>
      </c>
      <c r="O73" s="109" t="inlineStr">
        <is>
          <t>5900 Stock / 4500</t>
        </is>
      </c>
      <c r="P73" s="124" t="inlineStr">
        <is>
          <t>5-6</t>
        </is>
      </c>
      <c r="Q73" s="109" t="n">
        <v>1.5</v>
      </c>
      <c r="R73" s="125" t="n">
        <v>250</v>
      </c>
      <c r="S73" s="126" t="n">
        <v>250</v>
      </c>
      <c r="T73" s="126" t="n">
        <v>250</v>
      </c>
      <c r="U73" s="126" t="n">
        <v>250</v>
      </c>
      <c r="V73" s="135" t="n">
        <v>200</v>
      </c>
      <c r="W73" s="135" t="n">
        <v>0</v>
      </c>
      <c r="X73" s="135" t="n">
        <v>0</v>
      </c>
      <c r="Y73" s="135" t="n">
        <v>0</v>
      </c>
      <c r="Z73" s="135" t="inlineStr">
        <is>
          <t>cx</t>
        </is>
      </c>
      <c r="AB73" s="116" t="inlineStr">
        <is>
          <t>x</t>
        </is>
      </c>
      <c r="AC73" s="116" t="inlineStr">
        <is>
          <t>x</t>
        </is>
      </c>
      <c r="AE73" s="116" t="inlineStr">
        <is>
          <t>x</t>
        </is>
      </c>
      <c r="AF73" s="116" t="inlineStr">
        <is>
          <t>C/O to SS17</t>
        </is>
      </c>
      <c r="AH73" s="145" t="inlineStr">
        <is>
          <t>Deliver from Stock SS16!</t>
        </is>
      </c>
      <c r="AN73" s="11" t="inlineStr">
        <is>
          <t>Deliver from Stock??</t>
        </is>
      </c>
    </row>
    <row customHeight="1" ht="15" r="74">
      <c r="A74" s="66" t="inlineStr">
        <is>
          <t>K160751311</t>
        </is>
      </c>
      <c r="B74" s="63" t="n"/>
      <c r="C74" s="66" t="inlineStr">
        <is>
          <t>JOHN SELVAGE</t>
        </is>
      </c>
      <c r="D74" s="66" t="inlineStr">
        <is>
          <t>16 OZ. DRY</t>
        </is>
      </c>
      <c r="E74" s="62" t="inlineStr">
        <is>
          <t>CANDIANI</t>
        </is>
      </c>
      <c r="F74" s="41" t="inlineStr">
        <is>
          <t>SL0660 Drake preshrunk ORGANIC</t>
        </is>
      </c>
      <c r="G74" s="41" t="inlineStr">
        <is>
          <t>SL0660 Drake preshrunk</t>
        </is>
      </c>
      <c r="H74" s="41" t="inlineStr">
        <is>
          <t>KINGS OF SHUTTLE LOOM</t>
        </is>
      </c>
      <c r="I74" s="66" t="inlineStr">
        <is>
          <t>Drop 1</t>
        </is>
      </c>
      <c r="J74" s="66" t="inlineStr">
        <is>
          <t>JEANS</t>
        </is>
      </c>
      <c r="K74" s="40" t="inlineStr">
        <is>
          <t>MENS</t>
        </is>
      </c>
      <c r="L74" s="42" t="inlineStr">
        <is>
          <t>ARTLAB</t>
        </is>
      </c>
      <c r="M74" s="42" t="inlineStr">
        <is>
          <t>UNWASHED</t>
        </is>
      </c>
      <c r="N74" s="305" t="inlineStr">
        <is>
          <t>5,35 / 80</t>
        </is>
      </c>
      <c r="O74" s="41" t="inlineStr">
        <is>
          <t>400 Stock / 1500</t>
        </is>
      </c>
      <c r="P74" s="58" t="inlineStr">
        <is>
          <t>6-7</t>
        </is>
      </c>
      <c r="Q74" s="41" t="n">
        <v>3</v>
      </c>
      <c r="R74" s="103" t="n">
        <v>250</v>
      </c>
      <c r="S74" s="121" t="n">
        <v>250</v>
      </c>
      <c r="T74" s="121" t="n">
        <v>250</v>
      </c>
      <c r="U74" s="121" t="n">
        <v>250</v>
      </c>
      <c r="V74" s="136" t="n">
        <v>0</v>
      </c>
      <c r="W74" s="154" t="inlineStr">
        <is>
          <t>wait</t>
        </is>
      </c>
      <c r="X74" s="154" t="inlineStr">
        <is>
          <t>wait</t>
        </is>
      </c>
      <c r="Y74" s="154" t="inlineStr">
        <is>
          <t>wait</t>
        </is>
      </c>
      <c r="Z74" s="221" t="n">
        <v>150</v>
      </c>
      <c r="AB74" s="116" t="n">
        <v>400</v>
      </c>
      <c r="AH74" s="145" t="n"/>
      <c r="AI74" s="145" t="inlineStr">
        <is>
          <t>x</t>
        </is>
      </c>
    </row>
    <row customHeight="1" ht="15" r="75">
      <c r="A75" s="3" t="inlineStr">
        <is>
          <t>K160750002</t>
        </is>
      </c>
      <c r="B75" s="63" t="n"/>
      <c r="C75" s="66" t="inlineStr">
        <is>
          <t>BABY KOI</t>
        </is>
      </c>
      <c r="D75" s="66" t="inlineStr">
        <is>
          <t>DRY SELVAGE</t>
        </is>
      </c>
      <c r="E75" s="41" t="inlineStr">
        <is>
          <t>CANDIANI</t>
        </is>
      </c>
      <c r="F75" s="41" t="inlineStr">
        <is>
          <t>SL2773 Old Preshrunk organic</t>
        </is>
      </c>
      <c r="G75" s="41" t="inlineStr">
        <is>
          <t>SL2773 Old Preshrunk</t>
        </is>
      </c>
      <c r="H75" s="41" t="inlineStr">
        <is>
          <t>KINGS OF SHUTTLE LOOM</t>
        </is>
      </c>
      <c r="I75" s="66" t="inlineStr">
        <is>
          <t>Drop 1</t>
        </is>
      </c>
      <c r="J75" s="66" t="inlineStr">
        <is>
          <t>JEANS</t>
        </is>
      </c>
      <c r="K75" s="40" t="inlineStr">
        <is>
          <t>MENS</t>
        </is>
      </c>
      <c r="L75" s="42" t="inlineStr">
        <is>
          <t>ARTLAB</t>
        </is>
      </c>
      <c r="M75" s="42" t="inlineStr">
        <is>
          <t>UNWASHED</t>
        </is>
      </c>
      <c r="N75" s="292" t="inlineStr">
        <is>
          <t>4,9 / 80</t>
        </is>
      </c>
      <c r="O75" s="41" t="n">
        <v>1500</v>
      </c>
      <c r="P75" s="58" t="inlineStr">
        <is>
          <t>6-7</t>
        </is>
      </c>
      <c r="Q75" s="41" t="n">
        <v>1.5</v>
      </c>
      <c r="R75" s="103" t="n">
        <v>100</v>
      </c>
      <c r="S75" s="121" t="n">
        <v>100</v>
      </c>
      <c r="T75" s="121" t="n">
        <v>100</v>
      </c>
      <c r="U75" s="121" t="n">
        <v>100</v>
      </c>
      <c r="V75" s="136" t="n">
        <v>100</v>
      </c>
      <c r="W75" s="155" t="n">
        <v>100</v>
      </c>
      <c r="X75" s="155" t="n">
        <v>100</v>
      </c>
      <c r="Y75" s="155" t="n">
        <v>100</v>
      </c>
      <c r="Z75" s="221" t="n">
        <v>100</v>
      </c>
      <c r="AA75" s="11">
        <f>Z75*Q75</f>
        <v/>
      </c>
      <c r="AB75" s="116" t="inlineStr">
        <is>
          <t>Stock Artlab</t>
        </is>
      </c>
      <c r="AC75" s="117" t="inlineStr">
        <is>
          <t>x</t>
        </is>
      </c>
      <c r="AE75" s="117" t="inlineStr">
        <is>
          <t>x</t>
        </is>
      </c>
      <c r="AI75" s="11" t="inlineStr">
        <is>
          <t>x</t>
        </is>
      </c>
    </row>
    <row customHeight="1" ht="15" r="76">
      <c r="A76" s="66" t="inlineStr">
        <is>
          <t>K160751312</t>
        </is>
      </c>
      <c r="B76" s="63" t="n"/>
      <c r="C76" s="66" t="inlineStr">
        <is>
          <t>JOHN SELVAGE</t>
        </is>
      </c>
      <c r="D76" s="66" t="inlineStr">
        <is>
          <t>DRY SELVAGE</t>
        </is>
      </c>
      <c r="E76" s="62" t="inlineStr">
        <is>
          <t>CANDIANI</t>
        </is>
      </c>
      <c r="F76" s="41" t="inlineStr">
        <is>
          <t>SL7276 Sioux crispy organic</t>
        </is>
      </c>
      <c r="G76" s="41" t="inlineStr">
        <is>
          <t>SL7276 Sioux crispy</t>
        </is>
      </c>
      <c r="H76" s="41" t="inlineStr">
        <is>
          <t>KINGS OF SHUTTLE LOOM</t>
        </is>
      </c>
      <c r="I76" s="66" t="inlineStr">
        <is>
          <t>Drop 1</t>
        </is>
      </c>
      <c r="J76" s="66" t="inlineStr">
        <is>
          <t>JEANS</t>
        </is>
      </c>
      <c r="K76" s="40" t="inlineStr">
        <is>
          <t>MENS</t>
        </is>
      </c>
      <c r="L76" s="42" t="inlineStr">
        <is>
          <t>ARTLAB</t>
        </is>
      </c>
      <c r="M76" s="42" t="inlineStr">
        <is>
          <t>UNWASHED</t>
        </is>
      </c>
      <c r="N76" s="292" t="inlineStr">
        <is>
          <t>4,9 / 80</t>
        </is>
      </c>
      <c r="O76" s="41" t="n">
        <v>1500</v>
      </c>
      <c r="P76" s="58" t="inlineStr">
        <is>
          <t>6-7</t>
        </is>
      </c>
      <c r="Q76" s="41" t="n">
        <v>3</v>
      </c>
      <c r="R76" s="103" t="n">
        <v>250</v>
      </c>
      <c r="S76" s="121" t="n">
        <v>250</v>
      </c>
      <c r="T76" s="121" t="n">
        <v>250</v>
      </c>
      <c r="U76" s="121" t="n">
        <v>250</v>
      </c>
      <c r="V76" s="136" t="inlineStr">
        <is>
          <t>wait</t>
        </is>
      </c>
      <c r="W76" s="154" t="inlineStr">
        <is>
          <t>wait</t>
        </is>
      </c>
      <c r="X76" s="154" t="inlineStr">
        <is>
          <t>wait</t>
        </is>
      </c>
      <c r="Y76" s="154" t="inlineStr">
        <is>
          <t>wait</t>
        </is>
      </c>
      <c r="Z76" s="221" t="n">
        <v>150</v>
      </c>
      <c r="AA76" s="11">
        <f>Z76*Q76</f>
        <v/>
      </c>
      <c r="AC76" s="117" t="n">
        <v>42444</v>
      </c>
      <c r="AD76" s="116" t="n">
        <v>1500</v>
      </c>
      <c r="AE76" s="117" t="n">
        <v>42496</v>
      </c>
      <c r="AI76" s="11" t="inlineStr">
        <is>
          <t>x</t>
        </is>
      </c>
    </row>
    <row customHeight="1" ht="15" r="77">
      <c r="A77" s="67" t="n">
        <v>990000031</v>
      </c>
      <c r="B77" s="63" t="inlineStr">
        <is>
          <t>POS</t>
        </is>
      </c>
      <c r="C77" s="66" t="inlineStr">
        <is>
          <t>KOI SUMO JEANS</t>
        </is>
      </c>
      <c r="D77" s="66" t="inlineStr">
        <is>
          <t>DRY SELVAGE</t>
        </is>
      </c>
      <c r="E77" s="66" t="inlineStr">
        <is>
          <t>CANDIANI</t>
        </is>
      </c>
      <c r="F77" s="41" t="inlineStr">
        <is>
          <t>SL7276 Sioux crispy organic</t>
        </is>
      </c>
      <c r="G77" s="41" t="inlineStr">
        <is>
          <t>SL7276 Sioux crispy</t>
        </is>
      </c>
      <c r="H77" s="41" t="inlineStr">
        <is>
          <t>KINGS OF SHUTTLE LOOM</t>
        </is>
      </c>
      <c r="I77" s="66" t="n"/>
      <c r="J77" s="66" t="inlineStr">
        <is>
          <t>JEANS</t>
        </is>
      </c>
      <c r="K77" s="40" t="inlineStr">
        <is>
          <t>MENS</t>
        </is>
      </c>
      <c r="L77" s="42" t="inlineStr">
        <is>
          <t>ARTLAB</t>
        </is>
      </c>
      <c r="M77" s="42" t="inlineStr">
        <is>
          <t>UNWASHED</t>
        </is>
      </c>
      <c r="N77" s="292" t="inlineStr">
        <is>
          <t>4,9 / 80</t>
        </is>
      </c>
      <c r="O77" s="41" t="n">
        <v>1500</v>
      </c>
      <c r="P77" s="58" t="inlineStr">
        <is>
          <t>6-7</t>
        </is>
      </c>
      <c r="Q77" s="41" t="n">
        <v>9</v>
      </c>
      <c r="R77" s="39" t="n"/>
      <c r="S77" s="121" t="n">
        <v>0</v>
      </c>
      <c r="T77" s="121" t="n">
        <v>0</v>
      </c>
      <c r="U77" s="121" t="n">
        <v>7</v>
      </c>
      <c r="V77" s="136" t="n">
        <v>7</v>
      </c>
      <c r="W77" s="154" t="n">
        <v>0</v>
      </c>
      <c r="X77" s="154" t="n">
        <v>0</v>
      </c>
      <c r="Y77" s="154" t="n">
        <v>0</v>
      </c>
      <c r="Z77" s="221" t="n">
        <v>20</v>
      </c>
      <c r="AA77" s="11">
        <f>Z77*Q77</f>
        <v/>
      </c>
      <c r="AC77" s="116" t="inlineStr">
        <is>
          <t>x</t>
        </is>
      </c>
      <c r="AE77" s="116" t="inlineStr">
        <is>
          <t>x</t>
        </is>
      </c>
      <c r="AI77" s="11" t="inlineStr">
        <is>
          <t>x</t>
        </is>
      </c>
    </row>
    <row customHeight="1" ht="15" r="78">
      <c r="A78" s="67" t="inlineStr">
        <is>
          <t>K160751211</t>
        </is>
      </c>
      <c r="B78" s="63" t="inlineStr">
        <is>
          <t>Sir Adams Hotel</t>
        </is>
      </c>
      <c r="C78" s="66" t="inlineStr">
        <is>
          <t>CHARLES SELVAGE</t>
        </is>
      </c>
      <c r="D78" s="66" t="inlineStr">
        <is>
          <t>DRY SELVAGE</t>
        </is>
      </c>
      <c r="E78" s="66" t="inlineStr">
        <is>
          <t>CANDIANI</t>
        </is>
      </c>
      <c r="F78" s="41" t="inlineStr">
        <is>
          <t>SL7276 Sioux crispy</t>
        </is>
      </c>
      <c r="G78" s="41" t="inlineStr">
        <is>
          <t>SL7276 Sioux crispy</t>
        </is>
      </c>
      <c r="H78" s="41" t="inlineStr">
        <is>
          <t>KINGS OF SHUTTLE LOOM</t>
        </is>
      </c>
      <c r="I78" s="66" t="n"/>
      <c r="J78" s="66" t="inlineStr">
        <is>
          <t>JEANS</t>
        </is>
      </c>
      <c r="K78" s="40" t="inlineStr">
        <is>
          <t>MENS</t>
        </is>
      </c>
      <c r="L78" s="42" t="inlineStr">
        <is>
          <t>ARTLAB</t>
        </is>
      </c>
      <c r="M78" s="42" t="inlineStr">
        <is>
          <t>UNWASHED</t>
        </is>
      </c>
      <c r="N78" s="292" t="inlineStr">
        <is>
          <t>4,9 / 80</t>
        </is>
      </c>
      <c r="O78" s="41" t="n"/>
      <c r="P78" s="58" t="n"/>
      <c r="Q78" s="41" t="n"/>
      <c r="R78" s="39" t="n"/>
      <c r="S78" s="121" t="n"/>
      <c r="T78" s="121" t="n"/>
      <c r="U78" s="121" t="n"/>
      <c r="V78" s="136" t="n"/>
      <c r="W78" s="154" t="n"/>
      <c r="X78" s="154" t="n"/>
      <c r="Y78" s="154" t="n"/>
      <c r="Z78" s="221" t="n">
        <v>165</v>
      </c>
      <c r="AA78" s="11" t="inlineStr">
        <is>
          <t>Stock ArtLab</t>
        </is>
      </c>
      <c r="AC78" s="116" t="inlineStr">
        <is>
          <t>x</t>
        </is>
      </c>
    </row>
    <row customHeight="1" ht="15" r="79">
      <c r="A79" s="67" t="inlineStr">
        <is>
          <t xml:space="preserve">K160752061 </t>
        </is>
      </c>
      <c r="B79" s="63" t="inlineStr">
        <is>
          <t>Sir Adams Hotel</t>
        </is>
      </c>
      <c r="C79" s="66" t="inlineStr">
        <is>
          <t>DAVID SELVAGE</t>
        </is>
      </c>
      <c r="D79" s="66" t="inlineStr">
        <is>
          <t>DRY SELVAGE</t>
        </is>
      </c>
      <c r="E79" s="66" t="inlineStr">
        <is>
          <t>CANDIANI</t>
        </is>
      </c>
      <c r="F79" s="41" t="inlineStr">
        <is>
          <t>SL7276 Sioux crispy</t>
        </is>
      </c>
      <c r="G79" s="41" t="inlineStr">
        <is>
          <t>SL7276 Sioux crispy</t>
        </is>
      </c>
      <c r="H79" s="41" t="inlineStr">
        <is>
          <t>KINGS OF SHUTTLE LOOM</t>
        </is>
      </c>
      <c r="I79" s="66" t="n"/>
      <c r="J79" s="66" t="inlineStr">
        <is>
          <t>JACKET</t>
        </is>
      </c>
      <c r="K79" s="40" t="inlineStr">
        <is>
          <t>MENS</t>
        </is>
      </c>
      <c r="L79" s="42" t="inlineStr">
        <is>
          <t>ARTLAB</t>
        </is>
      </c>
      <c r="M79" s="42" t="inlineStr">
        <is>
          <t>UNWASHED</t>
        </is>
      </c>
      <c r="N79" s="292" t="inlineStr">
        <is>
          <t>4,9 / 80</t>
        </is>
      </c>
      <c r="O79" s="41" t="n"/>
      <c r="P79" s="58" t="n"/>
      <c r="Q79" s="41" t="n"/>
      <c r="R79" s="39" t="n"/>
      <c r="S79" s="121" t="n"/>
      <c r="T79" s="121" t="n"/>
      <c r="U79" s="121" t="n"/>
      <c r="V79" s="136" t="n"/>
      <c r="W79" s="154" t="n"/>
      <c r="X79" s="154" t="n"/>
      <c r="Y79" s="154" t="n"/>
      <c r="Z79" s="221" t="n">
        <v>88</v>
      </c>
      <c r="AA79" s="11" t="inlineStr">
        <is>
          <t>Stock ArtLab</t>
        </is>
      </c>
      <c r="AC79" s="116" t="inlineStr">
        <is>
          <t>x</t>
        </is>
      </c>
    </row>
    <row customHeight="1" ht="15" r="80">
      <c r="A80" s="3" t="inlineStr">
        <is>
          <t>K160751210</t>
        </is>
      </c>
      <c r="B80" s="63" t="n"/>
      <c r="C80" s="66" t="inlineStr">
        <is>
          <t>CHARLES SELVAGE</t>
        </is>
      </c>
      <c r="D80" s="66" t="inlineStr">
        <is>
          <t>N-GINE DRY</t>
        </is>
      </c>
      <c r="E80" s="41" t="inlineStr">
        <is>
          <t>CANDIANI</t>
        </is>
      </c>
      <c r="F80" s="83" t="inlineStr">
        <is>
          <t>SL4760 N Gine preshrunk ORGANIC</t>
        </is>
      </c>
      <c r="G80" s="40" t="inlineStr">
        <is>
          <t>SL4760 N Gine preshrunk</t>
        </is>
      </c>
      <c r="H80" s="41" t="inlineStr">
        <is>
          <t>KINGS OF SHUTTLE LOOM</t>
        </is>
      </c>
      <c r="I80" s="66" t="inlineStr">
        <is>
          <t>Drop 1</t>
        </is>
      </c>
      <c r="J80" s="66" t="inlineStr">
        <is>
          <t>JEANS</t>
        </is>
      </c>
      <c r="K80" s="40" t="inlineStr">
        <is>
          <t>MENS</t>
        </is>
      </c>
      <c r="L80" s="42" t="inlineStr">
        <is>
          <t>ARTLAB</t>
        </is>
      </c>
      <c r="M80" s="42" t="inlineStr">
        <is>
          <t>UNWASHED</t>
        </is>
      </c>
      <c r="N80" s="305" t="inlineStr">
        <is>
          <t>4,85 / 78</t>
        </is>
      </c>
      <c r="O80" s="41" t="inlineStr">
        <is>
          <t>100 Stock / 1500</t>
        </is>
      </c>
      <c r="P80" s="58" t="inlineStr">
        <is>
          <t>6-7</t>
        </is>
      </c>
      <c r="Q80" s="41" t="n">
        <v>3</v>
      </c>
      <c r="R80" s="103" t="n">
        <v>250</v>
      </c>
      <c r="S80" s="121" t="n">
        <v>250</v>
      </c>
      <c r="T80" s="121" t="n">
        <v>250</v>
      </c>
      <c r="U80" s="121" t="n">
        <v>250</v>
      </c>
      <c r="V80" s="136" t="n">
        <v>0</v>
      </c>
      <c r="W80" s="154" t="n">
        <v>0</v>
      </c>
      <c r="X80" s="154" t="n">
        <v>0</v>
      </c>
      <c r="Y80" s="154" t="n">
        <v>0</v>
      </c>
      <c r="Z80" s="231" t="n">
        <v>78</v>
      </c>
      <c r="AA80" s="11">
        <f>Z80*Q80</f>
        <v/>
      </c>
      <c r="AB80" s="116" t="n">
        <v>100</v>
      </c>
      <c r="AF80" s="116" t="inlineStr">
        <is>
          <t>Deliver from Stock SS16!</t>
        </is>
      </c>
      <c r="AH80" s="145" t="inlineStr">
        <is>
          <t>Deliver from Stock SS16!</t>
        </is>
      </c>
      <c r="AI80" s="145" t="n"/>
    </row>
    <row customHeight="1" ht="15" r="81">
      <c r="A81" s="3" t="inlineStr">
        <is>
          <t>K160751209</t>
        </is>
      </c>
      <c r="B81" s="63" t="n"/>
      <c r="C81" s="66" t="inlineStr">
        <is>
          <t>CHARLES SELVAGE</t>
        </is>
      </c>
      <c r="D81" s="66" t="inlineStr">
        <is>
          <t>13 OZ. DRY BLACK</t>
        </is>
      </c>
      <c r="E81" s="41" t="inlineStr">
        <is>
          <t>CANDIANI</t>
        </is>
      </c>
      <c r="F81" s="156" t="inlineStr">
        <is>
          <t>SL7274 N Pitch appeal-preshrunk ORGANIC</t>
        </is>
      </c>
      <c r="G81" s="41" t="inlineStr">
        <is>
          <t>SL7274 N Pitch appeal-preshrunk</t>
        </is>
      </c>
      <c r="H81" s="41" t="inlineStr">
        <is>
          <t>KINGS OF SHUTTLE LOOM</t>
        </is>
      </c>
      <c r="I81" s="66" t="inlineStr">
        <is>
          <t>Drop 1</t>
        </is>
      </c>
      <c r="J81" s="66" t="inlineStr">
        <is>
          <t>JEANS</t>
        </is>
      </c>
      <c r="K81" s="40" t="inlineStr">
        <is>
          <t>MENS</t>
        </is>
      </c>
      <c r="L81" s="42" t="inlineStr">
        <is>
          <t>ARTLAB</t>
        </is>
      </c>
      <c r="M81" s="42" t="inlineStr">
        <is>
          <t>UNWASHED</t>
        </is>
      </c>
      <c r="N81" s="305" t="inlineStr">
        <is>
          <t>5,55 / 80</t>
        </is>
      </c>
      <c r="O81" s="41" t="n">
        <v>1500</v>
      </c>
      <c r="P81" s="58" t="inlineStr">
        <is>
          <t>6-7</t>
        </is>
      </c>
      <c r="Q81" s="41" t="n">
        <v>3</v>
      </c>
      <c r="R81" s="103" t="n">
        <v>250</v>
      </c>
      <c r="S81" s="121" t="n">
        <v>250</v>
      </c>
      <c r="T81" s="121" t="n">
        <v>250</v>
      </c>
      <c r="U81" s="121" t="n">
        <v>250</v>
      </c>
      <c r="V81" s="136" t="n">
        <v>0</v>
      </c>
      <c r="W81" s="154" t="n">
        <v>0</v>
      </c>
      <c r="X81" s="154" t="n">
        <v>0</v>
      </c>
      <c r="Y81" s="154" t="n">
        <v>0</v>
      </c>
      <c r="Z81" s="221" t="n">
        <v>150</v>
      </c>
      <c r="AA81" s="11">
        <f>Z81*Q81</f>
        <v/>
      </c>
      <c r="AC81" s="117" t="n">
        <v>42444</v>
      </c>
      <c r="AD81" s="116" t="n">
        <v>1500</v>
      </c>
      <c r="AE81" s="117" t="n">
        <v>42482</v>
      </c>
      <c r="AH81" s="145" t="n"/>
      <c r="AI81" s="145" t="n"/>
    </row>
    <row customHeight="1" ht="15" r="82">
      <c r="A82" s="150" t="inlineStr">
        <is>
          <t>K160752001</t>
        </is>
      </c>
      <c r="B82" s="152" t="n"/>
      <c r="C82" s="230" t="inlineStr">
        <is>
          <t>ERIC SELVAGE</t>
        </is>
      </c>
      <c r="D82" s="230" t="inlineStr">
        <is>
          <t>13 OZ. DRY BLACK</t>
        </is>
      </c>
      <c r="E82" s="109" t="inlineStr">
        <is>
          <t>CANDIANI</t>
        </is>
      </c>
      <c r="F82" s="107" t="inlineStr">
        <is>
          <t>SL7274 N Pitch appeal-preshrunk ORGANIC</t>
        </is>
      </c>
      <c r="G82" s="109" t="inlineStr">
        <is>
          <t>SL7274 N Pitch appeal-preshrunk</t>
        </is>
      </c>
      <c r="H82" s="109" t="inlineStr">
        <is>
          <t>KINGS OF SHUTTLE LOOM</t>
        </is>
      </c>
      <c r="I82" s="230" t="n"/>
      <c r="J82" s="230" t="inlineStr">
        <is>
          <t>JACKET</t>
        </is>
      </c>
      <c r="K82" s="122" t="inlineStr">
        <is>
          <t>MENS</t>
        </is>
      </c>
      <c r="L82" s="109" t="inlineStr">
        <is>
          <t>ARTLAB</t>
        </is>
      </c>
      <c r="M82" s="109" t="inlineStr">
        <is>
          <t>UNWASHED</t>
        </is>
      </c>
      <c r="N82" s="326" t="inlineStr">
        <is>
          <t>5,55 / 80</t>
        </is>
      </c>
      <c r="O82" s="109" t="n">
        <v>1500</v>
      </c>
      <c r="P82" s="124" t="inlineStr">
        <is>
          <t>6-7</t>
        </is>
      </c>
      <c r="Q82" s="109" t="n">
        <v>4</v>
      </c>
      <c r="R82" s="125" t="n"/>
      <c r="S82" s="126" t="n"/>
      <c r="T82" s="126" t="n"/>
      <c r="U82" s="126" t="n"/>
      <c r="V82" s="135" t="n"/>
      <c r="W82" s="135" t="n"/>
      <c r="X82" s="135" t="n"/>
      <c r="Y82" s="135" t="n"/>
      <c r="Z82" s="135" t="inlineStr">
        <is>
          <t>cx</t>
        </is>
      </c>
      <c r="AC82" s="117" t="inlineStr">
        <is>
          <t>x</t>
        </is>
      </c>
      <c r="AH82" s="145" t="n"/>
      <c r="AI82" s="145" t="n"/>
    </row>
    <row customHeight="1" ht="15" r="83">
      <c r="A83" s="66" t="inlineStr">
        <is>
          <t>K160751703</t>
        </is>
      </c>
      <c r="B83" s="63" t="n"/>
      <c r="C83" s="66" t="inlineStr">
        <is>
          <t>SIMON SELVAGE</t>
        </is>
      </c>
      <c r="D83" s="66" t="inlineStr">
        <is>
          <t>13 OZ. DRY BLACK</t>
        </is>
      </c>
      <c r="E83" s="41" t="inlineStr">
        <is>
          <t>CANDIANI</t>
        </is>
      </c>
      <c r="F83" s="156" t="inlineStr">
        <is>
          <t>SL7274 N Pitch appeal-preshrunk ORGANIC</t>
        </is>
      </c>
      <c r="G83" s="41" t="inlineStr">
        <is>
          <t>SL7274 N Pitch appeal-preshrunk</t>
        </is>
      </c>
      <c r="H83" s="41" t="inlineStr">
        <is>
          <t>KINGS OF SHUTTLE LOOM</t>
        </is>
      </c>
      <c r="I83" s="66" t="n"/>
      <c r="J83" s="66" t="inlineStr">
        <is>
          <t>JEANS</t>
        </is>
      </c>
      <c r="K83" s="40" t="inlineStr">
        <is>
          <t>MENS</t>
        </is>
      </c>
      <c r="L83" s="42" t="inlineStr">
        <is>
          <t>ARTLAB</t>
        </is>
      </c>
      <c r="M83" s="42" t="inlineStr">
        <is>
          <t>UNWASHED</t>
        </is>
      </c>
      <c r="N83" s="305" t="inlineStr">
        <is>
          <t>5,55 / 80</t>
        </is>
      </c>
      <c r="O83" s="41" t="n">
        <v>1500</v>
      </c>
      <c r="P83" s="58" t="inlineStr">
        <is>
          <t>6-7</t>
        </is>
      </c>
      <c r="Q83" s="41" t="n">
        <v>3</v>
      </c>
      <c r="R83" s="103" t="n"/>
      <c r="S83" s="121" t="n"/>
      <c r="T83" s="121" t="n"/>
      <c r="U83" s="121" t="n"/>
      <c r="V83" s="136" t="n"/>
      <c r="W83" s="155" t="n"/>
      <c r="X83" s="155" t="n"/>
      <c r="Y83" s="155" t="n">
        <v>200</v>
      </c>
      <c r="Z83" s="155" t="n">
        <v>200</v>
      </c>
      <c r="AA83" s="11">
        <f>Z83*Q83</f>
        <v/>
      </c>
      <c r="AC83" s="117" t="inlineStr">
        <is>
          <t>x</t>
        </is>
      </c>
      <c r="AH83" s="145" t="n"/>
      <c r="AI83" s="145" t="n"/>
    </row>
    <row customHeight="1" ht="15" r="84">
      <c r="A84" s="66" t="inlineStr">
        <is>
          <t>K160751607</t>
        </is>
      </c>
      <c r="B84" s="63" t="n"/>
      <c r="C84" s="66" t="inlineStr">
        <is>
          <t>LOUIS SELVAGE</t>
        </is>
      </c>
      <c r="D84" s="66" t="inlineStr">
        <is>
          <t>14 OZ. DRY</t>
        </is>
      </c>
      <c r="E84" s="41" t="inlineStr">
        <is>
          <t>COLLECT</t>
        </is>
      </c>
      <c r="F84" s="41" t="inlineStr">
        <is>
          <t>R7060</t>
        </is>
      </c>
      <c r="G84" s="41" t="n"/>
      <c r="H84" s="41" t="inlineStr">
        <is>
          <t>KINGS OF SHUTTLE LOOM</t>
        </is>
      </c>
      <c r="I84" s="66" t="inlineStr">
        <is>
          <t>Drop 2</t>
        </is>
      </c>
      <c r="J84" s="66" t="inlineStr">
        <is>
          <t>JEANS</t>
        </is>
      </c>
      <c r="K84" s="40" t="inlineStr">
        <is>
          <t>MENS</t>
        </is>
      </c>
      <c r="L84" s="42" t="inlineStr">
        <is>
          <t>ARTLAB</t>
        </is>
      </c>
      <c r="M84" s="42" t="inlineStr">
        <is>
          <t>UNWASHED</t>
        </is>
      </c>
      <c r="N84" s="232" t="inlineStr">
        <is>
          <t>8,5$ / 76</t>
        </is>
      </c>
      <c r="O84" s="41" t="inlineStr">
        <is>
          <t xml:space="preserve"> </t>
        </is>
      </c>
      <c r="P84" s="41" t="n"/>
      <c r="Q84" s="41" t="n">
        <v>3</v>
      </c>
      <c r="R84" s="103" t="n">
        <v>150</v>
      </c>
      <c r="S84" s="121" t="n">
        <v>150</v>
      </c>
      <c r="T84" s="121" t="n">
        <v>150</v>
      </c>
      <c r="U84" s="121" t="n">
        <v>150</v>
      </c>
      <c r="V84" s="136" t="inlineStr">
        <is>
          <t>wait</t>
        </is>
      </c>
      <c r="W84" s="155" t="inlineStr">
        <is>
          <t>wait</t>
        </is>
      </c>
      <c r="X84" s="155" t="inlineStr">
        <is>
          <t>wait</t>
        </is>
      </c>
      <c r="Y84" s="155" t="inlineStr">
        <is>
          <t>wait</t>
        </is>
      </c>
      <c r="Z84" s="231" t="n">
        <v>32</v>
      </c>
      <c r="AH84" s="134" t="n"/>
      <c r="AI84" s="134" t="n"/>
    </row>
    <row customHeight="1" ht="15" r="85">
      <c r="A85" s="150" t="inlineStr">
        <is>
          <t>K160751603</t>
        </is>
      </c>
      <c r="B85" s="152" t="n"/>
      <c r="C85" s="230" t="inlineStr">
        <is>
          <t>LOUIS SELVAGE</t>
        </is>
      </c>
      <c r="D85" s="230" t="inlineStr">
        <is>
          <t>DRY GREEN CAST</t>
        </is>
      </c>
      <c r="E85" s="109" t="inlineStr">
        <is>
          <t>COLLECT</t>
        </is>
      </c>
      <c r="F85" s="109" t="inlineStr">
        <is>
          <t>RS6447-03</t>
        </is>
      </c>
      <c r="G85" s="109" t="n"/>
      <c r="H85" s="109" t="inlineStr">
        <is>
          <t>KINGS OF SHUTTLE LOOM</t>
        </is>
      </c>
      <c r="I85" s="230" t="inlineStr">
        <is>
          <t>Drop 2</t>
        </is>
      </c>
      <c r="J85" s="230" t="inlineStr">
        <is>
          <t>JEANS</t>
        </is>
      </c>
      <c r="K85" s="122" t="inlineStr">
        <is>
          <t>MENS</t>
        </is>
      </c>
      <c r="L85" s="109" t="inlineStr">
        <is>
          <t>ARTLAB</t>
        </is>
      </c>
      <c r="M85" s="109" t="inlineStr">
        <is>
          <t>UNWASHED</t>
        </is>
      </c>
      <c r="N85" s="325" t="inlineStr">
        <is>
          <t>7,8$ / 78</t>
        </is>
      </c>
      <c r="O85" s="109" t="n"/>
      <c r="P85" s="109" t="n"/>
      <c r="Q85" s="109" t="n">
        <v>3</v>
      </c>
      <c r="R85" s="125" t="n">
        <v>150</v>
      </c>
      <c r="S85" s="126" t="n">
        <v>150</v>
      </c>
      <c r="T85" s="126" t="n">
        <v>150</v>
      </c>
      <c r="U85" s="126" t="n">
        <v>150</v>
      </c>
      <c r="V85" s="135" t="inlineStr">
        <is>
          <t>wait</t>
        </is>
      </c>
      <c r="W85" s="135" t="inlineStr">
        <is>
          <t>wait</t>
        </is>
      </c>
      <c r="X85" s="135" t="inlineStr">
        <is>
          <t>wait</t>
        </is>
      </c>
      <c r="Y85" s="135" t="inlineStr">
        <is>
          <t>wait</t>
        </is>
      </c>
      <c r="Z85" s="135" t="inlineStr">
        <is>
          <t>cx</t>
        </is>
      </c>
    </row>
    <row customHeight="1" ht="15" r="86">
      <c r="A86" s="3" t="inlineStr">
        <is>
          <t>K160706011</t>
        </is>
      </c>
      <c r="B86" s="63" t="n"/>
      <c r="C86" s="66" t="inlineStr">
        <is>
          <t>ORIANA</t>
        </is>
      </c>
      <c r="D86" s="66" t="inlineStr">
        <is>
          <t>GREY MELEE</t>
        </is>
      </c>
      <c r="E86" s="41" t="inlineStr">
        <is>
          <t>FILLATURES DU PARC</t>
        </is>
      </c>
      <c r="F86" s="41" t="inlineStr">
        <is>
          <t>ECOCHIC - ACIER</t>
        </is>
      </c>
      <c r="G86" s="41" t="n"/>
      <c r="H86" s="41" t="n"/>
      <c r="I86" s="66" t="inlineStr">
        <is>
          <t>Drop 2</t>
        </is>
      </c>
      <c r="J86" s="66" t="inlineStr">
        <is>
          <t>KNIT</t>
        </is>
      </c>
      <c r="K86" s="40" t="inlineStr">
        <is>
          <t>WOMENS</t>
        </is>
      </c>
      <c r="L86" s="42" t="inlineStr">
        <is>
          <t>TRISCOTTON</t>
        </is>
      </c>
      <c r="M86" s="42" t="n"/>
      <c r="N86" s="292" t="n"/>
      <c r="O86" s="41" t="n"/>
      <c r="P86" s="41" t="n"/>
      <c r="Q86" s="41" t="n"/>
      <c r="R86" s="103" t="n"/>
      <c r="S86" s="121" t="n">
        <v>0</v>
      </c>
      <c r="T86" s="121" t="n">
        <v>0</v>
      </c>
      <c r="U86" s="121" t="n">
        <v>0</v>
      </c>
      <c r="V86" s="136" t="n">
        <v>0</v>
      </c>
      <c r="W86" s="154" t="n">
        <v>0</v>
      </c>
      <c r="X86" s="154" t="n">
        <v>0</v>
      </c>
      <c r="Y86" s="154" t="n">
        <v>0</v>
      </c>
      <c r="Z86" s="221" t="n">
        <v>150</v>
      </c>
      <c r="AA86" s="11">
        <f>Z86*Q86</f>
        <v/>
      </c>
    </row>
    <row customHeight="1" ht="15" r="87">
      <c r="A87" s="3" t="inlineStr">
        <is>
          <t>K160706010</t>
        </is>
      </c>
      <c r="B87" s="63" t="n"/>
      <c r="C87" s="66" t="inlineStr">
        <is>
          <t>ORIANA</t>
        </is>
      </c>
      <c r="D87" s="66" t="inlineStr">
        <is>
          <t>LIGHT GREY MELEE</t>
        </is>
      </c>
      <c r="E87" s="41" t="inlineStr">
        <is>
          <t>FILLATURES DU PARC</t>
        </is>
      </c>
      <c r="F87" s="41" t="inlineStr">
        <is>
          <t>ECOCHIC - ACIER</t>
        </is>
      </c>
      <c r="G87" s="41" t="n"/>
      <c r="H87" s="41" t="n"/>
      <c r="I87" s="66" t="inlineStr">
        <is>
          <t>Drop 2</t>
        </is>
      </c>
      <c r="J87" s="66" t="inlineStr">
        <is>
          <t>KNIT</t>
        </is>
      </c>
      <c r="K87" s="40" t="inlineStr">
        <is>
          <t>WOMENS</t>
        </is>
      </c>
      <c r="L87" s="42" t="inlineStr">
        <is>
          <t>TRISCOTTON</t>
        </is>
      </c>
      <c r="M87" s="42" t="n"/>
      <c r="N87" s="292" t="n"/>
      <c r="O87" s="41" t="n"/>
      <c r="P87" s="41" t="n"/>
      <c r="Q87" s="41" t="n"/>
      <c r="R87" s="103" t="n"/>
      <c r="S87" s="121" t="n">
        <v>0</v>
      </c>
      <c r="T87" s="121" t="n">
        <v>0</v>
      </c>
      <c r="U87" s="121" t="n">
        <v>0</v>
      </c>
      <c r="V87" s="136" t="n">
        <v>0</v>
      </c>
      <c r="W87" s="154" t="n">
        <v>0</v>
      </c>
      <c r="X87" s="154" t="n">
        <v>0</v>
      </c>
      <c r="Y87" s="154" t="n">
        <v>0</v>
      </c>
      <c r="Z87" s="221" t="n">
        <v>50</v>
      </c>
      <c r="AA87" s="11">
        <f>Z87*Q87</f>
        <v/>
      </c>
    </row>
    <row customHeight="1" ht="15" r="88">
      <c r="A88" s="3" t="inlineStr">
        <is>
          <t>K160706020</t>
        </is>
      </c>
      <c r="B88" s="63" t="n"/>
      <c r="C88" s="66" t="inlineStr">
        <is>
          <t>MAY</t>
        </is>
      </c>
      <c r="D88" s="66" t="inlineStr">
        <is>
          <t>NAVY/ OFF WHITE</t>
        </is>
      </c>
      <c r="E88" s="41" t="inlineStr">
        <is>
          <t>FILLATURES DU PARC</t>
        </is>
      </c>
      <c r="F88" s="41" t="inlineStr">
        <is>
          <t>ECOCHIC - CRÈME &amp; MARINE</t>
        </is>
      </c>
      <c r="G88" s="41" t="n"/>
      <c r="H88" s="41" t="n"/>
      <c r="I88" s="66" t="inlineStr">
        <is>
          <t>Drop 2</t>
        </is>
      </c>
      <c r="J88" s="66" t="inlineStr">
        <is>
          <t>KNIT</t>
        </is>
      </c>
      <c r="K88" s="40" t="inlineStr">
        <is>
          <t>WOMENS</t>
        </is>
      </c>
      <c r="L88" s="42" t="inlineStr">
        <is>
          <t>TRISCOTTON</t>
        </is>
      </c>
      <c r="M88" s="42" t="n"/>
      <c r="N88" s="292" t="n"/>
      <c r="O88" s="41" t="n"/>
      <c r="P88" s="41" t="n"/>
      <c r="Q88" s="41" t="n"/>
      <c r="R88" s="103" t="n"/>
      <c r="S88" s="121" t="n">
        <v>0</v>
      </c>
      <c r="T88" s="121" t="n">
        <v>0</v>
      </c>
      <c r="U88" s="121" t="n">
        <v>0</v>
      </c>
      <c r="V88" s="136" t="n">
        <v>0</v>
      </c>
      <c r="W88" s="154" t="n">
        <v>0</v>
      </c>
      <c r="X88" s="154" t="n">
        <v>0</v>
      </c>
      <c r="Y88" s="154" t="n">
        <v>0</v>
      </c>
      <c r="Z88" s="221" t="n">
        <v>150</v>
      </c>
      <c r="AA88" s="11">
        <f>Z88*Q88</f>
        <v/>
      </c>
    </row>
    <row customHeight="1" ht="15" r="89">
      <c r="A89" s="147" t="inlineStr">
        <is>
          <t>K160707041</t>
        </is>
      </c>
      <c r="B89" s="152" t="n"/>
      <c r="C89" s="230" t="inlineStr">
        <is>
          <t>LORRAINE</t>
        </is>
      </c>
      <c r="D89" s="230" t="inlineStr">
        <is>
          <t>GREY MELEE</t>
        </is>
      </c>
      <c r="E89" s="109" t="inlineStr">
        <is>
          <t>FILLATURES DU PARC</t>
        </is>
      </c>
      <c r="F89" s="109" t="inlineStr">
        <is>
          <t>ECOCHIC - FER</t>
        </is>
      </c>
      <c r="G89" s="109" t="n"/>
      <c r="H89" s="109" t="n"/>
      <c r="I89" s="230" t="inlineStr">
        <is>
          <t>Drop 2</t>
        </is>
      </c>
      <c r="J89" s="230" t="inlineStr">
        <is>
          <t>KNIT</t>
        </is>
      </c>
      <c r="K89" s="122" t="inlineStr">
        <is>
          <t>WOMENS</t>
        </is>
      </c>
      <c r="L89" s="109" t="inlineStr">
        <is>
          <t>TRISCOTTON</t>
        </is>
      </c>
      <c r="M89" s="109" t="n"/>
      <c r="N89" s="325" t="n"/>
      <c r="O89" s="109" t="n"/>
      <c r="P89" s="109" t="n"/>
      <c r="Q89" s="109" t="n"/>
      <c r="R89" s="125" t="n"/>
      <c r="S89" s="126" t="n">
        <v>0</v>
      </c>
      <c r="T89" s="126" t="n">
        <v>0</v>
      </c>
      <c r="U89" s="126" t="n">
        <v>0</v>
      </c>
      <c r="V89" s="135" t="inlineStr">
        <is>
          <t>cx</t>
        </is>
      </c>
      <c r="W89" s="135" t="inlineStr">
        <is>
          <t>cx</t>
        </is>
      </c>
      <c r="X89" s="135" t="inlineStr">
        <is>
          <t>cx</t>
        </is>
      </c>
      <c r="Y89" s="135" t="inlineStr">
        <is>
          <t>cx</t>
        </is>
      </c>
      <c r="Z89" s="135" t="inlineStr">
        <is>
          <t>cx</t>
        </is>
      </c>
    </row>
    <row customHeight="1" ht="15" r="90">
      <c r="A90" s="3" t="inlineStr">
        <is>
          <t>K160707040</t>
        </is>
      </c>
      <c r="B90" s="63" t="inlineStr">
        <is>
          <t>ZALANDO</t>
        </is>
      </c>
      <c r="C90" s="66" t="inlineStr">
        <is>
          <t>LORRAINE</t>
        </is>
      </c>
      <c r="D90" s="66" t="inlineStr">
        <is>
          <t>LIGHT GREY MELEE</t>
        </is>
      </c>
      <c r="E90" s="41" t="inlineStr">
        <is>
          <t>FILLATURES DU PARC</t>
        </is>
      </c>
      <c r="F90" s="41" t="inlineStr">
        <is>
          <t>ECOCHIC - FER</t>
        </is>
      </c>
      <c r="G90" s="41" t="n"/>
      <c r="H90" s="41" t="n"/>
      <c r="I90" s="66" t="inlineStr">
        <is>
          <t>Drop 2</t>
        </is>
      </c>
      <c r="J90" s="66" t="inlineStr">
        <is>
          <t>KNIT</t>
        </is>
      </c>
      <c r="K90" s="40" t="inlineStr">
        <is>
          <t>WOMENS</t>
        </is>
      </c>
      <c r="L90" s="42" t="inlineStr">
        <is>
          <t>TRISCOTTON</t>
        </is>
      </c>
      <c r="M90" s="42" t="n"/>
      <c r="N90" s="292" t="n"/>
      <c r="O90" s="41" t="n"/>
      <c r="P90" s="41" t="n"/>
      <c r="Q90" s="41" t="n"/>
      <c r="R90" s="103" t="n"/>
      <c r="S90" s="121" t="n">
        <v>0</v>
      </c>
      <c r="T90" s="121" t="n">
        <v>0</v>
      </c>
      <c r="U90" s="121" t="n">
        <v>0</v>
      </c>
      <c r="V90" s="136" t="n">
        <v>0</v>
      </c>
      <c r="W90" s="154" t="n">
        <v>0</v>
      </c>
      <c r="X90" s="154" t="n">
        <v>0</v>
      </c>
      <c r="Y90" s="154" t="n">
        <v>0</v>
      </c>
      <c r="Z90" s="221" t="n">
        <v>350</v>
      </c>
      <c r="AA90" s="11">
        <f>Z90*Q90</f>
        <v/>
      </c>
    </row>
    <row customHeight="1" ht="15" r="91">
      <c r="A91" s="66" t="inlineStr">
        <is>
          <t>K160756020</t>
        </is>
      </c>
      <c r="B91" s="63" t="n"/>
      <c r="C91" s="66" t="inlineStr">
        <is>
          <t xml:space="preserve">BRIAN </t>
        </is>
      </c>
      <c r="D91" s="66" t="inlineStr">
        <is>
          <t>GREY MELEE</t>
        </is>
      </c>
      <c r="E91" s="41" t="inlineStr">
        <is>
          <t>FILLATURES DU PARC</t>
        </is>
      </c>
      <c r="F91" s="66" t="inlineStr">
        <is>
          <t>ECOPLANET - GRANIT</t>
        </is>
      </c>
      <c r="G91" s="41" t="n"/>
      <c r="H91" s="41" t="n"/>
      <c r="I91" s="66" t="inlineStr">
        <is>
          <t>Drop 2</t>
        </is>
      </c>
      <c r="J91" s="66" t="inlineStr">
        <is>
          <t>KNIT</t>
        </is>
      </c>
      <c r="K91" s="40" t="inlineStr">
        <is>
          <t>MENS</t>
        </is>
      </c>
      <c r="L91" s="42" t="inlineStr">
        <is>
          <t>TRISCOTTON</t>
        </is>
      </c>
      <c r="M91" s="42" t="n"/>
      <c r="N91" s="292" t="n"/>
      <c r="O91" s="41" t="n"/>
      <c r="P91" s="41" t="n"/>
      <c r="Q91" s="41" t="n"/>
      <c r="R91" s="103" t="n"/>
      <c r="S91" s="121" t="n">
        <v>0</v>
      </c>
      <c r="T91" s="121" t="n">
        <v>0</v>
      </c>
      <c r="U91" s="121" t="n">
        <v>0</v>
      </c>
      <c r="V91" s="136" t="n">
        <v>0</v>
      </c>
      <c r="W91" s="155" t="n">
        <v>200</v>
      </c>
      <c r="X91" s="155" t="n">
        <v>200</v>
      </c>
      <c r="Y91" s="155" t="n">
        <v>200</v>
      </c>
      <c r="Z91" s="221" t="n">
        <v>220</v>
      </c>
      <c r="AA91" s="11">
        <f>Z91*Q91</f>
        <v/>
      </c>
    </row>
    <row customHeight="1" ht="15" r="92">
      <c r="A92" s="66" t="inlineStr">
        <is>
          <t>K160756021</t>
        </is>
      </c>
      <c r="B92" s="63" t="n"/>
      <c r="C92" s="66" t="inlineStr">
        <is>
          <t xml:space="preserve">BRIAN </t>
        </is>
      </c>
      <c r="D92" s="66" t="inlineStr">
        <is>
          <t>NAVY</t>
        </is>
      </c>
      <c r="E92" s="41" t="inlineStr">
        <is>
          <t>FILLATURES DU PARC</t>
        </is>
      </c>
      <c r="F92" s="66" t="inlineStr">
        <is>
          <t>ECOPLANET - MARINE</t>
        </is>
      </c>
      <c r="G92" s="41" t="n"/>
      <c r="H92" s="41" t="n"/>
      <c r="I92" s="66" t="inlineStr">
        <is>
          <t>Drop 2</t>
        </is>
      </c>
      <c r="J92" s="66" t="inlineStr">
        <is>
          <t>KNIT</t>
        </is>
      </c>
      <c r="K92" s="40" t="inlineStr">
        <is>
          <t>MENS</t>
        </is>
      </c>
      <c r="L92" s="42" t="inlineStr">
        <is>
          <t>TRISCOTTON</t>
        </is>
      </c>
      <c r="M92" s="42" t="n"/>
      <c r="N92" s="292" t="n"/>
      <c r="O92" s="41" t="n"/>
      <c r="P92" s="41" t="n"/>
      <c r="Q92" s="41" t="n"/>
      <c r="R92" s="103" t="n"/>
      <c r="S92" s="121" t="n">
        <v>0</v>
      </c>
      <c r="T92" s="121" t="n">
        <v>0</v>
      </c>
      <c r="U92" s="121" t="n">
        <v>0</v>
      </c>
      <c r="V92" s="136" t="n">
        <v>0</v>
      </c>
      <c r="W92" s="155" t="n">
        <v>200</v>
      </c>
      <c r="X92" s="155" t="n">
        <v>200</v>
      </c>
      <c r="Y92" s="155" t="n">
        <v>200</v>
      </c>
      <c r="Z92" s="221" t="n">
        <v>220</v>
      </c>
      <c r="AA92" s="11">
        <f>Z92*Q92</f>
        <v/>
      </c>
    </row>
    <row customHeight="1" ht="15" r="93">
      <c r="A93" s="66" t="inlineStr">
        <is>
          <t>K160756011</t>
        </is>
      </c>
      <c r="B93" s="63" t="n"/>
      <c r="C93" s="66" t="inlineStr">
        <is>
          <t>FRANCOIS</t>
        </is>
      </c>
      <c r="D93" s="66" t="inlineStr">
        <is>
          <t>DARK GREY MELEE</t>
        </is>
      </c>
      <c r="E93" s="41" t="inlineStr">
        <is>
          <t>FILLATURES DU PARC</t>
        </is>
      </c>
      <c r="F93" s="66" t="inlineStr">
        <is>
          <t>ECOPLANET - QUARTZ</t>
        </is>
      </c>
      <c r="G93" s="41" t="n"/>
      <c r="H93" s="41" t="n"/>
      <c r="I93" s="66" t="inlineStr">
        <is>
          <t>Drop 3</t>
        </is>
      </c>
      <c r="J93" s="66" t="inlineStr">
        <is>
          <t>KNIT</t>
        </is>
      </c>
      <c r="K93" s="40" t="inlineStr">
        <is>
          <t>MENS</t>
        </is>
      </c>
      <c r="L93" s="42" t="inlineStr">
        <is>
          <t>SALGARI</t>
        </is>
      </c>
      <c r="M93" s="42" t="n"/>
      <c r="N93" s="292" t="n"/>
      <c r="O93" s="41" t="n"/>
      <c r="P93" s="41" t="n"/>
      <c r="Q93" s="41" t="n"/>
      <c r="R93" s="103" t="n"/>
      <c r="S93" s="121" t="n">
        <v>0</v>
      </c>
      <c r="T93" s="121" t="n">
        <v>0</v>
      </c>
      <c r="U93" s="121" t="n">
        <v>0</v>
      </c>
      <c r="V93" s="136" t="n">
        <v>0</v>
      </c>
      <c r="W93" s="155" t="n">
        <v>100</v>
      </c>
      <c r="X93" s="155" t="n">
        <v>100</v>
      </c>
      <c r="Y93" s="155" t="n">
        <v>100</v>
      </c>
      <c r="Z93" s="221" t="n">
        <v>120</v>
      </c>
      <c r="AA93" s="11">
        <f>Z93*Q93</f>
        <v/>
      </c>
    </row>
    <row customHeight="1" ht="15" r="94">
      <c r="A94" s="66" t="inlineStr">
        <is>
          <t>K160756012</t>
        </is>
      </c>
      <c r="B94" s="63" t="n"/>
      <c r="C94" s="66" t="inlineStr">
        <is>
          <t>FRANCOIS</t>
        </is>
      </c>
      <c r="D94" s="66" t="inlineStr">
        <is>
          <t>NAVY</t>
        </is>
      </c>
      <c r="E94" s="41" t="inlineStr">
        <is>
          <t>FILLATURES DU PARC</t>
        </is>
      </c>
      <c r="F94" s="66" t="inlineStr">
        <is>
          <t>ECOPLANET - QUARTZ</t>
        </is>
      </c>
      <c r="G94" s="41" t="n"/>
      <c r="H94" s="41" t="n"/>
      <c r="I94" s="66" t="inlineStr">
        <is>
          <t>Drop 3</t>
        </is>
      </c>
      <c r="J94" s="66" t="inlineStr">
        <is>
          <t>KNIT</t>
        </is>
      </c>
      <c r="K94" s="40" t="inlineStr">
        <is>
          <t>MENS</t>
        </is>
      </c>
      <c r="L94" s="42" t="inlineStr">
        <is>
          <t>SALGARI</t>
        </is>
      </c>
      <c r="M94" s="42" t="n"/>
      <c r="N94" s="292" t="n"/>
      <c r="O94" s="41" t="n"/>
      <c r="P94" s="41" t="n"/>
      <c r="Q94" s="41" t="n"/>
      <c r="R94" s="103" t="n"/>
      <c r="S94" s="121" t="n">
        <v>0</v>
      </c>
      <c r="T94" s="121" t="n">
        <v>0</v>
      </c>
      <c r="U94" s="121" t="n">
        <v>0</v>
      </c>
      <c r="V94" s="136" t="n">
        <v>0</v>
      </c>
      <c r="W94" s="155" t="n">
        <v>60</v>
      </c>
      <c r="X94" s="155" t="n">
        <v>60</v>
      </c>
      <c r="Y94" s="155" t="n">
        <v>60</v>
      </c>
      <c r="Z94" s="221" t="n">
        <v>80</v>
      </c>
      <c r="AA94" s="11">
        <f>Z94*Q94</f>
        <v/>
      </c>
    </row>
    <row customHeight="1" ht="15" r="95">
      <c r="A95" s="66" t="inlineStr">
        <is>
          <t>K160755011</t>
        </is>
      </c>
      <c r="B95" s="63" t="n"/>
      <c r="C95" s="66" t="inlineStr">
        <is>
          <t>BALDWIN KOI</t>
        </is>
      </c>
      <c r="D95" s="66" t="inlineStr">
        <is>
          <t>BLACK</t>
        </is>
      </c>
      <c r="E95" s="41" t="inlineStr">
        <is>
          <t>HELLAS COTTON</t>
        </is>
      </c>
      <c r="F95" s="41" t="inlineStr">
        <is>
          <t>COLOR CODE APCP-G8018</t>
        </is>
      </c>
      <c r="G95" s="41" t="n"/>
      <c r="H95" s="41" t="n"/>
      <c r="I95" s="66" t="inlineStr">
        <is>
          <t>Drop 1</t>
        </is>
      </c>
      <c r="J95" s="66" t="inlineStr">
        <is>
          <t>SWEAT</t>
        </is>
      </c>
      <c r="K95" s="40" t="inlineStr">
        <is>
          <t>MENS</t>
        </is>
      </c>
      <c r="L95" s="42" t="inlineStr">
        <is>
          <t>NEW POWER</t>
        </is>
      </c>
      <c r="M95" s="42" t="n"/>
      <c r="N95" s="292" t="n"/>
      <c r="O95" s="41" t="n"/>
      <c r="P95" s="41" t="n"/>
      <c r="Q95" s="41" t="n"/>
      <c r="R95" s="103" t="n"/>
      <c r="S95" s="121" t="n">
        <v>0</v>
      </c>
      <c r="T95" s="121" t="n">
        <v>0</v>
      </c>
      <c r="U95" s="121" t="n">
        <v>0</v>
      </c>
      <c r="V95" s="136" t="n">
        <v>0</v>
      </c>
      <c r="W95" s="155" t="n">
        <v>150</v>
      </c>
      <c r="X95" s="155" t="n">
        <v>150</v>
      </c>
      <c r="Y95" s="155" t="n">
        <v>150</v>
      </c>
      <c r="Z95" s="155" t="n">
        <v>150</v>
      </c>
      <c r="AA95" s="11">
        <f>Z95*Q95</f>
        <v/>
      </c>
    </row>
    <row customHeight="1" ht="15" r="96">
      <c r="A96" s="66" t="inlineStr">
        <is>
          <t>K999954012</t>
        </is>
      </c>
      <c r="B96" s="63" t="n"/>
      <c r="C96" s="66" t="inlineStr">
        <is>
          <t>DARIUS</t>
        </is>
      </c>
      <c r="D96" s="66" t="inlineStr">
        <is>
          <t>GREY MELEE</t>
        </is>
      </c>
      <c r="E96" s="41" t="inlineStr">
        <is>
          <t>HELLAS COTTON</t>
        </is>
      </c>
      <c r="F96" s="41" t="inlineStr">
        <is>
          <t>COLOR CODE APCP-G8018</t>
        </is>
      </c>
      <c r="G96" s="41" t="n"/>
      <c r="H96" s="3" t="inlineStr">
        <is>
          <t>ROYAL CORE</t>
        </is>
      </c>
      <c r="I96" s="66" t="inlineStr">
        <is>
          <t>Drop 1</t>
        </is>
      </c>
      <c r="J96" s="66" t="inlineStr">
        <is>
          <t>T-SHIRT</t>
        </is>
      </c>
      <c r="K96" s="40" t="inlineStr">
        <is>
          <t>MENS</t>
        </is>
      </c>
      <c r="L96" s="42" t="inlineStr">
        <is>
          <t>NEW POWER</t>
        </is>
      </c>
      <c r="M96" s="42" t="n"/>
      <c r="N96" s="292" t="n"/>
      <c r="O96" s="41" t="n"/>
      <c r="P96" s="41" t="n"/>
      <c r="Q96" s="41" t="n"/>
      <c r="R96" s="39" t="n"/>
      <c r="S96" s="121" t="n">
        <v>0</v>
      </c>
      <c r="T96" s="121" t="n">
        <v>0</v>
      </c>
      <c r="U96" s="121" t="n">
        <v>0</v>
      </c>
      <c r="V96" s="136" t="n">
        <v>0</v>
      </c>
      <c r="W96" s="154" t="n">
        <v>0</v>
      </c>
      <c r="X96" s="154" t="n">
        <v>0</v>
      </c>
      <c r="Y96" s="154" t="n">
        <v>0</v>
      </c>
      <c r="Z96" s="221" t="n">
        <v>150</v>
      </c>
      <c r="AA96" s="11">
        <f>Z96*Q96</f>
        <v/>
      </c>
    </row>
    <row customHeight="1" ht="15" r="97">
      <c r="A97" s="3" t="inlineStr">
        <is>
          <t>K160705020</t>
        </is>
      </c>
      <c r="B97" s="63" t="inlineStr">
        <is>
          <t>ZALANDO</t>
        </is>
      </c>
      <c r="C97" s="66" t="inlineStr">
        <is>
          <t>HEMMA</t>
        </is>
      </c>
      <c r="D97" s="66" t="inlineStr">
        <is>
          <t>GREY MELEE</t>
        </is>
      </c>
      <c r="E97" s="41" t="inlineStr">
        <is>
          <t>HELLAS COTTON</t>
        </is>
      </c>
      <c r="F97" s="41" t="inlineStr">
        <is>
          <t>COLOR CODE APCP-G8018</t>
        </is>
      </c>
      <c r="G97" s="41" t="n"/>
      <c r="H97" s="41" t="n"/>
      <c r="I97" s="66" t="inlineStr">
        <is>
          <t>Drop 1</t>
        </is>
      </c>
      <c r="J97" s="66" t="inlineStr">
        <is>
          <t>SWEAT</t>
        </is>
      </c>
      <c r="K97" s="40" t="inlineStr">
        <is>
          <t>WOMENS</t>
        </is>
      </c>
      <c r="L97" s="42" t="inlineStr">
        <is>
          <t>NEW POWER</t>
        </is>
      </c>
      <c r="M97" s="42" t="n"/>
      <c r="N97" s="292" t="n"/>
      <c r="O97" s="41" t="inlineStr">
        <is>
          <t>300 KG</t>
        </is>
      </c>
      <c r="P97" s="41" t="inlineStr">
        <is>
          <t>6 WEEKS</t>
        </is>
      </c>
      <c r="Q97" s="41" t="n"/>
      <c r="R97" s="103" t="n"/>
      <c r="S97" s="121" t="n">
        <v>0</v>
      </c>
      <c r="T97" s="121" t="n">
        <v>0</v>
      </c>
      <c r="U97" s="121" t="n">
        <v>0</v>
      </c>
      <c r="V97" s="136" t="n">
        <v>0</v>
      </c>
      <c r="W97" s="154" t="n">
        <v>0</v>
      </c>
      <c r="X97" s="154" t="n">
        <v>0</v>
      </c>
      <c r="Y97" s="154" t="n">
        <v>0</v>
      </c>
      <c r="Z97" s="221" t="n">
        <v>180</v>
      </c>
      <c r="AA97" s="11">
        <f>Z97*Q97</f>
        <v/>
      </c>
    </row>
    <row customHeight="1" ht="15" r="98">
      <c r="A98" s="3" t="inlineStr">
        <is>
          <t>K160705021</t>
        </is>
      </c>
      <c r="B98" s="63" t="n"/>
      <c r="C98" s="66" t="inlineStr">
        <is>
          <t>HEMMA KANSAS TO KYOTO</t>
        </is>
      </c>
      <c r="D98" s="66" t="inlineStr">
        <is>
          <t>GREY MELEE</t>
        </is>
      </c>
      <c r="E98" s="41" t="inlineStr">
        <is>
          <t>HELLAS COTTON</t>
        </is>
      </c>
      <c r="F98" s="41" t="inlineStr">
        <is>
          <t>COLOR CODE APCP-G8018</t>
        </is>
      </c>
      <c r="G98" s="41" t="n"/>
      <c r="H98" s="41" t="n"/>
      <c r="I98" s="66" t="inlineStr">
        <is>
          <t>Drop 1</t>
        </is>
      </c>
      <c r="J98" s="66" t="inlineStr">
        <is>
          <t>SWEAT</t>
        </is>
      </c>
      <c r="K98" s="40" t="inlineStr">
        <is>
          <t>WOMENS</t>
        </is>
      </c>
      <c r="L98" s="42" t="inlineStr">
        <is>
          <t>NEW POWER</t>
        </is>
      </c>
      <c r="M98" s="42" t="n"/>
      <c r="N98" s="292" t="n"/>
      <c r="O98" s="41" t="inlineStr">
        <is>
          <t>300 KG</t>
        </is>
      </c>
      <c r="P98" s="41" t="inlineStr">
        <is>
          <t>6 WEEKS</t>
        </is>
      </c>
      <c r="Q98" s="41" t="n"/>
      <c r="R98" s="103" t="n"/>
      <c r="S98" s="121" t="n">
        <v>0</v>
      </c>
      <c r="T98" s="121" t="n">
        <v>0</v>
      </c>
      <c r="U98" s="121" t="n">
        <v>0</v>
      </c>
      <c r="V98" s="136" t="n">
        <v>0</v>
      </c>
      <c r="W98" s="154" t="n">
        <v>0</v>
      </c>
      <c r="X98" s="154" t="n">
        <v>0</v>
      </c>
      <c r="Y98" s="154" t="n">
        <v>0</v>
      </c>
      <c r="Z98" s="221" t="n">
        <v>200</v>
      </c>
      <c r="AA98" s="11">
        <f>Z98*Q98</f>
        <v/>
      </c>
    </row>
    <row customHeight="1" ht="15" r="99">
      <c r="A99" s="66" t="inlineStr">
        <is>
          <t>K160755010</t>
        </is>
      </c>
      <c r="B99" s="63" t="n"/>
      <c r="C99" s="66" t="inlineStr">
        <is>
          <t>BALDWIN KINGS</t>
        </is>
      </c>
      <c r="D99" s="66" t="inlineStr">
        <is>
          <t>NAVY</t>
        </is>
      </c>
      <c r="E99" s="41" t="inlineStr">
        <is>
          <t>HELLAS COTTON</t>
        </is>
      </c>
      <c r="F99" s="41" t="inlineStr">
        <is>
          <t>COLOR CODE APCP-G8018</t>
        </is>
      </c>
      <c r="G99" s="41" t="n"/>
      <c r="H99" s="41" t="n"/>
      <c r="I99" s="66" t="inlineStr">
        <is>
          <t>Drop 1</t>
        </is>
      </c>
      <c r="J99" s="66" t="inlineStr">
        <is>
          <t>SWEAT</t>
        </is>
      </c>
      <c r="K99" s="40" t="inlineStr">
        <is>
          <t>MENS</t>
        </is>
      </c>
      <c r="L99" s="42" t="inlineStr">
        <is>
          <t>NEW POWER</t>
        </is>
      </c>
      <c r="M99" s="42" t="n"/>
      <c r="N99" s="292" t="n"/>
      <c r="O99" s="41" t="n"/>
      <c r="P99" s="41" t="n"/>
      <c r="Q99" s="41" t="n"/>
      <c r="R99" s="103" t="n"/>
      <c r="S99" s="121" t="n">
        <v>0</v>
      </c>
      <c r="T99" s="121" t="n">
        <v>0</v>
      </c>
      <c r="U99" s="121" t="n">
        <v>0</v>
      </c>
      <c r="V99" s="136" t="n">
        <v>0</v>
      </c>
      <c r="W99" s="155" t="n">
        <v>100</v>
      </c>
      <c r="X99" s="155" t="n">
        <v>100</v>
      </c>
      <c r="Y99" s="155" t="n">
        <v>100</v>
      </c>
      <c r="Z99" s="221" t="n">
        <v>100</v>
      </c>
      <c r="AA99" s="11">
        <f>Z99*Q99</f>
        <v/>
      </c>
    </row>
    <row customHeight="1" ht="15" r="100">
      <c r="A100" s="66" t="inlineStr">
        <is>
          <t>K999954011</t>
        </is>
      </c>
      <c r="B100" s="63" t="n"/>
      <c r="C100" s="66" t="inlineStr">
        <is>
          <t>DARIUS</t>
        </is>
      </c>
      <c r="D100" s="66" t="inlineStr">
        <is>
          <t>BLACK</t>
        </is>
      </c>
      <c r="E100" s="41" t="inlineStr">
        <is>
          <t>HELLAS COTTON</t>
        </is>
      </c>
      <c r="F100" s="41" t="n"/>
      <c r="G100" s="41" t="n"/>
      <c r="H100" s="3" t="inlineStr">
        <is>
          <t>ROYAL CORE</t>
        </is>
      </c>
      <c r="I100" s="66" t="inlineStr">
        <is>
          <t>Drop 1</t>
        </is>
      </c>
      <c r="J100" s="66" t="inlineStr">
        <is>
          <t>T-SHIRT</t>
        </is>
      </c>
      <c r="K100" s="40" t="inlineStr">
        <is>
          <t>MENS</t>
        </is>
      </c>
      <c r="L100" s="42" t="inlineStr">
        <is>
          <t>NEW POWER</t>
        </is>
      </c>
      <c r="M100" s="42" t="n"/>
      <c r="N100" s="292" t="n"/>
      <c r="O100" s="41" t="n"/>
      <c r="P100" s="41" t="n"/>
      <c r="Q100" s="41" t="n"/>
      <c r="R100" s="39" t="n"/>
      <c r="S100" s="121" t="n">
        <v>0</v>
      </c>
      <c r="T100" s="121" t="n">
        <v>0</v>
      </c>
      <c r="U100" s="121" t="n">
        <v>0</v>
      </c>
      <c r="V100" s="136" t="n">
        <v>0</v>
      </c>
      <c r="W100" s="154" t="n">
        <v>0</v>
      </c>
      <c r="X100" s="154" t="n">
        <v>0</v>
      </c>
      <c r="Y100" s="154" t="n">
        <v>0</v>
      </c>
      <c r="Z100" s="221" t="n">
        <v>150</v>
      </c>
      <c r="AA100" s="11">
        <f>Z100*Q100</f>
        <v/>
      </c>
    </row>
    <row customHeight="1" ht="15" r="101">
      <c r="A101" s="66" t="inlineStr">
        <is>
          <t>K160754021</t>
        </is>
      </c>
      <c r="B101" s="63" t="n"/>
      <c r="C101" s="66" t="inlineStr">
        <is>
          <t>DARIUS KOI</t>
        </is>
      </c>
      <c r="D101" s="66" t="inlineStr">
        <is>
          <t>BLACK</t>
        </is>
      </c>
      <c r="E101" s="41" t="inlineStr">
        <is>
          <t>HELLAS COTTON</t>
        </is>
      </c>
      <c r="F101" s="156" t="n"/>
      <c r="G101" s="41" t="n"/>
      <c r="H101" s="41" t="n"/>
      <c r="I101" s="66" t="inlineStr">
        <is>
          <t>Drop 1</t>
        </is>
      </c>
      <c r="J101" s="66" t="inlineStr">
        <is>
          <t>T-SHIRT</t>
        </is>
      </c>
      <c r="K101" s="40" t="inlineStr">
        <is>
          <t>MENS</t>
        </is>
      </c>
      <c r="L101" s="42" t="inlineStr">
        <is>
          <t>NEW POWER</t>
        </is>
      </c>
      <c r="M101" s="42" t="n"/>
      <c r="N101" s="292" t="n"/>
      <c r="O101" s="41" t="n"/>
      <c r="P101" s="41" t="n"/>
      <c r="Q101" s="41" t="n"/>
      <c r="R101" s="103" t="n"/>
      <c r="S101" s="121" t="n">
        <v>0</v>
      </c>
      <c r="T101" s="121" t="n">
        <v>0</v>
      </c>
      <c r="U101" s="121" t="n">
        <v>0</v>
      </c>
      <c r="V101" s="136" t="n">
        <v>0</v>
      </c>
      <c r="W101" s="155" t="n">
        <v>60</v>
      </c>
      <c r="X101" s="155" t="n">
        <v>60</v>
      </c>
      <c r="Y101" s="155" t="n">
        <v>60</v>
      </c>
      <c r="Z101" s="221" t="n">
        <v>100</v>
      </c>
      <c r="AA101" s="11">
        <f>Z101*Q101</f>
        <v/>
      </c>
    </row>
    <row customHeight="1" ht="15" r="102">
      <c r="A102" s="66" t="inlineStr">
        <is>
          <t>K160755012</t>
        </is>
      </c>
      <c r="B102" s="63" t="n"/>
      <c r="C102" s="66" t="inlineStr">
        <is>
          <t>BALDWIN QUALITY WEAR</t>
        </is>
      </c>
      <c r="D102" s="66" t="inlineStr">
        <is>
          <t>GREY MELEE</t>
        </is>
      </c>
      <c r="E102" s="41" t="inlineStr">
        <is>
          <t>HELLAS COTTON</t>
        </is>
      </c>
      <c r="F102" s="41" t="n"/>
      <c r="G102" s="41" t="n"/>
      <c r="H102" s="41" t="n"/>
      <c r="I102" s="66" t="inlineStr">
        <is>
          <t>Drop 1</t>
        </is>
      </c>
      <c r="J102" s="66" t="inlineStr">
        <is>
          <t>SWEAT</t>
        </is>
      </c>
      <c r="K102" s="40" t="inlineStr">
        <is>
          <t>MENS</t>
        </is>
      </c>
      <c r="L102" s="42" t="inlineStr">
        <is>
          <t>NEW POWER</t>
        </is>
      </c>
      <c r="M102" s="42" t="n"/>
      <c r="N102" s="292" t="n"/>
      <c r="O102" s="41" t="n"/>
      <c r="P102" s="41" t="n"/>
      <c r="Q102" s="41" t="n"/>
      <c r="R102" s="103" t="n"/>
      <c r="S102" s="121" t="n">
        <v>0</v>
      </c>
      <c r="T102" s="121" t="n">
        <v>0</v>
      </c>
      <c r="U102" s="121" t="n">
        <v>0</v>
      </c>
      <c r="V102" s="136" t="n">
        <v>0</v>
      </c>
      <c r="W102" s="155" t="n">
        <v>100</v>
      </c>
      <c r="X102" s="155" t="n">
        <v>100</v>
      </c>
      <c r="Y102" s="155" t="n">
        <v>100</v>
      </c>
      <c r="Z102" s="155" t="n">
        <v>100</v>
      </c>
      <c r="AA102" s="11">
        <f>Z102*Q102</f>
        <v/>
      </c>
    </row>
    <row customHeight="1" ht="15" r="103">
      <c r="A103" s="66" t="inlineStr">
        <is>
          <t>K160754022</t>
        </is>
      </c>
      <c r="B103" s="63" t="n"/>
      <c r="C103" s="66" t="inlineStr">
        <is>
          <t>DARIUS QUALITY WEAR</t>
        </is>
      </c>
      <c r="D103" s="66" t="inlineStr">
        <is>
          <t>GREY MELEE</t>
        </is>
      </c>
      <c r="E103" s="41" t="inlineStr">
        <is>
          <t>HELLAS COTTON</t>
        </is>
      </c>
      <c r="F103" s="41" t="n"/>
      <c r="G103" s="41" t="n"/>
      <c r="H103" s="41" t="n"/>
      <c r="I103" s="66" t="inlineStr">
        <is>
          <t>Drop 1</t>
        </is>
      </c>
      <c r="J103" s="66" t="inlineStr">
        <is>
          <t>T-SHIRT</t>
        </is>
      </c>
      <c r="K103" s="40" t="inlineStr">
        <is>
          <t>MENS</t>
        </is>
      </c>
      <c r="L103" s="42" t="inlineStr">
        <is>
          <t>NEW POWER</t>
        </is>
      </c>
      <c r="M103" s="42" t="n"/>
      <c r="N103" s="292" t="n"/>
      <c r="O103" s="41" t="n"/>
      <c r="P103" s="41" t="n"/>
      <c r="Q103" s="41" t="n"/>
      <c r="R103" s="103" t="n"/>
      <c r="S103" s="121" t="n">
        <v>0</v>
      </c>
      <c r="T103" s="121" t="n">
        <v>0</v>
      </c>
      <c r="U103" s="121" t="n">
        <v>0</v>
      </c>
      <c r="V103" s="136" t="n">
        <v>0</v>
      </c>
      <c r="W103" s="155" t="n">
        <v>200</v>
      </c>
      <c r="X103" s="155" t="n">
        <v>200</v>
      </c>
      <c r="Y103" s="155" t="n">
        <v>200</v>
      </c>
      <c r="Z103" s="155" t="n">
        <v>200</v>
      </c>
      <c r="AA103" s="11">
        <f>Z103*Q103</f>
        <v/>
      </c>
    </row>
    <row customHeight="1" ht="15" r="104">
      <c r="A104" s="150" t="inlineStr">
        <is>
          <t>K160754020</t>
        </is>
      </c>
      <c r="B104" s="152" t="n"/>
      <c r="C104" s="230" t="inlineStr">
        <is>
          <t>DARIUS KINGS</t>
        </is>
      </c>
      <c r="D104" s="230" t="inlineStr">
        <is>
          <t>NAVY</t>
        </is>
      </c>
      <c r="E104" s="109" t="inlineStr">
        <is>
          <t>HELLAS COTTON</t>
        </is>
      </c>
      <c r="F104" s="107" t="n"/>
      <c r="G104" s="109" t="n"/>
      <c r="H104" s="109" t="n"/>
      <c r="I104" s="230" t="inlineStr">
        <is>
          <t>Drop 1</t>
        </is>
      </c>
      <c r="J104" s="230" t="inlineStr">
        <is>
          <t>T-SHIRT</t>
        </is>
      </c>
      <c r="K104" s="122" t="inlineStr">
        <is>
          <t>MENS</t>
        </is>
      </c>
      <c r="L104" s="109" t="inlineStr">
        <is>
          <t>NEW POWER</t>
        </is>
      </c>
      <c r="M104" s="109" t="n"/>
      <c r="N104" s="325" t="n"/>
      <c r="O104" s="109" t="n"/>
      <c r="P104" s="109" t="n"/>
      <c r="Q104" s="109" t="n"/>
      <c r="R104" s="125" t="n"/>
      <c r="S104" s="126" t="n">
        <v>0</v>
      </c>
      <c r="T104" s="126" t="n">
        <v>0</v>
      </c>
      <c r="U104" s="126" t="n">
        <v>0</v>
      </c>
      <c r="V104" s="135" t="inlineStr">
        <is>
          <t>cx</t>
        </is>
      </c>
      <c r="W104" s="135" t="inlineStr">
        <is>
          <t>cx</t>
        </is>
      </c>
      <c r="X104" s="135" t="inlineStr">
        <is>
          <t>cx</t>
        </is>
      </c>
      <c r="Y104" s="135" t="inlineStr">
        <is>
          <t>cx</t>
        </is>
      </c>
      <c r="Z104" s="135" t="inlineStr">
        <is>
          <t>cx</t>
        </is>
      </c>
    </row>
    <row customHeight="1" ht="15" r="105">
      <c r="A105" s="66" t="inlineStr">
        <is>
          <t>K999954010</t>
        </is>
      </c>
      <c r="B105" s="63" t="n"/>
      <c r="C105" s="66" t="inlineStr">
        <is>
          <t>DARIUS</t>
        </is>
      </c>
      <c r="D105" s="66" t="inlineStr">
        <is>
          <t>WHITE</t>
        </is>
      </c>
      <c r="E105" s="41" t="inlineStr">
        <is>
          <t>HELLAS COTTON</t>
        </is>
      </c>
      <c r="F105" s="41" t="n"/>
      <c r="G105" s="41" t="n"/>
      <c r="H105" s="3" t="inlineStr">
        <is>
          <t>ROYAL CORE</t>
        </is>
      </c>
      <c r="I105" s="66" t="inlineStr">
        <is>
          <t>Drop 1</t>
        </is>
      </c>
      <c r="J105" s="66" t="inlineStr">
        <is>
          <t>T-SHIRT</t>
        </is>
      </c>
      <c r="K105" s="40" t="inlineStr">
        <is>
          <t>MENS</t>
        </is>
      </c>
      <c r="L105" s="42" t="inlineStr">
        <is>
          <t>NEW POWER</t>
        </is>
      </c>
      <c r="M105" s="42" t="n"/>
      <c r="N105" s="292" t="n"/>
      <c r="O105" s="41" t="n"/>
      <c r="P105" s="41" t="n"/>
      <c r="Q105" s="41" t="n"/>
      <c r="R105" s="39" t="n"/>
      <c r="S105" s="121" t="n">
        <v>0</v>
      </c>
      <c r="T105" s="121" t="n">
        <v>0</v>
      </c>
      <c r="U105" s="121" t="n">
        <v>0</v>
      </c>
      <c r="V105" s="136" t="n">
        <v>0</v>
      </c>
      <c r="W105" s="154" t="n">
        <v>0</v>
      </c>
      <c r="X105" s="154" t="n">
        <v>0</v>
      </c>
      <c r="Y105" s="154" t="n">
        <v>0</v>
      </c>
      <c r="Z105" s="221" t="n">
        <v>150</v>
      </c>
      <c r="AA105" s="11">
        <f>Z105*Q105</f>
        <v/>
      </c>
    </row>
    <row customHeight="1" ht="15" r="106">
      <c r="A106" s="147" t="inlineStr">
        <is>
          <t>K160704010</t>
        </is>
      </c>
      <c r="B106" s="152" t="n"/>
      <c r="C106" s="230" t="inlineStr">
        <is>
          <t>MELISENDE</t>
        </is>
      </c>
      <c r="D106" s="230" t="inlineStr">
        <is>
          <t>WHITE</t>
        </is>
      </c>
      <c r="E106" s="109" t="inlineStr">
        <is>
          <t>HELLAS COTTON</t>
        </is>
      </c>
      <c r="F106" s="109" t="n"/>
      <c r="G106" s="109" t="n"/>
      <c r="H106" s="109" t="n"/>
      <c r="I106" s="230" t="inlineStr">
        <is>
          <t>Drop 1</t>
        </is>
      </c>
      <c r="J106" s="230" t="inlineStr">
        <is>
          <t>TEE</t>
        </is>
      </c>
      <c r="K106" s="122" t="inlineStr">
        <is>
          <t>WOMENS</t>
        </is>
      </c>
      <c r="L106" s="109" t="inlineStr">
        <is>
          <t>NEW POWER</t>
        </is>
      </c>
      <c r="M106" s="109" t="n"/>
      <c r="N106" s="325" t="n"/>
      <c r="O106" s="109" t="n"/>
      <c r="P106" s="109" t="n"/>
      <c r="Q106" s="109" t="n"/>
      <c r="R106" s="125" t="n"/>
      <c r="S106" s="126" t="n">
        <v>0</v>
      </c>
      <c r="T106" s="126" t="n">
        <v>0</v>
      </c>
      <c r="U106" s="126" t="n">
        <v>0</v>
      </c>
      <c r="V106" s="135" t="n">
        <v>0</v>
      </c>
      <c r="W106" s="135" t="n">
        <v>0</v>
      </c>
      <c r="X106" s="135" t="n">
        <v>0</v>
      </c>
      <c r="Y106" s="135" t="n">
        <v>0</v>
      </c>
      <c r="Z106" s="135" t="inlineStr">
        <is>
          <t>cx</t>
        </is>
      </c>
    </row>
    <row customHeight="1" ht="15" r="107">
      <c r="A107" s="3" t="inlineStr">
        <is>
          <t>K160703021</t>
        </is>
      </c>
      <c r="B107" s="63" t="n"/>
      <c r="C107" s="66" t="inlineStr">
        <is>
          <t>ECE</t>
        </is>
      </c>
      <c r="D107" s="66" t="inlineStr">
        <is>
          <t>MID INDIGO</t>
        </is>
      </c>
      <c r="E107" s="41" t="inlineStr">
        <is>
          <t>HEMP FORTEX</t>
        </is>
      </c>
      <c r="F107" s="41" t="inlineStr">
        <is>
          <t>GH14550 DNM-EW</t>
        </is>
      </c>
      <c r="G107" s="41" t="n"/>
      <c r="H107" s="41" t="n"/>
      <c r="I107" s="66" t="inlineStr">
        <is>
          <t>Drop 2</t>
        </is>
      </c>
      <c r="J107" s="66" t="inlineStr">
        <is>
          <t>SHIRT</t>
        </is>
      </c>
      <c r="K107" s="40" t="inlineStr">
        <is>
          <t>WOMENS</t>
        </is>
      </c>
      <c r="L107" s="42" t="inlineStr">
        <is>
          <t>ARTLAB</t>
        </is>
      </c>
      <c r="M107" s="42" t="n"/>
      <c r="N107" s="156" t="inlineStr">
        <is>
          <t>$7,78</t>
        </is>
      </c>
      <c r="O107" s="41" t="inlineStr">
        <is>
          <t>1000Y</t>
        </is>
      </c>
      <c r="P107" s="41" t="inlineStr">
        <is>
          <t>8W</t>
        </is>
      </c>
      <c r="Q107" s="41" t="n">
        <v>1</v>
      </c>
      <c r="R107" s="103" t="n">
        <v>300</v>
      </c>
      <c r="S107" s="121" t="n">
        <v>300</v>
      </c>
      <c r="T107" s="121" t="n">
        <v>200</v>
      </c>
      <c r="U107" s="121" t="n">
        <v>200</v>
      </c>
      <c r="V107" s="136" t="n">
        <v>150</v>
      </c>
      <c r="W107" s="155" t="n">
        <v>150</v>
      </c>
      <c r="X107" s="155" t="n">
        <v>150</v>
      </c>
      <c r="Y107" s="155" t="n">
        <v>150</v>
      </c>
      <c r="Z107" s="221" t="n">
        <v>100</v>
      </c>
      <c r="AA107" s="11">
        <f>Z107*Q107</f>
        <v/>
      </c>
      <c r="AC107" s="117" t="n">
        <v>42414</v>
      </c>
      <c r="AD107" s="116" t="n">
        <v>1000</v>
      </c>
      <c r="AE107" s="117" t="n">
        <v>42459</v>
      </c>
    </row>
    <row customHeight="1" ht="15" r="108">
      <c r="A108" s="66" t="inlineStr">
        <is>
          <t>K160753011</t>
        </is>
      </c>
      <c r="B108" s="63" t="n"/>
      <c r="C108" s="66" t="inlineStr">
        <is>
          <t>ELROY</t>
        </is>
      </c>
      <c r="D108" s="66" t="inlineStr">
        <is>
          <t>MID INDIGO</t>
        </is>
      </c>
      <c r="E108" s="41" t="inlineStr">
        <is>
          <t>HEMP FORTEX</t>
        </is>
      </c>
      <c r="F108" s="58" t="inlineStr">
        <is>
          <t>GH14550 DNM-EW</t>
        </is>
      </c>
      <c r="G108" s="41" t="n"/>
      <c r="H108" s="41" t="n"/>
      <c r="I108" s="66" t="inlineStr">
        <is>
          <t>Drop 2</t>
        </is>
      </c>
      <c r="J108" s="66" t="inlineStr">
        <is>
          <t>SHIRT</t>
        </is>
      </c>
      <c r="K108" s="40" t="inlineStr">
        <is>
          <t>MENS</t>
        </is>
      </c>
      <c r="L108" s="42" t="inlineStr">
        <is>
          <t>ARTLAB</t>
        </is>
      </c>
      <c r="M108" s="42" t="n"/>
      <c r="N108" s="65" t="inlineStr">
        <is>
          <t>$7,78</t>
        </is>
      </c>
      <c r="O108" s="41" t="inlineStr">
        <is>
          <t>1000Y</t>
        </is>
      </c>
      <c r="P108" s="41" t="inlineStr">
        <is>
          <t>8W</t>
        </is>
      </c>
      <c r="Q108" s="41" t="n">
        <v>1</v>
      </c>
      <c r="R108" s="103" t="n">
        <v>250</v>
      </c>
      <c r="S108" s="121" t="n">
        <v>300</v>
      </c>
      <c r="T108" s="121" t="n">
        <v>250</v>
      </c>
      <c r="U108" s="121" t="n">
        <v>250</v>
      </c>
      <c r="V108" s="136" t="n">
        <v>200</v>
      </c>
      <c r="W108" s="155" t="n">
        <v>200</v>
      </c>
      <c r="X108" s="155" t="n">
        <v>200</v>
      </c>
      <c r="Y108" s="155" t="n">
        <v>200</v>
      </c>
      <c r="Z108" s="221" t="n">
        <v>150</v>
      </c>
      <c r="AA108" s="11">
        <f>Z108*Q108</f>
        <v/>
      </c>
      <c r="AC108" s="116" t="inlineStr">
        <is>
          <t>x</t>
        </is>
      </c>
      <c r="AE108" s="116" t="inlineStr">
        <is>
          <t>x</t>
        </is>
      </c>
    </row>
    <row customHeight="1" ht="15" r="109">
      <c r="A109" s="3" t="inlineStr">
        <is>
          <t>K160707020</t>
        </is>
      </c>
      <c r="B109" s="63" t="n"/>
      <c r="C109" s="66" t="inlineStr">
        <is>
          <t>HARALDA</t>
        </is>
      </c>
      <c r="D109" s="66" t="inlineStr">
        <is>
          <t>MID INDIGO</t>
        </is>
      </c>
      <c r="E109" s="41" t="inlineStr">
        <is>
          <t>HEMP FORTEX</t>
        </is>
      </c>
      <c r="F109" s="41" t="inlineStr">
        <is>
          <t>GH14550 DNM-EW</t>
        </is>
      </c>
      <c r="G109" s="41" t="n"/>
      <c r="H109" s="41" t="n"/>
      <c r="I109" s="66" t="inlineStr">
        <is>
          <t>Drop 2</t>
        </is>
      </c>
      <c r="J109" s="66" t="inlineStr">
        <is>
          <t>WOVEN DRESS</t>
        </is>
      </c>
      <c r="K109" s="40" t="inlineStr">
        <is>
          <t>WOMENS</t>
        </is>
      </c>
      <c r="L109" s="42" t="inlineStr">
        <is>
          <t>ARTLAB</t>
        </is>
      </c>
      <c r="M109" s="42" t="n"/>
      <c r="N109" s="156" t="inlineStr">
        <is>
          <t>$7,78</t>
        </is>
      </c>
      <c r="O109" s="41" t="inlineStr">
        <is>
          <t>1000Y</t>
        </is>
      </c>
      <c r="P109" s="41" t="inlineStr">
        <is>
          <t>8W</t>
        </is>
      </c>
      <c r="Q109" s="41" t="n">
        <v>2</v>
      </c>
      <c r="R109" s="103" t="n">
        <v>200</v>
      </c>
      <c r="S109" s="121" t="n">
        <v>200</v>
      </c>
      <c r="T109" s="121" t="n">
        <v>150</v>
      </c>
      <c r="U109" s="121" t="n">
        <v>150</v>
      </c>
      <c r="V109" s="136" t="n">
        <v>150</v>
      </c>
      <c r="W109" s="155" t="n">
        <v>150</v>
      </c>
      <c r="X109" s="155" t="n">
        <v>150</v>
      </c>
      <c r="Y109" s="155" t="n">
        <v>150</v>
      </c>
      <c r="Z109" s="155" t="n">
        <v>150</v>
      </c>
      <c r="AA109" s="11">
        <f>Z109*Q109</f>
        <v/>
      </c>
      <c r="AC109" s="116" t="inlineStr">
        <is>
          <t>x</t>
        </is>
      </c>
      <c r="AE109" s="116" t="inlineStr">
        <is>
          <t>x</t>
        </is>
      </c>
    </row>
    <row customHeight="1" ht="15" r="110">
      <c r="A110" s="66" t="inlineStr">
        <is>
          <t>K160753020</t>
        </is>
      </c>
      <c r="B110" s="63" t="inlineStr">
        <is>
          <t>ZALANDO</t>
        </is>
      </c>
      <c r="C110" s="66" t="inlineStr">
        <is>
          <t>ENDA</t>
        </is>
      </c>
      <c r="D110" s="66" t="inlineStr">
        <is>
          <t>DARK INDIGO</t>
        </is>
      </c>
      <c r="E110" s="41" t="inlineStr">
        <is>
          <t>HEMP FORTEX</t>
        </is>
      </c>
      <c r="F110" s="58" t="inlineStr">
        <is>
          <t>HG06271</t>
        </is>
      </c>
      <c r="G110" s="41" t="n"/>
      <c r="H110" s="41" t="n"/>
      <c r="I110" s="66" t="inlineStr">
        <is>
          <t>Drop 3</t>
        </is>
      </c>
      <c r="J110" s="66" t="inlineStr">
        <is>
          <t>SHIRT</t>
        </is>
      </c>
      <c r="K110" s="40" t="inlineStr">
        <is>
          <t>MENS</t>
        </is>
      </c>
      <c r="L110" s="42" t="inlineStr">
        <is>
          <t>ARTLAB</t>
        </is>
      </c>
      <c r="M110" s="42" t="inlineStr">
        <is>
          <t>INTERWASHING</t>
        </is>
      </c>
      <c r="N110" s="156" t="inlineStr">
        <is>
          <t>$8,58</t>
        </is>
      </c>
      <c r="O110" s="41" t="inlineStr">
        <is>
          <t>1000y</t>
        </is>
      </c>
      <c r="P110" s="41" t="inlineStr">
        <is>
          <t>8w</t>
        </is>
      </c>
      <c r="Q110" s="41" t="n">
        <v>1</v>
      </c>
      <c r="R110" s="103" t="n">
        <v>250</v>
      </c>
      <c r="S110" s="121" t="n">
        <v>300</v>
      </c>
      <c r="T110" s="121" t="n">
        <v>300</v>
      </c>
      <c r="U110" s="121" t="n">
        <v>300</v>
      </c>
      <c r="V110" s="136" t="n">
        <v>250</v>
      </c>
      <c r="W110" s="155" t="n">
        <v>250</v>
      </c>
      <c r="X110" s="155" t="n">
        <v>250</v>
      </c>
      <c r="Y110" s="155" t="n">
        <v>250</v>
      </c>
      <c r="Z110" s="155" t="n">
        <v>250</v>
      </c>
      <c r="AA110" s="11">
        <f>Z110*Q110</f>
        <v/>
      </c>
      <c r="AB110" s="116" t="n">
        <v>500</v>
      </c>
      <c r="AI110" s="11" t="inlineStr">
        <is>
          <t>Drop 3</t>
        </is>
      </c>
    </row>
    <row customHeight="1" ht="15" r="111">
      <c r="A111" s="147" t="inlineStr">
        <is>
          <t>K160703043</t>
        </is>
      </c>
      <c r="B111" s="152" t="n"/>
      <c r="C111" s="230" t="inlineStr">
        <is>
          <t>AMELIA</t>
        </is>
      </c>
      <c r="D111" s="230" t="inlineStr">
        <is>
          <t>WHITE</t>
        </is>
      </c>
      <c r="E111" s="109" t="inlineStr">
        <is>
          <t>HEMP FORTEX</t>
        </is>
      </c>
      <c r="F111" s="109" t="inlineStr">
        <is>
          <t>OG10164 GD-EW</t>
        </is>
      </c>
      <c r="G111" s="109" t="n"/>
      <c r="H111" s="109" t="n"/>
      <c r="I111" s="230" t="inlineStr">
        <is>
          <t>Drop 2</t>
        </is>
      </c>
      <c r="J111" s="230" t="inlineStr">
        <is>
          <t>WOVEN TOP</t>
        </is>
      </c>
      <c r="K111" s="122" t="inlineStr">
        <is>
          <t>WOMENS</t>
        </is>
      </c>
      <c r="L111" s="109" t="inlineStr">
        <is>
          <t>ARTLAB</t>
        </is>
      </c>
      <c r="M111" s="109" t="n"/>
      <c r="N111" s="131" t="inlineStr">
        <is>
          <t>$4,16</t>
        </is>
      </c>
      <c r="O111" s="109" t="inlineStr">
        <is>
          <t>1000Y</t>
        </is>
      </c>
      <c r="P111" s="109" t="inlineStr">
        <is>
          <t>8W</t>
        </is>
      </c>
      <c r="Q111" s="109" t="n">
        <v>1.5</v>
      </c>
      <c r="R111" s="125" t="n"/>
      <c r="S111" s="126" t="n">
        <v>0</v>
      </c>
      <c r="T111" s="126" t="inlineStr">
        <is>
          <t>nominatie voor cx</t>
        </is>
      </c>
      <c r="U111" s="126" t="inlineStr">
        <is>
          <t>nominatie voor cx</t>
        </is>
      </c>
      <c r="V111" s="135" t="inlineStr">
        <is>
          <t>cx</t>
        </is>
      </c>
      <c r="W111" s="135" t="inlineStr">
        <is>
          <t>cx</t>
        </is>
      </c>
      <c r="X111" s="135" t="inlineStr">
        <is>
          <t>cx</t>
        </is>
      </c>
      <c r="Y111" s="135" t="inlineStr">
        <is>
          <t>cx</t>
        </is>
      </c>
      <c r="Z111" s="135" t="inlineStr">
        <is>
          <t>cx</t>
        </is>
      </c>
    </row>
    <row customHeight="1" ht="15" r="112">
      <c r="A112" s="3" t="inlineStr">
        <is>
          <t>K160703020</t>
        </is>
      </c>
      <c r="B112" s="63" t="inlineStr">
        <is>
          <t>ZALANDO</t>
        </is>
      </c>
      <c r="C112" s="66" t="inlineStr">
        <is>
          <t>ECE</t>
        </is>
      </c>
      <c r="D112" s="66" t="inlineStr">
        <is>
          <t>WHITE</t>
        </is>
      </c>
      <c r="E112" s="41" t="inlineStr">
        <is>
          <t>HEMP FORTEX</t>
        </is>
      </c>
      <c r="F112" s="41" t="inlineStr">
        <is>
          <t>OG10164 GD-EW</t>
        </is>
      </c>
      <c r="G112" s="41" t="n"/>
      <c r="H112" s="41" t="n"/>
      <c r="I112" s="66" t="inlineStr">
        <is>
          <t>Drop 2</t>
        </is>
      </c>
      <c r="J112" s="66" t="inlineStr">
        <is>
          <t>SHIRT</t>
        </is>
      </c>
      <c r="K112" s="40" t="inlineStr">
        <is>
          <t>WOMENS</t>
        </is>
      </c>
      <c r="L112" s="42" t="inlineStr">
        <is>
          <t>ARTLAB</t>
        </is>
      </c>
      <c r="M112" s="42" t="n"/>
      <c r="N112" s="65" t="inlineStr">
        <is>
          <t>$4,16</t>
        </is>
      </c>
      <c r="O112" s="41" t="inlineStr">
        <is>
          <t>1000Y</t>
        </is>
      </c>
      <c r="P112" s="41" t="inlineStr">
        <is>
          <t>8W</t>
        </is>
      </c>
      <c r="Q112" s="41" t="n">
        <v>1</v>
      </c>
      <c r="R112" s="103" t="n">
        <v>300</v>
      </c>
      <c r="S112" s="121" t="n">
        <v>300</v>
      </c>
      <c r="T112" s="121" t="n">
        <v>350</v>
      </c>
      <c r="U112" s="121" t="n">
        <v>350</v>
      </c>
      <c r="V112" s="136" t="n">
        <v>300</v>
      </c>
      <c r="W112" s="155" t="n">
        <v>300</v>
      </c>
      <c r="X112" s="155" t="n">
        <v>300</v>
      </c>
      <c r="Y112" s="155" t="n">
        <v>300</v>
      </c>
      <c r="Z112" s="221" t="n">
        <v>220</v>
      </c>
      <c r="AA112" s="11">
        <f>Z112*Q112</f>
        <v/>
      </c>
      <c r="AC112" s="117" t="n">
        <v>42414</v>
      </c>
      <c r="AD112" s="116" t="n">
        <v>650</v>
      </c>
      <c r="AE112" s="117" t="n">
        <v>42449</v>
      </c>
    </row>
    <row customHeight="1" ht="15" r="113">
      <c r="A113" s="147" t="inlineStr">
        <is>
          <t>K160703012</t>
        </is>
      </c>
      <c r="B113" s="152" t="n"/>
      <c r="C113" s="230" t="inlineStr">
        <is>
          <t>TAJA</t>
        </is>
      </c>
      <c r="D113" s="230" t="inlineStr">
        <is>
          <t>WHITE</t>
        </is>
      </c>
      <c r="E113" s="109" t="inlineStr">
        <is>
          <t>HEMP FORTEX</t>
        </is>
      </c>
      <c r="F113" s="109" t="inlineStr">
        <is>
          <t>OG10164 GD-EW</t>
        </is>
      </c>
      <c r="G113" s="109" t="n"/>
      <c r="H113" s="109" t="n"/>
      <c r="I113" s="230" t="inlineStr">
        <is>
          <t>Drop 2</t>
        </is>
      </c>
      <c r="J113" s="230" t="inlineStr">
        <is>
          <t>SHIRT</t>
        </is>
      </c>
      <c r="K113" s="122" t="inlineStr">
        <is>
          <t>WOMENS</t>
        </is>
      </c>
      <c r="L113" s="109" t="inlineStr">
        <is>
          <t>ARTLAB</t>
        </is>
      </c>
      <c r="M113" s="109" t="n"/>
      <c r="N113" s="107" t="inlineStr">
        <is>
          <t>$4,16</t>
        </is>
      </c>
      <c r="O113" s="109" t="inlineStr">
        <is>
          <t>1000Y</t>
        </is>
      </c>
      <c r="P113" s="109" t="inlineStr">
        <is>
          <t>8W</t>
        </is>
      </c>
      <c r="Q113" s="109" t="n">
        <v>1</v>
      </c>
      <c r="R113" s="125" t="n"/>
      <c r="S113" s="126" t="n">
        <v>0</v>
      </c>
      <c r="T113" s="126" t="inlineStr">
        <is>
          <t>cx</t>
        </is>
      </c>
      <c r="U113" s="126" t="inlineStr">
        <is>
          <t>cx</t>
        </is>
      </c>
      <c r="V113" s="135" t="inlineStr">
        <is>
          <t>cx</t>
        </is>
      </c>
      <c r="W113" s="135" t="inlineStr">
        <is>
          <t>cx</t>
        </is>
      </c>
      <c r="X113" s="135" t="inlineStr">
        <is>
          <t>cx</t>
        </is>
      </c>
      <c r="Y113" s="135" t="inlineStr">
        <is>
          <t>cx</t>
        </is>
      </c>
      <c r="Z113" s="135" t="inlineStr">
        <is>
          <t>cx</t>
        </is>
      </c>
    </row>
    <row customHeight="1" ht="15" r="114">
      <c r="A114" s="66" t="inlineStr">
        <is>
          <t>K160753010</t>
        </is>
      </c>
      <c r="B114" s="63" t="n"/>
      <c r="C114" s="66" t="inlineStr">
        <is>
          <t>ELROY</t>
        </is>
      </c>
      <c r="D114" s="66" t="inlineStr">
        <is>
          <t>CHAMBRAY</t>
        </is>
      </c>
      <c r="E114" s="41" t="inlineStr">
        <is>
          <t>HEMP FORTEX</t>
        </is>
      </c>
      <c r="F114" s="58" t="inlineStr">
        <is>
          <t>RE14473 YD-GW</t>
        </is>
      </c>
      <c r="G114" s="41" t="n"/>
      <c r="H114" s="41" t="n"/>
      <c r="I114" s="66" t="inlineStr">
        <is>
          <t>Drop 1</t>
        </is>
      </c>
      <c r="J114" s="66" t="inlineStr">
        <is>
          <t>SHIRT</t>
        </is>
      </c>
      <c r="K114" s="40" t="inlineStr">
        <is>
          <t>MENS</t>
        </is>
      </c>
      <c r="L114" s="42" t="inlineStr">
        <is>
          <t>ARTLAB</t>
        </is>
      </c>
      <c r="M114" s="42" t="n"/>
      <c r="N114" s="156" t="inlineStr">
        <is>
          <t>$4,38</t>
        </is>
      </c>
      <c r="O114" s="41" t="inlineStr">
        <is>
          <t>1000Y</t>
        </is>
      </c>
      <c r="P114" s="41" t="inlineStr">
        <is>
          <t>8W</t>
        </is>
      </c>
      <c r="Q114" s="41" t="n">
        <v>1.55</v>
      </c>
      <c r="R114" s="66" t="n">
        <v>300</v>
      </c>
      <c r="S114" s="121" t="n">
        <v>300</v>
      </c>
      <c r="T114" s="121" t="n">
        <v>300</v>
      </c>
      <c r="U114" s="121" t="n">
        <v>300</v>
      </c>
      <c r="V114" s="136" t="n">
        <v>250</v>
      </c>
      <c r="W114" s="155" t="n">
        <v>250</v>
      </c>
      <c r="X114" s="155" t="n">
        <v>250</v>
      </c>
      <c r="Y114" s="155" t="n">
        <v>250</v>
      </c>
      <c r="Z114" s="221" t="n">
        <v>150</v>
      </c>
      <c r="AA114" s="11">
        <f>Z114*Q114</f>
        <v/>
      </c>
      <c r="AC114" s="116" t="inlineStr">
        <is>
          <t>x</t>
        </is>
      </c>
      <c r="AE114" s="116" t="inlineStr">
        <is>
          <t>x</t>
        </is>
      </c>
    </row>
    <row customHeight="1" ht="15" r="115">
      <c r="A115" s="3" t="inlineStr">
        <is>
          <t>K160707030</t>
        </is>
      </c>
      <c r="B115" s="63" t="n"/>
      <c r="C115" s="66" t="inlineStr">
        <is>
          <t>JULIANA</t>
        </is>
      </c>
      <c r="D115" s="66" t="inlineStr">
        <is>
          <t>CHAMBRAY</t>
        </is>
      </c>
      <c r="E115" s="41" t="inlineStr">
        <is>
          <t>HEMP FORTEX</t>
        </is>
      </c>
      <c r="F115" s="41" t="inlineStr">
        <is>
          <t>RE14473 YD-GW</t>
        </is>
      </c>
      <c r="G115" s="41" t="n"/>
      <c r="H115" s="41" t="n"/>
      <c r="I115" s="66" t="inlineStr">
        <is>
          <t>Drop 1</t>
        </is>
      </c>
      <c r="J115" s="66" t="inlineStr">
        <is>
          <t>WOVEN DRESS</t>
        </is>
      </c>
      <c r="K115" s="40" t="inlineStr">
        <is>
          <t>WOMENS</t>
        </is>
      </c>
      <c r="L115" s="42" t="inlineStr">
        <is>
          <t>ARTLAB</t>
        </is>
      </c>
      <c r="M115" s="42" t="n"/>
      <c r="N115" s="292" t="inlineStr">
        <is>
          <t>$4,38</t>
        </is>
      </c>
      <c r="O115" s="41" t="inlineStr">
        <is>
          <t>1000Y</t>
        </is>
      </c>
      <c r="P115" s="41" t="inlineStr">
        <is>
          <t>8W</t>
        </is>
      </c>
      <c r="Q115" s="41" t="n">
        <v>2</v>
      </c>
      <c r="R115" s="103" t="n">
        <v>300</v>
      </c>
      <c r="S115" s="121" t="n">
        <v>300</v>
      </c>
      <c r="T115" s="121" t="n">
        <v>300</v>
      </c>
      <c r="U115" s="121" t="n">
        <v>300</v>
      </c>
      <c r="V115" s="136" t="n">
        <v>200</v>
      </c>
      <c r="W115" s="155" t="n">
        <v>200</v>
      </c>
      <c r="X115" s="155" t="n">
        <v>200</v>
      </c>
      <c r="Y115" s="155" t="n">
        <v>200</v>
      </c>
      <c r="Z115" s="221" t="n">
        <v>150</v>
      </c>
      <c r="AA115" s="11">
        <f>Z115*Q115</f>
        <v/>
      </c>
      <c r="AC115" s="117" t="n">
        <v>42414</v>
      </c>
      <c r="AD115" s="116" t="n">
        <v>1200</v>
      </c>
      <c r="AE115" s="117" t="n">
        <v>42465</v>
      </c>
    </row>
    <row customHeight="1" ht="15" r="116">
      <c r="A116" s="3" t="inlineStr">
        <is>
          <t>K160701403</t>
        </is>
      </c>
      <c r="B116" s="63" t="n"/>
      <c r="C116" s="66" t="inlineStr">
        <is>
          <t>DIDO</t>
        </is>
      </c>
      <c r="D116" s="66" t="inlineStr">
        <is>
          <t>RESIN 3D</t>
        </is>
      </c>
      <c r="E116" s="66" t="inlineStr">
        <is>
          <t>ISKO</t>
        </is>
      </c>
      <c r="F116" s="156" t="n">
        <v>56470</v>
      </c>
      <c r="G116" s="156" t="inlineStr">
        <is>
          <t>98884 Johnnny amazonite blue x-mens str 130</t>
        </is>
      </c>
      <c r="H116" s="41" t="inlineStr">
        <is>
          <t>SEASONAL MAIN</t>
        </is>
      </c>
      <c r="I116" s="66" t="inlineStr">
        <is>
          <t>Drop 1</t>
        </is>
      </c>
      <c r="J116" s="66" t="inlineStr">
        <is>
          <t>JEANS</t>
        </is>
      </c>
      <c r="K116" s="40" t="inlineStr">
        <is>
          <t>WOMENS</t>
        </is>
      </c>
      <c r="L116" s="42" t="inlineStr">
        <is>
          <t>ARTLAB</t>
        </is>
      </c>
      <c r="M116" s="42" t="inlineStr">
        <is>
          <t>INTERWASHING</t>
        </is>
      </c>
      <c r="N116" s="305" t="inlineStr">
        <is>
          <t>6,17 / 134</t>
        </is>
      </c>
      <c r="O116" s="41" t="n">
        <v>3000</v>
      </c>
      <c r="P116" s="41" t="n"/>
      <c r="Q116" s="41" t="n">
        <v>1.5</v>
      </c>
      <c r="R116" s="103" t="n">
        <v>300</v>
      </c>
      <c r="S116" s="121" t="n">
        <v>300</v>
      </c>
      <c r="T116" s="121" t="n">
        <v>300</v>
      </c>
      <c r="U116" s="121" t="n">
        <v>300</v>
      </c>
      <c r="V116" s="136" t="n">
        <v>300</v>
      </c>
      <c r="W116" s="155" t="n">
        <v>300</v>
      </c>
      <c r="X116" s="155" t="n">
        <v>300</v>
      </c>
      <c r="Y116" s="155" t="n">
        <v>300</v>
      </c>
      <c r="Z116" s="221" t="n">
        <v>430</v>
      </c>
      <c r="AA116" s="11">
        <f>Z116*Q116</f>
        <v/>
      </c>
      <c r="AC116" s="117" t="n">
        <v>42424</v>
      </c>
      <c r="AD116" s="116" t="n">
        <v>3000</v>
      </c>
      <c r="AE116" s="117" t="n">
        <v>42457</v>
      </c>
      <c r="AF116" s="116" t="inlineStr">
        <is>
          <t>C/O to SS17</t>
        </is>
      </c>
      <c r="AI116" s="5" t="inlineStr">
        <is>
          <t>x</t>
        </is>
      </c>
    </row>
    <row customHeight="1" ht="15" r="117">
      <c r="A117" s="3" t="inlineStr">
        <is>
          <t>K160751306</t>
        </is>
      </c>
      <c r="B117" s="63" t="n"/>
      <c r="C117" s="66" t="inlineStr">
        <is>
          <t>JOHN</t>
        </is>
      </c>
      <c r="D117" s="66" t="inlineStr">
        <is>
          <t>RESIN 3D</t>
        </is>
      </c>
      <c r="E117" s="66" t="inlineStr">
        <is>
          <t>ISKO</t>
        </is>
      </c>
      <c r="F117" s="156" t="n">
        <v>56470</v>
      </c>
      <c r="G117" s="41" t="inlineStr">
        <is>
          <t>98884 Johnnny amazonite blue x-mens str 130</t>
        </is>
      </c>
      <c r="H117" s="41" t="inlineStr">
        <is>
          <t>SEASONAL MAIN</t>
        </is>
      </c>
      <c r="I117" s="66" t="inlineStr">
        <is>
          <t>Drop 1</t>
        </is>
      </c>
      <c r="J117" s="66" t="inlineStr">
        <is>
          <t>JEANS</t>
        </is>
      </c>
      <c r="K117" s="40" t="inlineStr">
        <is>
          <t>MENS</t>
        </is>
      </c>
      <c r="L117" s="42" t="inlineStr">
        <is>
          <t>ARTLAB</t>
        </is>
      </c>
      <c r="M117" s="42" t="inlineStr">
        <is>
          <t>INTERWASHING</t>
        </is>
      </c>
      <c r="N117" s="305" t="inlineStr">
        <is>
          <t>6,17 / 134</t>
        </is>
      </c>
      <c r="O117" s="41" t="n">
        <v>3000</v>
      </c>
      <c r="P117" s="41" t="n"/>
      <c r="Q117" s="41" t="n">
        <v>1.5</v>
      </c>
      <c r="R117" s="103" t="n">
        <v>400</v>
      </c>
      <c r="S117" s="121" t="n">
        <v>400</v>
      </c>
      <c r="T117" s="121" t="n">
        <v>400</v>
      </c>
      <c r="U117" s="121" t="n">
        <v>200</v>
      </c>
      <c r="V117" s="136" t="n">
        <v>200</v>
      </c>
      <c r="W117" s="155" t="n">
        <v>200</v>
      </c>
      <c r="X117" s="155" t="n">
        <v>200</v>
      </c>
      <c r="Y117" s="155" t="n">
        <v>200</v>
      </c>
      <c r="Z117" s="155" t="n">
        <v>200</v>
      </c>
      <c r="AA117" s="11">
        <f>Z117*Q117</f>
        <v/>
      </c>
      <c r="AC117" s="116" t="inlineStr">
        <is>
          <t>x</t>
        </is>
      </c>
      <c r="AE117" s="116" t="inlineStr">
        <is>
          <t>x</t>
        </is>
      </c>
      <c r="AF117" s="116" t="inlineStr">
        <is>
          <t>C/O to SS17</t>
        </is>
      </c>
      <c r="AI117" s="5" t="inlineStr">
        <is>
          <t>x</t>
        </is>
      </c>
    </row>
    <row customHeight="1" ht="15" r="118">
      <c r="A118" s="66" t="inlineStr">
        <is>
          <t>K160751501</t>
        </is>
      </c>
      <c r="B118" s="63" t="n"/>
      <c r="C118" s="66" t="inlineStr">
        <is>
          <t>JOSHUA</t>
        </is>
      </c>
      <c r="D118" s="66" t="inlineStr">
        <is>
          <t>RESIN 3D</t>
        </is>
      </c>
      <c r="E118" s="66" t="inlineStr">
        <is>
          <t>ISKO</t>
        </is>
      </c>
      <c r="F118" s="156" t="n">
        <v>56470</v>
      </c>
      <c r="G118" s="41" t="inlineStr">
        <is>
          <t>98884 Johnnny amazonite blue x-mens str 130</t>
        </is>
      </c>
      <c r="H118" s="41" t="inlineStr">
        <is>
          <t>SEASONAL MAIN</t>
        </is>
      </c>
      <c r="I118" s="66" t="inlineStr">
        <is>
          <t>Drop 1</t>
        </is>
      </c>
      <c r="J118" s="66" t="inlineStr">
        <is>
          <t>JEANS</t>
        </is>
      </c>
      <c r="K118" s="40" t="inlineStr">
        <is>
          <t>MENS</t>
        </is>
      </c>
      <c r="L118" s="42" t="inlineStr">
        <is>
          <t>ARTLAB</t>
        </is>
      </c>
      <c r="M118" s="42" t="inlineStr">
        <is>
          <t>INTERWASHING</t>
        </is>
      </c>
      <c r="N118" s="305" t="inlineStr">
        <is>
          <t>6,17 / 134</t>
        </is>
      </c>
      <c r="O118" s="41" t="n">
        <v>3000</v>
      </c>
      <c r="P118" s="41" t="n"/>
      <c r="Q118" s="41" t="n">
        <v>1.5</v>
      </c>
      <c r="R118" s="103" t="n">
        <v>200</v>
      </c>
      <c r="S118" s="121" t="n">
        <v>300</v>
      </c>
      <c r="T118" s="121" t="n">
        <v>300</v>
      </c>
      <c r="U118" s="121" t="n">
        <v>300</v>
      </c>
      <c r="V118" s="136" t="n">
        <v>250</v>
      </c>
      <c r="W118" s="155" t="n">
        <v>250</v>
      </c>
      <c r="X118" s="155" t="n">
        <v>250</v>
      </c>
      <c r="Y118" s="155" t="n">
        <v>250</v>
      </c>
      <c r="Z118" s="221" t="n">
        <v>300</v>
      </c>
      <c r="AA118" s="11">
        <f>Z118*Q118</f>
        <v/>
      </c>
      <c r="AC118" s="116" t="inlineStr">
        <is>
          <t>x</t>
        </is>
      </c>
      <c r="AE118" s="116" t="inlineStr">
        <is>
          <t>x</t>
        </is>
      </c>
      <c r="AF118" s="116" t="inlineStr">
        <is>
          <t>C/O to SS17</t>
        </is>
      </c>
      <c r="AI118" s="5" t="inlineStr">
        <is>
          <t>x</t>
        </is>
      </c>
    </row>
    <row customHeight="1" ht="15" r="119">
      <c r="A119" s="3" t="inlineStr">
        <is>
          <t>K160751202</t>
        </is>
      </c>
      <c r="B119" s="63" t="n"/>
      <c r="C119" s="66" t="inlineStr">
        <is>
          <t>CHARLES</t>
        </is>
      </c>
      <c r="D119" s="66" t="inlineStr">
        <is>
          <t>NEPPY BLUE USED</t>
        </is>
      </c>
      <c r="E119" s="66" t="inlineStr">
        <is>
          <t>ISKO</t>
        </is>
      </c>
      <c r="F119" s="67" t="n">
        <v>56588</v>
      </c>
      <c r="G119" s="156" t="n">
        <v>98925</v>
      </c>
      <c r="H119" s="41" t="inlineStr">
        <is>
          <t>SEASONAL MAIN</t>
        </is>
      </c>
      <c r="I119" s="66" t="inlineStr">
        <is>
          <t>Drop 1</t>
        </is>
      </c>
      <c r="J119" s="66" t="inlineStr">
        <is>
          <t>JEANS</t>
        </is>
      </c>
      <c r="K119" s="40" t="inlineStr">
        <is>
          <t>MENS</t>
        </is>
      </c>
      <c r="L119" s="42" t="inlineStr">
        <is>
          <t>ARTLAB</t>
        </is>
      </c>
      <c r="M119" s="42" t="inlineStr">
        <is>
          <t>INTERWASHING</t>
        </is>
      </c>
      <c r="N119" s="292" t="inlineStr">
        <is>
          <t>6,06 / 138</t>
        </is>
      </c>
      <c r="O119" s="41" t="n">
        <v>3000</v>
      </c>
      <c r="P119" s="41" t="n"/>
      <c r="Q119" s="41" t="n">
        <v>1.5</v>
      </c>
      <c r="R119" s="103" t="n">
        <v>400</v>
      </c>
      <c r="S119" s="121" t="n">
        <v>400</v>
      </c>
      <c r="T119" s="121" t="n">
        <v>400</v>
      </c>
      <c r="U119" s="121" t="n">
        <v>300</v>
      </c>
      <c r="V119" s="136" t="n">
        <v>200</v>
      </c>
      <c r="W119" s="155" t="n">
        <v>200</v>
      </c>
      <c r="X119" s="155" t="n">
        <v>200</v>
      </c>
      <c r="Y119" s="155" t="n">
        <v>200</v>
      </c>
      <c r="Z119" s="221" t="n">
        <v>150</v>
      </c>
      <c r="AA119" s="11">
        <f>Z119*Q119</f>
        <v/>
      </c>
      <c r="AC119" s="117" t="n">
        <v>42424</v>
      </c>
      <c r="AD119" s="116" t="n">
        <v>3000</v>
      </c>
      <c r="AE119" s="117" t="n">
        <v>42459</v>
      </c>
      <c r="AI119" s="5" t="inlineStr">
        <is>
          <t>x</t>
        </is>
      </c>
    </row>
    <row customHeight="1" ht="15" r="120">
      <c r="A120" s="147" t="inlineStr">
        <is>
          <t>K160701003</t>
        </is>
      </c>
      <c r="B120" s="152" t="n"/>
      <c r="C120" s="230" t="inlineStr">
        <is>
          <t>RICA</t>
        </is>
      </c>
      <c r="D120" s="230" t="inlineStr">
        <is>
          <t>NEPPY BLUE USED</t>
        </is>
      </c>
      <c r="E120" s="230" t="inlineStr">
        <is>
          <t>ISKO</t>
        </is>
      </c>
      <c r="F120" s="149" t="n">
        <v>56588</v>
      </c>
      <c r="G120" s="107" t="n">
        <v>98925</v>
      </c>
      <c r="H120" s="109" t="inlineStr">
        <is>
          <t>SEASONAL MAIN</t>
        </is>
      </c>
      <c r="I120" s="230" t="inlineStr">
        <is>
          <t>Drop 1</t>
        </is>
      </c>
      <c r="J120" s="230" t="inlineStr">
        <is>
          <t>JEANS</t>
        </is>
      </c>
      <c r="K120" s="122" t="inlineStr">
        <is>
          <t>WOMENS</t>
        </is>
      </c>
      <c r="L120" s="109" t="inlineStr">
        <is>
          <t>ARTLAB</t>
        </is>
      </c>
      <c r="M120" s="109" t="inlineStr">
        <is>
          <t>INTERWASHING</t>
        </is>
      </c>
      <c r="N120" s="325" t="inlineStr">
        <is>
          <t>6,06 / 138</t>
        </is>
      </c>
      <c r="O120" s="109" t="n">
        <v>3000</v>
      </c>
      <c r="P120" s="109" t="n"/>
      <c r="Q120" s="109" t="n">
        <v>1.5</v>
      </c>
      <c r="R120" s="125" t="n">
        <v>300</v>
      </c>
      <c r="S120" s="126" t="n">
        <v>300</v>
      </c>
      <c r="T120" s="126" t="n">
        <v>300</v>
      </c>
      <c r="U120" s="126" t="n">
        <v>200</v>
      </c>
      <c r="V120" s="135" t="inlineStr">
        <is>
          <t>cx</t>
        </is>
      </c>
      <c r="W120" s="135" t="inlineStr">
        <is>
          <t>cx</t>
        </is>
      </c>
      <c r="X120" s="135" t="inlineStr">
        <is>
          <t>cx</t>
        </is>
      </c>
      <c r="Y120" s="135" t="inlineStr">
        <is>
          <t>cx</t>
        </is>
      </c>
      <c r="Z120" s="135" t="inlineStr">
        <is>
          <t>cx</t>
        </is>
      </c>
      <c r="AC120" s="116" t="inlineStr">
        <is>
          <t>x</t>
        </is>
      </c>
      <c r="AE120" s="116" t="inlineStr">
        <is>
          <t>x</t>
        </is>
      </c>
      <c r="AH120" s="11" t="inlineStr">
        <is>
          <t>CXLD</t>
        </is>
      </c>
      <c r="AI120" s="11" t="inlineStr">
        <is>
          <t>CXLD</t>
        </is>
      </c>
    </row>
    <row customHeight="1" ht="15" r="121">
      <c r="A121" s="66" t="inlineStr">
        <is>
          <t>K160751308</t>
        </is>
      </c>
      <c r="B121" s="63" t="n"/>
      <c r="C121" s="66" t="inlineStr">
        <is>
          <t>JOHN</t>
        </is>
      </c>
      <c r="D121" s="66" t="inlineStr">
        <is>
          <t>NEPPY LASER</t>
        </is>
      </c>
      <c r="E121" s="66" t="inlineStr">
        <is>
          <t>ISKO</t>
        </is>
      </c>
      <c r="F121" s="67" t="n">
        <v>56588</v>
      </c>
      <c r="G121" s="156" t="n">
        <v>98925</v>
      </c>
      <c r="H121" s="41" t="inlineStr">
        <is>
          <t>KINGS OF LAUNDRY</t>
        </is>
      </c>
      <c r="I121" s="66" t="inlineStr">
        <is>
          <t>Drop 1</t>
        </is>
      </c>
      <c r="J121" s="66" t="inlineStr">
        <is>
          <t>JEANS</t>
        </is>
      </c>
      <c r="K121" s="40" t="inlineStr">
        <is>
          <t>MENS</t>
        </is>
      </c>
      <c r="L121" s="42" t="inlineStr">
        <is>
          <t>ARTLAB</t>
        </is>
      </c>
      <c r="M121" s="42" t="inlineStr">
        <is>
          <t>INTERWASHING</t>
        </is>
      </c>
      <c r="N121" s="292" t="inlineStr">
        <is>
          <t>6,06 / 138</t>
        </is>
      </c>
      <c r="O121" s="41" t="n">
        <v>3000</v>
      </c>
      <c r="P121" s="41" t="n"/>
      <c r="Q121" s="41" t="n">
        <v>1.5</v>
      </c>
      <c r="R121" s="103" t="n">
        <v>400</v>
      </c>
      <c r="S121" s="121" t="n">
        <v>300</v>
      </c>
      <c r="T121" s="121" t="n">
        <v>300</v>
      </c>
      <c r="U121" s="121" t="n">
        <v>300</v>
      </c>
      <c r="V121" s="136" t="n">
        <v>300</v>
      </c>
      <c r="W121" s="155" t="n">
        <v>300</v>
      </c>
      <c r="X121" s="155" t="n">
        <v>300</v>
      </c>
      <c r="Y121" s="155" t="n">
        <v>300</v>
      </c>
      <c r="Z121" s="221" t="n">
        <v>230</v>
      </c>
      <c r="AA121" s="11">
        <f>Z121*Q121</f>
        <v/>
      </c>
      <c r="AC121" s="116" t="inlineStr">
        <is>
          <t>x</t>
        </is>
      </c>
      <c r="AE121" s="116" t="inlineStr">
        <is>
          <t>x</t>
        </is>
      </c>
      <c r="AI121" s="5" t="inlineStr">
        <is>
          <t>x</t>
        </is>
      </c>
    </row>
    <row customHeight="1" ht="15" r="122">
      <c r="A122" s="66" t="inlineStr">
        <is>
          <t>K160751505</t>
        </is>
      </c>
      <c r="B122" s="63" t="n"/>
      <c r="C122" s="66" t="inlineStr">
        <is>
          <t>JOSHUA</t>
        </is>
      </c>
      <c r="D122" s="66" t="inlineStr">
        <is>
          <t>NEPPY LASER</t>
        </is>
      </c>
      <c r="E122" s="66" t="inlineStr">
        <is>
          <t>ISKO</t>
        </is>
      </c>
      <c r="F122" s="67" t="n">
        <v>56588</v>
      </c>
      <c r="G122" s="156" t="n">
        <v>98925</v>
      </c>
      <c r="H122" s="41" t="inlineStr">
        <is>
          <t>KINGS OF LAUNDRY</t>
        </is>
      </c>
      <c r="I122" s="66" t="inlineStr">
        <is>
          <t>Drop 1</t>
        </is>
      </c>
      <c r="J122" s="66" t="inlineStr">
        <is>
          <t>JEANS</t>
        </is>
      </c>
      <c r="K122" s="40" t="inlineStr">
        <is>
          <t>MENS</t>
        </is>
      </c>
      <c r="L122" s="42" t="inlineStr">
        <is>
          <t>ARTLAB</t>
        </is>
      </c>
      <c r="M122" s="42" t="inlineStr">
        <is>
          <t>INTERWASHING</t>
        </is>
      </c>
      <c r="N122" s="292" t="inlineStr">
        <is>
          <t>6,06 / 138</t>
        </is>
      </c>
      <c r="O122" s="41" t="n">
        <v>3000</v>
      </c>
      <c r="P122" s="41" t="n"/>
      <c r="Q122" s="41" t="n">
        <v>1.5</v>
      </c>
      <c r="R122" s="103" t="n">
        <v>300</v>
      </c>
      <c r="S122" s="121" t="n">
        <v>300</v>
      </c>
      <c r="T122" s="121" t="n">
        <v>300</v>
      </c>
      <c r="U122" s="121" t="n">
        <v>200</v>
      </c>
      <c r="V122" s="136" t="n">
        <v>200</v>
      </c>
      <c r="W122" s="155" t="n">
        <v>200</v>
      </c>
      <c r="X122" s="155" t="n">
        <v>200</v>
      </c>
      <c r="Y122" s="155" t="n">
        <v>200</v>
      </c>
      <c r="Z122" s="221" t="n">
        <v>170</v>
      </c>
      <c r="AA122" s="11">
        <f>Z122*Q122</f>
        <v/>
      </c>
      <c r="AC122" s="116" t="inlineStr">
        <is>
          <t>x</t>
        </is>
      </c>
      <c r="AE122" s="116" t="inlineStr">
        <is>
          <t>x</t>
        </is>
      </c>
      <c r="AI122" s="5" t="inlineStr">
        <is>
          <t>x</t>
        </is>
      </c>
    </row>
    <row customHeight="1" ht="15" r="123">
      <c r="A123" s="3" t="inlineStr">
        <is>
          <t>K160701105</t>
        </is>
      </c>
      <c r="B123" s="63" t="n"/>
      <c r="C123" s="66" t="inlineStr">
        <is>
          <t>JUNO</t>
        </is>
      </c>
      <c r="D123" s="66" t="inlineStr">
        <is>
          <t>NEPPY LASER</t>
        </is>
      </c>
      <c r="E123" s="66" t="inlineStr">
        <is>
          <t>ISKO</t>
        </is>
      </c>
      <c r="F123" s="67" t="n">
        <v>56588</v>
      </c>
      <c r="G123" s="156" t="n">
        <v>98925</v>
      </c>
      <c r="H123" s="41" t="inlineStr">
        <is>
          <t>KINGS OF LAUNDRY</t>
        </is>
      </c>
      <c r="I123" s="66" t="inlineStr">
        <is>
          <t>Drop 1</t>
        </is>
      </c>
      <c r="J123" s="66" t="inlineStr">
        <is>
          <t>JEANS</t>
        </is>
      </c>
      <c r="K123" s="40" t="inlineStr">
        <is>
          <t>WOMENS</t>
        </is>
      </c>
      <c r="L123" s="42" t="inlineStr">
        <is>
          <t>ARTLAB</t>
        </is>
      </c>
      <c r="M123" s="42" t="inlineStr">
        <is>
          <t>INTERWASHING</t>
        </is>
      </c>
      <c r="N123" s="292" t="inlineStr">
        <is>
          <t>6,06 / 138</t>
        </is>
      </c>
      <c r="O123" s="41" t="n">
        <v>3000</v>
      </c>
      <c r="P123" s="41" t="n"/>
      <c r="Q123" s="41" t="n">
        <v>1.5</v>
      </c>
      <c r="R123" s="103" t="n">
        <v>400</v>
      </c>
      <c r="S123" s="121" t="n">
        <v>400</v>
      </c>
      <c r="T123" s="121" t="n">
        <v>400</v>
      </c>
      <c r="U123" s="121" t="n">
        <v>400</v>
      </c>
      <c r="V123" s="136" t="n">
        <v>400</v>
      </c>
      <c r="W123" s="155" t="n">
        <v>400</v>
      </c>
      <c r="X123" s="155" t="n">
        <v>400</v>
      </c>
      <c r="Y123" s="155" t="n">
        <v>400</v>
      </c>
      <c r="Z123" s="221" t="n">
        <v>350</v>
      </c>
      <c r="AA123" s="11">
        <f>Z123*Q123</f>
        <v/>
      </c>
      <c r="AC123" s="116" t="inlineStr">
        <is>
          <t>x</t>
        </is>
      </c>
      <c r="AE123" s="116" t="inlineStr">
        <is>
          <t>x</t>
        </is>
      </c>
      <c r="AI123" s="5" t="inlineStr">
        <is>
          <t>x</t>
        </is>
      </c>
    </row>
    <row customHeight="1" ht="15" r="124">
      <c r="A124" s="66" t="inlineStr">
        <is>
          <t>K160799001</t>
        </is>
      </c>
      <c r="B124" s="63" t="n"/>
      <c r="C124" s="66" t="inlineStr">
        <is>
          <t>SOCKBOX</t>
        </is>
      </c>
      <c r="D124" s="66" t="inlineStr">
        <is>
          <t>IT'S POLKA TIME</t>
        </is>
      </c>
      <c r="E124" s="41" t="inlineStr">
        <is>
          <t>JAUME ESTEVEZ</t>
        </is>
      </c>
      <c r="F124" s="41" t="n"/>
      <c r="G124" s="41" t="n"/>
      <c r="H124" s="41" t="inlineStr">
        <is>
          <t>SEASONAL MAIN</t>
        </is>
      </c>
      <c r="I124" s="66" t="inlineStr">
        <is>
          <t>Drop 1</t>
        </is>
      </c>
      <c r="J124" s="66" t="inlineStr">
        <is>
          <t>ACCESSORIES</t>
        </is>
      </c>
      <c r="K124" s="40" t="inlineStr">
        <is>
          <t>UNISEX</t>
        </is>
      </c>
      <c r="L124" s="42" t="inlineStr">
        <is>
          <t>JAUME ESTEVEZ</t>
        </is>
      </c>
      <c r="M124" s="42" t="n"/>
      <c r="N124" s="292" t="n"/>
      <c r="O124" s="41" t="n"/>
      <c r="P124" s="41" t="n"/>
      <c r="Q124" s="41" t="n"/>
      <c r="R124" s="103" t="n"/>
      <c r="S124" s="121" t="n">
        <v>0</v>
      </c>
      <c r="T124" s="121" t="n">
        <v>0</v>
      </c>
      <c r="U124" s="121" t="n">
        <v>0</v>
      </c>
      <c r="V124" s="136" t="n">
        <v>0</v>
      </c>
      <c r="W124" s="155" t="n">
        <v>200</v>
      </c>
      <c r="X124" s="155" t="n">
        <v>200</v>
      </c>
      <c r="Y124" s="155" t="n">
        <v>200</v>
      </c>
      <c r="Z124" s="155" t="n">
        <v>200</v>
      </c>
      <c r="AA124" s="11">
        <f>Z124*Q124</f>
        <v/>
      </c>
    </row>
    <row customHeight="1" ht="15" r="125">
      <c r="A125" s="3" t="inlineStr">
        <is>
          <t>K160702010</t>
        </is>
      </c>
      <c r="B125" s="63" t="inlineStr">
        <is>
          <t>ZALANDO</t>
        </is>
      </c>
      <c r="C125" s="66" t="inlineStr">
        <is>
          <t>ALIX</t>
        </is>
      </c>
      <c r="D125" s="66" t="inlineStr">
        <is>
          <t>LIGHT GREY MELEE</t>
        </is>
      </c>
      <c r="E125" s="41" t="inlineStr">
        <is>
          <t>MORGADO</t>
        </is>
      </c>
      <c r="F125" s="41" t="inlineStr">
        <is>
          <t xml:space="preserve">15.07466.1.009 BUREL MEDIO </t>
        </is>
      </c>
      <c r="G125" s="41" t="n"/>
      <c r="H125" s="41" t="n"/>
      <c r="I125" s="66" t="inlineStr">
        <is>
          <t>Drop 3</t>
        </is>
      </c>
      <c r="J125" s="66" t="inlineStr">
        <is>
          <t>OUTERWEAR</t>
        </is>
      </c>
      <c r="K125" s="40" t="inlineStr">
        <is>
          <t>WOMENS</t>
        </is>
      </c>
      <c r="L125" s="42" t="inlineStr">
        <is>
          <t>FLOR DA MODA</t>
        </is>
      </c>
      <c r="M125" s="42" t="n"/>
      <c r="N125" s="292" t="n">
        <v>10.85</v>
      </c>
      <c r="O125" s="41" t="inlineStr">
        <is>
          <t>120M</t>
        </is>
      </c>
      <c r="P125" s="41" t="inlineStr">
        <is>
          <t>6W</t>
        </is>
      </c>
      <c r="Q125" s="41" t="n"/>
      <c r="R125" s="103" t="n"/>
      <c r="S125" s="121" t="n">
        <v>0</v>
      </c>
      <c r="T125" s="121" t="n">
        <v>200</v>
      </c>
      <c r="U125" s="121" t="n">
        <v>200</v>
      </c>
      <c r="V125" s="136" t="n">
        <v>200</v>
      </c>
      <c r="W125" s="155" t="n">
        <v>200</v>
      </c>
      <c r="X125" s="155" t="n">
        <v>200</v>
      </c>
      <c r="Y125" s="155" t="n">
        <v>200</v>
      </c>
      <c r="Z125" s="221" t="n">
        <v>150</v>
      </c>
      <c r="AA125" s="11">
        <f>Z125*Q125</f>
        <v/>
      </c>
    </row>
    <row customHeight="1" ht="15" r="126">
      <c r="A126" s="66" t="inlineStr">
        <is>
          <t>K160752010</t>
        </is>
      </c>
      <c r="B126" s="63" t="n"/>
      <c r="C126" s="66" t="inlineStr">
        <is>
          <t>ALAN</t>
        </is>
      </c>
      <c r="D126" s="66" t="inlineStr">
        <is>
          <t>DARK GREY MELEE</t>
        </is>
      </c>
      <c r="E126" s="41" t="inlineStr">
        <is>
          <t>MORGADO</t>
        </is>
      </c>
      <c r="F126" s="58" t="inlineStr">
        <is>
          <t>25.07467.I BUREL PESADO</t>
        </is>
      </c>
      <c r="G126" s="41" t="n"/>
      <c r="H126" s="41" t="n"/>
      <c r="I126" s="66" t="inlineStr">
        <is>
          <t>Drop 3</t>
        </is>
      </c>
      <c r="J126" s="66" t="inlineStr">
        <is>
          <t>OUTERWEAR</t>
        </is>
      </c>
      <c r="K126" s="40" t="inlineStr">
        <is>
          <t>MENS</t>
        </is>
      </c>
      <c r="L126" s="42" t="inlineStr">
        <is>
          <t>A2</t>
        </is>
      </c>
      <c r="M126" s="42" t="n"/>
      <c r="N126" s="292" t="n">
        <v>12.05</v>
      </c>
      <c r="O126" s="41" t="inlineStr">
        <is>
          <t>120M</t>
        </is>
      </c>
      <c r="P126" s="41" t="inlineStr">
        <is>
          <t>6W</t>
        </is>
      </c>
      <c r="Q126" s="41" t="n"/>
      <c r="R126" s="103" t="n"/>
      <c r="S126" s="121" t="n">
        <v>0</v>
      </c>
      <c r="T126" s="121" t="n">
        <v>0</v>
      </c>
      <c r="U126" s="121" t="n">
        <v>0</v>
      </c>
      <c r="V126" s="136" t="inlineStr">
        <is>
          <t>cx</t>
        </is>
      </c>
      <c r="W126" s="155" t="n">
        <v>80</v>
      </c>
      <c r="X126" s="155" t="n">
        <v>80</v>
      </c>
      <c r="Y126" s="155" t="n">
        <v>80</v>
      </c>
      <c r="Z126" s="221" t="n">
        <v>100</v>
      </c>
      <c r="AA126" s="11">
        <f>Z126*Q126</f>
        <v/>
      </c>
    </row>
    <row customHeight="1" ht="15" r="127">
      <c r="A127" s="66" t="inlineStr">
        <is>
          <t>K160753031</t>
        </is>
      </c>
      <c r="B127" s="63" t="inlineStr">
        <is>
          <t>ZALANDO</t>
        </is>
      </c>
      <c r="C127" s="66" t="inlineStr">
        <is>
          <t>ANGUS</t>
        </is>
      </c>
      <c r="D127" s="66" t="inlineStr">
        <is>
          <t>DARK GREY MELEE</t>
        </is>
      </c>
      <c r="E127" s="41" t="inlineStr">
        <is>
          <t>MORGADO</t>
        </is>
      </c>
      <c r="F127" s="58" t="inlineStr">
        <is>
          <t>25.07467.I BUREL PESADO</t>
        </is>
      </c>
      <c r="G127" s="41" t="n"/>
      <c r="H127" s="41" t="n"/>
      <c r="I127" s="66" t="inlineStr">
        <is>
          <t>Drop 3</t>
        </is>
      </c>
      <c r="J127" s="66" t="inlineStr">
        <is>
          <t>SHIRT</t>
        </is>
      </c>
      <c r="K127" s="40" t="inlineStr">
        <is>
          <t>MENS</t>
        </is>
      </c>
      <c r="L127" s="42" t="inlineStr">
        <is>
          <t>A2</t>
        </is>
      </c>
      <c r="M127" s="42" t="n"/>
      <c r="N127" s="292" t="n">
        <v>12.05</v>
      </c>
      <c r="O127" s="41" t="inlineStr">
        <is>
          <t>120M</t>
        </is>
      </c>
      <c r="P127" s="41" t="inlineStr">
        <is>
          <t>6W</t>
        </is>
      </c>
      <c r="Q127" s="41" t="n"/>
      <c r="R127" s="103" t="n"/>
      <c r="S127" s="121" t="n">
        <v>0</v>
      </c>
      <c r="T127" s="121" t="n">
        <v>0</v>
      </c>
      <c r="U127" s="121" t="n">
        <v>0</v>
      </c>
      <c r="V127" s="136" t="n">
        <v>0</v>
      </c>
      <c r="W127" s="155" t="n">
        <v>250</v>
      </c>
      <c r="X127" s="155" t="n">
        <v>250</v>
      </c>
      <c r="Y127" s="155" t="n">
        <v>250</v>
      </c>
      <c r="Z127" s="155" t="n">
        <v>250</v>
      </c>
      <c r="AA127" s="11">
        <f>Z127*Q127</f>
        <v/>
      </c>
    </row>
    <row customHeight="1" ht="15" r="128">
      <c r="A128" s="66" t="inlineStr">
        <is>
          <t>K160753030</t>
        </is>
      </c>
      <c r="B128" s="63" t="n"/>
      <c r="C128" s="66" t="inlineStr">
        <is>
          <t>ANGUS</t>
        </is>
      </c>
      <c r="D128" s="66" t="inlineStr">
        <is>
          <t xml:space="preserve">MOSS GREEN </t>
        </is>
      </c>
      <c r="E128" s="41" t="inlineStr">
        <is>
          <t>MORGADO</t>
        </is>
      </c>
      <c r="F128" s="58" t="inlineStr">
        <is>
          <t>25.07467.I BUREL PESADO</t>
        </is>
      </c>
      <c r="G128" s="41" t="n"/>
      <c r="H128" s="41" t="n"/>
      <c r="I128" s="66" t="inlineStr">
        <is>
          <t>Drop 3</t>
        </is>
      </c>
      <c r="J128" s="66" t="inlineStr">
        <is>
          <t>SHIRT</t>
        </is>
      </c>
      <c r="K128" s="40" t="inlineStr">
        <is>
          <t>MENS</t>
        </is>
      </c>
      <c r="L128" s="42" t="inlineStr">
        <is>
          <t>A2</t>
        </is>
      </c>
      <c r="M128" s="42" t="n"/>
      <c r="N128" s="292" t="n">
        <v>12.05</v>
      </c>
      <c r="O128" s="41" t="inlineStr">
        <is>
          <t>120M</t>
        </is>
      </c>
      <c r="P128" s="41" t="inlineStr">
        <is>
          <t>6W</t>
        </is>
      </c>
      <c r="Q128" s="41" t="n"/>
      <c r="R128" s="103" t="n"/>
      <c r="S128" s="121" t="n">
        <v>0</v>
      </c>
      <c r="T128" s="121" t="n">
        <v>0</v>
      </c>
      <c r="U128" s="121" t="n">
        <v>0</v>
      </c>
      <c r="V128" s="136" t="n">
        <v>0</v>
      </c>
      <c r="W128" s="155" t="n">
        <v>200</v>
      </c>
      <c r="X128" s="155" t="n">
        <v>200</v>
      </c>
      <c r="Y128" s="155" t="n">
        <v>200</v>
      </c>
      <c r="Z128" s="221" t="n">
        <v>150</v>
      </c>
      <c r="AA128" s="11">
        <f>Z128*Q128</f>
        <v/>
      </c>
    </row>
    <row customHeight="1" ht="15" r="129">
      <c r="A129" s="66" t="inlineStr">
        <is>
          <t>K160752050</t>
        </is>
      </c>
      <c r="B129" s="63" t="n"/>
      <c r="C129" s="66" t="inlineStr">
        <is>
          <t>SALVATOR</t>
        </is>
      </c>
      <c r="D129" s="66" t="inlineStr">
        <is>
          <t xml:space="preserve">MOSS GREEN </t>
        </is>
      </c>
      <c r="E129" s="41" t="inlineStr">
        <is>
          <t>MORGADO</t>
        </is>
      </c>
      <c r="F129" s="58" t="inlineStr">
        <is>
          <t>25.07467.I BUREL PESADO</t>
        </is>
      </c>
      <c r="G129" s="41" t="n"/>
      <c r="H129" s="41" t="n"/>
      <c r="I129" s="66" t="inlineStr">
        <is>
          <t>Drop 3</t>
        </is>
      </c>
      <c r="J129" s="66" t="inlineStr">
        <is>
          <t>JACKET</t>
        </is>
      </c>
      <c r="K129" s="40" t="inlineStr">
        <is>
          <t>MENS</t>
        </is>
      </c>
      <c r="L129" s="42" t="inlineStr">
        <is>
          <t>A2</t>
        </is>
      </c>
      <c r="M129" s="42" t="n"/>
      <c r="N129" s="292" t="n">
        <v>12.05</v>
      </c>
      <c r="O129" s="41" t="inlineStr">
        <is>
          <t>120M</t>
        </is>
      </c>
      <c r="P129" s="41" t="inlineStr">
        <is>
          <t>6W</t>
        </is>
      </c>
      <c r="Q129" s="41" t="n"/>
      <c r="R129" s="103" t="n"/>
      <c r="S129" s="121" t="n">
        <v>0</v>
      </c>
      <c r="T129" s="121" t="n">
        <v>0</v>
      </c>
      <c r="U129" s="121" t="n">
        <v>0</v>
      </c>
      <c r="V129" s="136" t="n">
        <v>150</v>
      </c>
      <c r="W129" s="155" t="n">
        <v>100</v>
      </c>
      <c r="X129" s="155" t="n">
        <v>100</v>
      </c>
      <c r="Y129" s="155" t="n">
        <v>100</v>
      </c>
      <c r="Z129" s="221" t="n">
        <v>70</v>
      </c>
      <c r="AA129" s="11">
        <f>Z129*Q129</f>
        <v/>
      </c>
    </row>
    <row customHeight="1" ht="15" r="130">
      <c r="A130" s="66" t="inlineStr">
        <is>
          <t>K160752051</t>
        </is>
      </c>
      <c r="B130" s="63" t="n"/>
      <c r="C130" s="66" t="inlineStr">
        <is>
          <t>SALVATOR</t>
        </is>
      </c>
      <c r="D130" s="66" t="inlineStr">
        <is>
          <t>NAVY</t>
        </is>
      </c>
      <c r="E130" s="41" t="inlineStr">
        <is>
          <t>MORGADO</t>
        </is>
      </c>
      <c r="F130" s="58" t="inlineStr">
        <is>
          <t>25.07467.I BUREL PESADO</t>
        </is>
      </c>
      <c r="G130" s="41" t="n"/>
      <c r="H130" s="41" t="n"/>
      <c r="I130" s="66" t="inlineStr">
        <is>
          <t>Drop 3</t>
        </is>
      </c>
      <c r="J130" s="66" t="n"/>
      <c r="K130" s="40" t="inlineStr">
        <is>
          <t>MENS</t>
        </is>
      </c>
      <c r="L130" s="42" t="inlineStr">
        <is>
          <t>A2</t>
        </is>
      </c>
      <c r="M130" s="42" t="n"/>
      <c r="N130" s="292" t="n"/>
      <c r="O130" s="41" t="n"/>
      <c r="P130" s="41" t="n"/>
      <c r="Q130" s="41" t="n"/>
      <c r="R130" s="103" t="n"/>
      <c r="S130" s="121" t="n">
        <v>0</v>
      </c>
      <c r="T130" s="121" t="n">
        <v>0</v>
      </c>
      <c r="U130" s="121" t="n">
        <v>0</v>
      </c>
      <c r="V130" s="136" t="inlineStr">
        <is>
          <t>cx</t>
        </is>
      </c>
      <c r="W130" s="155" t="n">
        <v>50</v>
      </c>
      <c r="X130" s="155" t="n">
        <v>50</v>
      </c>
      <c r="Y130" s="155" t="n">
        <v>50</v>
      </c>
      <c r="Z130" s="221" t="n">
        <v>80</v>
      </c>
      <c r="AA130" s="11">
        <f>Z130*Q130</f>
        <v/>
      </c>
    </row>
    <row customHeight="1" ht="15" r="131">
      <c r="A131" s="66" t="inlineStr">
        <is>
          <t>K160753032</t>
        </is>
      </c>
      <c r="B131" s="63" t="inlineStr">
        <is>
          <t>ZALANDO</t>
        </is>
      </c>
      <c r="C131" s="66" t="inlineStr">
        <is>
          <t>ANGUS</t>
        </is>
      </c>
      <c r="D131" s="66" t="inlineStr">
        <is>
          <t>NAVY</t>
        </is>
      </c>
      <c r="E131" s="41" t="inlineStr">
        <is>
          <t>MORGADO</t>
        </is>
      </c>
      <c r="F131" s="58" t="n"/>
      <c r="G131" s="41" t="n"/>
      <c r="H131" s="41" t="n"/>
      <c r="I131" s="66" t="inlineStr">
        <is>
          <t>Drop 3</t>
        </is>
      </c>
      <c r="J131" s="66" t="inlineStr">
        <is>
          <t>SHIRT</t>
        </is>
      </c>
      <c r="K131" s="40" t="inlineStr">
        <is>
          <t>MENS</t>
        </is>
      </c>
      <c r="L131" s="42" t="inlineStr">
        <is>
          <t>A2</t>
        </is>
      </c>
      <c r="M131" s="42" t="n"/>
      <c r="N131" s="292" t="n"/>
      <c r="O131" s="41" t="n"/>
      <c r="P131" s="41" t="n"/>
      <c r="Q131" s="41" t="n"/>
      <c r="R131" s="103" t="n"/>
      <c r="S131" s="121" t="n">
        <v>0</v>
      </c>
      <c r="T131" s="121" t="n">
        <v>0</v>
      </c>
      <c r="U131" s="121" t="n">
        <v>0</v>
      </c>
      <c r="V131" s="136" t="n">
        <v>0</v>
      </c>
      <c r="W131" s="155" t="n">
        <v>300</v>
      </c>
      <c r="X131" s="155" t="n">
        <v>300</v>
      </c>
      <c r="Y131" s="155" t="n">
        <v>300</v>
      </c>
      <c r="Z131" s="155" t="n">
        <v>300</v>
      </c>
      <c r="AA131" s="11">
        <f>Z131*Q131</f>
        <v/>
      </c>
    </row>
    <row customHeight="1" ht="15" r="132">
      <c r="A132" s="3" t="inlineStr">
        <is>
          <t>K999901302</t>
        </is>
      </c>
      <c r="B132" s="63" t="n"/>
      <c r="C132" s="63" t="inlineStr">
        <is>
          <t>CHRISTINA</t>
        </is>
      </c>
      <c r="D132" s="63" t="inlineStr">
        <is>
          <t>DARK WORN</t>
        </is>
      </c>
      <c r="E132" s="3" t="inlineStr">
        <is>
          <t>ORTA</t>
        </is>
      </c>
      <c r="F132" s="3" t="n">
        <v>9541</v>
      </c>
      <c r="G132" s="41" t="n"/>
      <c r="H132" s="3" t="inlineStr">
        <is>
          <t>ROYAL CORE</t>
        </is>
      </c>
      <c r="I132" s="66" t="inlineStr">
        <is>
          <t>Drop 1</t>
        </is>
      </c>
      <c r="J132" s="63" t="inlineStr">
        <is>
          <t>JEANS</t>
        </is>
      </c>
      <c r="K132" s="40" t="inlineStr">
        <is>
          <t>WOMENS</t>
        </is>
      </c>
      <c r="L132" s="79" t="inlineStr">
        <is>
          <t>ARTLAB</t>
        </is>
      </c>
      <c r="M132" s="79" t="inlineStr">
        <is>
          <t>INTERWASHING</t>
        </is>
      </c>
      <c r="N132" s="305" t="inlineStr">
        <is>
          <t>4,8 / 145</t>
        </is>
      </c>
      <c r="O132" s="41" t="n"/>
      <c r="P132" s="41" t="inlineStr">
        <is>
          <t>8W</t>
        </is>
      </c>
      <c r="Q132" s="41" t="n">
        <v>1.5</v>
      </c>
      <c r="R132" s="103" t="n">
        <v>300</v>
      </c>
      <c r="S132" s="121" t="n">
        <v>300</v>
      </c>
      <c r="T132" s="121" t="n">
        <v>300</v>
      </c>
      <c r="U132" s="121" t="n">
        <v>300</v>
      </c>
      <c r="V132" s="136" t="n">
        <v>300</v>
      </c>
      <c r="W132" s="155" t="n">
        <v>300</v>
      </c>
      <c r="X132" s="155" t="n">
        <v>300</v>
      </c>
      <c r="Y132" s="155" t="n">
        <v>300</v>
      </c>
      <c r="Z132" s="231" t="n">
        <v>51</v>
      </c>
      <c r="AA132" s="11">
        <f>Z132*Q132</f>
        <v/>
      </c>
      <c r="AB132" s="116" t="n">
        <v>2600</v>
      </c>
      <c r="AC132" s="117" t="n">
        <v>42416</v>
      </c>
      <c r="AD132" s="116" t="n">
        <v>7000</v>
      </c>
      <c r="AE132" s="117" t="n">
        <v>42475</v>
      </c>
      <c r="AF132" s="116" t="inlineStr">
        <is>
          <t>C/O to SS17</t>
        </is>
      </c>
      <c r="AH132" s="145" t="inlineStr">
        <is>
          <t>Deliver from Stock SS16!</t>
        </is>
      </c>
    </row>
    <row customHeight="1" ht="15" r="133">
      <c r="A133" s="3" t="inlineStr">
        <is>
          <t>K999901202</t>
        </is>
      </c>
      <c r="B133" s="63" t="n"/>
      <c r="C133" s="63" t="inlineStr">
        <is>
          <t>DIDO</t>
        </is>
      </c>
      <c r="D133" s="63" t="inlineStr">
        <is>
          <t>DARK WORN</t>
        </is>
      </c>
      <c r="E133" s="3" t="inlineStr">
        <is>
          <t>ORTA</t>
        </is>
      </c>
      <c r="F133" s="3" t="n">
        <v>9541</v>
      </c>
      <c r="G133" s="41" t="n"/>
      <c r="H133" s="3" t="inlineStr">
        <is>
          <t>ROYAL CORE</t>
        </is>
      </c>
      <c r="I133" s="66" t="inlineStr">
        <is>
          <t>Drop 1</t>
        </is>
      </c>
      <c r="J133" s="63" t="inlineStr">
        <is>
          <t>JEANS</t>
        </is>
      </c>
      <c r="K133" s="40" t="inlineStr">
        <is>
          <t>WOMENS</t>
        </is>
      </c>
      <c r="L133" s="79" t="inlineStr">
        <is>
          <t>ARTLAB</t>
        </is>
      </c>
      <c r="M133" s="79" t="inlineStr">
        <is>
          <t>INTERWASHING</t>
        </is>
      </c>
      <c r="N133" s="305" t="inlineStr">
        <is>
          <t>4,8 / 145</t>
        </is>
      </c>
      <c r="O133" s="41" t="n"/>
      <c r="P133" s="41" t="inlineStr">
        <is>
          <t>8W</t>
        </is>
      </c>
      <c r="Q133" s="41" t="n">
        <v>1.5</v>
      </c>
      <c r="R133" s="103" t="n">
        <v>400</v>
      </c>
      <c r="S133" s="121" t="n">
        <v>400</v>
      </c>
      <c r="T133" s="121" t="n">
        <v>400</v>
      </c>
      <c r="U133" s="121" t="n">
        <v>400</v>
      </c>
      <c r="V133" s="144" t="n">
        <v>600</v>
      </c>
      <c r="W133" s="155" t="n">
        <v>600</v>
      </c>
      <c r="X133" s="155" t="n">
        <v>600</v>
      </c>
      <c r="Y133" s="155" t="n">
        <v>600</v>
      </c>
      <c r="Z133" s="155" t="n">
        <v>600</v>
      </c>
      <c r="AA133" s="11">
        <f>Z133*Q133</f>
        <v/>
      </c>
      <c r="AB133" s="116" t="inlineStr">
        <is>
          <t>x</t>
        </is>
      </c>
      <c r="AC133" s="116" t="inlineStr">
        <is>
          <t>x</t>
        </is>
      </c>
      <c r="AE133" s="116" t="inlineStr">
        <is>
          <t>x</t>
        </is>
      </c>
      <c r="AF133" s="116" t="inlineStr">
        <is>
          <t>C/O to SS17</t>
        </is>
      </c>
      <c r="AH133" s="5" t="inlineStr">
        <is>
          <t>x</t>
        </is>
      </c>
      <c r="AJ133" s="11" t="n">
        <v>300</v>
      </c>
      <c r="AL133" s="11" t="inlineStr">
        <is>
          <t>x</t>
        </is>
      </c>
    </row>
    <row customHeight="1" ht="15" r="134">
      <c r="A134" s="77" t="inlineStr">
        <is>
          <t>K999901102</t>
        </is>
      </c>
      <c r="B134" s="63" t="n"/>
      <c r="C134" s="63" t="inlineStr">
        <is>
          <t>JUNO</t>
        </is>
      </c>
      <c r="D134" s="66" t="inlineStr">
        <is>
          <t>DARK WORN</t>
        </is>
      </c>
      <c r="E134" s="3" t="inlineStr">
        <is>
          <t>ORTA</t>
        </is>
      </c>
      <c r="F134" s="3" t="n">
        <v>9541</v>
      </c>
      <c r="G134" s="41" t="n"/>
      <c r="H134" s="3" t="inlineStr">
        <is>
          <t>ROYAL CORE</t>
        </is>
      </c>
      <c r="I134" s="66" t="inlineStr">
        <is>
          <t>Drop 1</t>
        </is>
      </c>
      <c r="J134" s="63" t="inlineStr">
        <is>
          <t>JEANS</t>
        </is>
      </c>
      <c r="K134" s="40" t="inlineStr">
        <is>
          <t>WOMENS</t>
        </is>
      </c>
      <c r="L134" s="79" t="inlineStr">
        <is>
          <t>ARTLAB</t>
        </is>
      </c>
      <c r="M134" s="79" t="inlineStr">
        <is>
          <t>INTERWASHING</t>
        </is>
      </c>
      <c r="N134" s="305" t="inlineStr">
        <is>
          <t>4,8 / 145</t>
        </is>
      </c>
      <c r="O134" s="41" t="n"/>
      <c r="P134" s="41" t="inlineStr">
        <is>
          <t>8W</t>
        </is>
      </c>
      <c r="Q134" s="41" t="n">
        <v>1.5</v>
      </c>
      <c r="R134" s="103" t="n">
        <v>500</v>
      </c>
      <c r="S134" s="121" t="n">
        <v>500</v>
      </c>
      <c r="T134" s="121" t="n">
        <v>500</v>
      </c>
      <c r="U134" s="121" t="n">
        <v>500</v>
      </c>
      <c r="V134" s="136" t="n">
        <v>400</v>
      </c>
      <c r="W134" s="155" t="n">
        <v>400</v>
      </c>
      <c r="X134" s="155" t="n">
        <v>400</v>
      </c>
      <c r="Y134" s="155" t="n">
        <v>400</v>
      </c>
      <c r="Z134" s="221" t="n">
        <v>500</v>
      </c>
      <c r="AA134" s="11">
        <f>Z134*Q134</f>
        <v/>
      </c>
      <c r="AB134" s="116" t="inlineStr">
        <is>
          <t>x</t>
        </is>
      </c>
      <c r="AC134" s="116" t="inlineStr">
        <is>
          <t>x</t>
        </is>
      </c>
      <c r="AE134" s="116" t="inlineStr">
        <is>
          <t>x</t>
        </is>
      </c>
      <c r="AF134" s="116" t="inlineStr">
        <is>
          <t>C/O to SS17</t>
        </is>
      </c>
      <c r="AI134" s="11" t="inlineStr">
        <is>
          <t>x</t>
        </is>
      </c>
    </row>
    <row customHeight="1" ht="15" r="135">
      <c r="A135" s="3" t="inlineStr">
        <is>
          <t>K160751207</t>
        </is>
      </c>
      <c r="B135" s="63" t="inlineStr">
        <is>
          <t>ZALANDO</t>
        </is>
      </c>
      <c r="C135" s="66" t="inlineStr">
        <is>
          <t>CHARLES</t>
        </is>
      </c>
      <c r="D135" s="66" t="inlineStr">
        <is>
          <t>DRY COMFORT STRETCH</t>
        </is>
      </c>
      <c r="E135" s="66" t="inlineStr">
        <is>
          <t>ORTA</t>
        </is>
      </c>
      <c r="F135" s="67" t="n">
        <v>9541</v>
      </c>
      <c r="G135" s="156" t="n"/>
      <c r="H135" s="41" t="inlineStr">
        <is>
          <t>EVERLASTIN'</t>
        </is>
      </c>
      <c r="I135" s="66" t="inlineStr">
        <is>
          <t>Drop 1</t>
        </is>
      </c>
      <c r="J135" s="66" t="inlineStr">
        <is>
          <t>JEANS</t>
        </is>
      </c>
      <c r="K135" s="40" t="inlineStr">
        <is>
          <t>MENS</t>
        </is>
      </c>
      <c r="L135" s="42" t="inlineStr">
        <is>
          <t>ARTLAB</t>
        </is>
      </c>
      <c r="M135" s="42" t="inlineStr">
        <is>
          <t>UNWASHED</t>
        </is>
      </c>
      <c r="N135" s="305" t="inlineStr">
        <is>
          <t>4,8 / 145</t>
        </is>
      </c>
      <c r="O135" s="41" t="n"/>
      <c r="P135" s="41" t="n"/>
      <c r="Q135" s="41" t="n">
        <v>1.5</v>
      </c>
      <c r="R135" s="103" t="n">
        <v>500</v>
      </c>
      <c r="S135" s="121" t="n">
        <v>700</v>
      </c>
      <c r="T135" s="121" t="n">
        <v>700</v>
      </c>
      <c r="U135" s="121" t="n">
        <v>700</v>
      </c>
      <c r="V135" s="136" t="n">
        <v>700</v>
      </c>
      <c r="W135" s="155" t="n">
        <v>700</v>
      </c>
      <c r="X135" s="155" t="n">
        <v>700</v>
      </c>
      <c r="Y135" s="155" t="n">
        <v>700</v>
      </c>
      <c r="Z135" s="155" t="n">
        <v>700</v>
      </c>
      <c r="AA135" s="11">
        <f>Z135*Q135</f>
        <v/>
      </c>
      <c r="AB135" s="116" t="inlineStr">
        <is>
          <t>x</t>
        </is>
      </c>
      <c r="AC135" s="116" t="inlineStr">
        <is>
          <t>x</t>
        </is>
      </c>
      <c r="AE135" s="116" t="inlineStr">
        <is>
          <t>x</t>
        </is>
      </c>
      <c r="AF135" s="116" t="inlineStr">
        <is>
          <t>C/O to SS17</t>
        </is>
      </c>
      <c r="AH135" s="11" t="inlineStr">
        <is>
          <t>x</t>
        </is>
      </c>
      <c r="AJ135" s="11" t="n">
        <v>700</v>
      </c>
      <c r="AL135" s="11" t="inlineStr">
        <is>
          <t>x</t>
        </is>
      </c>
    </row>
    <row customHeight="1" ht="15" r="136">
      <c r="A136" s="66" t="inlineStr">
        <is>
          <t>K160751402</t>
        </is>
      </c>
      <c r="B136" s="63" t="n"/>
      <c r="C136" s="66" t="inlineStr">
        <is>
          <t>RYAN</t>
        </is>
      </c>
      <c r="D136" s="66" t="inlineStr">
        <is>
          <t>DRY COMFORT STRETCH</t>
        </is>
      </c>
      <c r="E136" s="66" t="inlineStr">
        <is>
          <t>ORTA</t>
        </is>
      </c>
      <c r="F136" s="67" t="n">
        <v>9541</v>
      </c>
      <c r="G136" s="41" t="n"/>
      <c r="H136" s="41" t="inlineStr">
        <is>
          <t>EVERLASTIN'</t>
        </is>
      </c>
      <c r="I136" s="66" t="inlineStr">
        <is>
          <t>Drop 1</t>
        </is>
      </c>
      <c r="J136" s="66" t="inlineStr">
        <is>
          <t>JEANS</t>
        </is>
      </c>
      <c r="K136" s="40" t="inlineStr">
        <is>
          <t>MENS</t>
        </is>
      </c>
      <c r="L136" s="42" t="inlineStr">
        <is>
          <t>ARTLAB</t>
        </is>
      </c>
      <c r="M136" s="42" t="inlineStr">
        <is>
          <t>UNWASHED</t>
        </is>
      </c>
      <c r="N136" s="305" t="inlineStr">
        <is>
          <t>4,8 / 145</t>
        </is>
      </c>
      <c r="O136" s="41" t="n"/>
      <c r="P136" s="41" t="n"/>
      <c r="Q136" s="41" t="n">
        <v>1.5</v>
      </c>
      <c r="R136" s="103" t="n">
        <v>250</v>
      </c>
      <c r="S136" s="121" t="n">
        <v>500</v>
      </c>
      <c r="T136" s="121" t="n">
        <v>500</v>
      </c>
      <c r="U136" s="121" t="n">
        <v>700</v>
      </c>
      <c r="V136" s="136" t="n">
        <v>700</v>
      </c>
      <c r="W136" s="155" t="n">
        <v>700</v>
      </c>
      <c r="X136" s="155" t="n">
        <v>700</v>
      </c>
      <c r="Y136" s="155" t="n">
        <v>700</v>
      </c>
      <c r="Z136" s="221" t="n">
        <v>900</v>
      </c>
      <c r="AA136" s="11">
        <f>Z136*Q136</f>
        <v/>
      </c>
      <c r="AB136" s="116" t="inlineStr">
        <is>
          <t>x</t>
        </is>
      </c>
      <c r="AC136" s="116" t="inlineStr">
        <is>
          <t>x</t>
        </is>
      </c>
      <c r="AE136" s="116" t="inlineStr">
        <is>
          <t>x</t>
        </is>
      </c>
      <c r="AF136" s="116" t="inlineStr">
        <is>
          <t>C/O to SS17</t>
        </is>
      </c>
      <c r="AI136" s="11" t="inlineStr">
        <is>
          <t>x</t>
        </is>
      </c>
      <c r="AJ136" s="11" t="n">
        <v>700</v>
      </c>
      <c r="AK136" s="11" t="n">
        <v>200</v>
      </c>
      <c r="AL136" s="11" t="inlineStr">
        <is>
          <t>x</t>
        </is>
      </c>
    </row>
    <row customHeight="1" ht="15" r="137">
      <c r="A137" s="3" t="inlineStr">
        <is>
          <t>K999901303</t>
        </is>
      </c>
      <c r="B137" s="63" t="inlineStr">
        <is>
          <t>ZALANDO</t>
        </is>
      </c>
      <c r="C137" s="63" t="inlineStr">
        <is>
          <t>CHRISTINA</t>
        </is>
      </c>
      <c r="D137" s="66" t="inlineStr">
        <is>
          <t>MID INDIGO</t>
        </is>
      </c>
      <c r="E137" s="3" t="inlineStr">
        <is>
          <t>ORTA</t>
        </is>
      </c>
      <c r="F137" s="3" t="n">
        <v>9541</v>
      </c>
      <c r="G137" s="41" t="n"/>
      <c r="H137" s="3" t="inlineStr">
        <is>
          <t>ROYAL CORE</t>
        </is>
      </c>
      <c r="I137" s="66" t="inlineStr">
        <is>
          <t>Drop 1</t>
        </is>
      </c>
      <c r="J137" s="63" t="inlineStr">
        <is>
          <t>JEANS</t>
        </is>
      </c>
      <c r="K137" s="40" t="inlineStr">
        <is>
          <t>WOMENS</t>
        </is>
      </c>
      <c r="L137" s="79" t="inlineStr">
        <is>
          <t>ARTLAB</t>
        </is>
      </c>
      <c r="M137" s="79" t="inlineStr">
        <is>
          <t>INTERWASHING</t>
        </is>
      </c>
      <c r="N137" s="305" t="inlineStr">
        <is>
          <t>4,8 / 145</t>
        </is>
      </c>
      <c r="O137" s="41" t="n"/>
      <c r="P137" s="41" t="inlineStr">
        <is>
          <t>8W</t>
        </is>
      </c>
      <c r="Q137" s="41" t="n">
        <v>1.5</v>
      </c>
      <c r="R137" s="103" t="n">
        <v>400</v>
      </c>
      <c r="S137" s="121" t="n">
        <v>400</v>
      </c>
      <c r="T137" s="121" t="n">
        <v>400</v>
      </c>
      <c r="U137" s="121" t="n">
        <v>400</v>
      </c>
      <c r="V137" s="136" t="n">
        <v>400</v>
      </c>
      <c r="W137" s="155" t="n">
        <v>400</v>
      </c>
      <c r="X137" s="155" t="n">
        <v>400</v>
      </c>
      <c r="Y137" s="155" t="n">
        <v>400</v>
      </c>
      <c r="Z137" s="155" t="n">
        <v>400</v>
      </c>
      <c r="AA137" s="11">
        <f>Z137*Q137</f>
        <v/>
      </c>
      <c r="AB137" s="116" t="inlineStr">
        <is>
          <t>x</t>
        </is>
      </c>
      <c r="AC137" s="116" t="inlineStr">
        <is>
          <t>x</t>
        </is>
      </c>
      <c r="AE137" s="116" t="inlineStr">
        <is>
          <t>x</t>
        </is>
      </c>
      <c r="AF137" s="116" t="inlineStr">
        <is>
          <t>C/O to SS17</t>
        </is>
      </c>
      <c r="AI137" s="5" t="inlineStr">
        <is>
          <t>x</t>
        </is>
      </c>
    </row>
    <row customHeight="1" ht="15" r="138">
      <c r="A138" s="3" t="inlineStr">
        <is>
          <t>K999901203</t>
        </is>
      </c>
      <c r="B138" s="63" t="inlineStr">
        <is>
          <t>ZALANDO</t>
        </is>
      </c>
      <c r="C138" s="63" t="inlineStr">
        <is>
          <t>DIDO</t>
        </is>
      </c>
      <c r="D138" s="66" t="inlineStr">
        <is>
          <t>MID INDIGO</t>
        </is>
      </c>
      <c r="E138" s="3" t="inlineStr">
        <is>
          <t>ORTA</t>
        </is>
      </c>
      <c r="F138" s="3" t="n">
        <v>9541</v>
      </c>
      <c r="G138" s="41" t="n"/>
      <c r="H138" s="3" t="inlineStr">
        <is>
          <t>ROYAL CORE</t>
        </is>
      </c>
      <c r="I138" s="66" t="inlineStr">
        <is>
          <t>Drop 1</t>
        </is>
      </c>
      <c r="J138" s="63" t="inlineStr">
        <is>
          <t>JEANS</t>
        </is>
      </c>
      <c r="K138" s="40" t="inlineStr">
        <is>
          <t>WOMENS</t>
        </is>
      </c>
      <c r="L138" s="79" t="inlineStr">
        <is>
          <t>ARTLAB</t>
        </is>
      </c>
      <c r="M138" s="79" t="inlineStr">
        <is>
          <t>INTERWASHING</t>
        </is>
      </c>
      <c r="N138" s="305" t="inlineStr">
        <is>
          <t>4,8 / 145</t>
        </is>
      </c>
      <c r="O138" s="41" t="n"/>
      <c r="P138" s="41" t="inlineStr">
        <is>
          <t>8W</t>
        </is>
      </c>
      <c r="Q138" s="41" t="n">
        <v>1.5</v>
      </c>
      <c r="R138" s="103" t="n">
        <v>300</v>
      </c>
      <c r="S138" s="121" t="n">
        <v>300</v>
      </c>
      <c r="T138" s="121" t="n">
        <v>300</v>
      </c>
      <c r="U138" s="121" t="n">
        <v>300</v>
      </c>
      <c r="V138" s="136" t="n">
        <v>300</v>
      </c>
      <c r="W138" s="155" t="n">
        <v>300</v>
      </c>
      <c r="X138" s="155" t="n">
        <v>300</v>
      </c>
      <c r="Y138" s="155" t="n">
        <v>300</v>
      </c>
      <c r="Z138" s="221" t="n">
        <v>500</v>
      </c>
      <c r="AA138" s="11">
        <f>Z138*Q138</f>
        <v/>
      </c>
      <c r="AB138" s="116" t="inlineStr">
        <is>
          <t>x</t>
        </is>
      </c>
      <c r="AC138" s="116" t="inlineStr">
        <is>
          <t>x</t>
        </is>
      </c>
      <c r="AE138" s="116" t="inlineStr">
        <is>
          <t>x</t>
        </is>
      </c>
      <c r="AF138" s="116" t="inlineStr">
        <is>
          <t>C/O to SS17</t>
        </is>
      </c>
      <c r="AI138" s="11" t="inlineStr">
        <is>
          <t>x</t>
        </is>
      </c>
      <c r="AJ138" s="11" t="n">
        <v>500</v>
      </c>
      <c r="AL138" s="11" t="inlineStr">
        <is>
          <t>x</t>
        </is>
      </c>
    </row>
    <row customHeight="1" ht="15" r="139">
      <c r="A139" s="77" t="inlineStr">
        <is>
          <t>K999901103</t>
        </is>
      </c>
      <c r="B139" s="63" t="n"/>
      <c r="C139" s="63" t="inlineStr">
        <is>
          <t>JUNO</t>
        </is>
      </c>
      <c r="D139" s="66" t="inlineStr">
        <is>
          <t>MID INDIGO</t>
        </is>
      </c>
      <c r="E139" s="3" t="inlineStr">
        <is>
          <t>ORTA</t>
        </is>
      </c>
      <c r="F139" s="3" t="n">
        <v>9541</v>
      </c>
      <c r="G139" s="41" t="n"/>
      <c r="H139" s="3" t="inlineStr">
        <is>
          <t>ROYAL CORE</t>
        </is>
      </c>
      <c r="I139" s="66" t="inlineStr">
        <is>
          <t>Drop 1</t>
        </is>
      </c>
      <c r="J139" s="63" t="inlineStr">
        <is>
          <t>JEANS</t>
        </is>
      </c>
      <c r="K139" s="40" t="inlineStr">
        <is>
          <t>WOMENS</t>
        </is>
      </c>
      <c r="L139" s="79" t="inlineStr">
        <is>
          <t>ARTLAB</t>
        </is>
      </c>
      <c r="M139" s="79" t="inlineStr">
        <is>
          <t>INTERWASHING</t>
        </is>
      </c>
      <c r="N139" s="305" t="inlineStr">
        <is>
          <t>4,8 / 145</t>
        </is>
      </c>
      <c r="O139" s="41" t="n"/>
      <c r="P139" s="41" t="inlineStr">
        <is>
          <t>8W</t>
        </is>
      </c>
      <c r="Q139" s="41" t="n">
        <v>1.5</v>
      </c>
      <c r="R139" s="103" t="n">
        <v>500</v>
      </c>
      <c r="S139" s="121" t="n">
        <v>500</v>
      </c>
      <c r="T139" s="121" t="n">
        <v>500</v>
      </c>
      <c r="U139" s="121" t="n">
        <v>500</v>
      </c>
      <c r="V139" s="136" t="n">
        <v>500</v>
      </c>
      <c r="W139" s="155" t="n">
        <v>500</v>
      </c>
      <c r="X139" s="155" t="n">
        <v>500</v>
      </c>
      <c r="Y139" s="155" t="n">
        <v>500</v>
      </c>
      <c r="Z139" s="155" t="n">
        <v>500</v>
      </c>
      <c r="AA139" s="11">
        <f>Z139*Q139</f>
        <v/>
      </c>
      <c r="AB139" s="116" t="inlineStr">
        <is>
          <t>x</t>
        </is>
      </c>
      <c r="AC139" s="116" t="inlineStr">
        <is>
          <t>x</t>
        </is>
      </c>
      <c r="AE139" s="116" t="inlineStr">
        <is>
          <t>x</t>
        </is>
      </c>
      <c r="AF139" s="116" t="inlineStr">
        <is>
          <t>C/O to SS17</t>
        </is>
      </c>
      <c r="AI139" s="5" t="inlineStr">
        <is>
          <t>x</t>
        </is>
      </c>
    </row>
    <row customHeight="1" ht="15" r="140">
      <c r="A140" s="3" t="inlineStr">
        <is>
          <t>K999901301</t>
        </is>
      </c>
      <c r="B140" s="63" t="n"/>
      <c r="C140" s="63" t="inlineStr">
        <is>
          <t>CHRISTINA</t>
        </is>
      </c>
      <c r="D140" s="66" t="inlineStr">
        <is>
          <t>RINSE</t>
        </is>
      </c>
      <c r="E140" s="3" t="inlineStr">
        <is>
          <t>ORTA</t>
        </is>
      </c>
      <c r="F140" s="3" t="n">
        <v>9541</v>
      </c>
      <c r="G140" s="41" t="n"/>
      <c r="H140" s="3" t="inlineStr">
        <is>
          <t>ROYAL CORE</t>
        </is>
      </c>
      <c r="I140" s="66" t="inlineStr">
        <is>
          <t>Drop 1</t>
        </is>
      </c>
      <c r="J140" s="63" t="inlineStr">
        <is>
          <t>JEANS</t>
        </is>
      </c>
      <c r="K140" s="40" t="inlineStr">
        <is>
          <t>WOMENS</t>
        </is>
      </c>
      <c r="L140" s="79" t="inlineStr">
        <is>
          <t>ARTLAB</t>
        </is>
      </c>
      <c r="M140" s="79" t="inlineStr">
        <is>
          <t>INTERWASHING</t>
        </is>
      </c>
      <c r="N140" s="305" t="inlineStr">
        <is>
          <t>4,8 / 145</t>
        </is>
      </c>
      <c r="O140" s="41" t="n"/>
      <c r="P140" s="41" t="inlineStr">
        <is>
          <t>8W</t>
        </is>
      </c>
      <c r="Q140" s="41" t="n">
        <v>1.5</v>
      </c>
      <c r="R140" s="103" t="n">
        <v>400</v>
      </c>
      <c r="S140" s="121" t="n">
        <v>400</v>
      </c>
      <c r="T140" s="121" t="n">
        <v>400</v>
      </c>
      <c r="U140" s="121" t="n">
        <v>400</v>
      </c>
      <c r="V140" s="136" t="n">
        <v>600</v>
      </c>
      <c r="W140" s="155" t="n">
        <v>600</v>
      </c>
      <c r="X140" s="155" t="n">
        <v>600</v>
      </c>
      <c r="Y140" s="155" t="n">
        <v>600</v>
      </c>
      <c r="Z140" s="155" t="n">
        <v>600</v>
      </c>
      <c r="AA140" s="11">
        <f>Z140*Q140</f>
        <v/>
      </c>
      <c r="AB140" s="116" t="inlineStr">
        <is>
          <t>x</t>
        </is>
      </c>
      <c r="AC140" s="116" t="inlineStr">
        <is>
          <t>x</t>
        </is>
      </c>
      <c r="AE140" s="116" t="inlineStr">
        <is>
          <t>x</t>
        </is>
      </c>
      <c r="AF140" s="116" t="inlineStr">
        <is>
          <t>C/O to SS17</t>
        </is>
      </c>
      <c r="AI140" s="11" t="inlineStr">
        <is>
          <t>x</t>
        </is>
      </c>
    </row>
    <row customHeight="1" ht="15" r="141">
      <c r="A141" s="3" t="inlineStr">
        <is>
          <t>K999901201</t>
        </is>
      </c>
      <c r="B141" s="63" t="inlineStr">
        <is>
          <t>ZALANDO</t>
        </is>
      </c>
      <c r="C141" s="63" t="inlineStr">
        <is>
          <t>DIDO</t>
        </is>
      </c>
      <c r="D141" s="66" t="inlineStr">
        <is>
          <t>RINSE</t>
        </is>
      </c>
      <c r="E141" s="3" t="inlineStr">
        <is>
          <t>ORTA</t>
        </is>
      </c>
      <c r="F141" s="3" t="n">
        <v>9541</v>
      </c>
      <c r="G141" s="41" t="n"/>
      <c r="H141" s="3" t="inlineStr">
        <is>
          <t>ROYAL CORE</t>
        </is>
      </c>
      <c r="I141" s="66" t="inlineStr">
        <is>
          <t>Drop 1</t>
        </is>
      </c>
      <c r="J141" s="63" t="inlineStr">
        <is>
          <t>JEANS</t>
        </is>
      </c>
      <c r="K141" s="40" t="inlineStr">
        <is>
          <t>WOMENS</t>
        </is>
      </c>
      <c r="L141" s="79" t="inlineStr">
        <is>
          <t>ARTLAB</t>
        </is>
      </c>
      <c r="M141" s="79" t="inlineStr">
        <is>
          <t>INTERWASHING</t>
        </is>
      </c>
      <c r="N141" s="305" t="inlineStr">
        <is>
          <t>4,8 / 145</t>
        </is>
      </c>
      <c r="O141" s="41" t="n"/>
      <c r="P141" s="41" t="inlineStr">
        <is>
          <t>8W</t>
        </is>
      </c>
      <c r="Q141" s="41" t="n">
        <v>1.5</v>
      </c>
      <c r="R141" s="103" t="n">
        <v>300</v>
      </c>
      <c r="S141" s="121" t="n">
        <v>300</v>
      </c>
      <c r="T141" s="121" t="n">
        <v>300</v>
      </c>
      <c r="U141" s="121" t="n">
        <v>300</v>
      </c>
      <c r="V141" s="136" t="n">
        <v>600</v>
      </c>
      <c r="W141" s="155" t="n">
        <v>600</v>
      </c>
      <c r="X141" s="155" t="n">
        <v>600</v>
      </c>
      <c r="Y141" s="155" t="n">
        <v>600</v>
      </c>
      <c r="Z141" s="221" t="n">
        <v>900</v>
      </c>
      <c r="AA141" s="11">
        <f>Z141*Q141</f>
        <v/>
      </c>
      <c r="AB141" s="116" t="inlineStr">
        <is>
          <t>x</t>
        </is>
      </c>
      <c r="AC141" s="116" t="inlineStr">
        <is>
          <t>x</t>
        </is>
      </c>
      <c r="AE141" s="116" t="inlineStr">
        <is>
          <t>x</t>
        </is>
      </c>
      <c r="AF141" s="116" t="inlineStr">
        <is>
          <t>C/O to SS17</t>
        </is>
      </c>
      <c r="AH141" s="11" t="inlineStr">
        <is>
          <t>x</t>
        </is>
      </c>
      <c r="AI141" s="11" t="inlineStr">
        <is>
          <t>x</t>
        </is>
      </c>
      <c r="AJ141" s="11" t="n">
        <v>600</v>
      </c>
      <c r="AK141" s="11" t="n">
        <v>300</v>
      </c>
      <c r="AL141" s="11" t="n">
        <v>2600</v>
      </c>
    </row>
    <row customHeight="1" ht="15" r="142">
      <c r="A142" s="77" t="inlineStr">
        <is>
          <t>K999901101</t>
        </is>
      </c>
      <c r="B142" s="63" t="n"/>
      <c r="C142" s="63" t="inlineStr">
        <is>
          <t>JUNO</t>
        </is>
      </c>
      <c r="D142" s="66" t="inlineStr">
        <is>
          <t>RINSE</t>
        </is>
      </c>
      <c r="E142" s="3" t="inlineStr">
        <is>
          <t>ORTA</t>
        </is>
      </c>
      <c r="F142" s="3" t="n">
        <v>9541</v>
      </c>
      <c r="G142" s="41" t="n"/>
      <c r="H142" s="3" t="inlineStr">
        <is>
          <t>ROYAL CORE</t>
        </is>
      </c>
      <c r="I142" s="66" t="inlineStr">
        <is>
          <t>Drop 1</t>
        </is>
      </c>
      <c r="J142" s="63" t="inlineStr">
        <is>
          <t>JEANS</t>
        </is>
      </c>
      <c r="K142" s="40" t="inlineStr">
        <is>
          <t>WOMENS</t>
        </is>
      </c>
      <c r="L142" s="79" t="inlineStr">
        <is>
          <t>ARTLAB</t>
        </is>
      </c>
      <c r="M142" s="79" t="inlineStr">
        <is>
          <t>INTERWASHING</t>
        </is>
      </c>
      <c r="N142" s="305" t="inlineStr">
        <is>
          <t>4,8 / 145</t>
        </is>
      </c>
      <c r="O142" s="41" t="n"/>
      <c r="P142" s="41" t="inlineStr">
        <is>
          <t>8W</t>
        </is>
      </c>
      <c r="Q142" s="41" t="n">
        <v>1.5</v>
      </c>
      <c r="R142" s="103" t="n">
        <v>300</v>
      </c>
      <c r="S142" s="121" t="n">
        <v>300</v>
      </c>
      <c r="T142" s="121" t="n">
        <v>300</v>
      </c>
      <c r="U142" s="121" t="n">
        <v>300</v>
      </c>
      <c r="V142" s="136" t="n">
        <v>300</v>
      </c>
      <c r="W142" s="155" t="n">
        <v>300</v>
      </c>
      <c r="X142" s="155" t="n">
        <v>300</v>
      </c>
      <c r="Y142" s="155" t="n">
        <v>300</v>
      </c>
      <c r="Z142" s="221" t="n">
        <v>500</v>
      </c>
      <c r="AA142" s="11">
        <f>Z142*Q142</f>
        <v/>
      </c>
      <c r="AB142" s="116" t="inlineStr">
        <is>
          <t>x</t>
        </is>
      </c>
      <c r="AC142" s="116" t="inlineStr">
        <is>
          <t>x</t>
        </is>
      </c>
      <c r="AE142" s="116" t="inlineStr">
        <is>
          <t>x</t>
        </is>
      </c>
      <c r="AF142" s="116" t="inlineStr">
        <is>
          <t>C/O to SS17</t>
        </is>
      </c>
      <c r="AI142" s="5" t="inlineStr">
        <is>
          <t>x</t>
        </is>
      </c>
    </row>
    <row customHeight="1" ht="15" r="143">
      <c r="A143" s="3" t="inlineStr">
        <is>
          <t>K160701702</t>
        </is>
      </c>
      <c r="B143" s="63" t="n"/>
      <c r="C143" s="66" t="inlineStr">
        <is>
          <t>MARIE</t>
        </is>
      </c>
      <c r="D143" s="66" t="inlineStr">
        <is>
          <t>RINSE</t>
        </is>
      </c>
      <c r="E143" s="66" t="inlineStr">
        <is>
          <t>ORTA</t>
        </is>
      </c>
      <c r="F143" s="67" t="n">
        <v>9541</v>
      </c>
      <c r="G143" s="67" t="n"/>
      <c r="H143" s="41" t="inlineStr">
        <is>
          <t>SEASONAL MAIN</t>
        </is>
      </c>
      <c r="I143" s="66" t="inlineStr">
        <is>
          <t>Drop 1</t>
        </is>
      </c>
      <c r="J143" s="66" t="inlineStr">
        <is>
          <t>JEANS</t>
        </is>
      </c>
      <c r="K143" s="40" t="inlineStr">
        <is>
          <t>WOMENS</t>
        </is>
      </c>
      <c r="L143" s="42" t="inlineStr">
        <is>
          <t>ARTLAB</t>
        </is>
      </c>
      <c r="M143" s="42" t="inlineStr">
        <is>
          <t>INTERWASHING</t>
        </is>
      </c>
      <c r="N143" s="305" t="inlineStr">
        <is>
          <t>4,8 / 145</t>
        </is>
      </c>
      <c r="O143" s="41" t="n"/>
      <c r="P143" s="41" t="n"/>
      <c r="Q143" s="41" t="n">
        <v>1.5</v>
      </c>
      <c r="R143" s="103" t="n"/>
      <c r="S143" s="121" t="n">
        <v>0</v>
      </c>
      <c r="T143" s="121" t="n">
        <v>400</v>
      </c>
      <c r="U143" s="121" t="n">
        <v>400</v>
      </c>
      <c r="V143" s="136" t="n">
        <v>500</v>
      </c>
      <c r="W143" s="155" t="n">
        <v>500</v>
      </c>
      <c r="X143" s="155" t="n">
        <v>500</v>
      </c>
      <c r="Y143" s="155" t="n">
        <v>500</v>
      </c>
      <c r="Z143" s="221" t="n">
        <v>400</v>
      </c>
      <c r="AA143" s="11">
        <f>Z143*Q143</f>
        <v/>
      </c>
      <c r="AB143" s="116" t="inlineStr">
        <is>
          <t>x</t>
        </is>
      </c>
      <c r="AC143" s="116" t="inlineStr">
        <is>
          <t>x</t>
        </is>
      </c>
      <c r="AE143" s="116" t="inlineStr">
        <is>
          <t>x</t>
        </is>
      </c>
      <c r="AF143" s="116" t="inlineStr">
        <is>
          <t>C/O to SS17</t>
        </is>
      </c>
      <c r="AI143" s="5" t="inlineStr">
        <is>
          <t>x</t>
        </is>
      </c>
    </row>
    <row customHeight="1" ht="15" r="144">
      <c r="A144" s="147" t="inlineStr">
        <is>
          <t>K160751103</t>
        </is>
      </c>
      <c r="B144" s="152" t="n"/>
      <c r="C144" s="230" t="inlineStr">
        <is>
          <t>JAMES</t>
        </is>
      </c>
      <c r="D144" s="230" t="inlineStr">
        <is>
          <t>LASER BRIGHT BLUE</t>
        </is>
      </c>
      <c r="E144" s="230" t="inlineStr">
        <is>
          <t>ORTA</t>
        </is>
      </c>
      <c r="F144" s="149" t="n">
        <v>9554</v>
      </c>
      <c r="G144" s="109" t="n"/>
      <c r="H144" s="109" t="inlineStr">
        <is>
          <t>KINGS OF LAUNDRY</t>
        </is>
      </c>
      <c r="I144" s="230" t="inlineStr">
        <is>
          <t>Drop 1</t>
        </is>
      </c>
      <c r="J144" s="230" t="inlineStr">
        <is>
          <t>JEANS</t>
        </is>
      </c>
      <c r="K144" s="122" t="inlineStr">
        <is>
          <t>MENS</t>
        </is>
      </c>
      <c r="L144" s="109" t="inlineStr">
        <is>
          <t>ARTLAB</t>
        </is>
      </c>
      <c r="M144" s="109" t="inlineStr">
        <is>
          <t>INTERWASHING</t>
        </is>
      </c>
      <c r="N144" s="326" t="inlineStr">
        <is>
          <t>5,45 / 151</t>
        </is>
      </c>
      <c r="O144" s="109" t="n"/>
      <c r="P144" s="109" t="n"/>
      <c r="Q144" s="109" t="n">
        <v>1.5</v>
      </c>
      <c r="R144" s="125" t="n"/>
      <c r="S144" s="126" t="n">
        <v>0</v>
      </c>
      <c r="T144" s="126" t="inlineStr">
        <is>
          <t>cx</t>
        </is>
      </c>
      <c r="U144" s="126" t="inlineStr">
        <is>
          <t>cx</t>
        </is>
      </c>
      <c r="V144" s="135" t="inlineStr">
        <is>
          <t>cx</t>
        </is>
      </c>
      <c r="W144" s="135" t="inlineStr">
        <is>
          <t>cx</t>
        </is>
      </c>
      <c r="X144" s="135" t="inlineStr">
        <is>
          <t>cx</t>
        </is>
      </c>
      <c r="Y144" s="135" t="inlineStr">
        <is>
          <t>cx</t>
        </is>
      </c>
      <c r="Z144" s="135" t="inlineStr">
        <is>
          <t>cx</t>
        </is>
      </c>
      <c r="AH144" s="11" t="inlineStr">
        <is>
          <t>CXLD</t>
        </is>
      </c>
      <c r="AI144" s="11" t="inlineStr">
        <is>
          <t>CXLD</t>
        </is>
      </c>
    </row>
    <row customHeight="1" ht="15" r="145">
      <c r="A145" s="147" t="inlineStr">
        <is>
          <t>K160701002</t>
        </is>
      </c>
      <c r="B145" s="152" t="n"/>
      <c r="C145" s="230" t="inlineStr">
        <is>
          <t>RICA</t>
        </is>
      </c>
      <c r="D145" s="230" t="inlineStr">
        <is>
          <t>LASER BRIGHT BLUE</t>
        </is>
      </c>
      <c r="E145" s="230" t="inlineStr">
        <is>
          <t>ORTA</t>
        </is>
      </c>
      <c r="F145" s="149" t="n">
        <v>9554</v>
      </c>
      <c r="G145" s="109" t="n"/>
      <c r="H145" s="109" t="inlineStr">
        <is>
          <t>KINGS OF LAUNDRY</t>
        </is>
      </c>
      <c r="I145" s="230" t="inlineStr">
        <is>
          <t>Drop 1</t>
        </is>
      </c>
      <c r="J145" s="230" t="inlineStr">
        <is>
          <t>JEANS</t>
        </is>
      </c>
      <c r="K145" s="122" t="inlineStr">
        <is>
          <t>WOMENS</t>
        </is>
      </c>
      <c r="L145" s="109" t="inlineStr">
        <is>
          <t>ARTLAB</t>
        </is>
      </c>
      <c r="M145" s="109" t="inlineStr">
        <is>
          <t>INTERWASHING</t>
        </is>
      </c>
      <c r="N145" s="326" t="inlineStr">
        <is>
          <t>5,45 / 151</t>
        </is>
      </c>
      <c r="O145" s="109" t="n"/>
      <c r="P145" s="109" t="n"/>
      <c r="Q145" s="109" t="n">
        <v>1.5</v>
      </c>
      <c r="R145" s="125" t="n"/>
      <c r="S145" s="126" t="n">
        <v>0</v>
      </c>
      <c r="T145" s="126" t="inlineStr">
        <is>
          <t>cx</t>
        </is>
      </c>
      <c r="U145" s="126" t="inlineStr">
        <is>
          <t>cx</t>
        </is>
      </c>
      <c r="V145" s="135" t="inlineStr">
        <is>
          <t>cx</t>
        </is>
      </c>
      <c r="W145" s="135" t="inlineStr">
        <is>
          <t>cx</t>
        </is>
      </c>
      <c r="X145" s="135" t="inlineStr">
        <is>
          <t>cx</t>
        </is>
      </c>
      <c r="Y145" s="135" t="inlineStr">
        <is>
          <t>cx</t>
        </is>
      </c>
      <c r="Z145" s="135" t="inlineStr">
        <is>
          <t>cx</t>
        </is>
      </c>
      <c r="AH145" s="11" t="inlineStr">
        <is>
          <t>CXLD</t>
        </is>
      </c>
      <c r="AI145" s="11" t="inlineStr">
        <is>
          <t>CXLD</t>
        </is>
      </c>
    </row>
    <row customHeight="1" ht="15" r="146">
      <c r="A146" s="3" t="inlineStr">
        <is>
          <t>K160701601</t>
        </is>
      </c>
      <c r="B146" s="63" t="n"/>
      <c r="C146" s="66" t="inlineStr">
        <is>
          <t>SADE</t>
        </is>
      </c>
      <c r="D146" s="66" t="inlineStr">
        <is>
          <t>DARK BLUE MARBLE</t>
        </is>
      </c>
      <c r="E146" s="66" t="inlineStr">
        <is>
          <t>ORTA</t>
        </is>
      </c>
      <c r="F146" s="67" t="n">
        <v>9560</v>
      </c>
      <c r="G146" s="156" t="n"/>
      <c r="H146" s="41" t="inlineStr">
        <is>
          <t>KINGS OF LAUNDRY</t>
        </is>
      </c>
      <c r="I146" s="66" t="inlineStr">
        <is>
          <t>Drop 1</t>
        </is>
      </c>
      <c r="J146" s="66" t="inlineStr">
        <is>
          <t>JEANS</t>
        </is>
      </c>
      <c r="K146" s="40" t="inlineStr">
        <is>
          <t>WOMENS</t>
        </is>
      </c>
      <c r="L146" s="42" t="inlineStr">
        <is>
          <t>ARTLAB</t>
        </is>
      </c>
      <c r="M146" s="42" t="inlineStr">
        <is>
          <t>ELLETI</t>
        </is>
      </c>
      <c r="N146" s="305" t="inlineStr">
        <is>
          <t>5,35 / 150</t>
        </is>
      </c>
      <c r="O146" s="41" t="n"/>
      <c r="P146" s="41" t="n"/>
      <c r="Q146" s="41" t="n">
        <v>1.5</v>
      </c>
      <c r="R146" s="103" t="n"/>
      <c r="S146" s="121" t="n">
        <v>0</v>
      </c>
      <c r="T146" s="121" t="n">
        <v>200</v>
      </c>
      <c r="U146" s="121" t="n">
        <v>200</v>
      </c>
      <c r="V146" s="136" t="n">
        <v>200</v>
      </c>
      <c r="W146" s="155" t="n">
        <v>200</v>
      </c>
      <c r="X146" s="155" t="n">
        <v>200</v>
      </c>
      <c r="Y146" s="155" t="n">
        <v>200</v>
      </c>
      <c r="Z146" s="221" t="n">
        <v>170</v>
      </c>
      <c r="AA146" s="11">
        <f>Z146*Q146</f>
        <v/>
      </c>
      <c r="AB146" s="116">
        <f>1700+300</f>
        <v/>
      </c>
      <c r="AF146" s="116" t="inlineStr">
        <is>
          <t>C/O to SS17</t>
        </is>
      </c>
      <c r="AI146" s="5" t="inlineStr">
        <is>
          <t>x</t>
        </is>
      </c>
    </row>
    <row customHeight="1" ht="15" r="147">
      <c r="A147" s="3" t="inlineStr">
        <is>
          <t>K160701605</t>
        </is>
      </c>
      <c r="B147" s="63" t="n"/>
      <c r="C147" s="66" t="inlineStr">
        <is>
          <t>SADE</t>
        </is>
      </c>
      <c r="D147" s="66" t="inlineStr">
        <is>
          <t>PANEL REPAIR</t>
        </is>
      </c>
      <c r="E147" s="66" t="inlineStr">
        <is>
          <t>ORTA</t>
        </is>
      </c>
      <c r="F147" s="67" t="n">
        <v>9560</v>
      </c>
      <c r="G147" s="156" t="n"/>
      <c r="H147" s="41" t="inlineStr">
        <is>
          <t>TRIPLE R</t>
        </is>
      </c>
      <c r="I147" s="66" t="inlineStr">
        <is>
          <t>Drop 1</t>
        </is>
      </c>
      <c r="J147" s="66" t="inlineStr">
        <is>
          <t>JEANS</t>
        </is>
      </c>
      <c r="K147" s="40" t="inlineStr">
        <is>
          <t>WOMENS</t>
        </is>
      </c>
      <c r="L147" s="42" t="inlineStr">
        <is>
          <t>ARTLAB</t>
        </is>
      </c>
      <c r="M147" s="42" t="inlineStr">
        <is>
          <t>INTERWASHING</t>
        </is>
      </c>
      <c r="N147" s="305" t="inlineStr">
        <is>
          <t>5,35 / 150</t>
        </is>
      </c>
      <c r="O147" s="41" t="n"/>
      <c r="P147" s="41" t="n"/>
      <c r="Q147" s="41" t="n">
        <v>5</v>
      </c>
      <c r="R147" s="103" t="n"/>
      <c r="S147" s="121" t="n">
        <v>0</v>
      </c>
      <c r="T147" s="121" t="n">
        <v>50</v>
      </c>
      <c r="U147" s="121" t="n">
        <v>50</v>
      </c>
      <c r="V147" s="136" t="n">
        <v>50</v>
      </c>
      <c r="W147" s="155" t="n">
        <v>50</v>
      </c>
      <c r="X147" s="155" t="n">
        <v>50</v>
      </c>
      <c r="Y147" s="155" t="n">
        <v>50</v>
      </c>
      <c r="Z147" s="221" t="n">
        <v>100</v>
      </c>
      <c r="AA147" s="11">
        <f>Z147*Q147</f>
        <v/>
      </c>
      <c r="AB147" s="116" t="inlineStr">
        <is>
          <t>x</t>
        </is>
      </c>
      <c r="AF147" s="116" t="inlineStr">
        <is>
          <t>C/O to SS17</t>
        </is>
      </c>
      <c r="AI147" s="5" t="inlineStr">
        <is>
          <t>x</t>
        </is>
      </c>
    </row>
    <row customHeight="1" ht="15" r="148">
      <c r="A148" s="66" t="inlineStr">
        <is>
          <t>K160751309</t>
        </is>
      </c>
      <c r="B148" s="63" t="inlineStr">
        <is>
          <t>ZALANDO</t>
        </is>
      </c>
      <c r="C148" s="66" t="inlineStr">
        <is>
          <t>JOHN</t>
        </is>
      </c>
      <c r="D148" s="61" t="inlineStr">
        <is>
          <t>VINTAGE LASER</t>
        </is>
      </c>
      <c r="E148" s="66" t="inlineStr">
        <is>
          <t>ORTA</t>
        </is>
      </c>
      <c r="F148" s="67" t="n">
        <v>9560</v>
      </c>
      <c r="G148" s="41" t="n"/>
      <c r="H148" s="41" t="inlineStr">
        <is>
          <t>KINGS OF LAUNDRY</t>
        </is>
      </c>
      <c r="I148" s="66" t="inlineStr">
        <is>
          <t>Drop 1</t>
        </is>
      </c>
      <c r="J148" s="66" t="inlineStr">
        <is>
          <t>JEANS</t>
        </is>
      </c>
      <c r="K148" s="40" t="inlineStr">
        <is>
          <t>MENS</t>
        </is>
      </c>
      <c r="L148" s="42" t="inlineStr">
        <is>
          <t>ARTLAB</t>
        </is>
      </c>
      <c r="M148" s="42" t="inlineStr">
        <is>
          <t>ELLETI</t>
        </is>
      </c>
      <c r="N148" s="305" t="inlineStr">
        <is>
          <t>5,35 / 150</t>
        </is>
      </c>
      <c r="O148" s="41" t="n"/>
      <c r="P148" s="41" t="n"/>
      <c r="Q148" s="41" t="n">
        <v>1.5</v>
      </c>
      <c r="R148" s="103" t="n"/>
      <c r="S148" s="121" t="n">
        <v>0</v>
      </c>
      <c r="T148" s="121" t="n">
        <v>200</v>
      </c>
      <c r="U148" s="121" t="n">
        <v>200</v>
      </c>
      <c r="V148" s="136" t="n">
        <v>200</v>
      </c>
      <c r="W148" s="155" t="n">
        <v>150</v>
      </c>
      <c r="X148" s="155" t="n">
        <v>150</v>
      </c>
      <c r="Y148" s="155" t="n">
        <v>150</v>
      </c>
      <c r="Z148" s="155" t="n">
        <v>150</v>
      </c>
      <c r="AA148" s="11">
        <f>Z148*Q148</f>
        <v/>
      </c>
      <c r="AB148" s="116" t="inlineStr">
        <is>
          <t>x</t>
        </is>
      </c>
      <c r="AF148" s="116" t="inlineStr">
        <is>
          <t>C/O to SS17</t>
        </is>
      </c>
      <c r="AH148" s="11" t="inlineStr">
        <is>
          <t>x</t>
        </is>
      </c>
      <c r="AJ148" s="11" t="n">
        <v>150</v>
      </c>
      <c r="AL148" s="11" t="inlineStr">
        <is>
          <t>x</t>
        </is>
      </c>
    </row>
    <row customHeight="1" ht="15" r="149">
      <c r="A149" s="3" t="inlineStr">
        <is>
          <t>K160701301</t>
        </is>
      </c>
      <c r="B149" s="63" t="inlineStr">
        <is>
          <t>ZALANDO</t>
        </is>
      </c>
      <c r="C149" s="66" t="inlineStr">
        <is>
          <t>KIMBERLEY</t>
        </is>
      </c>
      <c r="D149" s="66" t="inlineStr">
        <is>
          <t>VINTAGE LASER</t>
        </is>
      </c>
      <c r="E149" s="66" t="inlineStr">
        <is>
          <t>ORTA</t>
        </is>
      </c>
      <c r="F149" s="67" t="n">
        <v>9560</v>
      </c>
      <c r="G149" s="156" t="n"/>
      <c r="H149" s="41" t="inlineStr">
        <is>
          <t>KINGS OF LAUNDRY</t>
        </is>
      </c>
      <c r="I149" s="66" t="inlineStr">
        <is>
          <t>Drop 1</t>
        </is>
      </c>
      <c r="J149" s="66" t="inlineStr">
        <is>
          <t>JEANS</t>
        </is>
      </c>
      <c r="K149" s="40" t="inlineStr">
        <is>
          <t>WOMENS</t>
        </is>
      </c>
      <c r="L149" s="42" t="inlineStr">
        <is>
          <t>ARTLAB</t>
        </is>
      </c>
      <c r="M149" s="42" t="inlineStr">
        <is>
          <t>ELLETI</t>
        </is>
      </c>
      <c r="N149" s="305" t="inlineStr">
        <is>
          <t>5,35 / 150</t>
        </is>
      </c>
      <c r="O149" s="41" t="n"/>
      <c r="P149" s="41" t="n"/>
      <c r="Q149" s="41" t="n">
        <v>1.5</v>
      </c>
      <c r="R149" s="103" t="n"/>
      <c r="S149" s="121" t="n">
        <v>0</v>
      </c>
      <c r="T149" s="121" t="n">
        <v>150</v>
      </c>
      <c r="U149" s="121" t="n">
        <v>150</v>
      </c>
      <c r="V149" s="136" t="n">
        <v>150</v>
      </c>
      <c r="W149" s="155" t="n">
        <v>200</v>
      </c>
      <c r="X149" s="155" t="n">
        <v>200</v>
      </c>
      <c r="Y149" s="155" t="n">
        <v>200</v>
      </c>
      <c r="Z149" s="155" t="n">
        <v>200</v>
      </c>
      <c r="AA149" s="11">
        <f>Z149*Q149</f>
        <v/>
      </c>
      <c r="AB149" s="116" t="inlineStr">
        <is>
          <t>x</t>
        </is>
      </c>
      <c r="AF149" s="116" t="inlineStr">
        <is>
          <t>C/O to SS17</t>
        </is>
      </c>
      <c r="AH149" s="11" t="inlineStr">
        <is>
          <t>x</t>
        </is>
      </c>
      <c r="AJ149" s="11" t="n">
        <v>200</v>
      </c>
      <c r="AL149" s="11" t="n">
        <v>1700</v>
      </c>
      <c r="AM149" s="113" t="n">
        <v>42446</v>
      </c>
    </row>
    <row customHeight="1" ht="15" r="150">
      <c r="A150" s="3" t="inlineStr">
        <is>
          <t>K160701602</t>
        </is>
      </c>
      <c r="B150" s="63" t="n"/>
      <c r="C150" s="66" t="inlineStr">
        <is>
          <t>SADE</t>
        </is>
      </c>
      <c r="D150" s="66" t="inlineStr">
        <is>
          <t>VINTAGE REPAIR</t>
        </is>
      </c>
      <c r="E150" s="66" t="inlineStr">
        <is>
          <t>ORTA</t>
        </is>
      </c>
      <c r="F150" s="67" t="n">
        <v>9560</v>
      </c>
      <c r="G150" s="156" t="n"/>
      <c r="H150" s="41" t="inlineStr">
        <is>
          <t>SEASONAL MAIN</t>
        </is>
      </c>
      <c r="I150" s="66" t="inlineStr">
        <is>
          <t>Drop 1</t>
        </is>
      </c>
      <c r="J150" s="66" t="inlineStr">
        <is>
          <t>JEANS</t>
        </is>
      </c>
      <c r="K150" s="40" t="inlineStr">
        <is>
          <t>WOMENS</t>
        </is>
      </c>
      <c r="L150" s="42" t="inlineStr">
        <is>
          <t>ARTLAB</t>
        </is>
      </c>
      <c r="M150" s="42" t="inlineStr">
        <is>
          <t>INTERWASHING</t>
        </is>
      </c>
      <c r="N150" s="305" t="inlineStr">
        <is>
          <t>5,35 / 150</t>
        </is>
      </c>
      <c r="O150" s="41" t="n"/>
      <c r="P150" s="41" t="n"/>
      <c r="Q150" s="41" t="n">
        <v>1.5</v>
      </c>
      <c r="R150" s="103" t="n"/>
      <c r="S150" s="121" t="n">
        <v>0</v>
      </c>
      <c r="T150" s="121" t="n">
        <v>0</v>
      </c>
      <c r="U150" s="121" t="n">
        <v>0</v>
      </c>
      <c r="V150" s="136" t="n">
        <v>0</v>
      </c>
      <c r="W150" s="154" t="n">
        <v>0</v>
      </c>
      <c r="X150" s="154" t="n">
        <v>0</v>
      </c>
      <c r="Y150" s="154" t="n">
        <v>0</v>
      </c>
      <c r="Z150" s="221" t="n">
        <v>100</v>
      </c>
      <c r="AA150" s="11">
        <f>Z150*Q150</f>
        <v/>
      </c>
      <c r="AB150" s="116" t="inlineStr">
        <is>
          <t>x</t>
        </is>
      </c>
      <c r="AF150" s="116" t="inlineStr">
        <is>
          <t>C/O to SS17</t>
        </is>
      </c>
      <c r="AH150" s="11" t="inlineStr">
        <is>
          <t>TBA</t>
        </is>
      </c>
      <c r="AI150" s="11" t="inlineStr">
        <is>
          <t>TBA</t>
        </is>
      </c>
    </row>
    <row customHeight="1" ht="15" r="151">
      <c r="A151" s="3" t="inlineStr">
        <is>
          <t>K160701801</t>
        </is>
      </c>
      <c r="B151" s="63" t="inlineStr">
        <is>
          <t>ZALANDO</t>
        </is>
      </c>
      <c r="C151" s="66" t="inlineStr">
        <is>
          <t>JANE</t>
        </is>
      </c>
      <c r="D151" s="61" t="inlineStr">
        <is>
          <t>VINTAGE USED</t>
        </is>
      </c>
      <c r="E151" s="66" t="inlineStr">
        <is>
          <t>ORTA</t>
        </is>
      </c>
      <c r="F151" s="67" t="n">
        <v>9560</v>
      </c>
      <c r="G151" s="156" t="n"/>
      <c r="H151" s="41" t="inlineStr">
        <is>
          <t>SEASONAL MAIN</t>
        </is>
      </c>
      <c r="I151" s="66" t="inlineStr">
        <is>
          <t>Drop 1</t>
        </is>
      </c>
      <c r="J151" s="66" t="inlineStr">
        <is>
          <t>JEANS</t>
        </is>
      </c>
      <c r="K151" s="40" t="inlineStr">
        <is>
          <t>WOMENS</t>
        </is>
      </c>
      <c r="L151" s="42" t="inlineStr">
        <is>
          <t>ARTLAB</t>
        </is>
      </c>
      <c r="M151" s="42" t="inlineStr">
        <is>
          <t>INTERWASHING</t>
        </is>
      </c>
      <c r="N151" s="305" t="inlineStr">
        <is>
          <t>5,35 / 150</t>
        </is>
      </c>
      <c r="O151" s="41" t="n"/>
      <c r="P151" s="41" t="n"/>
      <c r="Q151" s="41" t="n">
        <v>1.5</v>
      </c>
      <c r="R151" s="103" t="n"/>
      <c r="S151" s="121" t="n">
        <v>0</v>
      </c>
      <c r="T151" s="121" t="n">
        <v>150</v>
      </c>
      <c r="U151" s="121" t="n">
        <v>150</v>
      </c>
      <c r="V151" s="136" t="n">
        <v>150</v>
      </c>
      <c r="W151" s="155" t="n">
        <v>200</v>
      </c>
      <c r="X151" s="155" t="n">
        <v>200</v>
      </c>
      <c r="Y151" s="155" t="n">
        <v>200</v>
      </c>
      <c r="Z151" s="155" t="n">
        <v>200</v>
      </c>
      <c r="AA151" s="11">
        <f>Z151*Q151</f>
        <v/>
      </c>
      <c r="AB151" s="116" t="inlineStr">
        <is>
          <t>x</t>
        </is>
      </c>
      <c r="AF151" s="116" t="inlineStr">
        <is>
          <t>C/O to SS17</t>
        </is>
      </c>
      <c r="AH151" s="11" t="inlineStr">
        <is>
          <t>x</t>
        </is>
      </c>
      <c r="AJ151" s="11" t="n">
        <v>200</v>
      </c>
      <c r="AL151" s="11" t="inlineStr">
        <is>
          <t>x</t>
        </is>
      </c>
    </row>
    <row customHeight="1" ht="15" r="152">
      <c r="A152" s="66" t="inlineStr">
        <is>
          <t>K160751602</t>
        </is>
      </c>
      <c r="B152" s="63" t="n"/>
      <c r="C152" s="66" t="inlineStr">
        <is>
          <t>LOUIS</t>
        </is>
      </c>
      <c r="D152" s="66" t="inlineStr">
        <is>
          <t>VINTAGE USED</t>
        </is>
      </c>
      <c r="E152" s="66" t="inlineStr">
        <is>
          <t>ORTA</t>
        </is>
      </c>
      <c r="F152" s="67" t="n">
        <v>9560</v>
      </c>
      <c r="G152" s="41" t="n"/>
      <c r="H152" s="41" t="inlineStr">
        <is>
          <t>SEASONAL MAIN</t>
        </is>
      </c>
      <c r="I152" s="66" t="inlineStr">
        <is>
          <t>Drop 1</t>
        </is>
      </c>
      <c r="J152" s="66" t="inlineStr">
        <is>
          <t>JEANS</t>
        </is>
      </c>
      <c r="K152" s="40" t="inlineStr">
        <is>
          <t>MENS</t>
        </is>
      </c>
      <c r="L152" s="42" t="inlineStr">
        <is>
          <t>ARTLAB</t>
        </is>
      </c>
      <c r="M152" s="42" t="inlineStr">
        <is>
          <t>INTERWASHING</t>
        </is>
      </c>
      <c r="N152" s="305" t="inlineStr">
        <is>
          <t>5,35 / 150</t>
        </is>
      </c>
      <c r="O152" s="41" t="n"/>
      <c r="P152" s="41" t="n"/>
      <c r="Q152" s="41" t="n">
        <v>1.5</v>
      </c>
      <c r="R152" s="103" t="n"/>
      <c r="S152" s="121" t="n">
        <v>0</v>
      </c>
      <c r="T152" s="121" t="inlineStr">
        <is>
          <t>cx</t>
        </is>
      </c>
      <c r="U152" s="121" t="inlineStr">
        <is>
          <t>cx</t>
        </is>
      </c>
      <c r="V152" s="136" t="n">
        <v>150</v>
      </c>
      <c r="W152" s="155" t="n">
        <v>150</v>
      </c>
      <c r="X152" s="155" t="n">
        <v>150</v>
      </c>
      <c r="Y152" s="155" t="n">
        <v>150</v>
      </c>
      <c r="Z152" s="155" t="n">
        <v>150</v>
      </c>
      <c r="AA152" s="11">
        <f>Z152*Q152</f>
        <v/>
      </c>
      <c r="AB152" s="116" t="inlineStr">
        <is>
          <t>x</t>
        </is>
      </c>
      <c r="AF152" s="116" t="inlineStr">
        <is>
          <t>C/O to SS17</t>
        </is>
      </c>
      <c r="AH152" s="11" t="inlineStr">
        <is>
          <t>x</t>
        </is>
      </c>
      <c r="AJ152" s="11" t="n">
        <v>150</v>
      </c>
      <c r="AL152" s="11" t="inlineStr">
        <is>
          <t>x</t>
        </is>
      </c>
    </row>
    <row customHeight="1" ht="15" r="153">
      <c r="A153" s="147" t="inlineStr">
        <is>
          <t>K160701902</t>
        </is>
      </c>
      <c r="B153" s="152" t="n"/>
      <c r="C153" s="230" t="inlineStr">
        <is>
          <t>REGAN</t>
        </is>
      </c>
      <c r="D153" s="230" t="inlineStr">
        <is>
          <t>WHITE</t>
        </is>
      </c>
      <c r="E153" s="109" t="inlineStr">
        <is>
          <t>ORTA</t>
        </is>
      </c>
      <c r="F153" s="124" t="inlineStr">
        <is>
          <t>0003A-38 ECRU!</t>
        </is>
      </c>
      <c r="G153" s="107" t="n"/>
      <c r="H153" s="109" t="inlineStr">
        <is>
          <t>SEASONAL WHITE</t>
        </is>
      </c>
      <c r="I153" s="230" t="inlineStr">
        <is>
          <t>Drop 1</t>
        </is>
      </c>
      <c r="J153" s="230" t="inlineStr">
        <is>
          <t>JEANS</t>
        </is>
      </c>
      <c r="K153" s="122" t="inlineStr">
        <is>
          <t>WOMENS</t>
        </is>
      </c>
      <c r="L153" s="109" t="inlineStr">
        <is>
          <t>ARTLAB</t>
        </is>
      </c>
      <c r="M153" s="109" t="inlineStr">
        <is>
          <t>INTERWASHING</t>
        </is>
      </c>
      <c r="N153" s="326" t="inlineStr">
        <is>
          <t>4,5 / 148</t>
        </is>
      </c>
      <c r="O153" s="109" t="n"/>
      <c r="P153" s="109" t="n"/>
      <c r="Q153" s="109" t="n">
        <v>1.5</v>
      </c>
      <c r="R153" s="125" t="n"/>
      <c r="S153" s="126" t="n">
        <v>0</v>
      </c>
      <c r="T153" s="126" t="inlineStr">
        <is>
          <t>wait</t>
        </is>
      </c>
      <c r="U153" s="126" t="inlineStr">
        <is>
          <t>wait</t>
        </is>
      </c>
      <c r="V153" s="135" t="inlineStr">
        <is>
          <t>cx</t>
        </is>
      </c>
      <c r="W153" s="135" t="inlineStr">
        <is>
          <t>cx</t>
        </is>
      </c>
      <c r="X153" s="135" t="inlineStr">
        <is>
          <t>cx</t>
        </is>
      </c>
      <c r="Y153" s="135" t="inlineStr">
        <is>
          <t>cx</t>
        </is>
      </c>
      <c r="Z153" s="135" t="inlineStr">
        <is>
          <t>cx</t>
        </is>
      </c>
      <c r="AB153" s="116">
        <f>1000+230</f>
        <v/>
      </c>
      <c r="AF153" s="116" t="inlineStr">
        <is>
          <t>C/O to SS17</t>
        </is>
      </c>
      <c r="AH153" s="11" t="inlineStr">
        <is>
          <t>CXLD</t>
        </is>
      </c>
      <c r="AI153" s="11" t="inlineStr">
        <is>
          <t>CXLD</t>
        </is>
      </c>
    </row>
    <row customHeight="1" ht="15" r="154">
      <c r="A154" s="3" t="inlineStr">
        <is>
          <t>K160701101</t>
        </is>
      </c>
      <c r="B154" s="63" t="n"/>
      <c r="C154" s="66" t="inlineStr">
        <is>
          <t>JUNO</t>
        </is>
      </c>
      <c r="D154" s="66" t="inlineStr">
        <is>
          <t>WHITE</t>
        </is>
      </c>
      <c r="E154" s="66" t="inlineStr">
        <is>
          <t>ORTA</t>
        </is>
      </c>
      <c r="F154" s="156" t="inlineStr">
        <is>
          <t>0505A-44 Optic White</t>
        </is>
      </c>
      <c r="G154" s="41" t="n"/>
      <c r="H154" s="41" t="inlineStr">
        <is>
          <t>SEASONAL WHITE</t>
        </is>
      </c>
      <c r="I154" s="66" t="inlineStr">
        <is>
          <t>Drop 1</t>
        </is>
      </c>
      <c r="J154" s="66" t="inlineStr">
        <is>
          <t>JEANS</t>
        </is>
      </c>
      <c r="K154" s="40" t="inlineStr">
        <is>
          <t>WOMENS</t>
        </is>
      </c>
      <c r="L154" s="42" t="inlineStr">
        <is>
          <t>ARTLAB</t>
        </is>
      </c>
      <c r="M154" s="42" t="inlineStr">
        <is>
          <t>INTERWASHING</t>
        </is>
      </c>
      <c r="N154" s="292" t="inlineStr">
        <is>
          <t>5,25 / 146</t>
        </is>
      </c>
      <c r="O154" s="41" t="n"/>
      <c r="P154" s="41" t="n"/>
      <c r="Q154" s="41" t="n">
        <v>1.5</v>
      </c>
      <c r="R154" s="103" t="n"/>
      <c r="S154" s="121" t="n">
        <v>0</v>
      </c>
      <c r="T154" s="121" t="n">
        <v>0</v>
      </c>
      <c r="U154" s="121" t="n">
        <v>0</v>
      </c>
      <c r="V154" s="136" t="n">
        <v>0</v>
      </c>
      <c r="W154" s="154" t="n">
        <v>0</v>
      </c>
      <c r="X154" s="154" t="n">
        <v>0</v>
      </c>
      <c r="Y154" s="154" t="n">
        <v>0</v>
      </c>
      <c r="Z154" s="231" t="n">
        <v>30</v>
      </c>
      <c r="AA154" s="11">
        <f>Z154*Q154</f>
        <v/>
      </c>
      <c r="AB154" s="116" t="n">
        <v>300</v>
      </c>
      <c r="AF154" s="116" t="inlineStr">
        <is>
          <t>C/O to SS17</t>
        </is>
      </c>
      <c r="AH154" s="145" t="inlineStr">
        <is>
          <t>Deliver from Stock SS16!</t>
        </is>
      </c>
    </row>
    <row customHeight="1" ht="15" r="155">
      <c r="A155" s="3" t="inlineStr">
        <is>
          <t>K160701302</t>
        </is>
      </c>
      <c r="B155" s="63" t="n"/>
      <c r="C155" s="66" t="inlineStr">
        <is>
          <t>KIMBERLEY</t>
        </is>
      </c>
      <c r="D155" s="66" t="inlineStr">
        <is>
          <t>DEEP BLUE LASER</t>
        </is>
      </c>
      <c r="E155" s="66" t="inlineStr">
        <is>
          <t>ORTA</t>
        </is>
      </c>
      <c r="F155" s="66" t="inlineStr">
        <is>
          <t xml:space="preserve">9569A-43 </t>
        </is>
      </c>
      <c r="G155" s="156" t="n">
        <v>8303</v>
      </c>
      <c r="H155" s="41" t="inlineStr">
        <is>
          <t>KINGS OF LAUNDRY</t>
        </is>
      </c>
      <c r="I155" s="66" t="inlineStr">
        <is>
          <t>Drop 1</t>
        </is>
      </c>
      <c r="J155" s="66" t="inlineStr">
        <is>
          <t>JEANS</t>
        </is>
      </c>
      <c r="K155" s="40" t="inlineStr">
        <is>
          <t>WOMENS</t>
        </is>
      </c>
      <c r="L155" s="42" t="inlineStr">
        <is>
          <t>ARTLAB</t>
        </is>
      </c>
      <c r="M155" s="42" t="inlineStr">
        <is>
          <t>INTERWASHING</t>
        </is>
      </c>
      <c r="N155" s="305" t="inlineStr">
        <is>
          <t>5,15 / 152</t>
        </is>
      </c>
      <c r="O155" s="41" t="n"/>
      <c r="P155" s="41" t="n"/>
      <c r="Q155" s="41" t="n">
        <v>1.5</v>
      </c>
      <c r="R155" s="103" t="n"/>
      <c r="S155" s="121" t="n">
        <v>0</v>
      </c>
      <c r="T155" s="121" t="n">
        <v>300</v>
      </c>
      <c r="U155" s="121" t="n">
        <v>300</v>
      </c>
      <c r="V155" s="136" t="n">
        <v>250</v>
      </c>
      <c r="W155" s="155" t="n">
        <v>220</v>
      </c>
      <c r="X155" s="155" t="n">
        <v>220</v>
      </c>
      <c r="Y155" s="155" t="n">
        <v>220</v>
      </c>
      <c r="Z155" s="155" t="n">
        <v>220</v>
      </c>
      <c r="AA155" s="11">
        <f>Z155*Q155</f>
        <v/>
      </c>
      <c r="AB155" s="116" t="n">
        <v>2500</v>
      </c>
      <c r="AC155" s="117" t="n"/>
      <c r="AF155" s="116" t="inlineStr">
        <is>
          <t>C/O to SS17</t>
        </is>
      </c>
      <c r="AH155" s="11" t="inlineStr">
        <is>
          <t>x</t>
        </is>
      </c>
      <c r="AJ155" s="11" t="n">
        <v>220</v>
      </c>
      <c r="AL155" s="11" t="n">
        <v>1100</v>
      </c>
      <c r="AM155" s="113" t="n">
        <v>42446</v>
      </c>
    </row>
    <row customHeight="1" ht="15" r="156">
      <c r="A156" s="66" t="inlineStr">
        <is>
          <t>K160751601</t>
        </is>
      </c>
      <c r="B156" s="63" t="n"/>
      <c r="C156" s="66" t="inlineStr">
        <is>
          <t>LOUIS</t>
        </is>
      </c>
      <c r="D156" s="66" t="inlineStr">
        <is>
          <t>DEEP BLUE LASER</t>
        </is>
      </c>
      <c r="E156" s="66" t="inlineStr">
        <is>
          <t>ORTA</t>
        </is>
      </c>
      <c r="F156" s="66" t="inlineStr">
        <is>
          <t xml:space="preserve">9569A-43 </t>
        </is>
      </c>
      <c r="G156" s="156" t="n">
        <v>8303</v>
      </c>
      <c r="H156" s="41" t="inlineStr">
        <is>
          <t>KINGS OF LAUNDRY</t>
        </is>
      </c>
      <c r="I156" s="66" t="inlineStr">
        <is>
          <t>Drop 1</t>
        </is>
      </c>
      <c r="J156" s="66" t="inlineStr">
        <is>
          <t>JEANS</t>
        </is>
      </c>
      <c r="K156" s="40" t="inlineStr">
        <is>
          <t>MENS</t>
        </is>
      </c>
      <c r="L156" s="42" t="inlineStr">
        <is>
          <t>ARTLAB</t>
        </is>
      </c>
      <c r="M156" s="42" t="inlineStr">
        <is>
          <t>INTERWASHING</t>
        </is>
      </c>
      <c r="N156" s="305" t="inlineStr">
        <is>
          <t>5,15 / 152</t>
        </is>
      </c>
      <c r="O156" s="41" t="n"/>
      <c r="P156" s="41" t="n"/>
      <c r="Q156" s="41" t="n">
        <v>1.5</v>
      </c>
      <c r="R156" s="103" t="n"/>
      <c r="S156" s="121" t="n">
        <v>0</v>
      </c>
      <c r="T156" s="121" t="n">
        <v>500</v>
      </c>
      <c r="U156" s="121" t="n">
        <v>500</v>
      </c>
      <c r="V156" s="136" t="n">
        <v>500</v>
      </c>
      <c r="W156" s="155" t="n">
        <v>380</v>
      </c>
      <c r="X156" s="155" t="n">
        <v>380</v>
      </c>
      <c r="Y156" s="155" t="n">
        <v>380</v>
      </c>
      <c r="Z156" s="221" t="n">
        <v>500</v>
      </c>
      <c r="AA156" s="11">
        <f>Z156*Q156</f>
        <v/>
      </c>
      <c r="AB156" s="116" t="inlineStr">
        <is>
          <t>x</t>
        </is>
      </c>
      <c r="AF156" s="116" t="inlineStr">
        <is>
          <t>C/O to SS17</t>
        </is>
      </c>
      <c r="AH156" s="11" t="inlineStr">
        <is>
          <t>x</t>
        </is>
      </c>
      <c r="AJ156" s="11" t="n">
        <v>380</v>
      </c>
      <c r="AK156" s="11" t="inlineStr">
        <is>
          <t>Increase Buy 1?</t>
        </is>
      </c>
      <c r="AL156" s="11" t="inlineStr">
        <is>
          <t>x</t>
        </is>
      </c>
    </row>
    <row customHeight="1" ht="15" r="157">
      <c r="A157" s="66" t="inlineStr">
        <is>
          <t>K160751310</t>
        </is>
      </c>
      <c r="B157" s="63" t="inlineStr">
        <is>
          <t>ZALANDO</t>
        </is>
      </c>
      <c r="C157" s="66" t="inlineStr">
        <is>
          <t>JOHN</t>
        </is>
      </c>
      <c r="D157" s="61" t="inlineStr">
        <is>
          <t>VINTAGE DESTROY</t>
        </is>
      </c>
      <c r="E157" s="66" t="inlineStr">
        <is>
          <t>ORTA</t>
        </is>
      </c>
      <c r="F157" s="66" t="inlineStr">
        <is>
          <t xml:space="preserve">9569A-43 </t>
        </is>
      </c>
      <c r="G157" s="156" t="n">
        <v>8303</v>
      </c>
      <c r="H157" s="41" t="inlineStr">
        <is>
          <t>KINGS OF LAUNDRY</t>
        </is>
      </c>
      <c r="I157" s="66" t="inlineStr">
        <is>
          <t>Drop 1</t>
        </is>
      </c>
      <c r="J157" s="66" t="inlineStr">
        <is>
          <t>JEANS</t>
        </is>
      </c>
      <c r="K157" s="40" t="inlineStr">
        <is>
          <t>MENS</t>
        </is>
      </c>
      <c r="L157" s="42" t="inlineStr">
        <is>
          <t>ARTLAB</t>
        </is>
      </c>
      <c r="M157" s="42" t="inlineStr">
        <is>
          <t>ELLETI</t>
        </is>
      </c>
      <c r="N157" s="305" t="inlineStr">
        <is>
          <t>5,15 / 152</t>
        </is>
      </c>
      <c r="O157" s="41" t="n"/>
      <c r="P157" s="41" t="n"/>
      <c r="Q157" s="41" t="n">
        <v>1.5</v>
      </c>
      <c r="R157" s="103" t="n"/>
      <c r="S157" s="121" t="n">
        <v>0</v>
      </c>
      <c r="T157" s="121" t="n">
        <v>300</v>
      </c>
      <c r="U157" s="121" t="n">
        <v>300</v>
      </c>
      <c r="V157" s="136" t="n">
        <v>250</v>
      </c>
      <c r="W157" s="155" t="n">
        <v>200</v>
      </c>
      <c r="X157" s="155" t="n">
        <v>200</v>
      </c>
      <c r="Y157" s="155" t="n">
        <v>200</v>
      </c>
      <c r="Z157" s="155" t="n">
        <v>200</v>
      </c>
      <c r="AA157" s="11">
        <f>Z157*Q157</f>
        <v/>
      </c>
      <c r="AB157" s="116" t="inlineStr">
        <is>
          <t>x</t>
        </is>
      </c>
      <c r="AF157" s="116" t="inlineStr">
        <is>
          <t>C/O to SS17</t>
        </is>
      </c>
      <c r="AH157" s="11" t="inlineStr">
        <is>
          <t>x</t>
        </is>
      </c>
      <c r="AJ157" s="11" t="n">
        <v>200</v>
      </c>
      <c r="AL157" s="11" t="inlineStr">
        <is>
          <t>x</t>
        </is>
      </c>
    </row>
    <row customHeight="1" ht="15" r="158">
      <c r="A158" s="3" t="inlineStr">
        <is>
          <t>K160751102</t>
        </is>
      </c>
      <c r="B158" s="63" t="inlineStr">
        <is>
          <t>ZALANDO</t>
        </is>
      </c>
      <c r="C158" s="66" t="inlineStr">
        <is>
          <t>JAMES</t>
        </is>
      </c>
      <c r="D158" s="66" t="inlineStr">
        <is>
          <t>GARAGE VEGGIE</t>
        </is>
      </c>
      <c r="E158" s="41" t="inlineStr">
        <is>
          <t>ORTA</t>
        </is>
      </c>
      <c r="F158" s="67" t="inlineStr">
        <is>
          <t>9573A-37</t>
        </is>
      </c>
      <c r="G158" s="156" t="n">
        <v>8354</v>
      </c>
      <c r="H158" s="41" t="inlineStr">
        <is>
          <t>VEGGIE DENIM</t>
        </is>
      </c>
      <c r="I158" s="230" t="inlineStr">
        <is>
          <t>Drop 1</t>
        </is>
      </c>
      <c r="J158" s="66" t="inlineStr">
        <is>
          <t>JEANS</t>
        </is>
      </c>
      <c r="K158" s="40" t="inlineStr">
        <is>
          <t>MENS</t>
        </is>
      </c>
      <c r="L158" s="42" t="inlineStr">
        <is>
          <t>ARTLAB</t>
        </is>
      </c>
      <c r="M158" s="42" t="inlineStr">
        <is>
          <t>INTERWASHING</t>
        </is>
      </c>
      <c r="N158" s="292" t="inlineStr">
        <is>
          <t>6,53 / 134</t>
        </is>
      </c>
      <c r="O158" s="41" t="n"/>
      <c r="P158" s="41" t="n"/>
      <c r="Q158" s="41" t="n">
        <v>1.5</v>
      </c>
      <c r="R158" s="103" t="n"/>
      <c r="S158" s="121" t="n">
        <v>0</v>
      </c>
      <c r="T158" s="121" t="n">
        <v>500</v>
      </c>
      <c r="U158" s="121" t="n">
        <v>500</v>
      </c>
      <c r="V158" s="136" t="n">
        <v>500</v>
      </c>
      <c r="W158" s="155" t="n">
        <v>300</v>
      </c>
      <c r="X158" s="155" t="n">
        <v>300</v>
      </c>
      <c r="Y158" s="155" t="n">
        <v>300</v>
      </c>
      <c r="Z158" s="155" t="n">
        <v>300</v>
      </c>
      <c r="AA158" s="11">
        <f>Z158*Q158</f>
        <v/>
      </c>
      <c r="AB158" s="116" t="n">
        <v>1800</v>
      </c>
      <c r="AH158" s="11" t="inlineStr">
        <is>
          <t>x</t>
        </is>
      </c>
      <c r="AJ158" s="11" t="n">
        <v>300</v>
      </c>
      <c r="AL158" s="11" t="inlineStr">
        <is>
          <t>x</t>
        </is>
      </c>
    </row>
    <row customHeight="1" ht="15" r="159">
      <c r="A159" s="3" t="inlineStr">
        <is>
          <t>K160701001</t>
        </is>
      </c>
      <c r="B159" s="63" t="inlineStr">
        <is>
          <t>ZALANDO</t>
        </is>
      </c>
      <c r="C159" s="66" t="inlineStr">
        <is>
          <t>RICA</t>
        </is>
      </c>
      <c r="D159" s="66" t="inlineStr">
        <is>
          <t>GARAGE VEGGIE</t>
        </is>
      </c>
      <c r="E159" s="66" t="inlineStr">
        <is>
          <t>ORTA</t>
        </is>
      </c>
      <c r="F159" s="67" t="inlineStr">
        <is>
          <t>9573A-37</t>
        </is>
      </c>
      <c r="G159" s="156" t="n">
        <v>8354</v>
      </c>
      <c r="H159" s="41" t="inlineStr">
        <is>
          <t>VEGGIE DENIM</t>
        </is>
      </c>
      <c r="I159" s="230" t="inlineStr">
        <is>
          <t>Drop 1</t>
        </is>
      </c>
      <c r="J159" s="66" t="inlineStr">
        <is>
          <t>JEANS</t>
        </is>
      </c>
      <c r="K159" s="40" t="inlineStr">
        <is>
          <t>WOMENS</t>
        </is>
      </c>
      <c r="L159" s="42" t="inlineStr">
        <is>
          <t>ARTLAB</t>
        </is>
      </c>
      <c r="M159" s="42" t="inlineStr">
        <is>
          <t>INTERWASHING</t>
        </is>
      </c>
      <c r="N159" s="292" t="inlineStr">
        <is>
          <t>6,53 / 134</t>
        </is>
      </c>
      <c r="O159" s="41" t="n"/>
      <c r="P159" s="41" t="n"/>
      <c r="Q159" s="41" t="n">
        <v>1.5</v>
      </c>
      <c r="R159" s="103" t="n"/>
      <c r="S159" s="121" t="n">
        <v>0</v>
      </c>
      <c r="T159" s="121" t="n">
        <v>300</v>
      </c>
      <c r="U159" s="121" t="n">
        <v>300</v>
      </c>
      <c r="V159" s="136" t="n">
        <v>400</v>
      </c>
      <c r="W159" s="155" t="n">
        <v>400</v>
      </c>
      <c r="X159" s="155" t="n">
        <v>400</v>
      </c>
      <c r="Y159" s="155" t="n">
        <v>400</v>
      </c>
      <c r="Z159" s="221" t="n">
        <v>450</v>
      </c>
      <c r="AA159" s="11">
        <f>Z159*Q159</f>
        <v/>
      </c>
      <c r="AB159" s="116" t="inlineStr">
        <is>
          <t>x</t>
        </is>
      </c>
      <c r="AH159" s="11" t="inlineStr">
        <is>
          <t>x</t>
        </is>
      </c>
      <c r="AJ159" s="11" t="n">
        <v>400</v>
      </c>
      <c r="AK159" s="11" t="inlineStr">
        <is>
          <t>Increase Buy 1?</t>
        </is>
      </c>
      <c r="AL159" s="11" t="inlineStr">
        <is>
          <t>Stock ArtLab</t>
        </is>
      </c>
      <c r="AM159" s="113" t="n">
        <v>42446</v>
      </c>
    </row>
    <row customHeight="1" ht="15" r="160">
      <c r="A160" s="3" t="inlineStr">
        <is>
          <t>K160751201</t>
        </is>
      </c>
      <c r="B160" s="63" t="inlineStr">
        <is>
          <t>BK</t>
        </is>
      </c>
      <c r="C160" s="66" t="inlineStr">
        <is>
          <t>CHARLES</t>
        </is>
      </c>
      <c r="D160" s="66" t="inlineStr">
        <is>
          <t>CARBON USED OVERDYE</t>
        </is>
      </c>
      <c r="E160" s="66" t="inlineStr">
        <is>
          <t>ORTA</t>
        </is>
      </c>
      <c r="F160" s="66" t="inlineStr">
        <is>
          <t>9585A-33</t>
        </is>
      </c>
      <c r="G160" s="66" t="inlineStr">
        <is>
          <t>8251 Carbon black OD</t>
        </is>
      </c>
      <c r="H160" s="41" t="inlineStr">
        <is>
          <t>KINGS OF LAUNDRY</t>
        </is>
      </c>
      <c r="I160" s="66" t="inlineStr">
        <is>
          <t>Drop 2</t>
        </is>
      </c>
      <c r="J160" s="66" t="inlineStr">
        <is>
          <t>JEANS</t>
        </is>
      </c>
      <c r="K160" s="40" t="inlineStr">
        <is>
          <t>MENS</t>
        </is>
      </c>
      <c r="L160" s="42" t="inlineStr">
        <is>
          <t>ARTLAB</t>
        </is>
      </c>
      <c r="M160" s="42" t="inlineStr">
        <is>
          <t>INTERWASHING</t>
        </is>
      </c>
      <c r="N160" s="292" t="inlineStr">
        <is>
          <t>4,76 / 127</t>
        </is>
      </c>
      <c r="O160" s="41" t="n"/>
      <c r="P160" s="41" t="n"/>
      <c r="Q160" s="41" t="n">
        <v>1.5</v>
      </c>
      <c r="R160" s="103" t="n">
        <v>600</v>
      </c>
      <c r="S160" s="121" t="n">
        <v>600</v>
      </c>
      <c r="T160" s="121" t="n">
        <v>600</v>
      </c>
      <c r="U160" s="121" t="n">
        <v>600</v>
      </c>
      <c r="V160" s="136" t="n">
        <v>600</v>
      </c>
      <c r="W160" s="155" t="n">
        <v>600</v>
      </c>
      <c r="X160" s="155" t="n">
        <v>600</v>
      </c>
      <c r="Y160" s="155" t="n">
        <v>600</v>
      </c>
      <c r="Z160" s="221" t="n">
        <v>650</v>
      </c>
      <c r="AA160" s="11">
        <f>Z160*Q160</f>
        <v/>
      </c>
      <c r="AC160" s="117" t="n">
        <v>42416</v>
      </c>
      <c r="AD160" s="116" t="n">
        <v>9000</v>
      </c>
      <c r="AE160" s="117" t="n">
        <v>42475</v>
      </c>
      <c r="AF160" s="253" t="inlineStr">
        <is>
          <t>Most Imp to catch ETD MID JUNE end  JUNE</t>
        </is>
      </c>
      <c r="AI160" s="11" t="inlineStr">
        <is>
          <t>x</t>
        </is>
      </c>
    </row>
    <row customHeight="1" ht="15" r="161">
      <c r="A161" s="3" t="inlineStr">
        <is>
          <t>K160701402</t>
        </is>
      </c>
      <c r="B161" s="63" t="inlineStr">
        <is>
          <t>ZALANDO</t>
        </is>
      </c>
      <c r="C161" s="66" t="inlineStr">
        <is>
          <t>DIDO</t>
        </is>
      </c>
      <c r="D161" s="66" t="inlineStr">
        <is>
          <t>CARBON USED OVERDYE</t>
        </is>
      </c>
      <c r="E161" s="66" t="inlineStr">
        <is>
          <t>ORTA</t>
        </is>
      </c>
      <c r="F161" s="66" t="inlineStr">
        <is>
          <t>9585A-33</t>
        </is>
      </c>
      <c r="G161" s="66" t="inlineStr">
        <is>
          <t>8251 Carbon black OD</t>
        </is>
      </c>
      <c r="H161" s="41" t="inlineStr">
        <is>
          <t>KINGS OF LAUNDRY</t>
        </is>
      </c>
      <c r="I161" s="66" t="inlineStr">
        <is>
          <t>Drop 2</t>
        </is>
      </c>
      <c r="J161" s="66" t="inlineStr">
        <is>
          <t>JEANS</t>
        </is>
      </c>
      <c r="K161" s="40" t="inlineStr">
        <is>
          <t>WOMENS</t>
        </is>
      </c>
      <c r="L161" s="42" t="inlineStr">
        <is>
          <t>ARTLAB</t>
        </is>
      </c>
      <c r="M161" s="42" t="inlineStr">
        <is>
          <t>INTERWASHING</t>
        </is>
      </c>
      <c r="N161" s="292" t="inlineStr">
        <is>
          <t>4,76 / 127</t>
        </is>
      </c>
      <c r="O161" s="41" t="n"/>
      <c r="P161" s="41" t="n"/>
      <c r="Q161" s="41" t="n">
        <v>1.5</v>
      </c>
      <c r="R161" s="103" t="n">
        <v>500</v>
      </c>
      <c r="S161" s="121" t="n">
        <v>500</v>
      </c>
      <c r="T161" s="121" t="n">
        <v>500</v>
      </c>
      <c r="U161" s="121" t="n">
        <v>500</v>
      </c>
      <c r="V161" s="136" t="n">
        <v>500</v>
      </c>
      <c r="W161" s="155" t="n">
        <v>500</v>
      </c>
      <c r="X161" s="155" t="n">
        <v>500</v>
      </c>
      <c r="Y161" s="155" t="n">
        <v>500</v>
      </c>
      <c r="Z161" s="221" t="n">
        <v>400</v>
      </c>
      <c r="AA161" s="11">
        <f>Z161*Q161</f>
        <v/>
      </c>
      <c r="AC161" s="116" t="inlineStr">
        <is>
          <t>x</t>
        </is>
      </c>
      <c r="AE161" s="116" t="inlineStr">
        <is>
          <t>x</t>
        </is>
      </c>
      <c r="AI161" s="11" t="inlineStr">
        <is>
          <t>x</t>
        </is>
      </c>
    </row>
    <row customHeight="1" ht="15" r="162">
      <c r="A162" s="3" t="inlineStr">
        <is>
          <t>K160701202</t>
        </is>
      </c>
      <c r="B162" s="63" t="inlineStr">
        <is>
          <t>ZALANDO</t>
        </is>
      </c>
      <c r="C162" s="66" t="inlineStr">
        <is>
          <t>CHRISTINA</t>
        </is>
      </c>
      <c r="D162" s="66" t="inlineStr">
        <is>
          <t>MIDNIGHT OVERDYE</t>
        </is>
      </c>
      <c r="E162" s="66" t="inlineStr">
        <is>
          <t>ORTA</t>
        </is>
      </c>
      <c r="F162" s="66" t="inlineStr">
        <is>
          <t>9585A-33</t>
        </is>
      </c>
      <c r="G162" s="66" t="inlineStr">
        <is>
          <t>8251 Carbon black OD</t>
        </is>
      </c>
      <c r="H162" s="41" t="inlineStr">
        <is>
          <t>KINGS OF LAUNDRY</t>
        </is>
      </c>
      <c r="I162" s="66" t="inlineStr">
        <is>
          <t>Drop 2</t>
        </is>
      </c>
      <c r="J162" s="66" t="inlineStr">
        <is>
          <t>JEANS</t>
        </is>
      </c>
      <c r="K162" s="40" t="inlineStr">
        <is>
          <t>WOMENS</t>
        </is>
      </c>
      <c r="L162" s="42" t="inlineStr">
        <is>
          <t>ARTLAB</t>
        </is>
      </c>
      <c r="M162" s="42" t="inlineStr">
        <is>
          <t>INTERWASHING</t>
        </is>
      </c>
      <c r="N162" s="292" t="inlineStr">
        <is>
          <t>4,76 / 127</t>
        </is>
      </c>
      <c r="O162" s="41" t="n"/>
      <c r="P162" s="41" t="n"/>
      <c r="Q162" s="41" t="n">
        <v>1.5</v>
      </c>
      <c r="R162" s="103" t="n">
        <v>600</v>
      </c>
      <c r="S162" s="121" t="n">
        <v>600</v>
      </c>
      <c r="T162" s="121" t="n">
        <v>600</v>
      </c>
      <c r="U162" s="121" t="n">
        <v>600</v>
      </c>
      <c r="V162" s="136" t="n">
        <v>600</v>
      </c>
      <c r="W162" s="155" t="n">
        <v>600</v>
      </c>
      <c r="X162" s="155" t="n">
        <v>600</v>
      </c>
      <c r="Y162" s="155" t="n">
        <v>600</v>
      </c>
      <c r="Z162" s="221" t="n">
        <v>800</v>
      </c>
      <c r="AA162" s="11">
        <f>Z162*Q162</f>
        <v/>
      </c>
      <c r="AC162" s="116" t="inlineStr">
        <is>
          <t>x</t>
        </is>
      </c>
      <c r="AE162" s="116" t="inlineStr">
        <is>
          <t>x</t>
        </is>
      </c>
      <c r="AI162" s="11" t="inlineStr">
        <is>
          <t>x</t>
        </is>
      </c>
    </row>
    <row customHeight="1" ht="15" r="163">
      <c r="A163" s="3" t="inlineStr">
        <is>
          <t>K160751304</t>
        </is>
      </c>
      <c r="B163" s="63" t="inlineStr">
        <is>
          <t>MAW</t>
        </is>
      </c>
      <c r="C163" s="66" t="inlineStr">
        <is>
          <t>JOHN</t>
        </is>
      </c>
      <c r="D163" s="66" t="inlineStr">
        <is>
          <t>MIDNIGHT OVERDYE</t>
        </is>
      </c>
      <c r="E163" s="66" t="inlineStr">
        <is>
          <t>ORTA</t>
        </is>
      </c>
      <c r="F163" s="66" t="inlineStr">
        <is>
          <t>9585A-33</t>
        </is>
      </c>
      <c r="G163" s="66" t="inlineStr">
        <is>
          <t>8251 Carbon black OD</t>
        </is>
      </c>
      <c r="H163" s="41" t="inlineStr">
        <is>
          <t>KINGS OF LAUNDRY</t>
        </is>
      </c>
      <c r="I163" s="66" t="inlineStr">
        <is>
          <t>Drop 2</t>
        </is>
      </c>
      <c r="J163" s="66" t="inlineStr">
        <is>
          <t>JEANS</t>
        </is>
      </c>
      <c r="K163" s="40" t="inlineStr">
        <is>
          <t>MENS</t>
        </is>
      </c>
      <c r="L163" s="42" t="inlineStr">
        <is>
          <t>ARTLAB</t>
        </is>
      </c>
      <c r="M163" s="42" t="inlineStr">
        <is>
          <t>INTERWASHING</t>
        </is>
      </c>
      <c r="N163" s="292" t="inlineStr">
        <is>
          <t>4,76 / 127</t>
        </is>
      </c>
      <c r="O163" s="41" t="n"/>
      <c r="P163" s="41" t="n"/>
      <c r="Q163" s="41" t="n">
        <v>1.5</v>
      </c>
      <c r="R163" s="103" t="n">
        <v>1000</v>
      </c>
      <c r="S163" s="121" t="n">
        <v>1000</v>
      </c>
      <c r="T163" s="121" t="n">
        <v>1000</v>
      </c>
      <c r="U163" s="121" t="n">
        <v>1000</v>
      </c>
      <c r="V163" s="136" t="n">
        <v>1500</v>
      </c>
      <c r="W163" s="155" t="n">
        <v>1500</v>
      </c>
      <c r="X163" s="155" t="n">
        <v>1500</v>
      </c>
      <c r="Y163" s="155" t="n">
        <v>1500</v>
      </c>
      <c r="Z163" s="221" t="n">
        <v>1700</v>
      </c>
      <c r="AA163" s="11">
        <f>Z163*Q163</f>
        <v/>
      </c>
      <c r="AC163" s="116" t="inlineStr">
        <is>
          <t>x</t>
        </is>
      </c>
      <c r="AE163" s="116" t="inlineStr">
        <is>
          <t>x</t>
        </is>
      </c>
      <c r="AI163" s="11" t="inlineStr">
        <is>
          <t>x</t>
        </is>
      </c>
    </row>
    <row customHeight="1" ht="15" r="164">
      <c r="A164" s="66" t="inlineStr">
        <is>
          <t>K160751504</t>
        </is>
      </c>
      <c r="B164" s="63" t="inlineStr">
        <is>
          <t>ZALANDO</t>
        </is>
      </c>
      <c r="C164" s="66" t="inlineStr">
        <is>
          <t>JOSHUA</t>
        </is>
      </c>
      <c r="D164" s="66" t="inlineStr">
        <is>
          <t>MIDNIGHT OVERDYE</t>
        </is>
      </c>
      <c r="E164" s="66" t="inlineStr">
        <is>
          <t>ORTA</t>
        </is>
      </c>
      <c r="F164" s="66" t="inlineStr">
        <is>
          <t>9585A-33</t>
        </is>
      </c>
      <c r="G164" s="66" t="inlineStr">
        <is>
          <t>8251 Carbon black OD</t>
        </is>
      </c>
      <c r="H164" s="41" t="inlineStr">
        <is>
          <t>KINGS OF LAUNDRY</t>
        </is>
      </c>
      <c r="I164" s="66" t="inlineStr">
        <is>
          <t>Drop 2</t>
        </is>
      </c>
      <c r="J164" s="66" t="inlineStr">
        <is>
          <t>JEANS</t>
        </is>
      </c>
      <c r="K164" s="40" t="inlineStr">
        <is>
          <t>MENS</t>
        </is>
      </c>
      <c r="L164" s="42" t="inlineStr">
        <is>
          <t>ARTLAB</t>
        </is>
      </c>
      <c r="M164" s="42" t="inlineStr">
        <is>
          <t>INTERWASHING</t>
        </is>
      </c>
      <c r="N164" s="292" t="inlineStr">
        <is>
          <t>4,76 / 127</t>
        </is>
      </c>
      <c r="O164" s="41" t="n"/>
      <c r="P164" s="41" t="n"/>
      <c r="Q164" s="41" t="n">
        <v>1.5</v>
      </c>
      <c r="R164" s="103" t="n">
        <v>400</v>
      </c>
      <c r="S164" s="121" t="n">
        <v>500</v>
      </c>
      <c r="T164" s="121" t="n">
        <v>500</v>
      </c>
      <c r="U164" s="121" t="n">
        <v>500</v>
      </c>
      <c r="V164" s="136" t="n">
        <v>500</v>
      </c>
      <c r="W164" s="155" t="n">
        <v>500</v>
      </c>
      <c r="X164" s="155" t="n">
        <v>500</v>
      </c>
      <c r="Y164" s="155" t="n">
        <v>500</v>
      </c>
      <c r="Z164" s="221" t="n">
        <v>400</v>
      </c>
      <c r="AA164" s="11">
        <f>Z164*Q164</f>
        <v/>
      </c>
      <c r="AC164" s="116" t="inlineStr">
        <is>
          <t>x</t>
        </is>
      </c>
      <c r="AE164" s="116" t="inlineStr">
        <is>
          <t>x</t>
        </is>
      </c>
      <c r="AI164" s="11" t="inlineStr">
        <is>
          <t>x</t>
        </is>
      </c>
    </row>
    <row customHeight="1" ht="15" r="165">
      <c r="A165" s="3" t="inlineStr">
        <is>
          <t>K160701104</t>
        </is>
      </c>
      <c r="B165" s="63" t="n"/>
      <c r="C165" s="66" t="inlineStr">
        <is>
          <t>JUNO</t>
        </is>
      </c>
      <c r="D165" s="66" t="inlineStr">
        <is>
          <t>MIDNIGHT OVERDYE</t>
        </is>
      </c>
      <c r="E165" s="66" t="inlineStr">
        <is>
          <t>ORTA</t>
        </is>
      </c>
      <c r="F165" s="66" t="inlineStr">
        <is>
          <t>9585A-33</t>
        </is>
      </c>
      <c r="G165" s="66" t="inlineStr">
        <is>
          <t>8251 Carbon black OD</t>
        </is>
      </c>
      <c r="H165" s="41" t="inlineStr">
        <is>
          <t>KINGS OF LAUNDRY</t>
        </is>
      </c>
      <c r="I165" s="66" t="inlineStr">
        <is>
          <t>Drop 2</t>
        </is>
      </c>
      <c r="J165" s="66" t="inlineStr">
        <is>
          <t>JEANS</t>
        </is>
      </c>
      <c r="K165" s="40" t="inlineStr">
        <is>
          <t>WOMENS</t>
        </is>
      </c>
      <c r="L165" s="42" t="inlineStr">
        <is>
          <t>ARTLAB</t>
        </is>
      </c>
      <c r="M165" s="42" t="inlineStr">
        <is>
          <t>INTERWASHING</t>
        </is>
      </c>
      <c r="N165" s="292" t="inlineStr">
        <is>
          <t>4,76 / 127</t>
        </is>
      </c>
      <c r="O165" s="41" t="n"/>
      <c r="P165" s="41" t="n"/>
      <c r="Q165" s="41" t="n">
        <v>1.5</v>
      </c>
      <c r="R165" s="103" t="n">
        <v>1000</v>
      </c>
      <c r="S165" s="121" t="n">
        <v>1000</v>
      </c>
      <c r="T165" s="121" t="n">
        <v>1000</v>
      </c>
      <c r="U165" s="121" t="n">
        <v>700</v>
      </c>
      <c r="V165" s="136" t="n">
        <v>700</v>
      </c>
      <c r="W165" s="155" t="n">
        <v>700</v>
      </c>
      <c r="X165" s="155" t="n">
        <v>700</v>
      </c>
      <c r="Y165" s="155" t="n">
        <v>700</v>
      </c>
      <c r="Z165" s="221" t="n">
        <v>800</v>
      </c>
      <c r="AA165" s="11">
        <f>Z165*Q165</f>
        <v/>
      </c>
      <c r="AC165" s="116" t="inlineStr">
        <is>
          <t>x</t>
        </is>
      </c>
      <c r="AE165" s="116" t="inlineStr">
        <is>
          <t>x</t>
        </is>
      </c>
      <c r="AF165" s="253" t="n"/>
      <c r="AI165" s="11" t="inlineStr">
        <is>
          <t>x</t>
        </is>
      </c>
    </row>
    <row customHeight="1" ht="15" r="166">
      <c r="A166" s="3" t="inlineStr">
        <is>
          <t>K160701401</t>
        </is>
      </c>
      <c r="B166" s="63" t="n"/>
      <c r="C166" s="66" t="inlineStr">
        <is>
          <t>DIDO</t>
        </is>
      </c>
      <c r="D166" s="66" t="inlineStr">
        <is>
          <t>MIDNIGHT USED OVERDYE</t>
        </is>
      </c>
      <c r="E166" s="66" t="inlineStr">
        <is>
          <t>ORTA</t>
        </is>
      </c>
      <c r="F166" s="66" t="inlineStr">
        <is>
          <t>9585A-33</t>
        </is>
      </c>
      <c r="G166" s="66" t="inlineStr">
        <is>
          <t>8251 Carbon black OD</t>
        </is>
      </c>
      <c r="H166" s="41" t="inlineStr">
        <is>
          <t>KINGS OF LAUNDRY</t>
        </is>
      </c>
      <c r="I166" s="66" t="inlineStr">
        <is>
          <t>Drop 2</t>
        </is>
      </c>
      <c r="J166" s="66" t="inlineStr">
        <is>
          <t>JEANS</t>
        </is>
      </c>
      <c r="K166" s="40" t="inlineStr">
        <is>
          <t>WOMENS</t>
        </is>
      </c>
      <c r="L166" s="42" t="inlineStr">
        <is>
          <t>ARTLAB</t>
        </is>
      </c>
      <c r="M166" s="42" t="inlineStr">
        <is>
          <t>INTERWASHING</t>
        </is>
      </c>
      <c r="N166" s="292" t="inlineStr">
        <is>
          <t>4,76 / 127</t>
        </is>
      </c>
      <c r="O166" s="41" t="n"/>
      <c r="P166" s="41" t="n"/>
      <c r="Q166" s="41" t="n">
        <v>1.5</v>
      </c>
      <c r="R166" s="103" t="n">
        <v>500</v>
      </c>
      <c r="S166" s="121" t="n">
        <v>500</v>
      </c>
      <c r="T166" s="121" t="n">
        <v>500</v>
      </c>
      <c r="U166" s="121" t="n">
        <v>500</v>
      </c>
      <c r="V166" s="136" t="n">
        <v>500</v>
      </c>
      <c r="W166" s="155" t="n">
        <v>500</v>
      </c>
      <c r="X166" s="155" t="n">
        <v>500</v>
      </c>
      <c r="Y166" s="155" t="n">
        <v>500</v>
      </c>
      <c r="Z166" s="221" t="n">
        <v>400</v>
      </c>
      <c r="AA166" s="11">
        <f>Z166*Q166</f>
        <v/>
      </c>
      <c r="AC166" s="116" t="inlineStr">
        <is>
          <t>x</t>
        </is>
      </c>
      <c r="AE166" s="116" t="inlineStr">
        <is>
          <t>x</t>
        </is>
      </c>
      <c r="AI166" s="11" t="inlineStr">
        <is>
          <t>x</t>
        </is>
      </c>
    </row>
    <row customHeight="1" ht="15" r="167">
      <c r="A167" s="3" t="inlineStr">
        <is>
          <t>K160751104</t>
        </is>
      </c>
      <c r="B167" s="63" t="inlineStr">
        <is>
          <t>BK</t>
        </is>
      </c>
      <c r="C167" s="66" t="inlineStr">
        <is>
          <t>JAMES</t>
        </is>
      </c>
      <c r="D167" s="66" t="inlineStr">
        <is>
          <t>MIDNIGHT USED OVERDYE</t>
        </is>
      </c>
      <c r="E167" s="66" t="inlineStr">
        <is>
          <t>ORTA</t>
        </is>
      </c>
      <c r="F167" s="66" t="inlineStr">
        <is>
          <t>9585A-33</t>
        </is>
      </c>
      <c r="G167" s="66" t="inlineStr">
        <is>
          <t>8251 Carbon black OD</t>
        </is>
      </c>
      <c r="H167" s="41" t="inlineStr">
        <is>
          <t>KINGS OF LAUNDRY</t>
        </is>
      </c>
      <c r="I167" s="66" t="inlineStr">
        <is>
          <t>Drop 2</t>
        </is>
      </c>
      <c r="J167" s="66" t="inlineStr">
        <is>
          <t>JEANS</t>
        </is>
      </c>
      <c r="K167" s="40" t="inlineStr">
        <is>
          <t>MENS</t>
        </is>
      </c>
      <c r="L167" s="42" t="inlineStr">
        <is>
          <t>ARTLAB</t>
        </is>
      </c>
      <c r="M167" s="42" t="inlineStr">
        <is>
          <t>INTERWASHING</t>
        </is>
      </c>
      <c r="N167" s="292" t="inlineStr">
        <is>
          <t>4,76 / 127</t>
        </is>
      </c>
      <c r="O167" s="41" t="n"/>
      <c r="P167" s="41" t="n"/>
      <c r="Q167" s="41" t="n">
        <v>1.5</v>
      </c>
      <c r="R167" s="103" t="n">
        <v>500</v>
      </c>
      <c r="S167" s="121" t="n">
        <v>500</v>
      </c>
      <c r="T167" s="121" t="n">
        <v>500</v>
      </c>
      <c r="U167" s="121" t="n">
        <v>500</v>
      </c>
      <c r="V167" s="136" t="n">
        <v>500</v>
      </c>
      <c r="W167" s="155" t="n">
        <v>500</v>
      </c>
      <c r="X167" s="155" t="n">
        <v>500</v>
      </c>
      <c r="Y167" s="155" t="n">
        <v>500</v>
      </c>
      <c r="Z167" s="155" t="n">
        <v>500</v>
      </c>
      <c r="AA167" s="11">
        <f>Z167*Q167</f>
        <v/>
      </c>
      <c r="AC167" s="116" t="inlineStr">
        <is>
          <t>x</t>
        </is>
      </c>
      <c r="AE167" s="116" t="inlineStr">
        <is>
          <t>x</t>
        </is>
      </c>
      <c r="AI167" s="11" t="inlineStr">
        <is>
          <t>x</t>
        </is>
      </c>
    </row>
    <row customHeight="1" ht="15" r="168">
      <c r="A168" s="3" t="inlineStr">
        <is>
          <t>K160701703</t>
        </is>
      </c>
      <c r="B168" s="63" t="n"/>
      <c r="C168" s="66" t="inlineStr">
        <is>
          <t>MARIE</t>
        </is>
      </c>
      <c r="D168" s="66" t="inlineStr">
        <is>
          <t>MIDNIGHT WORN IN</t>
        </is>
      </c>
      <c r="E168" s="66" t="inlineStr">
        <is>
          <t>ORTA</t>
        </is>
      </c>
      <c r="F168" s="66" t="inlineStr">
        <is>
          <t>9585A-33</t>
        </is>
      </c>
      <c r="G168" s="66" t="inlineStr">
        <is>
          <t>8251 Carbon black OD</t>
        </is>
      </c>
      <c r="H168" s="41" t="inlineStr">
        <is>
          <t>SEASONAL BLACK</t>
        </is>
      </c>
      <c r="I168" s="66" t="inlineStr">
        <is>
          <t>Drop 2</t>
        </is>
      </c>
      <c r="J168" s="66" t="inlineStr">
        <is>
          <t>JEANS</t>
        </is>
      </c>
      <c r="K168" s="40" t="inlineStr">
        <is>
          <t>WOMENS</t>
        </is>
      </c>
      <c r="L168" s="42" t="inlineStr">
        <is>
          <t>ARTLAB</t>
        </is>
      </c>
      <c r="M168" s="42" t="inlineStr">
        <is>
          <t>INTERWASHING</t>
        </is>
      </c>
      <c r="N168" s="292" t="inlineStr">
        <is>
          <t>4,76 / 127</t>
        </is>
      </c>
      <c r="O168" s="41" t="n"/>
      <c r="P168" s="41" t="n"/>
      <c r="Q168" s="41" t="n">
        <v>1.5</v>
      </c>
      <c r="R168" s="103" t="n">
        <v>500</v>
      </c>
      <c r="S168" s="121" t="n">
        <v>500</v>
      </c>
      <c r="T168" s="121" t="n">
        <v>500</v>
      </c>
      <c r="U168" s="121" t="n">
        <v>500</v>
      </c>
      <c r="V168" s="136" t="n">
        <v>350</v>
      </c>
      <c r="W168" s="155" t="n">
        <v>350</v>
      </c>
      <c r="X168" s="155" t="n">
        <v>350</v>
      </c>
      <c r="Y168" s="155" t="n">
        <v>350</v>
      </c>
      <c r="Z168" s="221" t="n">
        <v>200</v>
      </c>
      <c r="AA168" s="11">
        <f>Z168*Q168</f>
        <v/>
      </c>
      <c r="AC168" s="116" t="inlineStr">
        <is>
          <t>x</t>
        </is>
      </c>
      <c r="AE168" s="116" t="inlineStr">
        <is>
          <t>x</t>
        </is>
      </c>
      <c r="AI168" s="11" t="inlineStr">
        <is>
          <t>x</t>
        </is>
      </c>
    </row>
    <row customHeight="1" ht="15" r="169">
      <c r="A169" s="66" t="inlineStr">
        <is>
          <t>K160751503</t>
        </is>
      </c>
      <c r="B169" s="63" t="n"/>
      <c r="C169" s="66" t="inlineStr">
        <is>
          <t>JOSHUA</t>
        </is>
      </c>
      <c r="D169" s="66" t="inlineStr">
        <is>
          <t>DARK BLUE DUSTY</t>
        </is>
      </c>
      <c r="E169" s="66" t="inlineStr">
        <is>
          <t>ORTA</t>
        </is>
      </c>
      <c r="F169" s="66" t="inlineStr">
        <is>
          <t xml:space="preserve">9586A-46 </t>
        </is>
      </c>
      <c r="G169" s="41" t="inlineStr">
        <is>
          <t>8367 i-Core glory</t>
        </is>
      </c>
      <c r="H169" s="41" t="inlineStr">
        <is>
          <t>SEASONAL MAIN</t>
        </is>
      </c>
      <c r="I169" s="66" t="inlineStr">
        <is>
          <t>Drop 2</t>
        </is>
      </c>
      <c r="J169" s="66" t="inlineStr">
        <is>
          <t>JEANS</t>
        </is>
      </c>
      <c r="K169" s="40" t="inlineStr">
        <is>
          <t>MENS</t>
        </is>
      </c>
      <c r="L169" s="42" t="inlineStr">
        <is>
          <t>ARTLAB</t>
        </is>
      </c>
      <c r="M169" s="42" t="inlineStr">
        <is>
          <t>INTERWASHING</t>
        </is>
      </c>
      <c r="N169" s="292" t="n">
        <v>5.25</v>
      </c>
      <c r="O169" s="41" t="n"/>
      <c r="P169" s="41" t="n"/>
      <c r="Q169" s="41" t="n">
        <v>1.5</v>
      </c>
      <c r="R169" s="103" t="n">
        <v>300</v>
      </c>
      <c r="S169" s="121" t="n">
        <v>300</v>
      </c>
      <c r="T169" s="121" t="n">
        <v>300</v>
      </c>
      <c r="U169" s="121" t="n">
        <v>200</v>
      </c>
      <c r="V169" s="136" t="n">
        <v>200</v>
      </c>
      <c r="W169" s="155" t="n">
        <v>200</v>
      </c>
      <c r="X169" s="155" t="n">
        <v>200</v>
      </c>
      <c r="Y169" s="155" t="n">
        <v>200</v>
      </c>
      <c r="Z169" s="221" t="n">
        <v>150</v>
      </c>
      <c r="AA169" s="11">
        <f>Z169*Q169</f>
        <v/>
      </c>
      <c r="AC169" s="117" t="n">
        <v>42451</v>
      </c>
      <c r="AD169" s="116" t="n">
        <v>5000</v>
      </c>
      <c r="AE169" s="117" t="n">
        <v>42496</v>
      </c>
      <c r="AI169" s="11" t="inlineStr">
        <is>
          <t>x</t>
        </is>
      </c>
    </row>
    <row customHeight="1" ht="15" r="170">
      <c r="A170" s="3" t="inlineStr">
        <is>
          <t>K160701501</t>
        </is>
      </c>
      <c r="B170" s="63" t="n"/>
      <c r="C170" s="66" t="inlineStr">
        <is>
          <t>EMMA</t>
        </is>
      </c>
      <c r="D170" s="66" t="inlineStr">
        <is>
          <t>DUSTY BLUE 3D</t>
        </is>
      </c>
      <c r="E170" s="66" t="inlineStr">
        <is>
          <t>ORTA</t>
        </is>
      </c>
      <c r="F170" s="66" t="inlineStr">
        <is>
          <t xml:space="preserve">9586A-46 </t>
        </is>
      </c>
      <c r="G170" s="41" t="inlineStr">
        <is>
          <t>8367 i-Core glory</t>
        </is>
      </c>
      <c r="H170" s="41" t="inlineStr">
        <is>
          <t>SEASONAL MAIN</t>
        </is>
      </c>
      <c r="I170" s="66" t="inlineStr">
        <is>
          <t>Drop 2</t>
        </is>
      </c>
      <c r="J170" s="66" t="inlineStr">
        <is>
          <t>JEANS</t>
        </is>
      </c>
      <c r="K170" s="40" t="inlineStr">
        <is>
          <t>WOMENS</t>
        </is>
      </c>
      <c r="L170" s="42" t="inlineStr">
        <is>
          <t>ARTLAB</t>
        </is>
      </c>
      <c r="M170" s="42" t="inlineStr">
        <is>
          <t>INTERWASHING</t>
        </is>
      </c>
      <c r="N170" s="292" t="n">
        <v>5.25</v>
      </c>
      <c r="O170" s="41" t="n"/>
      <c r="P170" s="41" t="n"/>
      <c r="Q170" s="41" t="n">
        <v>1.5</v>
      </c>
      <c r="R170" s="103" t="n">
        <v>400</v>
      </c>
      <c r="S170" s="121" t="n">
        <v>400</v>
      </c>
      <c r="T170" s="121" t="n">
        <v>400</v>
      </c>
      <c r="U170" s="121" t="n">
        <v>300</v>
      </c>
      <c r="V170" s="136" t="n">
        <v>300</v>
      </c>
      <c r="W170" s="155" t="n">
        <v>300</v>
      </c>
      <c r="X170" s="155" t="n">
        <v>300</v>
      </c>
      <c r="Y170" s="155" t="n">
        <v>300</v>
      </c>
      <c r="Z170" s="221" t="n">
        <v>230</v>
      </c>
      <c r="AA170" s="11">
        <f>Z170*Q170</f>
        <v/>
      </c>
      <c r="AC170" s="116" t="inlineStr">
        <is>
          <t>x</t>
        </is>
      </c>
      <c r="AE170" s="116" t="inlineStr">
        <is>
          <t>x</t>
        </is>
      </c>
      <c r="AI170" s="11" t="inlineStr">
        <is>
          <t>x</t>
        </is>
      </c>
    </row>
    <row customHeight="1" ht="15" r="171">
      <c r="A171" s="66" t="inlineStr">
        <is>
          <t>K160701704</t>
        </is>
      </c>
      <c r="B171" s="63" t="inlineStr">
        <is>
          <t>ZALANDO / MAW</t>
        </is>
      </c>
      <c r="C171" s="66" t="inlineStr">
        <is>
          <t>MARIE</t>
        </is>
      </c>
      <c r="D171" s="66" t="inlineStr">
        <is>
          <t>DUSTY BLUE 3D</t>
        </is>
      </c>
      <c r="E171" s="66" t="inlineStr">
        <is>
          <t>ORTA</t>
        </is>
      </c>
      <c r="F171" s="66" t="inlineStr">
        <is>
          <t xml:space="preserve">9586A-46 </t>
        </is>
      </c>
      <c r="G171" s="41" t="inlineStr">
        <is>
          <t>8367 i-Core glory</t>
        </is>
      </c>
      <c r="H171" s="41" t="inlineStr">
        <is>
          <t>SEASONAL MAIN</t>
        </is>
      </c>
      <c r="I171" s="66" t="inlineStr">
        <is>
          <t>Drop 2</t>
        </is>
      </c>
      <c r="J171" s="66" t="inlineStr">
        <is>
          <t>JEANS</t>
        </is>
      </c>
      <c r="K171" s="40" t="inlineStr">
        <is>
          <t>WOMENS</t>
        </is>
      </c>
      <c r="L171" s="42" t="inlineStr">
        <is>
          <t>ARTLAB</t>
        </is>
      </c>
      <c r="M171" s="42" t="inlineStr">
        <is>
          <t>INTERWASHING</t>
        </is>
      </c>
      <c r="N171" s="292" t="n">
        <v>5.25</v>
      </c>
      <c r="O171" s="41" t="n"/>
      <c r="P171" s="41" t="n"/>
      <c r="Q171" s="41" t="n">
        <v>1.5</v>
      </c>
      <c r="R171" s="103" t="n">
        <v>800</v>
      </c>
      <c r="S171" s="121" t="n">
        <v>800</v>
      </c>
      <c r="T171" s="121" t="n">
        <v>800</v>
      </c>
      <c r="U171" s="121" t="n">
        <v>900</v>
      </c>
      <c r="V171" s="136" t="n">
        <v>1200</v>
      </c>
      <c r="W171" s="155" t="n">
        <v>1200</v>
      </c>
      <c r="X171" s="155" t="n">
        <v>1200</v>
      </c>
      <c r="Y171" s="155" t="n">
        <v>1200</v>
      </c>
      <c r="Z171" s="221" t="n">
        <v>900</v>
      </c>
      <c r="AA171" s="11">
        <f>Z171*Q171</f>
        <v/>
      </c>
      <c r="AC171" s="116" t="inlineStr">
        <is>
          <t>x</t>
        </is>
      </c>
      <c r="AE171" s="116" t="inlineStr">
        <is>
          <t>x</t>
        </is>
      </c>
      <c r="AI171" s="11" t="inlineStr">
        <is>
          <t>x</t>
        </is>
      </c>
    </row>
    <row customHeight="1" ht="15" r="172">
      <c r="A172" s="66" t="inlineStr">
        <is>
          <t>K160751401</t>
        </is>
      </c>
      <c r="B172" s="63" t="inlineStr">
        <is>
          <t>BK</t>
        </is>
      </c>
      <c r="C172" s="66" t="inlineStr">
        <is>
          <t>RYAN</t>
        </is>
      </c>
      <c r="D172" s="66" t="inlineStr">
        <is>
          <t>DUSTY BLUE 3D</t>
        </is>
      </c>
      <c r="E172" s="66" t="inlineStr">
        <is>
          <t>ORTA</t>
        </is>
      </c>
      <c r="F172" s="66" t="inlineStr">
        <is>
          <t xml:space="preserve">9586A-46 </t>
        </is>
      </c>
      <c r="G172" s="41" t="inlineStr">
        <is>
          <t>8367 i-Core glory</t>
        </is>
      </c>
      <c r="H172" s="41" t="inlineStr">
        <is>
          <t>SEASONAL MAIN</t>
        </is>
      </c>
      <c r="I172" s="66" t="inlineStr">
        <is>
          <t>Drop 2</t>
        </is>
      </c>
      <c r="J172" s="66" t="inlineStr">
        <is>
          <t>JEANS</t>
        </is>
      </c>
      <c r="K172" s="40" t="inlineStr">
        <is>
          <t>MENS</t>
        </is>
      </c>
      <c r="L172" s="42" t="inlineStr">
        <is>
          <t>ARTLAB</t>
        </is>
      </c>
      <c r="M172" s="42" t="inlineStr">
        <is>
          <t>INTERWASHING</t>
        </is>
      </c>
      <c r="N172" s="292" t="n">
        <v>5.25</v>
      </c>
      <c r="O172" s="41" t="n"/>
      <c r="P172" s="41" t="n"/>
      <c r="Q172" s="41" t="n">
        <v>1.5</v>
      </c>
      <c r="R172" s="103" t="n">
        <v>300</v>
      </c>
      <c r="S172" s="121" t="n">
        <v>300</v>
      </c>
      <c r="T172" s="121" t="n">
        <v>300</v>
      </c>
      <c r="U172" s="121" t="n">
        <v>300</v>
      </c>
      <c r="V172" s="136" t="n">
        <v>300</v>
      </c>
      <c r="W172" s="155" t="n">
        <v>300</v>
      </c>
      <c r="X172" s="155" t="n">
        <v>300</v>
      </c>
      <c r="Y172" s="155" t="n">
        <v>300</v>
      </c>
      <c r="Z172" s="221" t="n">
        <v>360</v>
      </c>
      <c r="AA172" s="11">
        <f>Z172*Q172</f>
        <v/>
      </c>
      <c r="AC172" s="116" t="inlineStr">
        <is>
          <t>x</t>
        </is>
      </c>
      <c r="AE172" s="116" t="inlineStr">
        <is>
          <t>x</t>
        </is>
      </c>
      <c r="AI172" s="11" t="inlineStr">
        <is>
          <t>x</t>
        </is>
      </c>
    </row>
    <row customHeight="1" ht="15" r="173">
      <c r="A173" s="3" t="inlineStr">
        <is>
          <t>K160751203</t>
        </is>
      </c>
      <c r="B173" s="63" t="n"/>
      <c r="C173" s="66" t="inlineStr">
        <is>
          <t>CHARLES</t>
        </is>
      </c>
      <c r="D173" s="66" t="inlineStr">
        <is>
          <t>GLORY BLUE 6 MONTHS</t>
        </is>
      </c>
      <c r="E173" s="66" t="inlineStr">
        <is>
          <t>ORTA</t>
        </is>
      </c>
      <c r="F173" s="66" t="inlineStr">
        <is>
          <t xml:space="preserve">9586A-46 </t>
        </is>
      </c>
      <c r="G173" s="41" t="inlineStr">
        <is>
          <t>8367 i-Core glory</t>
        </is>
      </c>
      <c r="H173" s="41" t="inlineStr">
        <is>
          <t>SEASONAL MAIN</t>
        </is>
      </c>
      <c r="I173" s="66" t="inlineStr">
        <is>
          <t>Drop 2</t>
        </is>
      </c>
      <c r="J173" s="66" t="inlineStr">
        <is>
          <t>JEANS</t>
        </is>
      </c>
      <c r="K173" s="40" t="inlineStr">
        <is>
          <t>MENS</t>
        </is>
      </c>
      <c r="L173" s="42" t="inlineStr">
        <is>
          <t>ARTLAB</t>
        </is>
      </c>
      <c r="M173" s="42" t="inlineStr">
        <is>
          <t>INTERWASHING</t>
        </is>
      </c>
      <c r="N173" s="292" t="n">
        <v>5.25</v>
      </c>
      <c r="O173" s="41" t="n"/>
      <c r="P173" s="41" t="n"/>
      <c r="Q173" s="41" t="n">
        <v>1.5</v>
      </c>
      <c r="R173" s="103" t="n">
        <v>400</v>
      </c>
      <c r="S173" s="121" t="n">
        <v>400</v>
      </c>
      <c r="T173" s="121" t="n">
        <v>400</v>
      </c>
      <c r="U173" s="121" t="n">
        <v>400</v>
      </c>
      <c r="V173" s="136" t="n">
        <v>300</v>
      </c>
      <c r="W173" s="155" t="n">
        <v>300</v>
      </c>
      <c r="X173" s="155" t="n">
        <v>300</v>
      </c>
      <c r="Y173" s="155" t="n">
        <v>300</v>
      </c>
      <c r="Z173" s="221" t="n">
        <v>250</v>
      </c>
      <c r="AA173" s="11">
        <f>Z173*Q173</f>
        <v/>
      </c>
      <c r="AC173" s="116" t="inlineStr">
        <is>
          <t>x</t>
        </is>
      </c>
      <c r="AE173" s="116" t="inlineStr">
        <is>
          <t>x</t>
        </is>
      </c>
      <c r="AI173" s="11" t="inlineStr">
        <is>
          <t>x</t>
        </is>
      </c>
    </row>
    <row customHeight="1" ht="15" r="174">
      <c r="A174" s="3" t="inlineStr">
        <is>
          <t>K160701107</t>
        </is>
      </c>
      <c r="B174" s="63" t="inlineStr">
        <is>
          <t>ZALANDO / MAW</t>
        </is>
      </c>
      <c r="C174" s="66" t="inlineStr">
        <is>
          <t>JUNO</t>
        </is>
      </c>
      <c r="D174" s="66" t="inlineStr">
        <is>
          <t>GLORY BLUE 6 MONTHS</t>
        </is>
      </c>
      <c r="E174" s="66" t="inlineStr">
        <is>
          <t>ORTA</t>
        </is>
      </c>
      <c r="F174" s="66" t="inlineStr">
        <is>
          <t xml:space="preserve">9586A-46 </t>
        </is>
      </c>
      <c r="G174" s="41" t="inlineStr">
        <is>
          <t>8367 i-Core glory</t>
        </is>
      </c>
      <c r="H174" s="41" t="inlineStr">
        <is>
          <t>SEASONAL MAIN</t>
        </is>
      </c>
      <c r="I174" s="66" t="inlineStr">
        <is>
          <t>Drop 2</t>
        </is>
      </c>
      <c r="J174" s="66" t="inlineStr">
        <is>
          <t>JEANS</t>
        </is>
      </c>
      <c r="K174" s="40" t="inlineStr">
        <is>
          <t>WOMENS</t>
        </is>
      </c>
      <c r="L174" s="42" t="inlineStr">
        <is>
          <t>ARTLAB</t>
        </is>
      </c>
      <c r="M174" s="42" t="inlineStr">
        <is>
          <t>INTERWASHING</t>
        </is>
      </c>
      <c r="N174" s="292" t="n">
        <v>5.25</v>
      </c>
      <c r="O174" s="41" t="n"/>
      <c r="P174" s="41" t="n"/>
      <c r="Q174" s="41" t="n">
        <v>1.5</v>
      </c>
      <c r="R174" s="103" t="n">
        <v>400</v>
      </c>
      <c r="S174" s="121" t="n">
        <v>400</v>
      </c>
      <c r="T174" s="121" t="n">
        <v>400</v>
      </c>
      <c r="U174" s="121" t="n">
        <v>1000</v>
      </c>
      <c r="V174" s="136" t="n">
        <v>1300</v>
      </c>
      <c r="W174" s="155" t="n">
        <v>1300</v>
      </c>
      <c r="X174" s="155" t="n">
        <v>1300</v>
      </c>
      <c r="Y174" s="155" t="n">
        <v>1300</v>
      </c>
      <c r="Z174" s="155" t="n">
        <v>1300</v>
      </c>
      <c r="AA174" s="11">
        <f>Z174*Q174</f>
        <v/>
      </c>
      <c r="AC174" s="116" t="inlineStr">
        <is>
          <t>x</t>
        </is>
      </c>
      <c r="AE174" s="116" t="inlineStr">
        <is>
          <t>x</t>
        </is>
      </c>
      <c r="AI174" s="11" t="inlineStr">
        <is>
          <t>x</t>
        </is>
      </c>
    </row>
    <row customHeight="1" ht="15" r="175">
      <c r="A175" s="3" t="inlineStr">
        <is>
          <t>K160751208</t>
        </is>
      </c>
      <c r="B175" s="63" t="n"/>
      <c r="C175" s="66" t="inlineStr">
        <is>
          <t>CHARLES</t>
        </is>
      </c>
      <c r="D175" s="66" t="inlineStr">
        <is>
          <t>COMPACT WORN</t>
        </is>
      </c>
      <c r="E175" s="66" t="inlineStr">
        <is>
          <t>ORTA</t>
        </is>
      </c>
      <c r="F175" s="41" t="inlineStr">
        <is>
          <t xml:space="preserve">9587A-46 </t>
        </is>
      </c>
      <c r="G175" s="41" t="inlineStr">
        <is>
          <t>8368 i-Core glory</t>
        </is>
      </c>
      <c r="H175" s="41" t="inlineStr">
        <is>
          <t>SEASONAL MAIN</t>
        </is>
      </c>
      <c r="I175" s="66" t="inlineStr">
        <is>
          <t>Drop 2</t>
        </is>
      </c>
      <c r="J175" s="66" t="inlineStr">
        <is>
          <t>JEANS</t>
        </is>
      </c>
      <c r="K175" s="40" t="inlineStr">
        <is>
          <t>MENS</t>
        </is>
      </c>
      <c r="L175" s="42" t="inlineStr">
        <is>
          <t>ARTLAB</t>
        </is>
      </c>
      <c r="M175" s="42" t="inlineStr">
        <is>
          <t>INTERWASHING</t>
        </is>
      </c>
      <c r="N175" s="292" t="n">
        <v>5.25</v>
      </c>
      <c r="O175" s="41" t="n"/>
      <c r="P175" s="41" t="n"/>
      <c r="Q175" s="41" t="n">
        <v>1.5</v>
      </c>
      <c r="R175" s="103" t="n"/>
      <c r="S175" s="121" t="n">
        <v>0</v>
      </c>
      <c r="T175" s="121" t="n">
        <v>300</v>
      </c>
      <c r="U175" s="121" t="n">
        <v>300</v>
      </c>
      <c r="V175" s="136" t="n">
        <v>300</v>
      </c>
      <c r="W175" s="155" t="n">
        <v>300</v>
      </c>
      <c r="X175" s="155" t="n">
        <v>300</v>
      </c>
      <c r="Y175" s="155" t="n">
        <v>300</v>
      </c>
      <c r="Z175" s="221" t="n">
        <v>320</v>
      </c>
      <c r="AA175" s="11">
        <f>Z175*Q175</f>
        <v/>
      </c>
      <c r="AC175" s="117" t="n">
        <v>42451</v>
      </c>
      <c r="AD175" s="116" t="n">
        <v>1200</v>
      </c>
      <c r="AE175" s="117" t="n">
        <v>42496</v>
      </c>
      <c r="AI175" s="11" t="inlineStr">
        <is>
          <t>x</t>
        </is>
      </c>
    </row>
    <row customHeight="1" ht="15" r="176">
      <c r="A176" s="147" t="inlineStr">
        <is>
          <t>K160751204</t>
        </is>
      </c>
      <c r="B176" s="152" t="n"/>
      <c r="C176" s="230" t="inlineStr">
        <is>
          <t>CHARLES</t>
        </is>
      </c>
      <c r="D176" s="230" t="inlineStr">
        <is>
          <t>GLORY GREEN 6 MONTHS</t>
        </is>
      </c>
      <c r="E176" s="230" t="inlineStr">
        <is>
          <t>ORTA</t>
        </is>
      </c>
      <c r="F176" s="230" t="inlineStr">
        <is>
          <t xml:space="preserve">9587A-46 </t>
        </is>
      </c>
      <c r="G176" s="109" t="inlineStr">
        <is>
          <t>8368 i-Core glory</t>
        </is>
      </c>
      <c r="H176" s="109" t="inlineStr">
        <is>
          <t>SEASONAL MAIN</t>
        </is>
      </c>
      <c r="I176" s="230" t="inlineStr">
        <is>
          <t>Drop 2</t>
        </is>
      </c>
      <c r="J176" s="230" t="inlineStr">
        <is>
          <t>JEANS</t>
        </is>
      </c>
      <c r="K176" s="122" t="inlineStr">
        <is>
          <t>MENS</t>
        </is>
      </c>
      <c r="L176" s="109" t="inlineStr">
        <is>
          <t>ARTLAB</t>
        </is>
      </c>
      <c r="M176" s="109" t="inlineStr">
        <is>
          <t>INTERWASHING</t>
        </is>
      </c>
      <c r="N176" s="325" t="n">
        <v>5.25</v>
      </c>
      <c r="O176" s="109" t="n"/>
      <c r="P176" s="109" t="n"/>
      <c r="Q176" s="109" t="n">
        <v>1.5</v>
      </c>
      <c r="R176" s="125" t="n"/>
      <c r="S176" s="126" t="n">
        <v>0</v>
      </c>
      <c r="T176" s="126" t="inlineStr">
        <is>
          <t>cx</t>
        </is>
      </c>
      <c r="U176" s="126" t="inlineStr">
        <is>
          <t>cx</t>
        </is>
      </c>
      <c r="V176" s="135" t="inlineStr">
        <is>
          <t>cx</t>
        </is>
      </c>
      <c r="W176" s="135" t="inlineStr">
        <is>
          <t>cx</t>
        </is>
      </c>
      <c r="X176" s="135" t="inlineStr">
        <is>
          <t>cx</t>
        </is>
      </c>
      <c r="Y176" s="135" t="inlineStr">
        <is>
          <t>cx</t>
        </is>
      </c>
      <c r="Z176" s="135" t="inlineStr">
        <is>
          <t>cx</t>
        </is>
      </c>
      <c r="AC176" s="116" t="inlineStr">
        <is>
          <t>x</t>
        </is>
      </c>
      <c r="AE176" s="116" t="inlineStr">
        <is>
          <t>x</t>
        </is>
      </c>
      <c r="AH176" s="11" t="inlineStr">
        <is>
          <t>CXLD</t>
        </is>
      </c>
      <c r="AI176" s="11" t="inlineStr">
        <is>
          <t>CXLD</t>
        </is>
      </c>
    </row>
    <row customHeight="1" ht="15" r="177">
      <c r="A177" s="3" t="inlineStr">
        <is>
          <t>K160701108</t>
        </is>
      </c>
      <c r="B177" s="63" t="n"/>
      <c r="C177" s="66" t="inlineStr">
        <is>
          <t>JUNO</t>
        </is>
      </c>
      <c r="D177" s="66" t="inlineStr">
        <is>
          <t>GLORY GREEN 6 MONTHS</t>
        </is>
      </c>
      <c r="E177" s="66" t="inlineStr">
        <is>
          <t>ORTA</t>
        </is>
      </c>
      <c r="F177" s="41" t="inlineStr">
        <is>
          <t xml:space="preserve">9587A-46 </t>
        </is>
      </c>
      <c r="G177" s="41" t="inlineStr">
        <is>
          <t>8368 i-Core glory</t>
        </is>
      </c>
      <c r="H177" s="41" t="inlineStr">
        <is>
          <t>SEASONAL MAIN</t>
        </is>
      </c>
      <c r="I177" s="66" t="inlineStr">
        <is>
          <t>Drop 2</t>
        </is>
      </c>
      <c r="J177" s="66" t="inlineStr">
        <is>
          <t>JEANS</t>
        </is>
      </c>
      <c r="K177" s="40" t="inlineStr">
        <is>
          <t>WOMENS</t>
        </is>
      </c>
      <c r="L177" s="42" t="inlineStr">
        <is>
          <t>ARTLAB</t>
        </is>
      </c>
      <c r="M177" s="42" t="inlineStr">
        <is>
          <t>INTERWASHING</t>
        </is>
      </c>
      <c r="N177" s="292" t="n">
        <v>5.25</v>
      </c>
      <c r="O177" s="41" t="n"/>
      <c r="P177" s="41" t="n"/>
      <c r="Q177" s="41" t="n">
        <v>1.5</v>
      </c>
      <c r="R177" s="103" t="n"/>
      <c r="S177" s="121" t="n">
        <v>0</v>
      </c>
      <c r="T177" s="121" t="n">
        <v>300</v>
      </c>
      <c r="U177" s="121" t="n">
        <v>300</v>
      </c>
      <c r="V177" s="136" t="n">
        <v>300</v>
      </c>
      <c r="W177" s="155" t="n">
        <v>300</v>
      </c>
      <c r="X177" s="155" t="n">
        <v>300</v>
      </c>
      <c r="Y177" s="155" t="n">
        <v>300</v>
      </c>
      <c r="Z177" s="221" t="n">
        <v>400</v>
      </c>
      <c r="AA177" s="11">
        <f>Z177*Q177</f>
        <v/>
      </c>
      <c r="AC177" s="116" t="inlineStr">
        <is>
          <t>x</t>
        </is>
      </c>
      <c r="AE177" s="116" t="inlineStr">
        <is>
          <t>x</t>
        </is>
      </c>
      <c r="AI177" s="11" t="inlineStr">
        <is>
          <t>x</t>
        </is>
      </c>
    </row>
    <row customHeight="1" ht="15" r="178">
      <c r="A178" s="66" t="inlineStr">
        <is>
          <t>K160753022</t>
        </is>
      </c>
      <c r="B178" s="63" t="n"/>
      <c r="C178" s="66" t="inlineStr">
        <is>
          <t>ENDA</t>
        </is>
      </c>
      <c r="D178" s="66" t="inlineStr">
        <is>
          <t>BLACK</t>
        </is>
      </c>
      <c r="E178" s="41" t="inlineStr">
        <is>
          <t>ROTATEKS</t>
        </is>
      </c>
      <c r="F178" s="58" t="inlineStr">
        <is>
          <t>00199 CAROLE (OXFORD)</t>
        </is>
      </c>
      <c r="G178" s="41" t="n"/>
      <c r="H178" s="41" t="n"/>
      <c r="I178" s="66" t="inlineStr">
        <is>
          <t>Drop 2</t>
        </is>
      </c>
      <c r="J178" s="66" t="inlineStr">
        <is>
          <t>SHIRT</t>
        </is>
      </c>
      <c r="K178" s="40" t="inlineStr">
        <is>
          <t>MENS</t>
        </is>
      </c>
      <c r="L178" s="42" t="inlineStr">
        <is>
          <t>KONNEKT TEKSTIL</t>
        </is>
      </c>
      <c r="M178" s="42" t="n"/>
      <c r="N178" s="292" t="n">
        <v>4.25</v>
      </c>
      <c r="O178" s="41" t="inlineStr">
        <is>
          <t>500M</t>
        </is>
      </c>
      <c r="P178" s="41" t="inlineStr">
        <is>
          <t>6W</t>
        </is>
      </c>
      <c r="Q178" s="41" t="n"/>
      <c r="R178" s="103" t="n"/>
      <c r="S178" s="121" t="n">
        <v>0</v>
      </c>
      <c r="T178" s="121" t="n">
        <v>0</v>
      </c>
      <c r="U178" s="121" t="n">
        <v>0</v>
      </c>
      <c r="V178" s="136" t="n">
        <v>0</v>
      </c>
      <c r="W178" s="154" t="n">
        <v>0</v>
      </c>
      <c r="X178" s="154" t="n">
        <v>0</v>
      </c>
      <c r="Y178" s="154" t="n">
        <v>0</v>
      </c>
      <c r="Z178" s="221" t="n">
        <v>100</v>
      </c>
      <c r="AA178" s="11">
        <f>Z178*Q178</f>
        <v/>
      </c>
    </row>
    <row customHeight="1" ht="15" r="179">
      <c r="A179" s="66" t="inlineStr">
        <is>
          <t>K160753021</t>
        </is>
      </c>
      <c r="B179" s="63" t="n"/>
      <c r="C179" s="66" t="inlineStr">
        <is>
          <t>ENDA</t>
        </is>
      </c>
      <c r="D179" s="66" t="inlineStr">
        <is>
          <t>WHITE</t>
        </is>
      </c>
      <c r="E179" s="41" t="inlineStr">
        <is>
          <t>ROTATEKS</t>
        </is>
      </c>
      <c r="F179" s="58" t="inlineStr">
        <is>
          <t>00199 CAROLE (OXFORD)</t>
        </is>
      </c>
      <c r="G179" s="41" t="n"/>
      <c r="H179" s="41" t="n"/>
      <c r="I179" s="66" t="inlineStr">
        <is>
          <t>Drop 2</t>
        </is>
      </c>
      <c r="J179" s="66" t="inlineStr">
        <is>
          <t>SHIRT</t>
        </is>
      </c>
      <c r="K179" s="40" t="inlineStr">
        <is>
          <t>MENS</t>
        </is>
      </c>
      <c r="L179" s="42" t="inlineStr">
        <is>
          <t>KONNEKT TEKSTIL</t>
        </is>
      </c>
      <c r="M179" s="42" t="n"/>
      <c r="N179" s="292" t="n">
        <v>4.25</v>
      </c>
      <c r="O179" s="41" t="inlineStr">
        <is>
          <t>500M</t>
        </is>
      </c>
      <c r="P179" s="41" t="inlineStr">
        <is>
          <t>6W</t>
        </is>
      </c>
      <c r="Q179" s="41" t="n"/>
      <c r="R179" s="103" t="n"/>
      <c r="S179" s="121" t="n">
        <v>0</v>
      </c>
      <c r="T179" s="121" t="n">
        <v>0</v>
      </c>
      <c r="U179" s="121" t="n">
        <v>0</v>
      </c>
      <c r="V179" s="136" t="n">
        <v>0</v>
      </c>
      <c r="W179" s="154" t="n">
        <v>0</v>
      </c>
      <c r="X179" s="154" t="n">
        <v>0</v>
      </c>
      <c r="Y179" s="154" t="n">
        <v>0</v>
      </c>
      <c r="Z179" s="221" t="n">
        <v>100</v>
      </c>
      <c r="AA179" s="11">
        <f>Z179*Q179</f>
        <v/>
      </c>
    </row>
    <row customHeight="1" ht="15" r="180">
      <c r="A180" s="147" t="inlineStr">
        <is>
          <t>K160700032</t>
        </is>
      </c>
      <c r="B180" s="152" t="n"/>
      <c r="C180" s="230" t="inlineStr">
        <is>
          <t>DARIA</t>
        </is>
      </c>
      <c r="D180" s="230" t="inlineStr">
        <is>
          <t>BLACK</t>
        </is>
      </c>
      <c r="E180" s="109" t="inlineStr">
        <is>
          <t>ROTATEKS</t>
        </is>
      </c>
      <c r="F180" s="109" t="inlineStr">
        <is>
          <t>01023 ASVAN PFD</t>
        </is>
      </c>
      <c r="G180" s="109" t="n"/>
      <c r="H180" s="109" t="n"/>
      <c r="I180" s="230" t="inlineStr">
        <is>
          <t>Drop 2</t>
        </is>
      </c>
      <c r="J180" s="230" t="inlineStr">
        <is>
          <t>PANT</t>
        </is>
      </c>
      <c r="K180" s="122" t="inlineStr">
        <is>
          <t>WOMENS</t>
        </is>
      </c>
      <c r="L180" s="109" t="inlineStr">
        <is>
          <t>ARTLAB</t>
        </is>
      </c>
      <c r="M180" s="109" t="n"/>
      <c r="N180" s="325" t="n">
        <v>4.25</v>
      </c>
      <c r="O180" s="109" t="inlineStr">
        <is>
          <t>500M</t>
        </is>
      </c>
      <c r="P180" s="109" t="inlineStr">
        <is>
          <t>6W</t>
        </is>
      </c>
      <c r="Q180" s="109" t="n">
        <v>1.5</v>
      </c>
      <c r="R180" s="125" t="n"/>
      <c r="S180" s="126" t="n">
        <v>0</v>
      </c>
      <c r="T180" s="126" t="inlineStr">
        <is>
          <t>cx</t>
        </is>
      </c>
      <c r="U180" s="126" t="inlineStr">
        <is>
          <t>cx</t>
        </is>
      </c>
      <c r="V180" s="135" t="inlineStr">
        <is>
          <t>cx</t>
        </is>
      </c>
      <c r="W180" s="135" t="inlineStr">
        <is>
          <t>cx</t>
        </is>
      </c>
      <c r="X180" s="135" t="inlineStr">
        <is>
          <t>cx</t>
        </is>
      </c>
      <c r="Y180" s="135" t="inlineStr">
        <is>
          <t>cx</t>
        </is>
      </c>
      <c r="Z180" s="135" t="inlineStr">
        <is>
          <t>cx</t>
        </is>
      </c>
      <c r="AC180" s="116" t="inlineStr">
        <is>
          <t>x</t>
        </is>
      </c>
      <c r="AE180" s="116" t="inlineStr">
        <is>
          <t>x</t>
        </is>
      </c>
      <c r="AH180" s="11" t="inlineStr">
        <is>
          <t>CXLD</t>
        </is>
      </c>
      <c r="AI180" s="11" t="inlineStr">
        <is>
          <t>CXLD</t>
        </is>
      </c>
    </row>
    <row customHeight="1" ht="15" r="181">
      <c r="A181" s="147" t="inlineStr">
        <is>
          <t>K160750021</t>
        </is>
      </c>
      <c r="B181" s="152" t="n"/>
      <c r="C181" s="230" t="inlineStr">
        <is>
          <t>HERRICK</t>
        </is>
      </c>
      <c r="D181" s="230" t="inlineStr">
        <is>
          <t>BLACK</t>
        </is>
      </c>
      <c r="E181" s="109" t="inlineStr">
        <is>
          <t>ROTATEKS</t>
        </is>
      </c>
      <c r="F181" s="109" t="inlineStr">
        <is>
          <t>01023 ASVAN PFD</t>
        </is>
      </c>
      <c r="G181" s="109" t="n"/>
      <c r="H181" s="109" t="n"/>
      <c r="I181" s="230" t="inlineStr">
        <is>
          <t>Drop 2</t>
        </is>
      </c>
      <c r="J181" s="230" t="inlineStr">
        <is>
          <t>PANT</t>
        </is>
      </c>
      <c r="K181" s="122" t="inlineStr">
        <is>
          <t>MENS</t>
        </is>
      </c>
      <c r="L181" s="109" t="inlineStr">
        <is>
          <t>ARTLAB</t>
        </is>
      </c>
      <c r="M181" s="109" t="n"/>
      <c r="N181" s="325" t="n">
        <v>4.25</v>
      </c>
      <c r="O181" s="109" t="inlineStr">
        <is>
          <t>500M</t>
        </is>
      </c>
      <c r="P181" s="109" t="inlineStr">
        <is>
          <t>6W</t>
        </is>
      </c>
      <c r="Q181" s="109" t="n">
        <v>1.6</v>
      </c>
      <c r="R181" s="125" t="n"/>
      <c r="S181" s="126" t="n">
        <v>0</v>
      </c>
      <c r="T181" s="126" t="n">
        <v>150</v>
      </c>
      <c r="U181" s="126" t="n">
        <v>150</v>
      </c>
      <c r="V181" s="135" t="inlineStr">
        <is>
          <t>cx</t>
        </is>
      </c>
      <c r="W181" s="135" t="inlineStr">
        <is>
          <t>cx</t>
        </is>
      </c>
      <c r="X181" s="135" t="inlineStr">
        <is>
          <t>cx</t>
        </is>
      </c>
      <c r="Y181" s="135" t="inlineStr">
        <is>
          <t>cx</t>
        </is>
      </c>
      <c r="Z181" s="135" t="inlineStr">
        <is>
          <t>cx</t>
        </is>
      </c>
      <c r="AC181" s="116" t="inlineStr">
        <is>
          <t>x</t>
        </is>
      </c>
      <c r="AE181" s="116" t="inlineStr">
        <is>
          <t>x</t>
        </is>
      </c>
      <c r="AH181" s="11" t="inlineStr">
        <is>
          <t>CXLD</t>
        </is>
      </c>
      <c r="AI181" s="11" t="inlineStr">
        <is>
          <t>CXLD</t>
        </is>
      </c>
    </row>
    <row customHeight="1" ht="15" r="182">
      <c r="A182" s="147" t="inlineStr">
        <is>
          <t>K160700033</t>
        </is>
      </c>
      <c r="B182" s="152" t="n"/>
      <c r="C182" s="230" t="inlineStr">
        <is>
          <t>DARIA</t>
        </is>
      </c>
      <c r="D182" s="230" t="inlineStr">
        <is>
          <t>DARK OLIVE GREEN</t>
        </is>
      </c>
      <c r="E182" s="109" t="inlineStr">
        <is>
          <t>ROTATEKS</t>
        </is>
      </c>
      <c r="F182" s="109" t="inlineStr">
        <is>
          <t>01023 ASVAN PFD</t>
        </is>
      </c>
      <c r="G182" s="109" t="n"/>
      <c r="H182" s="109" t="n"/>
      <c r="I182" s="230" t="inlineStr">
        <is>
          <t>Drop 2</t>
        </is>
      </c>
      <c r="J182" s="230" t="inlineStr">
        <is>
          <t>PANT</t>
        </is>
      </c>
      <c r="K182" s="122" t="inlineStr">
        <is>
          <t>WOMENS</t>
        </is>
      </c>
      <c r="L182" s="109" t="inlineStr">
        <is>
          <t>ARTLAB</t>
        </is>
      </c>
      <c r="M182" s="109" t="n"/>
      <c r="N182" s="325" t="n">
        <v>4.25</v>
      </c>
      <c r="O182" s="109" t="inlineStr">
        <is>
          <t>500M</t>
        </is>
      </c>
      <c r="P182" s="109" t="inlineStr">
        <is>
          <t>6W</t>
        </is>
      </c>
      <c r="Q182" s="109" t="n">
        <v>1.5</v>
      </c>
      <c r="R182" s="125" t="n"/>
      <c r="S182" s="126" t="n">
        <v>0</v>
      </c>
      <c r="T182" s="126" t="inlineStr">
        <is>
          <t>cx</t>
        </is>
      </c>
      <c r="U182" s="126" t="inlineStr">
        <is>
          <t>cx</t>
        </is>
      </c>
      <c r="V182" s="135" t="inlineStr">
        <is>
          <t>cx</t>
        </is>
      </c>
      <c r="W182" s="135" t="inlineStr">
        <is>
          <t>cx</t>
        </is>
      </c>
      <c r="X182" s="135" t="inlineStr">
        <is>
          <t>cx</t>
        </is>
      </c>
      <c r="Y182" s="135" t="inlineStr">
        <is>
          <t>cx</t>
        </is>
      </c>
      <c r="Z182" s="135" t="inlineStr">
        <is>
          <t>cx</t>
        </is>
      </c>
      <c r="AC182" s="116" t="inlineStr">
        <is>
          <t>x</t>
        </is>
      </c>
      <c r="AE182" s="116" t="inlineStr">
        <is>
          <t>x</t>
        </is>
      </c>
      <c r="AH182" s="11" t="inlineStr">
        <is>
          <t>CXLD</t>
        </is>
      </c>
      <c r="AI182" s="11" t="inlineStr">
        <is>
          <t>CXLD</t>
        </is>
      </c>
    </row>
    <row customHeight="1" ht="15" r="183">
      <c r="A183" s="147" t="inlineStr">
        <is>
          <t>K160750020</t>
        </is>
      </c>
      <c r="B183" s="152" t="n"/>
      <c r="C183" s="230" t="inlineStr">
        <is>
          <t>HERRICK</t>
        </is>
      </c>
      <c r="D183" s="230" t="inlineStr">
        <is>
          <t>DARK OLIVE GREEN</t>
        </is>
      </c>
      <c r="E183" s="109" t="inlineStr">
        <is>
          <t>ROTATEKS</t>
        </is>
      </c>
      <c r="F183" s="109" t="inlineStr">
        <is>
          <t>01023 ASVAN PFD</t>
        </is>
      </c>
      <c r="G183" s="109" t="n"/>
      <c r="H183" s="109" t="n"/>
      <c r="I183" s="230" t="inlineStr">
        <is>
          <t>Drop 2</t>
        </is>
      </c>
      <c r="J183" s="230" t="inlineStr">
        <is>
          <t>PANT</t>
        </is>
      </c>
      <c r="K183" s="122" t="inlineStr">
        <is>
          <t>MENS</t>
        </is>
      </c>
      <c r="L183" s="109" t="inlineStr">
        <is>
          <t>ARTLAB</t>
        </is>
      </c>
      <c r="M183" s="109" t="n"/>
      <c r="N183" s="325" t="n">
        <v>4.25</v>
      </c>
      <c r="O183" s="109" t="inlineStr">
        <is>
          <t>500M</t>
        </is>
      </c>
      <c r="P183" s="109" t="inlineStr">
        <is>
          <t>6W</t>
        </is>
      </c>
      <c r="Q183" s="109" t="n">
        <v>1.6</v>
      </c>
      <c r="R183" s="125" t="n"/>
      <c r="S183" s="126" t="n">
        <v>0</v>
      </c>
      <c r="T183" s="126" t="n">
        <v>150</v>
      </c>
      <c r="U183" s="126" t="n">
        <v>150</v>
      </c>
      <c r="V183" s="135" t="inlineStr">
        <is>
          <t>cx</t>
        </is>
      </c>
      <c r="W183" s="135" t="inlineStr">
        <is>
          <t>cx</t>
        </is>
      </c>
      <c r="X183" s="135" t="inlineStr">
        <is>
          <t>cx</t>
        </is>
      </c>
      <c r="Y183" s="135" t="inlineStr">
        <is>
          <t>cx</t>
        </is>
      </c>
      <c r="Z183" s="135" t="inlineStr">
        <is>
          <t>cx</t>
        </is>
      </c>
      <c r="AC183" s="116" t="inlineStr">
        <is>
          <t>x</t>
        </is>
      </c>
      <c r="AE183" s="116" t="inlineStr">
        <is>
          <t>x</t>
        </is>
      </c>
      <c r="AH183" s="11" t="inlineStr">
        <is>
          <t>CXLD</t>
        </is>
      </c>
      <c r="AI183" s="11" t="inlineStr">
        <is>
          <t>CXLD</t>
        </is>
      </c>
    </row>
    <row customHeight="1" ht="15" r="184">
      <c r="A184" s="66" t="inlineStr">
        <is>
          <t>K160700030</t>
        </is>
      </c>
      <c r="B184" s="63" t="n"/>
      <c r="C184" s="66" t="inlineStr">
        <is>
          <t>DARIA</t>
        </is>
      </c>
      <c r="D184" s="66" t="inlineStr">
        <is>
          <t>TOBACCO</t>
        </is>
      </c>
      <c r="E184" s="41" t="inlineStr">
        <is>
          <t>ROTATEKS</t>
        </is>
      </c>
      <c r="F184" s="41" t="inlineStr">
        <is>
          <t>01023 ASVAN PFD</t>
        </is>
      </c>
      <c r="G184" s="41" t="n"/>
      <c r="H184" s="41" t="n"/>
      <c r="I184" s="66" t="inlineStr">
        <is>
          <t>Drop 2</t>
        </is>
      </c>
      <c r="J184" s="66" t="inlineStr">
        <is>
          <t>PANT</t>
        </is>
      </c>
      <c r="K184" s="40" t="inlineStr">
        <is>
          <t>WOMENS</t>
        </is>
      </c>
      <c r="L184" s="42" t="inlineStr">
        <is>
          <t>ARTLAB</t>
        </is>
      </c>
      <c r="M184" s="42" t="n"/>
      <c r="N184" s="292" t="n">
        <v>4.25</v>
      </c>
      <c r="O184" s="41" t="inlineStr">
        <is>
          <t>500M</t>
        </is>
      </c>
      <c r="P184" s="41" t="inlineStr">
        <is>
          <t>6W</t>
        </is>
      </c>
      <c r="Q184" s="41" t="n">
        <v>1.5</v>
      </c>
      <c r="R184" s="103" t="n"/>
      <c r="S184" s="121" t="n">
        <v>0</v>
      </c>
      <c r="T184" s="121" t="n">
        <v>150</v>
      </c>
      <c r="U184" s="121" t="n">
        <v>150</v>
      </c>
      <c r="V184" s="136" t="n">
        <v>150</v>
      </c>
      <c r="W184" s="155" t="n">
        <v>120</v>
      </c>
      <c r="X184" s="155" t="n">
        <v>120</v>
      </c>
      <c r="Y184" s="155" t="n">
        <v>120</v>
      </c>
      <c r="Z184" s="221" t="n">
        <v>150</v>
      </c>
      <c r="AA184" s="11">
        <f>Z184*Q184</f>
        <v/>
      </c>
      <c r="AC184" s="117" t="n">
        <v>42414</v>
      </c>
      <c r="AD184" s="116" t="n">
        <v>1300</v>
      </c>
      <c r="AE184" s="117" t="n">
        <v>42475</v>
      </c>
      <c r="AF184" s="116" t="inlineStr">
        <is>
          <t>Kirsten</t>
        </is>
      </c>
      <c r="AI184" s="11" t="inlineStr">
        <is>
          <t>x</t>
        </is>
      </c>
    </row>
    <row customHeight="1" ht="15" r="185">
      <c r="A185" s="66" t="inlineStr">
        <is>
          <t>K160752041</t>
        </is>
      </c>
      <c r="B185" s="63" t="n"/>
      <c r="C185" s="66" t="inlineStr">
        <is>
          <t>HAROLD</t>
        </is>
      </c>
      <c r="D185" s="66" t="inlineStr">
        <is>
          <t>TOBACCO</t>
        </is>
      </c>
      <c r="E185" s="41" t="inlineStr">
        <is>
          <t>ROTATEKS</t>
        </is>
      </c>
      <c r="F185" s="41" t="inlineStr">
        <is>
          <t>01023 ASVAN PFD</t>
        </is>
      </c>
      <c r="G185" s="41" t="n"/>
      <c r="H185" s="41" t="n"/>
      <c r="I185" s="66" t="inlineStr">
        <is>
          <t>Drop 2</t>
        </is>
      </c>
      <c r="J185" s="66" t="inlineStr">
        <is>
          <t>JACKET</t>
        </is>
      </c>
      <c r="K185" s="40" t="inlineStr">
        <is>
          <t>MENS</t>
        </is>
      </c>
      <c r="L185" s="42" t="inlineStr">
        <is>
          <t>ARTLAB</t>
        </is>
      </c>
      <c r="M185" s="42" t="n"/>
      <c r="N185" s="292" t="n">
        <v>4.25</v>
      </c>
      <c r="O185" s="41" t="inlineStr">
        <is>
          <t>500M</t>
        </is>
      </c>
      <c r="P185" s="41" t="inlineStr">
        <is>
          <t>6W</t>
        </is>
      </c>
      <c r="Q185" s="41" t="n">
        <v>2</v>
      </c>
      <c r="R185" s="103" t="n"/>
      <c r="S185" s="121" t="n">
        <v>0</v>
      </c>
      <c r="T185" s="121" t="n">
        <v>150</v>
      </c>
      <c r="U185" s="121" t="n">
        <v>150</v>
      </c>
      <c r="V185" s="136" t="n">
        <v>150</v>
      </c>
      <c r="W185" s="155" t="n">
        <v>150</v>
      </c>
      <c r="X185" s="155" t="n">
        <v>150</v>
      </c>
      <c r="Y185" s="155" t="n">
        <v>150</v>
      </c>
      <c r="Z185" s="155" t="n">
        <v>150</v>
      </c>
      <c r="AA185" s="11">
        <f>Z185*Q185</f>
        <v/>
      </c>
      <c r="AC185" s="116" t="inlineStr">
        <is>
          <t>x</t>
        </is>
      </c>
      <c r="AE185" s="116" t="inlineStr">
        <is>
          <t>x</t>
        </is>
      </c>
      <c r="AI185" s="11" t="inlineStr">
        <is>
          <t>x</t>
        </is>
      </c>
    </row>
    <row customHeight="1" ht="15" r="186">
      <c r="A186" s="3" t="inlineStr">
        <is>
          <t>K160750011</t>
        </is>
      </c>
      <c r="B186" s="63" t="n"/>
      <c r="C186" s="66" t="inlineStr">
        <is>
          <t>JARRELL</t>
        </is>
      </c>
      <c r="D186" s="66" t="inlineStr">
        <is>
          <t>TOBACCO</t>
        </is>
      </c>
      <c r="E186" s="41" t="inlineStr">
        <is>
          <t>ROTATEKS</t>
        </is>
      </c>
      <c r="F186" s="41" t="inlineStr">
        <is>
          <t>01023 ASVAN PFD</t>
        </is>
      </c>
      <c r="G186" s="41" t="n"/>
      <c r="H186" s="41" t="n"/>
      <c r="I186" s="66" t="inlineStr">
        <is>
          <t>Drop 2</t>
        </is>
      </c>
      <c r="J186" s="66" t="inlineStr">
        <is>
          <t>PANT</t>
        </is>
      </c>
      <c r="K186" s="40" t="inlineStr">
        <is>
          <t>MENS</t>
        </is>
      </c>
      <c r="L186" s="42" t="inlineStr">
        <is>
          <t>ARTLAB</t>
        </is>
      </c>
      <c r="M186" s="42" t="n"/>
      <c r="N186" s="292" t="n">
        <v>4.25</v>
      </c>
      <c r="O186" s="41" t="inlineStr">
        <is>
          <t>500M</t>
        </is>
      </c>
      <c r="P186" s="41" t="inlineStr">
        <is>
          <t>6W</t>
        </is>
      </c>
      <c r="Q186" s="41" t="n">
        <v>1.5</v>
      </c>
      <c r="R186" s="103" t="n"/>
      <c r="S186" s="121" t="n">
        <v>0</v>
      </c>
      <c r="T186" s="121" t="n">
        <v>150</v>
      </c>
      <c r="U186" s="121" t="n">
        <v>150</v>
      </c>
      <c r="V186" s="136" t="n">
        <v>150</v>
      </c>
      <c r="W186" s="155" t="n">
        <v>150</v>
      </c>
      <c r="X186" s="155" t="n">
        <v>150</v>
      </c>
      <c r="Y186" s="155" t="n">
        <v>150</v>
      </c>
      <c r="Z186" s="155" t="n">
        <v>150</v>
      </c>
      <c r="AA186" s="11">
        <f>Z186*Q186</f>
        <v/>
      </c>
      <c r="AC186" s="116" t="inlineStr">
        <is>
          <t>x</t>
        </is>
      </c>
      <c r="AE186" s="116" t="inlineStr">
        <is>
          <t>x</t>
        </is>
      </c>
      <c r="AI186" s="11" t="inlineStr">
        <is>
          <t>x</t>
        </is>
      </c>
    </row>
    <row customHeight="1" ht="15" r="187">
      <c r="A187" s="66" t="inlineStr">
        <is>
          <t>K160752030</t>
        </is>
      </c>
      <c r="B187" s="63" t="n"/>
      <c r="C187" s="66" t="inlineStr">
        <is>
          <t>CERDIC</t>
        </is>
      </c>
      <c r="D187" s="66" t="inlineStr">
        <is>
          <t>BLACK</t>
        </is>
      </c>
      <c r="E187" s="41" t="inlineStr">
        <is>
          <t>ROTATEKS</t>
        </is>
      </c>
      <c r="F187" s="41" t="inlineStr">
        <is>
          <t>01023 ASVAN With WR Coating</t>
        </is>
      </c>
      <c r="G187" s="41" t="n"/>
      <c r="H187" s="41" t="n"/>
      <c r="I187" s="66" t="inlineStr">
        <is>
          <t>Drop 3</t>
        </is>
      </c>
      <c r="J187" s="66" t="inlineStr">
        <is>
          <t>OUTERWEAR</t>
        </is>
      </c>
      <c r="K187" s="40" t="inlineStr">
        <is>
          <t>MENS</t>
        </is>
      </c>
      <c r="L187" s="42" t="inlineStr">
        <is>
          <t>ARTLAB</t>
        </is>
      </c>
      <c r="M187" s="42" t="n"/>
      <c r="N187" s="292" t="n">
        <v>5</v>
      </c>
      <c r="O187" s="41" t="inlineStr">
        <is>
          <t>500M</t>
        </is>
      </c>
      <c r="P187" s="41" t="inlineStr">
        <is>
          <t>6W</t>
        </is>
      </c>
      <c r="Q187" s="41" t="n">
        <v>2</v>
      </c>
      <c r="R187" s="103" t="n"/>
      <c r="S187" s="121" t="n">
        <v>0</v>
      </c>
      <c r="T187" s="121" t="n">
        <v>150</v>
      </c>
      <c r="U187" s="121" t="n">
        <v>150</v>
      </c>
      <c r="V187" s="136" t="n">
        <v>150</v>
      </c>
      <c r="W187" s="155" t="n">
        <v>100</v>
      </c>
      <c r="X187" s="155" t="n">
        <v>100</v>
      </c>
      <c r="Y187" s="155" t="n">
        <v>100</v>
      </c>
      <c r="Z187" s="221" t="n">
        <v>80</v>
      </c>
      <c r="AA187" s="11">
        <f>Z187*Q187</f>
        <v/>
      </c>
      <c r="AC187" s="117" t="n">
        <v>42424</v>
      </c>
      <c r="AD187" s="116" t="n">
        <v>300</v>
      </c>
      <c r="AE187" s="117" t="n">
        <v>42475</v>
      </c>
      <c r="AF187" s="116" t="inlineStr">
        <is>
          <t>Kirsten</t>
        </is>
      </c>
    </row>
    <row customHeight="1" ht="15" r="188">
      <c r="A188" s="66" t="inlineStr">
        <is>
          <t>K160752031</t>
        </is>
      </c>
      <c r="B188" s="63" t="inlineStr">
        <is>
          <t>ZALANDO</t>
        </is>
      </c>
      <c r="C188" s="66" t="inlineStr">
        <is>
          <t>CERDIC</t>
        </is>
      </c>
      <c r="D188" s="66" t="inlineStr">
        <is>
          <t>DARK OLIVE GREEN</t>
        </is>
      </c>
      <c r="E188" s="41" t="inlineStr">
        <is>
          <t>ROTATEKS</t>
        </is>
      </c>
      <c r="F188" s="41" t="inlineStr">
        <is>
          <t>01023 ASVAN With WR Coating</t>
        </is>
      </c>
      <c r="G188" s="41" t="n"/>
      <c r="H188" s="41" t="n"/>
      <c r="I188" s="66" t="inlineStr">
        <is>
          <t>Drop 3</t>
        </is>
      </c>
      <c r="J188" s="66" t="inlineStr">
        <is>
          <t>OUTERWEAR</t>
        </is>
      </c>
      <c r="K188" s="40" t="inlineStr">
        <is>
          <t>MENS</t>
        </is>
      </c>
      <c r="L188" s="42" t="inlineStr">
        <is>
          <t>ARTLAB</t>
        </is>
      </c>
      <c r="M188" s="42" t="n"/>
      <c r="N188" s="292" t="n">
        <v>5</v>
      </c>
      <c r="O188" s="41" t="inlineStr">
        <is>
          <t>500M</t>
        </is>
      </c>
      <c r="P188" s="41" t="inlineStr">
        <is>
          <t>6W</t>
        </is>
      </c>
      <c r="Q188" s="41" t="n">
        <v>2</v>
      </c>
      <c r="R188" s="103" t="n"/>
      <c r="S188" s="121" t="n">
        <v>0</v>
      </c>
      <c r="T188" s="121" t="n">
        <v>200</v>
      </c>
      <c r="U188" s="121" t="n">
        <v>200</v>
      </c>
      <c r="V188" s="136" t="n">
        <v>200</v>
      </c>
      <c r="W188" s="155" t="n">
        <v>200</v>
      </c>
      <c r="X188" s="155" t="n">
        <v>200</v>
      </c>
      <c r="Y188" s="155" t="n">
        <v>200</v>
      </c>
      <c r="Z188" s="221" t="n">
        <v>120</v>
      </c>
      <c r="AA188" s="11">
        <f>Z188*Q188</f>
        <v/>
      </c>
      <c r="AC188" s="117" t="n">
        <v>42424</v>
      </c>
      <c r="AD188" s="116" t="n">
        <v>300</v>
      </c>
      <c r="AE188" s="117" t="n">
        <v>42475</v>
      </c>
      <c r="AF188" s="116" t="inlineStr">
        <is>
          <t>Kirsten</t>
        </is>
      </c>
    </row>
    <row customHeight="1" ht="15" r="189">
      <c r="A189" s="3" t="inlineStr">
        <is>
          <t>K160701901</t>
        </is>
      </c>
      <c r="B189" s="63" t="inlineStr">
        <is>
          <t>ZALANDO</t>
        </is>
      </c>
      <c r="C189" s="66" t="inlineStr">
        <is>
          <t>REGAN</t>
        </is>
      </c>
      <c r="D189" s="66" t="inlineStr">
        <is>
          <t>VINTAGE RECYCLED</t>
        </is>
      </c>
      <c r="E189" s="66" t="inlineStr">
        <is>
          <t>ROYO</t>
        </is>
      </c>
      <c r="F189" s="66" t="inlineStr">
        <is>
          <t>Cidren crudo C/31410 02829</t>
        </is>
      </c>
      <c r="G189" s="41" t="n"/>
      <c r="H189" s="41" t="inlineStr">
        <is>
          <t>RED LIGHT DENIM</t>
        </is>
      </c>
      <c r="I189" s="66" t="inlineStr">
        <is>
          <t>Drop 1</t>
        </is>
      </c>
      <c r="J189" s="66" t="inlineStr">
        <is>
          <t>JEANS</t>
        </is>
      </c>
      <c r="K189" s="40" t="inlineStr">
        <is>
          <t>WOMENS</t>
        </is>
      </c>
      <c r="L189" s="42" t="inlineStr">
        <is>
          <t>ARTLAB</t>
        </is>
      </c>
      <c r="M189" s="42" t="inlineStr">
        <is>
          <t>INTERWASHING</t>
        </is>
      </c>
      <c r="N189" s="305" t="inlineStr">
        <is>
          <t>4,9 / 162</t>
        </is>
      </c>
      <c r="O189" s="41" t="n"/>
      <c r="P189" s="41" t="n"/>
      <c r="Q189" s="41" t="n">
        <v>1.5</v>
      </c>
      <c r="R189" s="103" t="n"/>
      <c r="S189" s="121" t="n">
        <v>0</v>
      </c>
      <c r="T189" s="121" t="inlineStr">
        <is>
          <t>wait</t>
        </is>
      </c>
      <c r="U189" s="121" t="inlineStr">
        <is>
          <t>wait</t>
        </is>
      </c>
      <c r="V189" s="136" t="n">
        <v>150</v>
      </c>
      <c r="W189" s="155" t="n">
        <v>150</v>
      </c>
      <c r="X189" s="155" t="n">
        <v>150</v>
      </c>
      <c r="Y189" s="155" t="n">
        <v>150</v>
      </c>
      <c r="Z189" s="155" t="n">
        <v>150</v>
      </c>
      <c r="AA189" s="11">
        <f>Z189*Q189</f>
        <v/>
      </c>
      <c r="AB189" s="116" t="n">
        <v>250</v>
      </c>
      <c r="AH189" s="11" t="inlineStr">
        <is>
          <t>x</t>
        </is>
      </c>
      <c r="AJ189" s="11" t="n">
        <v>150</v>
      </c>
    </row>
    <row customHeight="1" ht="15" r="190">
      <c r="A190" s="150" t="inlineStr">
        <is>
          <t>K160751701</t>
        </is>
      </c>
      <c r="B190" s="152" t="n"/>
      <c r="C190" s="230" t="inlineStr">
        <is>
          <t>SIMON</t>
        </is>
      </c>
      <c r="D190" s="230" t="inlineStr">
        <is>
          <t>VINTAGE RECYCLED</t>
        </is>
      </c>
      <c r="E190" s="230" t="inlineStr">
        <is>
          <t>ROYO</t>
        </is>
      </c>
      <c r="F190" s="230" t="inlineStr">
        <is>
          <t>Cidren crudo C/31410 02829</t>
        </is>
      </c>
      <c r="G190" s="109" t="n"/>
      <c r="H190" s="109" t="inlineStr">
        <is>
          <t>RED LIGHT DENIM</t>
        </is>
      </c>
      <c r="I190" s="230" t="inlineStr">
        <is>
          <t>Drop 1</t>
        </is>
      </c>
      <c r="J190" s="230" t="inlineStr">
        <is>
          <t>JEANS</t>
        </is>
      </c>
      <c r="K190" s="122" t="inlineStr">
        <is>
          <t>MENS</t>
        </is>
      </c>
      <c r="L190" s="109" t="inlineStr">
        <is>
          <t>ARTLAB</t>
        </is>
      </c>
      <c r="M190" s="109" t="inlineStr">
        <is>
          <t>INTERWASHING</t>
        </is>
      </c>
      <c r="N190" s="326" t="inlineStr">
        <is>
          <t>4,9 / 162</t>
        </is>
      </c>
      <c r="O190" s="109" t="n"/>
      <c r="P190" s="109" t="n"/>
      <c r="Q190" s="109" t="n">
        <v>1.5</v>
      </c>
      <c r="R190" s="125" t="n"/>
      <c r="S190" s="126" t="n">
        <v>0</v>
      </c>
      <c r="T190" s="126" t="n">
        <v>150</v>
      </c>
      <c r="U190" s="126" t="n">
        <v>150</v>
      </c>
      <c r="V190" s="135" t="inlineStr">
        <is>
          <t>cx</t>
        </is>
      </c>
      <c r="W190" s="135" t="inlineStr">
        <is>
          <t>cx</t>
        </is>
      </c>
      <c r="X190" s="135" t="inlineStr">
        <is>
          <t>cx</t>
        </is>
      </c>
      <c r="Y190" s="135" t="inlineStr">
        <is>
          <t>cx</t>
        </is>
      </c>
      <c r="Z190" s="135" t="inlineStr">
        <is>
          <t>cx</t>
        </is>
      </c>
      <c r="AB190" s="116" t="inlineStr">
        <is>
          <t>x</t>
        </is>
      </c>
      <c r="AH190" s="11" t="inlineStr">
        <is>
          <t>CXLD</t>
        </is>
      </c>
      <c r="AI190" s="11" t="inlineStr">
        <is>
          <t>CXLD</t>
        </is>
      </c>
    </row>
    <row customHeight="1" ht="15" r="191">
      <c r="A191" s="66" t="inlineStr">
        <is>
          <t>K160753023</t>
        </is>
      </c>
      <c r="B191" s="63" t="inlineStr">
        <is>
          <t>ZALANDO</t>
        </is>
      </c>
      <c r="C191" s="66" t="inlineStr">
        <is>
          <t>ENDA</t>
        </is>
      </c>
      <c r="D191" s="66" t="inlineStr">
        <is>
          <t>MOSS GREEN/ OFF WHITE</t>
        </is>
      </c>
      <c r="E191" s="41" t="inlineStr">
        <is>
          <t>TEEYES TEXTILES</t>
        </is>
      </c>
      <c r="F191" s="41" t="inlineStr">
        <is>
          <t>AW16-014 (20x10 60x50)</t>
        </is>
      </c>
      <c r="G191" s="41" t="n"/>
      <c r="H191" s="41" t="n"/>
      <c r="I191" s="66" t="inlineStr">
        <is>
          <t>Drop 3</t>
        </is>
      </c>
      <c r="J191" s="66" t="inlineStr">
        <is>
          <t>SHIRT</t>
        </is>
      </c>
      <c r="K191" s="40" t="inlineStr">
        <is>
          <t>MENS</t>
        </is>
      </c>
      <c r="L191" s="42" t="inlineStr">
        <is>
          <t>BHA</t>
        </is>
      </c>
      <c r="M191" s="42" t="n"/>
      <c r="N191" s="156" t="n"/>
      <c r="O191" s="41" t="n"/>
      <c r="P191" s="41" t="n"/>
      <c r="Q191" s="41" t="n"/>
      <c r="R191" s="103" t="n"/>
      <c r="S191" s="121" t="n">
        <v>0</v>
      </c>
      <c r="T191" s="121" t="n">
        <v>250</v>
      </c>
      <c r="U191" s="121" t="n">
        <v>250</v>
      </c>
      <c r="V191" s="136" t="n">
        <v>250</v>
      </c>
      <c r="W191" s="155" t="n">
        <v>200</v>
      </c>
      <c r="X191" s="155" t="n">
        <v>200</v>
      </c>
      <c r="Y191" s="155" t="n">
        <v>200</v>
      </c>
      <c r="Z191" s="221" t="n">
        <v>150</v>
      </c>
      <c r="AA191" s="11">
        <f>Z191*Q191</f>
        <v/>
      </c>
    </row>
    <row customHeight="1" ht="15" r="192">
      <c r="A192" s="66" t="inlineStr">
        <is>
          <t>K160753024</t>
        </is>
      </c>
      <c r="B192" s="63" t="n"/>
      <c r="C192" s="66" t="inlineStr">
        <is>
          <t>ENDA</t>
        </is>
      </c>
      <c r="D192" s="66" t="inlineStr">
        <is>
          <t xml:space="preserve">NAVY CHECK </t>
        </is>
      </c>
      <c r="E192" s="41" t="inlineStr">
        <is>
          <t>TEEYES TEXTILES</t>
        </is>
      </c>
      <c r="F192" s="41" t="inlineStr">
        <is>
          <t>AW16-015 (10x10 60x56)</t>
        </is>
      </c>
      <c r="G192" s="41" t="n"/>
      <c r="H192" s="41" t="n"/>
      <c r="I192" s="66" t="inlineStr">
        <is>
          <t>Drop 3</t>
        </is>
      </c>
      <c r="J192" s="66" t="inlineStr">
        <is>
          <t>SHIRT</t>
        </is>
      </c>
      <c r="K192" s="40" t="inlineStr">
        <is>
          <t>MENS</t>
        </is>
      </c>
      <c r="L192" s="42" t="inlineStr">
        <is>
          <t>BHA</t>
        </is>
      </c>
      <c r="M192" s="42" t="n"/>
      <c r="N192" s="65" t="n"/>
      <c r="O192" s="41" t="n"/>
      <c r="P192" s="41" t="n"/>
      <c r="Q192" s="41" t="n"/>
      <c r="R192" s="103" t="n"/>
      <c r="S192" s="121" t="n">
        <v>0</v>
      </c>
      <c r="T192" s="121" t="n">
        <v>200</v>
      </c>
      <c r="U192" s="121" t="n">
        <v>200</v>
      </c>
      <c r="V192" s="136" t="n">
        <v>200</v>
      </c>
      <c r="W192" s="155" t="n">
        <v>200</v>
      </c>
      <c r="X192" s="155" t="n">
        <v>200</v>
      </c>
      <c r="Y192" s="155" t="n">
        <v>200</v>
      </c>
      <c r="Z192" s="221" t="n">
        <v>150</v>
      </c>
      <c r="AA192" s="11">
        <f>Z192*Q192</f>
        <v/>
      </c>
    </row>
    <row customHeight="1" ht="15" r="193">
      <c r="A193" s="137" t="inlineStr">
        <is>
          <t>K160703041</t>
        </is>
      </c>
      <c r="B193" s="153" t="n"/>
      <c r="C193" s="138" t="inlineStr">
        <is>
          <t>AMELIA</t>
        </is>
      </c>
      <c r="D193" s="138" t="inlineStr">
        <is>
          <t>BLUE BLACK</t>
        </is>
      </c>
      <c r="E193" s="139" t="inlineStr">
        <is>
          <t>TEXTILE SANTANDERINA</t>
        </is>
      </c>
      <c r="F193" s="139" t="inlineStr">
        <is>
          <t>11166/BLUE BLACK (COLOUR 901)</t>
        </is>
      </c>
      <c r="G193" s="139" t="n"/>
      <c r="H193" s="139" t="n"/>
      <c r="I193" s="138" t="inlineStr">
        <is>
          <t>Drop 2</t>
        </is>
      </c>
      <c r="J193" s="138" t="inlineStr">
        <is>
          <t>WOVEN TOP</t>
        </is>
      </c>
      <c r="K193" s="140" t="inlineStr">
        <is>
          <t>WOMENS</t>
        </is>
      </c>
      <c r="L193" s="139" t="inlineStr">
        <is>
          <t>KONNEKT TEKSTIL</t>
        </is>
      </c>
      <c r="M193" s="139" t="n"/>
      <c r="N193" s="328" t="n">
        <v>4.1</v>
      </c>
      <c r="O193" s="139" t="inlineStr">
        <is>
          <t>950M</t>
        </is>
      </c>
      <c r="P193" s="139" t="n"/>
      <c r="Q193" s="139" t="n"/>
      <c r="R193" s="142" t="n"/>
      <c r="S193" s="143" t="n">
        <v>0</v>
      </c>
      <c r="T193" s="143" t="n">
        <v>500</v>
      </c>
      <c r="U193" s="143" t="n">
        <v>400</v>
      </c>
      <c r="V193" s="144" t="n">
        <v>400</v>
      </c>
      <c r="W193" s="155" t="n">
        <v>400</v>
      </c>
      <c r="X193" s="155" t="n">
        <v>400</v>
      </c>
      <c r="Y193" s="155" t="n">
        <v>400</v>
      </c>
      <c r="Z193" s="221" t="n">
        <v>300</v>
      </c>
      <c r="AA193" s="11">
        <f>Z193*Q193</f>
        <v/>
      </c>
    </row>
    <row customHeight="1" ht="15" r="194">
      <c r="A194" s="3" t="inlineStr">
        <is>
          <t>K160700040</t>
        </is>
      </c>
      <c r="B194" s="63" t="inlineStr">
        <is>
          <t>ZALANDO</t>
        </is>
      </c>
      <c r="C194" s="66" t="inlineStr">
        <is>
          <t>ELSA</t>
        </is>
      </c>
      <c r="D194" s="66" t="inlineStr">
        <is>
          <t>BLUE BLACK</t>
        </is>
      </c>
      <c r="E194" s="41" t="inlineStr">
        <is>
          <t>TEXTILE SANTANDERINA</t>
        </is>
      </c>
      <c r="F194" s="41" t="inlineStr">
        <is>
          <t>11166/BLUE BLACK (COLOUR 901)</t>
        </is>
      </c>
      <c r="G194" s="41" t="n"/>
      <c r="H194" s="41" t="n"/>
      <c r="I194" s="66" t="inlineStr">
        <is>
          <t>Drop 2</t>
        </is>
      </c>
      <c r="J194" s="66" t="inlineStr">
        <is>
          <t>PANT</t>
        </is>
      </c>
      <c r="K194" s="40" t="inlineStr">
        <is>
          <t>WOMENS</t>
        </is>
      </c>
      <c r="L194" s="42" t="inlineStr">
        <is>
          <t>KONNEKT TEKSTIL</t>
        </is>
      </c>
      <c r="M194" s="42" t="n"/>
      <c r="N194" s="292" t="n">
        <v>4.1</v>
      </c>
      <c r="O194" s="41" t="inlineStr">
        <is>
          <t>950M</t>
        </is>
      </c>
      <c r="P194" s="41" t="n"/>
      <c r="Q194" s="41" t="n"/>
      <c r="R194" s="103" t="n"/>
      <c r="S194" s="121" t="n">
        <v>0</v>
      </c>
      <c r="T194" s="121" t="n">
        <v>300</v>
      </c>
      <c r="U194" s="121" t="n">
        <v>300</v>
      </c>
      <c r="V194" s="136" t="n">
        <v>300</v>
      </c>
      <c r="W194" s="155" t="n">
        <v>300</v>
      </c>
      <c r="X194" s="155" t="n">
        <v>300</v>
      </c>
      <c r="Y194" s="155" t="n">
        <v>300</v>
      </c>
      <c r="Z194" s="221" t="n">
        <v>270</v>
      </c>
      <c r="AA194" s="11">
        <f>Z194*Q194</f>
        <v/>
      </c>
    </row>
    <row customHeight="1" ht="15" r="195">
      <c r="A195" s="137" t="inlineStr">
        <is>
          <t>K160707010</t>
        </is>
      </c>
      <c r="B195" s="153" t="n"/>
      <c r="C195" s="138" t="inlineStr">
        <is>
          <t>FARICA</t>
        </is>
      </c>
      <c r="D195" s="138" t="inlineStr">
        <is>
          <t>BLUE BLACK</t>
        </is>
      </c>
      <c r="E195" s="139" t="inlineStr">
        <is>
          <t>TEXTILE SANTANDERINA</t>
        </is>
      </c>
      <c r="F195" s="139" t="inlineStr">
        <is>
          <t>11166/BLUE BLACK (COLOUR 901)</t>
        </is>
      </c>
      <c r="G195" s="139" t="n"/>
      <c r="H195" s="139" t="n"/>
      <c r="I195" s="138" t="inlineStr">
        <is>
          <t>Drop 2</t>
        </is>
      </c>
      <c r="J195" s="138" t="inlineStr">
        <is>
          <t>WOVEN DRESS</t>
        </is>
      </c>
      <c r="K195" s="140" t="inlineStr">
        <is>
          <t>WOMENS</t>
        </is>
      </c>
      <c r="L195" s="139" t="inlineStr">
        <is>
          <t>KONNEKT TEKSTIL</t>
        </is>
      </c>
      <c r="M195" s="139" t="n"/>
      <c r="N195" s="328" t="n">
        <v>4.1</v>
      </c>
      <c r="O195" s="139" t="inlineStr">
        <is>
          <t>950M</t>
        </is>
      </c>
      <c r="P195" s="139" t="n"/>
      <c r="Q195" s="139" t="n"/>
      <c r="R195" s="142" t="n"/>
      <c r="S195" s="143" t="n">
        <v>0</v>
      </c>
      <c r="T195" s="143" t="n">
        <v>100</v>
      </c>
      <c r="U195" s="143" t="n">
        <v>100</v>
      </c>
      <c r="V195" s="144" t="inlineStr">
        <is>
          <t>cx</t>
        </is>
      </c>
      <c r="W195" s="155" t="n">
        <v>100</v>
      </c>
      <c r="X195" s="135" t="inlineStr">
        <is>
          <t>cx</t>
        </is>
      </c>
      <c r="Y195" s="135" t="inlineStr">
        <is>
          <t>cx</t>
        </is>
      </c>
      <c r="Z195" s="221" t="n">
        <v>100</v>
      </c>
      <c r="AA195" s="11">
        <f>Z195*Q195</f>
        <v/>
      </c>
    </row>
    <row customHeight="1" ht="15" r="196">
      <c r="A196" s="3" t="inlineStr">
        <is>
          <t>K160707032</t>
        </is>
      </c>
      <c r="B196" s="63" t="inlineStr">
        <is>
          <t>ZALANDO</t>
        </is>
      </c>
      <c r="C196" s="66" t="inlineStr">
        <is>
          <t>JULIANA</t>
        </is>
      </c>
      <c r="D196" s="66" t="inlineStr">
        <is>
          <t>BLUE BLACK</t>
        </is>
      </c>
      <c r="E196" s="41" t="inlineStr">
        <is>
          <t>TEXTILE SANTANDERINA</t>
        </is>
      </c>
      <c r="F196" s="41" t="inlineStr">
        <is>
          <t>11166/BLUE BLACK (COLOUR 901)</t>
        </is>
      </c>
      <c r="G196" s="41" t="n"/>
      <c r="H196" s="41" t="n"/>
      <c r="I196" s="66" t="inlineStr">
        <is>
          <t>Drop 2</t>
        </is>
      </c>
      <c r="J196" s="66" t="inlineStr">
        <is>
          <t>WOVEN DRESS</t>
        </is>
      </c>
      <c r="K196" s="40" t="inlineStr">
        <is>
          <t>WOMENS</t>
        </is>
      </c>
      <c r="L196" s="42" t="inlineStr">
        <is>
          <t>KONNEKT TEKSTIL</t>
        </is>
      </c>
      <c r="M196" s="42" t="n"/>
      <c r="N196" s="295" t="n">
        <v>4.1</v>
      </c>
      <c r="O196" s="41" t="inlineStr">
        <is>
          <t>950M</t>
        </is>
      </c>
      <c r="P196" s="41" t="n"/>
      <c r="Q196" s="41" t="n"/>
      <c r="R196" s="103" t="n"/>
      <c r="S196" s="121" t="n">
        <v>0</v>
      </c>
      <c r="T196" s="121" t="n">
        <v>600</v>
      </c>
      <c r="U196" s="121" t="n">
        <v>600</v>
      </c>
      <c r="V196" s="136" t="n">
        <v>600</v>
      </c>
      <c r="W196" s="155" t="n">
        <v>600</v>
      </c>
      <c r="X196" s="155" t="n">
        <v>600</v>
      </c>
      <c r="Y196" s="155" t="n">
        <v>600</v>
      </c>
      <c r="Z196" s="155" t="n">
        <v>600</v>
      </c>
      <c r="AA196" s="11">
        <f>Z196*Q196</f>
        <v/>
      </c>
    </row>
    <row customHeight="1" ht="15" r="197">
      <c r="A197" s="3" t="inlineStr">
        <is>
          <t>K160700021</t>
        </is>
      </c>
      <c r="B197" s="63" t="inlineStr">
        <is>
          <t>ZALANDO</t>
        </is>
      </c>
      <c r="C197" s="66" t="inlineStr">
        <is>
          <t>STEPHANIE</t>
        </is>
      </c>
      <c r="D197" s="66" t="inlineStr">
        <is>
          <t>BLUE BLACK</t>
        </is>
      </c>
      <c r="E197" s="41" t="inlineStr">
        <is>
          <t>TEXTILE SANTANDERINA</t>
        </is>
      </c>
      <c r="F197" s="156" t="inlineStr">
        <is>
          <t>11166/BLUE BLACK (COLOUR 901)</t>
        </is>
      </c>
      <c r="G197" s="41" t="n"/>
      <c r="H197" s="41" t="n"/>
      <c r="I197" s="66" t="inlineStr">
        <is>
          <t>Drop 2</t>
        </is>
      </c>
      <c r="J197" s="66" t="inlineStr">
        <is>
          <t>JUMPSUIT</t>
        </is>
      </c>
      <c r="K197" s="40" t="inlineStr">
        <is>
          <t>WOMENS</t>
        </is>
      </c>
      <c r="L197" s="42" t="inlineStr">
        <is>
          <t>KONNEKT TEKSTIL</t>
        </is>
      </c>
      <c r="M197" s="42" t="n"/>
      <c r="N197" s="292" t="n">
        <v>4.1</v>
      </c>
      <c r="O197" s="41" t="inlineStr">
        <is>
          <t>950M</t>
        </is>
      </c>
      <c r="P197" s="41" t="n"/>
      <c r="Q197" s="41" t="n"/>
      <c r="R197" s="103" t="n"/>
      <c r="S197" s="121" t="n">
        <v>0</v>
      </c>
      <c r="T197" s="121" t="n">
        <v>600</v>
      </c>
      <c r="U197" s="121" t="n">
        <v>600</v>
      </c>
      <c r="V197" s="136" t="n">
        <v>600</v>
      </c>
      <c r="W197" s="155" t="n">
        <v>600</v>
      </c>
      <c r="X197" s="155" t="n">
        <v>600</v>
      </c>
      <c r="Y197" s="155" t="n">
        <v>600</v>
      </c>
      <c r="Z197" s="221" t="n">
        <v>550</v>
      </c>
      <c r="AA197" s="11">
        <f>Z197*Q197</f>
        <v/>
      </c>
    </row>
    <row customHeight="1" ht="15" r="198">
      <c r="A198" s="147" t="inlineStr">
        <is>
          <t>K160700020</t>
        </is>
      </c>
      <c r="B198" s="152" t="n"/>
      <c r="C198" s="230" t="inlineStr">
        <is>
          <t>STEPHANIE</t>
        </is>
      </c>
      <c r="D198" s="230" t="inlineStr">
        <is>
          <t>NAVY</t>
        </is>
      </c>
      <c r="E198" s="109" t="inlineStr">
        <is>
          <t>TEXTILE SANTANDERINA</t>
        </is>
      </c>
      <c r="F198" s="109" t="inlineStr">
        <is>
          <t>11166/BLUE BLACK (COLOUR 901)</t>
        </is>
      </c>
      <c r="G198" s="109" t="n"/>
      <c r="H198" s="109" t="n"/>
      <c r="I198" s="230" t="inlineStr">
        <is>
          <t>Drop 2</t>
        </is>
      </c>
      <c r="J198" s="230" t="inlineStr">
        <is>
          <t>JUMPSUIT</t>
        </is>
      </c>
      <c r="K198" s="122" t="inlineStr">
        <is>
          <t>WOMENS</t>
        </is>
      </c>
      <c r="L198" s="109" t="inlineStr">
        <is>
          <t>KONNEKT TEKSTIL</t>
        </is>
      </c>
      <c r="M198" s="109" t="n"/>
      <c r="N198" s="325" t="n">
        <v>4.1</v>
      </c>
      <c r="O198" s="109" t="inlineStr">
        <is>
          <t>950M</t>
        </is>
      </c>
      <c r="P198" s="109" t="n"/>
      <c r="Q198" s="109" t="n"/>
      <c r="R198" s="125" t="n"/>
      <c r="S198" s="126" t="n">
        <v>0</v>
      </c>
      <c r="T198" s="126" t="inlineStr">
        <is>
          <t>nominatie voor cx</t>
        </is>
      </c>
      <c r="U198" s="126" t="inlineStr">
        <is>
          <t>nominatie voor cx</t>
        </is>
      </c>
      <c r="V198" s="135" t="inlineStr">
        <is>
          <t>cx</t>
        </is>
      </c>
      <c r="W198" s="135" t="inlineStr">
        <is>
          <t>cx</t>
        </is>
      </c>
      <c r="X198" s="135" t="inlineStr">
        <is>
          <t>cx</t>
        </is>
      </c>
      <c r="Y198" s="135" t="inlineStr">
        <is>
          <t>cx</t>
        </is>
      </c>
      <c r="Z198" s="135" t="inlineStr">
        <is>
          <t>cx</t>
        </is>
      </c>
    </row>
    <row customHeight="1" ht="15" r="199">
      <c r="A199" s="147" t="inlineStr">
        <is>
          <t>K160703011</t>
        </is>
      </c>
      <c r="B199" s="152" t="n"/>
      <c r="C199" s="230" t="inlineStr">
        <is>
          <t>TAJA</t>
        </is>
      </c>
      <c r="D199" s="230" t="inlineStr">
        <is>
          <t>NAVY</t>
        </is>
      </c>
      <c r="E199" s="109" t="inlineStr">
        <is>
          <t>TEXTILE SANTANDERINA</t>
        </is>
      </c>
      <c r="F199" s="109" t="inlineStr">
        <is>
          <t>11166/BLUE BLACK (COLOUR 901)</t>
        </is>
      </c>
      <c r="G199" s="109" t="n"/>
      <c r="H199" s="109" t="n"/>
      <c r="I199" s="230" t="inlineStr">
        <is>
          <t>Drop 2</t>
        </is>
      </c>
      <c r="J199" s="230" t="inlineStr">
        <is>
          <t>SHIRT</t>
        </is>
      </c>
      <c r="K199" s="122" t="inlineStr">
        <is>
          <t>WOMENS</t>
        </is>
      </c>
      <c r="L199" s="109" t="inlineStr">
        <is>
          <t>KONNEKT TEKSTIL</t>
        </is>
      </c>
      <c r="M199" s="109" t="n"/>
      <c r="N199" s="325" t="n">
        <v>4.1</v>
      </c>
      <c r="O199" s="109" t="inlineStr">
        <is>
          <t>950M</t>
        </is>
      </c>
      <c r="P199" s="109" t="n"/>
      <c r="Q199" s="109" t="n"/>
      <c r="R199" s="125" t="n"/>
      <c r="S199" s="126" t="n">
        <v>0</v>
      </c>
      <c r="T199" s="126" t="inlineStr">
        <is>
          <t>nominatie voor cx</t>
        </is>
      </c>
      <c r="U199" s="126" t="inlineStr">
        <is>
          <t>nominatie voor cx</t>
        </is>
      </c>
      <c r="V199" s="135" t="inlineStr">
        <is>
          <t>cx</t>
        </is>
      </c>
      <c r="W199" s="135" t="inlineStr">
        <is>
          <t>cx</t>
        </is>
      </c>
      <c r="X199" s="135" t="inlineStr">
        <is>
          <t>cx</t>
        </is>
      </c>
      <c r="Y199" s="135" t="inlineStr">
        <is>
          <t>cx</t>
        </is>
      </c>
      <c r="Z199" s="135" t="inlineStr">
        <is>
          <t>cx</t>
        </is>
      </c>
    </row>
    <row customHeight="1" ht="15" r="200">
      <c r="A200" s="3" t="inlineStr">
        <is>
          <t>K160703040</t>
        </is>
      </c>
      <c r="B200" s="63" t="inlineStr">
        <is>
          <t>ZALANDO</t>
        </is>
      </c>
      <c r="C200" s="66" t="inlineStr">
        <is>
          <t>AMELIA</t>
        </is>
      </c>
      <c r="D200" s="66" t="inlineStr">
        <is>
          <t>MID INDIGO</t>
        </is>
      </c>
      <c r="E200" s="41" t="inlineStr">
        <is>
          <t>UNITIN</t>
        </is>
      </c>
      <c r="F200" s="41" t="inlineStr">
        <is>
          <t>GAMBIA</t>
        </is>
      </c>
      <c r="G200" s="41" t="n"/>
      <c r="H200" s="41" t="n"/>
      <c r="I200" s="66" t="inlineStr">
        <is>
          <t>Drop 1</t>
        </is>
      </c>
      <c r="J200" s="66" t="inlineStr">
        <is>
          <t>WOVEN TOP</t>
        </is>
      </c>
      <c r="K200" s="40" t="inlineStr">
        <is>
          <t>WOMENS</t>
        </is>
      </c>
      <c r="L200" s="42" t="inlineStr">
        <is>
          <t>FLOR DA MODA</t>
        </is>
      </c>
      <c r="M200" s="42" t="n"/>
      <c r="N200" s="295" t="n">
        <v>6.85</v>
      </c>
      <c r="O200" s="41" t="inlineStr">
        <is>
          <t>300M</t>
        </is>
      </c>
      <c r="P200" s="41" t="inlineStr">
        <is>
          <t>6W</t>
        </is>
      </c>
      <c r="Q200" s="41" t="n"/>
      <c r="R200" s="103" t="n"/>
      <c r="S200" s="121" t="n">
        <v>0</v>
      </c>
      <c r="T200" s="121" t="n">
        <v>300</v>
      </c>
      <c r="U200" s="121" t="n">
        <v>300</v>
      </c>
      <c r="V200" s="136" t="n">
        <v>300</v>
      </c>
      <c r="W200" s="155" t="n">
        <v>300</v>
      </c>
      <c r="X200" s="155" t="n">
        <v>300</v>
      </c>
      <c r="Y200" s="155" t="n">
        <v>300</v>
      </c>
      <c r="Z200" s="221" t="n">
        <v>250</v>
      </c>
      <c r="AA200" s="11">
        <f>Z200*Q200</f>
        <v/>
      </c>
    </row>
    <row customHeight="1" ht="15" r="201">
      <c r="A201" s="3" t="inlineStr">
        <is>
          <t>K160703010</t>
        </is>
      </c>
      <c r="B201" s="63" t="inlineStr">
        <is>
          <t>ZALANDO</t>
        </is>
      </c>
      <c r="C201" s="66" t="inlineStr">
        <is>
          <t>TAJA</t>
        </is>
      </c>
      <c r="D201" s="66" t="inlineStr">
        <is>
          <t>LIGHT INDIGO</t>
        </is>
      </c>
      <c r="E201" s="41" t="inlineStr">
        <is>
          <t>UNITIN</t>
        </is>
      </c>
      <c r="F201" s="41" t="inlineStr">
        <is>
          <t>SENEGAL (COLOUR 1111)</t>
        </is>
      </c>
      <c r="G201" s="41" t="n"/>
      <c r="H201" s="41" t="n"/>
      <c r="I201" s="66" t="inlineStr">
        <is>
          <t>Drop 1</t>
        </is>
      </c>
      <c r="J201" s="66" t="inlineStr">
        <is>
          <t>SHIRT</t>
        </is>
      </c>
      <c r="K201" s="40" t="inlineStr">
        <is>
          <t>WOMENS</t>
        </is>
      </c>
      <c r="L201" s="42" t="inlineStr">
        <is>
          <t>FLOR DA MODA</t>
        </is>
      </c>
      <c r="M201" s="42" t="n"/>
      <c r="N201" s="295" t="n">
        <v>6.65</v>
      </c>
      <c r="O201" s="41" t="inlineStr">
        <is>
          <t>300M</t>
        </is>
      </c>
      <c r="P201" s="41" t="inlineStr">
        <is>
          <t>6W</t>
        </is>
      </c>
      <c r="Q201" s="41" t="n"/>
      <c r="R201" s="103" t="n"/>
      <c r="S201" s="121" t="n">
        <v>0</v>
      </c>
      <c r="T201" s="121" t="n">
        <v>350</v>
      </c>
      <c r="U201" s="121" t="n">
        <v>350</v>
      </c>
      <c r="V201" s="136" t="n">
        <v>350</v>
      </c>
      <c r="W201" s="155" t="n">
        <v>350</v>
      </c>
      <c r="X201" s="155" t="n">
        <v>350</v>
      </c>
      <c r="Y201" s="155" t="n">
        <v>350</v>
      </c>
      <c r="Z201" s="221" t="n">
        <v>300</v>
      </c>
      <c r="AA201" s="11">
        <f>Z201*Q201</f>
        <v/>
      </c>
    </row>
    <row customHeight="1" ht="15" r="202">
      <c r="A202" s="3" t="inlineStr">
        <is>
          <t>K999999005</t>
        </is>
      </c>
      <c r="B202" s="63" t="n"/>
      <c r="C202" s="66" t="inlineStr">
        <is>
          <t>KOI BIG BELT</t>
        </is>
      </c>
      <c r="D202" s="66" t="inlineStr">
        <is>
          <t>BLACK WASHED</t>
        </is>
      </c>
      <c r="E202" s="41" t="n"/>
      <c r="F202" s="41" t="n"/>
      <c r="G202" s="41" t="n"/>
      <c r="H202" s="3" t="inlineStr">
        <is>
          <t>ROYAL CORE</t>
        </is>
      </c>
      <c r="I202" s="66" t="inlineStr">
        <is>
          <t>Drop 1</t>
        </is>
      </c>
      <c r="J202" s="66" t="inlineStr">
        <is>
          <t>ACCESSORIES</t>
        </is>
      </c>
      <c r="K202" s="78" t="inlineStr">
        <is>
          <t>UNISEX</t>
        </is>
      </c>
      <c r="L202" s="79" t="inlineStr">
        <is>
          <t>ARTI</t>
        </is>
      </c>
      <c r="M202" s="42" t="n"/>
      <c r="N202" s="292" t="n"/>
      <c r="O202" s="41" t="n"/>
      <c r="P202" s="41" t="n"/>
      <c r="Q202" s="41" t="n"/>
      <c r="R202" s="103" t="n"/>
      <c r="S202" s="121" t="n">
        <v>0</v>
      </c>
      <c r="T202" s="121" t="n">
        <v>0</v>
      </c>
      <c r="U202" s="121" t="n">
        <v>0</v>
      </c>
      <c r="V202" s="136" t="n">
        <v>0</v>
      </c>
      <c r="W202" s="154" t="n">
        <v>0</v>
      </c>
      <c r="X202" s="154" t="n">
        <v>0</v>
      </c>
      <c r="Y202" s="154" t="n">
        <v>0</v>
      </c>
      <c r="Z202" s="154" t="n">
        <v>0</v>
      </c>
      <c r="AA202" s="11">
        <f>Z202*Q202</f>
        <v/>
      </c>
    </row>
    <row customHeight="1" ht="15" r="203">
      <c r="A203" s="3" t="inlineStr">
        <is>
          <t>K999999006</t>
        </is>
      </c>
      <c r="B203" s="63" t="n"/>
      <c r="C203" s="66" t="inlineStr">
        <is>
          <t>KOI SMALL BELT</t>
        </is>
      </c>
      <c r="D203" s="66" t="inlineStr">
        <is>
          <t>BLACK WASHED</t>
        </is>
      </c>
      <c r="E203" s="41" t="n"/>
      <c r="F203" s="41" t="n"/>
      <c r="G203" s="41" t="n"/>
      <c r="H203" s="3" t="inlineStr">
        <is>
          <t>ROYAL CORE</t>
        </is>
      </c>
      <c r="I203" s="66" t="inlineStr">
        <is>
          <t>Drop 1</t>
        </is>
      </c>
      <c r="J203" s="66" t="inlineStr">
        <is>
          <t>ACCESSORIES</t>
        </is>
      </c>
      <c r="K203" s="78" t="inlineStr">
        <is>
          <t>UNISEX</t>
        </is>
      </c>
      <c r="L203" s="79" t="inlineStr">
        <is>
          <t>ARTI</t>
        </is>
      </c>
      <c r="M203" s="42" t="n"/>
      <c r="N203" s="292" t="n"/>
      <c r="O203" s="41" t="n"/>
      <c r="P203" s="41" t="n"/>
      <c r="Q203" s="41" t="n"/>
      <c r="R203" s="103" t="n"/>
      <c r="S203" s="121" t="n">
        <v>0</v>
      </c>
      <c r="T203" s="121" t="n">
        <v>0</v>
      </c>
      <c r="U203" s="121" t="n">
        <v>0</v>
      </c>
      <c r="V203" s="136" t="n">
        <v>0</v>
      </c>
      <c r="W203" s="154" t="n">
        <v>0</v>
      </c>
      <c r="X203" s="154" t="n">
        <v>0</v>
      </c>
      <c r="Y203" s="154" t="n">
        <v>0</v>
      </c>
      <c r="Z203" s="154" t="n">
        <v>0</v>
      </c>
      <c r="AA203" s="11">
        <f>Z203*Q203</f>
        <v/>
      </c>
    </row>
    <row customHeight="1" ht="15" r="204">
      <c r="A204" s="3" t="inlineStr">
        <is>
          <t>K999999001</t>
        </is>
      </c>
      <c r="B204" s="63" t="n"/>
      <c r="C204" s="66" t="inlineStr">
        <is>
          <t>KOI BIG BELT</t>
        </is>
      </c>
      <c r="D204" s="63" t="inlineStr">
        <is>
          <t>BROWN</t>
        </is>
      </c>
      <c r="E204" s="41" t="n"/>
      <c r="F204" s="66" t="n"/>
      <c r="G204" s="41" t="n"/>
      <c r="H204" s="3" t="inlineStr">
        <is>
          <t>ROYAL CORE</t>
        </is>
      </c>
      <c r="I204" s="66" t="inlineStr">
        <is>
          <t>Drop 1</t>
        </is>
      </c>
      <c r="J204" s="66" t="inlineStr">
        <is>
          <t>ACCESSORIES</t>
        </is>
      </c>
      <c r="K204" s="78" t="inlineStr">
        <is>
          <t>UNISEX</t>
        </is>
      </c>
      <c r="L204" s="79" t="inlineStr">
        <is>
          <t>ARTI</t>
        </is>
      </c>
      <c r="M204" s="79" t="n"/>
      <c r="N204" s="292" t="n"/>
      <c r="O204" s="41" t="n"/>
      <c r="P204" s="41" t="n"/>
      <c r="Q204" s="41" t="n"/>
      <c r="R204" s="103" t="n"/>
      <c r="S204" s="121" t="n">
        <v>0</v>
      </c>
      <c r="T204" s="121" t="n">
        <v>0</v>
      </c>
      <c r="U204" s="121" t="n">
        <v>0</v>
      </c>
      <c r="V204" s="136" t="n">
        <v>0</v>
      </c>
      <c r="W204" s="154" t="n">
        <v>0</v>
      </c>
      <c r="X204" s="154" t="n">
        <v>0</v>
      </c>
      <c r="Y204" s="154" t="n">
        <v>0</v>
      </c>
      <c r="Z204" s="154" t="n">
        <v>0</v>
      </c>
      <c r="AA204" s="11">
        <f>Z204*Q204</f>
        <v/>
      </c>
    </row>
    <row customHeight="1" ht="15" r="205">
      <c r="A205" s="3" t="inlineStr">
        <is>
          <t>K999999002</t>
        </is>
      </c>
      <c r="B205" s="63" t="n"/>
      <c r="C205" s="66" t="inlineStr">
        <is>
          <t>KOI SMALL BELT</t>
        </is>
      </c>
      <c r="D205" s="63" t="inlineStr">
        <is>
          <t>BROWN</t>
        </is>
      </c>
      <c r="E205" s="41" t="n"/>
      <c r="F205" s="66" t="n"/>
      <c r="G205" s="41" t="n"/>
      <c r="H205" s="3" t="inlineStr">
        <is>
          <t>ROYAL CORE</t>
        </is>
      </c>
      <c r="I205" s="66" t="inlineStr">
        <is>
          <t>Drop 1</t>
        </is>
      </c>
      <c r="J205" s="66" t="inlineStr">
        <is>
          <t>ACCESSORIES</t>
        </is>
      </c>
      <c r="K205" s="78" t="inlineStr">
        <is>
          <t>UNISEX</t>
        </is>
      </c>
      <c r="L205" s="79" t="inlineStr">
        <is>
          <t>ARTI</t>
        </is>
      </c>
      <c r="M205" s="79" t="n"/>
      <c r="N205" s="292" t="n"/>
      <c r="O205" s="41" t="n"/>
      <c r="P205" s="41" t="n"/>
      <c r="Q205" s="41" t="n"/>
      <c r="R205" s="103" t="n"/>
      <c r="S205" s="121" t="n">
        <v>0</v>
      </c>
      <c r="T205" s="121" t="n">
        <v>0</v>
      </c>
      <c r="U205" s="121" t="n">
        <v>0</v>
      </c>
      <c r="V205" s="136" t="n">
        <v>0</v>
      </c>
      <c r="W205" s="154" t="n">
        <v>0</v>
      </c>
      <c r="X205" s="154" t="n">
        <v>0</v>
      </c>
      <c r="Y205" s="154" t="n">
        <v>0</v>
      </c>
      <c r="Z205" s="154" t="n">
        <v>0</v>
      </c>
      <c r="AA205" s="11">
        <f>Z205*Q205</f>
        <v/>
      </c>
    </row>
    <row customHeight="1" ht="15" r="206">
      <c r="A206" s="3" t="inlineStr">
        <is>
          <t>K999999003</t>
        </is>
      </c>
      <c r="B206" s="63" t="n"/>
      <c r="C206" s="66" t="inlineStr">
        <is>
          <t>KOI BIG BELT</t>
        </is>
      </c>
      <c r="D206" s="63" t="inlineStr">
        <is>
          <t>NATURAL DRY</t>
        </is>
      </c>
      <c r="E206" s="41" t="n"/>
      <c r="F206" s="66" t="n"/>
      <c r="G206" s="41" t="n"/>
      <c r="H206" s="3" t="inlineStr">
        <is>
          <t>ROYAL CORE</t>
        </is>
      </c>
      <c r="I206" s="66" t="inlineStr">
        <is>
          <t>Drop 1</t>
        </is>
      </c>
      <c r="J206" s="66" t="inlineStr">
        <is>
          <t>ACCESSORIES</t>
        </is>
      </c>
      <c r="K206" s="78" t="inlineStr">
        <is>
          <t>UNISEX</t>
        </is>
      </c>
      <c r="L206" s="79" t="inlineStr">
        <is>
          <t>ARTI</t>
        </is>
      </c>
      <c r="M206" s="79" t="n"/>
      <c r="N206" s="292" t="n"/>
      <c r="O206" s="41" t="n"/>
      <c r="P206" s="41" t="n"/>
      <c r="Q206" s="41" t="n"/>
      <c r="R206" s="103" t="n"/>
      <c r="S206" s="121" t="n">
        <v>0</v>
      </c>
      <c r="T206" s="121" t="n">
        <v>0</v>
      </c>
      <c r="U206" s="121" t="n">
        <v>0</v>
      </c>
      <c r="V206" s="136" t="n">
        <v>0</v>
      </c>
      <c r="W206" s="154" t="n">
        <v>0</v>
      </c>
      <c r="X206" s="154" t="n">
        <v>0</v>
      </c>
      <c r="Y206" s="154" t="n">
        <v>0</v>
      </c>
      <c r="Z206" s="154" t="n">
        <v>0</v>
      </c>
      <c r="AA206" s="11">
        <f>Z206*Q206</f>
        <v/>
      </c>
    </row>
    <row customHeight="1" ht="15" r="207">
      <c r="A207" s="3" t="inlineStr">
        <is>
          <t>K999999004</t>
        </is>
      </c>
      <c r="B207" s="63" t="n"/>
      <c r="C207" s="66" t="inlineStr">
        <is>
          <t>KOI SMALL BELT</t>
        </is>
      </c>
      <c r="D207" s="63" t="inlineStr">
        <is>
          <t>NATURAL DRY</t>
        </is>
      </c>
      <c r="E207" s="41" t="n"/>
      <c r="F207" s="66" t="n"/>
      <c r="G207" s="41" t="n"/>
      <c r="H207" s="3" t="inlineStr">
        <is>
          <t>ROYAL CORE</t>
        </is>
      </c>
      <c r="I207" s="66" t="inlineStr">
        <is>
          <t>Drop 1</t>
        </is>
      </c>
      <c r="J207" s="66" t="inlineStr">
        <is>
          <t>ACCESSORIES</t>
        </is>
      </c>
      <c r="K207" s="78" t="inlineStr">
        <is>
          <t>UNISEX</t>
        </is>
      </c>
      <c r="L207" s="79" t="inlineStr">
        <is>
          <t>ARTI</t>
        </is>
      </c>
      <c r="M207" s="79" t="n"/>
      <c r="N207" s="292" t="n"/>
      <c r="O207" s="41" t="n"/>
      <c r="P207" s="41" t="n"/>
      <c r="Q207" s="41" t="n"/>
      <c r="R207" s="103" t="n"/>
      <c r="S207" s="121" t="n">
        <v>0</v>
      </c>
      <c r="T207" s="121" t="n">
        <v>0</v>
      </c>
      <c r="U207" s="121" t="n">
        <v>0</v>
      </c>
      <c r="V207" s="136" t="n">
        <v>0</v>
      </c>
      <c r="W207" s="154" t="n">
        <v>0</v>
      </c>
      <c r="X207" s="154" t="n">
        <v>0</v>
      </c>
      <c r="Y207" s="154" t="n">
        <v>0</v>
      </c>
      <c r="Z207" s="154" t="n">
        <v>0</v>
      </c>
      <c r="AA207" s="11">
        <f>Z207*Q207</f>
        <v/>
      </c>
    </row>
    <row r="211">
      <c r="R211" s="115">
        <f>SUBTOTAL(9,R5:R207)</f>
        <v/>
      </c>
      <c r="S211" s="115">
        <f>SUBTOTAL(9,S5:S207)</f>
        <v/>
      </c>
      <c r="T211" s="115">
        <f>SUBTOTAL(9,T5:T207)</f>
        <v/>
      </c>
      <c r="U211" s="115">
        <f>SUBTOTAL(9,U5:U207)</f>
        <v/>
      </c>
      <c r="V211" s="118">
        <f>SUBTOTAL(9,V5:V207)</f>
        <v/>
      </c>
      <c r="W211" s="118">
        <f>SUBTOTAL(9,W5:W207)</f>
        <v/>
      </c>
      <c r="X211" s="118">
        <f>SUBTOTAL(9,X5:X207)</f>
        <v/>
      </c>
      <c r="Y211" s="118">
        <f>SUBTOTAL(9,Y5:Y207)</f>
        <v/>
      </c>
      <c r="Z211" s="118">
        <f>SUBTOTAL(9,Z5:Z207)</f>
        <v/>
      </c>
      <c r="AA211" s="129">
        <f>SUBTOTAL(9,AA5:AA207)</f>
        <v/>
      </c>
      <c r="AB211" s="115">
        <f>SUBTOTAL(9,AB5:AB207)</f>
        <v/>
      </c>
      <c r="AD211" s="118">
        <f>SUBTOTAL(9,AD5:AD207)</f>
        <v/>
      </c>
      <c r="AJ211" s="115">
        <f>SUBTOTAL(9,AJ5:AJ207)</f>
        <v/>
      </c>
    </row>
    <row r="213">
      <c r="S213" s="115" t="n"/>
      <c r="T213" s="115" t="n"/>
      <c r="U213" s="115" t="n"/>
      <c r="V213" s="118" t="n"/>
      <c r="W213" s="118" t="n"/>
      <c r="X213" s="118" t="n"/>
      <c r="Y213" s="118" t="n"/>
      <c r="Z213" s="118" t="n"/>
    </row>
    <row r="214">
      <c r="AC214" s="116" t="inlineStr">
        <is>
          <t>Total</t>
        </is>
      </c>
      <c r="AD214" s="118">
        <f>AD211+AB211</f>
        <v/>
      </c>
    </row>
    <row r="216">
      <c r="AB216" s="116" t="inlineStr">
        <is>
          <t>L/O</t>
        </is>
      </c>
      <c r="AC216" s="223">
        <f>AD214-AA211</f>
        <v/>
      </c>
    </row>
    <row r="221">
      <c r="AB221" s="225" t="inlineStr">
        <is>
          <t>Short</t>
        </is>
      </c>
      <c r="AC221" s="225" t="inlineStr">
        <is>
          <t>L/O</t>
        </is>
      </c>
    </row>
    <row r="222">
      <c r="Z222" s="116" t="inlineStr">
        <is>
          <t>Calik</t>
        </is>
      </c>
      <c r="AA222" s="11" t="inlineStr">
        <is>
          <t>D7253O019 Rosemary stretch</t>
        </is>
      </c>
      <c r="AC222" s="116" t="n">
        <v>5180</v>
      </c>
      <c r="AD222" s="116" t="inlineStr">
        <is>
          <t>C/O to SS17</t>
        </is>
      </c>
      <c r="AE222" s="253" t="n"/>
    </row>
    <row r="223">
      <c r="AA223" s="11" t="inlineStr">
        <is>
          <t>D5202O289 Caminala smoky blue</t>
        </is>
      </c>
      <c r="AC223" s="116" t="n">
        <v>2350</v>
      </c>
      <c r="AD223" s="116" t="inlineStr">
        <is>
          <t>C/O to SS17</t>
        </is>
      </c>
      <c r="AE223" s="253" t="n"/>
      <c r="AF223" s="253" t="n"/>
    </row>
    <row r="224">
      <c r="AA224" s="11" t="inlineStr">
        <is>
          <t>D7486O1164 N-Mica Black OD Black</t>
        </is>
      </c>
      <c r="AC224" s="116" t="n">
        <v>550</v>
      </c>
      <c r="AD224" s="116" t="inlineStr">
        <is>
          <t>C/O to SS17</t>
        </is>
      </c>
      <c r="AE224" s="253" t="n"/>
      <c r="AF224" s="253" t="n"/>
    </row>
    <row r="225">
      <c r="AA225" s="11" t="inlineStr">
        <is>
          <t>D7676O336 Carter nesta blue OD black</t>
        </is>
      </c>
      <c r="AC225" s="222" t="n">
        <v>1850</v>
      </c>
      <c r="AE225" s="253" t="n"/>
      <c r="AF225" s="253" t="inlineStr">
        <is>
          <t>Khoi New development!</t>
        </is>
      </c>
    </row>
    <row r="226">
      <c r="AA226" s="11" t="inlineStr">
        <is>
          <t>D7763O101 lyra true blue</t>
        </is>
      </c>
      <c r="AC226" s="238" t="n">
        <v>2400</v>
      </c>
      <c r="AD226" s="116" t="inlineStr">
        <is>
          <t>C/O to SS17</t>
        </is>
      </c>
      <c r="AE226" s="253" t="n"/>
      <c r="AF226" s="253" t="inlineStr">
        <is>
          <t>Fabric defaults!</t>
        </is>
      </c>
    </row>
    <row r="227">
      <c r="AA227" s="11" t="inlineStr">
        <is>
          <t>D7924O022 Pinus</t>
        </is>
      </c>
      <c r="AC227" s="116" t="n">
        <v>5000</v>
      </c>
      <c r="AD227" s="116" t="inlineStr">
        <is>
          <t>C/O to SS17</t>
        </is>
      </c>
      <c r="AE227" s="253" t="n"/>
      <c r="AF227" s="253" t="n"/>
    </row>
    <row r="228">
      <c r="AA228" s="11" t="inlineStr">
        <is>
          <t>D7792P1117 Carbonated Blue</t>
        </is>
      </c>
      <c r="AC228" s="222" t="n">
        <v>340</v>
      </c>
      <c r="AD228" s="116" t="inlineStr">
        <is>
          <t>NOT ORGANIC!</t>
        </is>
      </c>
      <c r="AE228" s="253" t="inlineStr">
        <is>
          <t>Leave Calik</t>
        </is>
      </c>
      <c r="AF228" s="253" t="inlineStr">
        <is>
          <t>New development?? Bags??</t>
        </is>
      </c>
    </row>
    <row r="229">
      <c r="AA229" s="240" t="inlineStr">
        <is>
          <t>D7794P1107 Sidney Dark Blue</t>
        </is>
      </c>
      <c r="AB229" s="238" t="n"/>
      <c r="AC229" s="241" t="n">
        <v>300</v>
      </c>
      <c r="AD229" s="238" t="inlineStr">
        <is>
          <t>NOT ORGANIC!</t>
        </is>
      </c>
      <c r="AE229" s="242" t="inlineStr">
        <is>
          <t>Calik offered to other customer</t>
        </is>
      </c>
      <c r="AF229" s="253" t="n"/>
    </row>
    <row r="230">
      <c r="Z230" s="116" t="inlineStr">
        <is>
          <t>TRC</t>
        </is>
      </c>
      <c r="AA230" s="11" t="inlineStr">
        <is>
          <t>RR5533 Elast raven sling</t>
        </is>
      </c>
      <c r="AC230" s="222" t="n">
        <v>400</v>
      </c>
      <c r="AD230" s="116" t="inlineStr">
        <is>
          <t>NOT ORGANIC!</t>
        </is>
      </c>
      <c r="AE230" s="253" t="n"/>
      <c r="AF230" s="253" t="n"/>
    </row>
    <row r="231">
      <c r="AA231" s="11" t="inlineStr">
        <is>
          <t>RR7216 N-PITCH PRESHRUNK ORGANIC</t>
        </is>
      </c>
      <c r="AC231" s="222" t="n">
        <v>2450</v>
      </c>
      <c r="AD231" s="116" t="inlineStr">
        <is>
          <t>C/O to SS17</t>
        </is>
      </c>
      <c r="AE231" s="253" t="n"/>
      <c r="AF231" s="253" t="inlineStr">
        <is>
          <t>Khoi New development! More options required SS17!</t>
        </is>
      </c>
    </row>
    <row r="232">
      <c r="AA232" s="11" t="inlineStr">
        <is>
          <t>RR7716 Elast sioux crispy ORGANIC</t>
        </is>
      </c>
      <c r="AC232" s="116" t="n">
        <v>6400</v>
      </c>
      <c r="AD232" s="116" t="inlineStr">
        <is>
          <t>C/O to SS17</t>
        </is>
      </c>
      <c r="AE232" s="253" t="n"/>
      <c r="AF232" s="253" t="n"/>
    </row>
    <row r="233">
      <c r="AA233" s="11" t="inlineStr">
        <is>
          <t>SL7274 N Pitch appeal-preshrunk ORGANIC</t>
        </is>
      </c>
      <c r="AC233" s="116" t="n">
        <v>450</v>
      </c>
      <c r="AD233" s="116" t="inlineStr">
        <is>
          <t>C/O to SS17</t>
        </is>
      </c>
      <c r="AE233" s="253" t="n"/>
      <c r="AF233" s="253" t="n"/>
    </row>
    <row r="234">
      <c r="AA234" s="11" t="inlineStr">
        <is>
          <t>SL7276 Sioux crispy organic</t>
        </is>
      </c>
      <c r="AC234" s="116" t="n">
        <v>870</v>
      </c>
      <c r="AD234" s="116" t="inlineStr">
        <is>
          <t>C/O to SS17</t>
        </is>
      </c>
      <c r="AE234" s="253" t="n"/>
      <c r="AF234" s="253" t="n"/>
    </row>
    <row r="235">
      <c r="Z235" s="116" t="inlineStr">
        <is>
          <t>H4TEX</t>
        </is>
      </c>
      <c r="AA235" s="11" t="inlineStr">
        <is>
          <t>GH14550 DNM-EW</t>
        </is>
      </c>
      <c r="AC235" s="222" t="n">
        <v>450</v>
      </c>
      <c r="AD235" s="116" t="inlineStr">
        <is>
          <t>C/O to SS17</t>
        </is>
      </c>
      <c r="AE235" s="253" t="inlineStr">
        <is>
          <t>ArtLab Call Off all and invoice balance</t>
        </is>
      </c>
      <c r="AF235" s="253" t="inlineStr">
        <is>
          <t>New development?? Bags??</t>
        </is>
      </c>
    </row>
    <row r="236">
      <c r="AA236" s="11" t="inlineStr">
        <is>
          <t>HG06271</t>
        </is>
      </c>
      <c r="AC236" s="222" t="n">
        <v>250</v>
      </c>
      <c r="AE236" s="253" t="inlineStr">
        <is>
          <t>ArtLab Call Off all and invoice balance</t>
        </is>
      </c>
      <c r="AF236" s="253" t="n"/>
    </row>
    <row r="237">
      <c r="AA237" s="11" t="inlineStr">
        <is>
          <t>OG10164 GD-EW</t>
        </is>
      </c>
      <c r="AC237" s="222" t="n">
        <v>430</v>
      </c>
      <c r="AE237" s="253" t="inlineStr">
        <is>
          <t>ArtLab Call Off all and invoice balance</t>
        </is>
      </c>
      <c r="AF237" s="253" t="inlineStr">
        <is>
          <t>Khoi New development! More options required SS17!</t>
        </is>
      </c>
    </row>
    <row r="238">
      <c r="AA238" s="11" t="inlineStr">
        <is>
          <t>RE14473 YD-GW</t>
        </is>
      </c>
      <c r="AC238" s="222" t="n">
        <v>670</v>
      </c>
      <c r="AE238" s="253" t="inlineStr">
        <is>
          <t>ArtLab Call Off all and invoice balance</t>
        </is>
      </c>
      <c r="AF238" s="253" t="inlineStr">
        <is>
          <t>Khoi New development! More options required SS17!</t>
        </is>
      </c>
    </row>
    <row r="239">
      <c r="Z239" s="116" t="inlineStr">
        <is>
          <t>ISKO</t>
        </is>
      </c>
      <c r="AA239" s="253" t="n">
        <v>56470</v>
      </c>
      <c r="AC239" s="116" t="n">
        <v>1600</v>
      </c>
      <c r="AD239" s="116" t="inlineStr">
        <is>
          <t>C/O to SS17</t>
        </is>
      </c>
      <c r="AE239" s="253" t="inlineStr">
        <is>
          <t>Stock @ ISKO</t>
        </is>
      </c>
      <c r="AF239" s="253" t="n"/>
    </row>
    <row r="240">
      <c r="AA240" s="253" t="n">
        <v>56588</v>
      </c>
      <c r="AC240" s="222" t="n">
        <v>1600</v>
      </c>
      <c r="AD240" s="116" t="inlineStr">
        <is>
          <t>C/O to AW17</t>
        </is>
      </c>
      <c r="AE240" s="253" t="inlineStr">
        <is>
          <t>Stock @ ISKO</t>
        </is>
      </c>
      <c r="AF240" s="253" t="inlineStr">
        <is>
          <t>Khoi New development!</t>
        </is>
      </c>
    </row>
    <row r="241">
      <c r="Z241" s="116" t="inlineStr">
        <is>
          <t>ORTA</t>
        </is>
      </c>
      <c r="AA241" s="253" t="n">
        <v>9541</v>
      </c>
      <c r="AC241" s="116" t="n">
        <v>150</v>
      </c>
      <c r="AD241" s="116" t="inlineStr">
        <is>
          <t>C/O to SS17</t>
        </is>
      </c>
      <c r="AE241" s="253" t="n"/>
      <c r="AF241" s="253" t="n"/>
    </row>
    <row r="242">
      <c r="AA242" s="253" t="n">
        <v>9560</v>
      </c>
      <c r="AB242" s="224" t="inlineStr">
        <is>
          <t>-45</t>
        </is>
      </c>
      <c r="AD242" s="116" t="inlineStr">
        <is>
          <t>C/O to SS17</t>
        </is>
      </c>
      <c r="AE242" s="253" t="n"/>
      <c r="AF242" s="253" t="n"/>
    </row>
    <row r="243">
      <c r="AA243" s="11" t="inlineStr">
        <is>
          <t>0003A-38 ECRU!</t>
        </is>
      </c>
      <c r="AC243" s="116" t="n">
        <v>1230</v>
      </c>
      <c r="AD243" s="116" t="inlineStr">
        <is>
          <t>C/O to SS17</t>
        </is>
      </c>
      <c r="AE243" s="253" t="inlineStr">
        <is>
          <t>CXLD!</t>
        </is>
      </c>
      <c r="AF243" s="253" t="inlineStr">
        <is>
          <t>Khoi New development!</t>
        </is>
      </c>
    </row>
    <row r="244">
      <c r="AA244" s="11" t="inlineStr">
        <is>
          <t>0505A-44 Optic White</t>
        </is>
      </c>
      <c r="AC244" s="116" t="n">
        <v>300</v>
      </c>
      <c r="AD244" s="116" t="inlineStr">
        <is>
          <t>C/O to SS17</t>
        </is>
      </c>
      <c r="AE244" s="253" t="inlineStr">
        <is>
          <t>CXLD!</t>
        </is>
      </c>
      <c r="AF244" s="253" t="inlineStr">
        <is>
          <t>Khoi New development!</t>
        </is>
      </c>
    </row>
    <row r="245">
      <c r="AA245" s="11" t="inlineStr">
        <is>
          <t xml:space="preserve">9569A-43 </t>
        </is>
      </c>
      <c r="AC245" s="116" t="n">
        <v>1150</v>
      </c>
      <c r="AD245" s="116" t="inlineStr">
        <is>
          <t>C/O to SS17</t>
        </is>
      </c>
      <c r="AE245" s="253" t="n"/>
      <c r="AF245" s="253" t="n"/>
    </row>
    <row r="246">
      <c r="AA246" s="11" t="inlineStr">
        <is>
          <t>9573A-37</t>
        </is>
      </c>
      <c r="AC246" s="222" t="n">
        <v>700</v>
      </c>
      <c r="AE246" s="253" t="inlineStr">
        <is>
          <t>Stock @ AL</t>
        </is>
      </c>
      <c r="AF246" s="253" t="inlineStr">
        <is>
          <t>Khoi New development!</t>
        </is>
      </c>
    </row>
    <row r="247">
      <c r="AA247" s="11" t="inlineStr">
        <is>
          <t>9585A-33</t>
        </is>
      </c>
      <c r="AC247" s="116" t="n">
        <v>225</v>
      </c>
      <c r="AD247" s="116" t="inlineStr">
        <is>
          <t>C/O to SS17</t>
        </is>
      </c>
      <c r="AE247" s="253" t="n"/>
      <c r="AF247" s="253" t="n"/>
    </row>
    <row r="248">
      <c r="AA248" s="11" t="inlineStr">
        <is>
          <t xml:space="preserve">9586A-46 </t>
        </is>
      </c>
      <c r="AC248" s="116" t="n">
        <v>215</v>
      </c>
      <c r="AD248" s="116" t="inlineStr">
        <is>
          <t>C/O to SS17</t>
        </is>
      </c>
      <c r="AE248" s="253" t="n">
        <v>5000</v>
      </c>
      <c r="AF248" s="253" t="n"/>
    </row>
    <row r="249">
      <c r="AA249" s="11" t="inlineStr">
        <is>
          <t xml:space="preserve">9587A-46 </t>
        </is>
      </c>
      <c r="AC249" s="222" t="n">
        <v>120</v>
      </c>
      <c r="AE249" s="253" t="n">
        <v>1200</v>
      </c>
      <c r="AF249" s="253" t="n"/>
    </row>
    <row r="250">
      <c r="Z250" s="116" t="inlineStr">
        <is>
          <t>ROTATEKS</t>
        </is>
      </c>
      <c r="AA250" s="11" t="inlineStr">
        <is>
          <t>01023 ASVAN</t>
        </is>
      </c>
      <c r="AC250" s="222" t="n">
        <v>550</v>
      </c>
      <c r="AD250" s="116" t="inlineStr">
        <is>
          <t>C/O to SS17</t>
        </is>
      </c>
      <c r="AE250" s="253" t="n"/>
      <c r="AF250" s="253" t="n"/>
    </row>
    <row r="251">
      <c r="AA251" s="11" t="inlineStr">
        <is>
          <t>01023 ASVAN With WR Coating</t>
        </is>
      </c>
      <c r="AC251" s="222" t="n">
        <v>600</v>
      </c>
      <c r="AE251" s="253" t="n"/>
      <c r="AF251" s="253" t="n"/>
    </row>
  </sheetData>
  <autoFilter ref="A4:AN205">
    <filterColumn colId="9">
      <filters>
        <filter val="JEANS"/>
      </filters>
    </filterColumn>
    <filterColumn colId="11">
      <filters>
        <filter val="ARTLAB"/>
      </filters>
    </filterColumn>
    <filterColumn colId="34">
      <filters>
        <filter val="x"/>
      </filters>
    </filterColumn>
    <sortState ref="A9:AN184">
      <sortCondition ref="A4:A205"/>
    </sortState>
  </autoFilter>
  <pageMargins bottom="0.75" footer="0.3" header="0.3" left="0.7" right="0.7" top="0.7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heijn6</dc:creator>
  <dcterms:created xsi:type="dcterms:W3CDTF">2013-05-27T13:34:43Z</dcterms:created>
  <dcterms:modified xsi:type="dcterms:W3CDTF">2017-10-25T11:31:53Z</dcterms:modified>
  <cp:lastModifiedBy>Bart-Jan Opten</cp:lastModifiedBy>
  <cp:lastPrinted>2016-12-08T15:11:34Z</cp:lastPrinted>
</cp:coreProperties>
</file>