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1" minimized="0" showHorizontalScroll="1" showSheetTabs="1" showVerticalScroll="1" tabRatio="601" visibility="visible" windowHeight="12210" windowWidth="28800" xWindow="0" yWindow="0"/>
  </bookViews>
  <sheets>
    <sheet name="KOI ORIGINAL" sheetId="1" state="hidden" r:id="rId1"/>
    <sheet name="KOI AW17 LINE LIST" sheetId="2" state="visible" r:id="rId2"/>
    <sheet name="Assumptions" sheetId="3" state="visible" r:id="rId3"/>
    <sheet name="Fabric Buy" sheetId="4" state="visible" r:id="rId4"/>
  </sheets>
  <externalReferences>
    <externalReference r:id="rId5"/>
    <externalReference r:id="rId6"/>
  </externalReferences>
  <definedNames>
    <definedName hidden="1" localSheetId="1" name="Z_0471D7C8_43BF_48DF_83BC_DF135A7A9F8F_.wvu.Cols">'KOI AW17 LINE LIST'!$A:$A,'KOI AW17 LINE LIST'!$F:$I,'KOI AW17 LINE LIST'!$N:$X,'KOI AW17 LINE LIST'!$AB:$AB,'KOI AW17 LINE LIST'!$AF:$AF,'KOI AW17 LINE LIST'!$AJ:$AJ,'KOI AW17 LINE LIST'!$AN:$AU,'KOI AW17 LINE LIST'!$BB:$BF,'KOI AW17 LINE LIST'!$BI:$BK</definedName>
    <definedName hidden="1" localSheetId="0" name="Z_0471D7C8_43BF_48DF_83BC_DF135A7A9F8F_.wvu.Cols">'KOI ORIGINAL'!$I:$L,'KOI ORIGINAL'!$Q:$R,'KOI ORIGINAL'!$V:$V,'KOI ORIGINAL'!$AA:$AA,'KOI ORIGINAL'!$AL:$BK</definedName>
    <definedName hidden="1" localSheetId="1" name="Z_0471D7C8_43BF_48DF_83BC_DF135A7A9F8F_.wvu.FilterData">'KOI AW17 LINE LIST'!$A$3:$DF$325</definedName>
    <definedName hidden="1" localSheetId="0" name="Z_0471D7C8_43BF_48DF_83BC_DF135A7A9F8F_.wvu.FilterData">'KOI ORIGINAL'!$A$2:$BU$271</definedName>
    <definedName hidden="1" localSheetId="1" name="Z_0471D7C8_43BF_48DF_83BC_DF135A7A9F8F_.wvu.PrintArea">'KOI AW17 LINE LIST'!$D$3:$BM$202</definedName>
    <definedName hidden="1" localSheetId="0" name="Z_0471D7C8_43BF_48DF_83BC_DF135A7A9F8F_.wvu.PrintArea">'KOI ORIGINAL'!$B$1:$AK$217</definedName>
    <definedName hidden="1" localSheetId="0" name="Z_0471D7C8_43BF_48DF_83BC_DF135A7A9F8F_.wvu.PrintTitles">'KOI ORIGINAL'!$C:$I,'KOI ORIGINAL'!$2:$2</definedName>
    <definedName hidden="1" localSheetId="1" name="Z_059EB301_AE3A_40F7_A075_94A01487D56D_.wvu.FilterData">'KOI AW17 LINE LIST'!$A$3:$DF$325</definedName>
    <definedName hidden="1" localSheetId="0" name="Z_0763E024_BAAD_499C_8988_9F7852467A76_.wvu.Cols">'KOI ORIGINAL'!$I:$L,'KOI ORIGINAL'!$Q:$R,'KOI ORIGINAL'!$V:$V,'KOI ORIGINAL'!$AA:$AA,'KOI ORIGINAL'!$AL:$BK</definedName>
    <definedName hidden="1" localSheetId="1" name="Z_0763E024_BAAD_499C_8988_9F7852467A76_.wvu.FilterData">'KOI AW17 LINE LIST'!$G$3:$CT$325</definedName>
    <definedName hidden="1" localSheetId="0" name="Z_0763E024_BAAD_499C_8988_9F7852467A76_.wvu.FilterData">'KOI ORIGINAL'!$A$2:$BU$271</definedName>
    <definedName hidden="1" localSheetId="1" name="Z_0763E024_BAAD_499C_8988_9F7852467A76_.wvu.PrintArea">'KOI AW17 LINE LIST'!$G$2:$BY$3</definedName>
    <definedName hidden="1" localSheetId="0" name="Z_0763E024_BAAD_499C_8988_9F7852467A76_.wvu.PrintArea">'KOI ORIGINAL'!$B$1:$AK$217</definedName>
    <definedName hidden="1" localSheetId="1" name="Z_0763E024_BAAD_499C_8988_9F7852467A76_.wvu.PrintTitles">'KOI AW17 LINE LIST'!$J:$R,'KOI AW17 LINE LIST'!$3:$3</definedName>
    <definedName hidden="1" localSheetId="0" name="Z_0763E024_BAAD_499C_8988_9F7852467A76_.wvu.PrintTitles">'KOI ORIGINAL'!$C:$I,'KOI ORIGINAL'!$2:$2</definedName>
    <definedName hidden="1" localSheetId="1" name="Z_07BA95ED_37D7_4DD3_B417_BD605954A206_.wvu.Cols">'KOI AW17 LINE LIST'!$F:$I,'KOI AW17 LINE LIST'!$N:$X,'KOI AW17 LINE LIST'!$Z:$AB,'KOI AW17 LINE LIST'!$AI:$AT</definedName>
    <definedName hidden="1" localSheetId="0" name="Z_07BA95ED_37D7_4DD3_B417_BD605954A206_.wvu.Cols">'KOI ORIGINAL'!$I:$L,'KOI ORIGINAL'!$Q:$R,'KOI ORIGINAL'!$V:$V,'KOI ORIGINAL'!$AA:$AA,'KOI ORIGINAL'!$AL:$BK</definedName>
    <definedName hidden="1" localSheetId="1" name="Z_07BA95ED_37D7_4DD3_B417_BD605954A206_.wvu.FilterData">'KOI AW17 LINE LIST'!$A$3:$DF$325</definedName>
    <definedName hidden="1" localSheetId="0" name="Z_07BA95ED_37D7_4DD3_B417_BD605954A206_.wvu.FilterData">'KOI ORIGINAL'!$A$2:$BU$271</definedName>
    <definedName hidden="1" localSheetId="1" name="Z_07BA95ED_37D7_4DD3_B417_BD605954A206_.wvu.PrintArea">'KOI AW17 LINE LIST'!$D$3:$BM$202</definedName>
    <definedName hidden="1" localSheetId="0" name="Z_07BA95ED_37D7_4DD3_B417_BD605954A206_.wvu.PrintArea">'KOI ORIGINAL'!$B$1:$AK$217</definedName>
    <definedName hidden="1" localSheetId="0" name="Z_07BA95ED_37D7_4DD3_B417_BD605954A206_.wvu.PrintTitles">'KOI ORIGINAL'!$C:$I,'KOI ORIGINAL'!$2:$2</definedName>
    <definedName hidden="1" localSheetId="1" name="Z_09AD4446_003D_452C_9B14_5AF70E8A5CE2_.wvu.FilterData">'KOI AW17 LINE LIST'!$A$3:$DF$325</definedName>
    <definedName hidden="1" localSheetId="1" name="Z_0D62B6BC_87FB_4864_B931_E1F7190AC576_.wvu.FilterData">'KOI AW17 LINE LIST'!$A$3:$DF$325</definedName>
    <definedName hidden="1" localSheetId="1" name="Z_11A72666_93AF_4757_9193_969ECD0ECF3E_.wvu.FilterData">'KOI AW17 LINE LIST'!$A$3:$DF$325</definedName>
    <definedName hidden="1" localSheetId="1" name="Z_17F35486_9377_40B8_890E_6F31EA4F194D_.wvu.FilterData">'KOI AW17 LINE LIST'!$A$3:$DF$325</definedName>
    <definedName hidden="1" localSheetId="0" name="Z_1A2CF249_C0E1_4D22_A512_9E411FBAFD25_.wvu.Cols">'KOI ORIGINAL'!$I:$L,'KOI ORIGINAL'!$Q:$R,'KOI ORIGINAL'!$V:$V,'KOI ORIGINAL'!$AA:$AA,'KOI ORIGINAL'!$AL:$BK</definedName>
    <definedName hidden="1" localSheetId="1" name="Z_1A2CF249_C0E1_4D22_A512_9E411FBAFD25_.wvu.FilterData">'KOI AW17 LINE LIST'!$A$3:$DF$325</definedName>
    <definedName hidden="1" localSheetId="0" name="Z_1A2CF249_C0E1_4D22_A512_9E411FBAFD25_.wvu.FilterData">'KOI ORIGINAL'!$A$2:$BU$271</definedName>
    <definedName hidden="1" localSheetId="1" name="Z_1A2CF249_C0E1_4D22_A512_9E411FBAFD25_.wvu.PrintArea">'KOI AW17 LINE LIST'!$G$2:$BY$3</definedName>
    <definedName hidden="1" localSheetId="0" name="Z_1A2CF249_C0E1_4D22_A512_9E411FBAFD25_.wvu.PrintArea">'KOI ORIGINAL'!$B$1:$AK$217</definedName>
    <definedName hidden="1" localSheetId="1" name="Z_1A2CF249_C0E1_4D22_A512_9E411FBAFD25_.wvu.PrintTitles">'KOI AW17 LINE LIST'!$J:$R,'KOI AW17 LINE LIST'!$3:$3</definedName>
    <definedName hidden="1" localSheetId="0" name="Z_1A2CF249_C0E1_4D22_A512_9E411FBAFD25_.wvu.PrintTitles">'KOI ORIGINAL'!$C:$I,'KOI ORIGINAL'!$2:$2</definedName>
    <definedName hidden="1" localSheetId="1" name="Z_1A4CCDDE_7F2D_4A8F_83E8_DA2141C924A6_.wvu.FilterData">'KOI AW17 LINE LIST'!$A$3:$DF$325</definedName>
    <definedName hidden="1" localSheetId="1" name="Z_1AF6931C_DDFD_4274_B4F6_1A9DC7345F84_.wvu.FilterData">'KOI AW17 LINE LIST'!$A$3:$DF$325</definedName>
    <definedName hidden="1" localSheetId="1" name="Z_2358B42D_B85E_400F_8148_01F5C21813F8_.wvu.FilterData">'KOI AW17 LINE LIST'!$A$3:$DF$325</definedName>
    <definedName hidden="1" localSheetId="1" name="Z_261C833A_A3BB_4BC3_99FC_87CE40E22625_.wvu.FilterData">'KOI AW17 LINE LIST'!$A$3:$DF$325</definedName>
    <definedName hidden="1" localSheetId="1" name="Z_2882D5C0_BDFC_4B8E_8C47_A9E3F673CAE1_.wvu.FilterData">'KOI AW17 LINE LIST'!$A$3:$DF$325</definedName>
    <definedName hidden="1" localSheetId="1" name="Z_28996E6C_3523_4F9F_B85B_2F96E8089DB3_.wvu.FilterData">'KOI AW17 LINE LIST'!$A$3:$DF$325</definedName>
    <definedName hidden="1" localSheetId="1" name="Z_28DC0299_ACC0_4D80_B93F_1AC86B582C7D_.wvu.FilterData">'KOI AW17 LINE LIST'!$A$3:$DF$325</definedName>
    <definedName hidden="1" localSheetId="1" name="Z_292DFDE4_405C_4D45_8FB3_FF64D5C9CBE0_.wvu.FilterData">'KOI AW17 LINE LIST'!$A$3:$DF$325</definedName>
    <definedName hidden="1" localSheetId="1" name="Z_2E100B8E_0573_4320_99D5_90F237C30DE7_.wvu.FilterData">'KOI AW17 LINE LIST'!$A$3:$DF$325</definedName>
    <definedName hidden="1" localSheetId="1" name="Z_34082E44_DA50_4A3E_BF31_9AD6FC7FEC8B_.wvu.FilterData">'KOI AW17 LINE LIST'!$A$3:$DF$325</definedName>
    <definedName hidden="1" localSheetId="1" name="Z_3DA56FC8_8666_4667_B68B_D8BA58CEC58B_.wvu.Cols">'KOI AW17 LINE LIST'!$F:$I,'KOI AW17 LINE LIST'!$N:$X,'KOI AW17 LINE LIST'!$AC:$AK,'KOI AW17 LINE LIST'!$AN:$AW,'KOI AW17 LINE LIST'!$BB:$BH,'KOI AW17 LINE LIST'!$BI:$BK,'KOI AW17 LINE LIST'!$BN:$BY,'KOI AW17 LINE LIST'!$CA:$DF</definedName>
    <definedName hidden="1" localSheetId="0" name="Z_3DA56FC8_8666_4667_B68B_D8BA58CEC58B_.wvu.Cols">'KOI ORIGINAL'!$I:$L,'KOI ORIGINAL'!$Q:$R,'KOI ORIGINAL'!$V:$V,'KOI ORIGINAL'!$AA:$AA,'KOI ORIGINAL'!$AL:$BK</definedName>
    <definedName hidden="1" localSheetId="1" name="Z_3DA56FC8_8666_4667_B68B_D8BA58CEC58B_.wvu.FilterData">'KOI AW17 LINE LIST'!$A$3:$DP$325</definedName>
    <definedName hidden="1" localSheetId="0" name="Z_3DA56FC8_8666_4667_B68B_D8BA58CEC58B_.wvu.FilterData">'KOI ORIGINAL'!$A$2:$BU$271</definedName>
    <definedName hidden="1" localSheetId="1" name="Z_3DA56FC8_8666_4667_B68B_D8BA58CEC58B_.wvu.PrintArea">'KOI AW17 LINE LIST'!$D$3:$BM$202</definedName>
    <definedName hidden="1" localSheetId="0" name="Z_3DA56FC8_8666_4667_B68B_D8BA58CEC58B_.wvu.PrintArea">'KOI ORIGINAL'!$B$1:$AK$217</definedName>
    <definedName hidden="1" localSheetId="0" name="Z_3DA56FC8_8666_4667_B68B_D8BA58CEC58B_.wvu.PrintTitles">'KOI ORIGINAL'!$C:$I,'KOI ORIGINAL'!$2:$2</definedName>
    <definedName hidden="1" localSheetId="1" name="Z_3EB2F626_6C2C_4580_ADE6_FFC42A0B80F6_.wvu.FilterData">'KOI AW17 LINE LIST'!$A$3:$DF$325</definedName>
    <definedName hidden="1" localSheetId="1" name="Z_403C39F9_EF35_4524_9B44_DD4D938EF9CF_.wvu.FilterData">'KOI AW17 LINE LIST'!$A$3:$DF$325</definedName>
    <definedName hidden="1" localSheetId="1" name="Z_41745A27_FEC3_46F6_AC07_B73FA66E9512_.wvu.FilterData">'KOI AW17 LINE LIST'!$A$3:$DF$325</definedName>
    <definedName hidden="1" localSheetId="1" name="Z_4335BF68_ADF7_4731_8B4F_7EF227FA991C_.wvu.FilterData">'KOI AW17 LINE LIST'!$A$3:$DF$325</definedName>
    <definedName hidden="1" localSheetId="1" name="Z_467FFDAF_717A_450A_9651_294DF5275246_.wvu.FilterData">'KOI AW17 LINE LIST'!$A$3:$DF$325</definedName>
    <definedName hidden="1" localSheetId="1" name="Z_5464D28C_9A77_4EDB_93B0_A1EB29675049_.wvu.FilterData">'KOI AW17 LINE LIST'!$A$3:$DF$325</definedName>
    <definedName hidden="1" localSheetId="1" name="Z_5558F3B0_5CEA_4052_925A_31CD09DD9F98_.wvu.FilterData">'KOI AW17 LINE LIST'!$A$3:$DF$325</definedName>
    <definedName hidden="1" localSheetId="1" name="Z_55D3D1A9_9ED5_4A31_9A2F_7FA7633BB49B_.wvu.FilterData">'KOI AW17 LINE LIST'!$A$3:$DF$325</definedName>
    <definedName hidden="1" localSheetId="1" name="Z_5753C6F1_06EB_424D_8FC0_6774D2EE26D9_.wvu.FilterData">'KOI AW17 LINE LIST'!$A$3:$DF$325</definedName>
    <definedName hidden="1" localSheetId="1" name="Z_5778BE46_A433_46F5_8A13_808D7A798D07_.wvu.FilterData">'KOI AW17 LINE LIST'!$A$3:$DF$325</definedName>
    <definedName hidden="1" localSheetId="1" name="Z_578F56B8_2AB7_44A1_93E5_244226721020_.wvu.FilterData">'KOI AW17 LINE LIST'!$A$3:$DF$325</definedName>
    <definedName hidden="1" localSheetId="1" name="Z_586CCC60_75AE_483B_A65D_93DFED8DA205_.wvu.FilterData">'KOI AW17 LINE LIST'!$A$3:$DF$325</definedName>
    <definedName hidden="1" localSheetId="1" name="Z_59690E6D_7B13_48FE_B9F4_A4B19E0D481E_.wvu.FilterData">'KOI AW17 LINE LIST'!$A$3:$DF$325</definedName>
    <definedName hidden="1" localSheetId="1" name="Z_5E4EDA96_21B7_4D0E_A4C4_322364043278_.wvu.FilterData">'KOI AW17 LINE LIST'!$A$3:$DF$325</definedName>
    <definedName hidden="1" localSheetId="1" name="Z_63BDE29B_5FC7_4616_A278_86A4AF62A8FA_.wvu.FilterData">'KOI AW17 LINE LIST'!$A$3:$DF$325</definedName>
    <definedName hidden="1" localSheetId="1" name="Z_649DA271_2525_4C6D_9F3B_B42C5F2FC1BD_.wvu.FilterData">'KOI AW17 LINE LIST'!$A$3:$DF$325</definedName>
    <definedName hidden="1" localSheetId="1" name="Z_68E5DF41_7D92_465E_9B0F_3E4EB31CC2E0_.wvu.FilterData">'KOI AW17 LINE LIST'!$A$3:$DF$325</definedName>
    <definedName hidden="1" localSheetId="1" name="Z_69725D3C_DDF8_4EA5_A44D_40469331426B_.wvu.FilterData">'KOI AW17 LINE LIST'!$A$3:$DF$325</definedName>
    <definedName hidden="1" localSheetId="1" name="Z_6BE59AD9_AD98_491A_9AA4_55E5C36FEBDB_.wvu.FilterData">'KOI AW17 LINE LIST'!$A$3:$DF$325</definedName>
    <definedName hidden="1" localSheetId="1" name="Z_6CB0B170_0AB0_4A74_8B97_E71C68573D11_.wvu.Cols">'KOI AW17 LINE LIST'!$A:$A,'KOI AW17 LINE LIST'!$F:$I,'KOI AW17 LINE LIST'!$N:$X,'KOI AW17 LINE LIST'!$AB:$AB,'KOI AW17 LINE LIST'!$AF:$AF,'KOI AW17 LINE LIST'!$AJ:$AJ,'KOI AW17 LINE LIST'!$AN:$AU</definedName>
    <definedName hidden="1" localSheetId="0" name="Z_6CB0B170_0AB0_4A74_8B97_E71C68573D11_.wvu.Cols">'KOI ORIGINAL'!$I:$L,'KOI ORIGINAL'!$Q:$R,'KOI ORIGINAL'!$V:$V,'KOI ORIGINAL'!$AA:$AA,'KOI ORIGINAL'!$AL:$BK</definedName>
    <definedName hidden="1" localSheetId="1" name="Z_6CB0B170_0AB0_4A74_8B97_E71C68573D11_.wvu.FilterData">'KOI AW17 LINE LIST'!$A$3:$DF$325</definedName>
    <definedName hidden="1" localSheetId="0" name="Z_6CB0B170_0AB0_4A74_8B97_E71C68573D11_.wvu.FilterData">'KOI ORIGINAL'!$A$2:$BU$271</definedName>
    <definedName hidden="1" localSheetId="1" name="Z_6CB0B170_0AB0_4A74_8B97_E71C68573D11_.wvu.PrintArea">'KOI AW17 LINE LIST'!$D$3:$BM$202</definedName>
    <definedName hidden="1" localSheetId="0" name="Z_6CB0B170_0AB0_4A74_8B97_E71C68573D11_.wvu.PrintArea">'KOI ORIGINAL'!$B$1:$AK$217</definedName>
    <definedName hidden="1" localSheetId="0" name="Z_6CB0B170_0AB0_4A74_8B97_E71C68573D11_.wvu.PrintTitles">'KOI ORIGINAL'!$C:$I,'KOI ORIGINAL'!$2:$2</definedName>
    <definedName hidden="1" localSheetId="1" name="Z_6F2DBFC3_6C02_4319_93A6_941C95981CBF_.wvu.FilterData">'KOI AW17 LINE LIST'!$A$3:$DF$325</definedName>
    <definedName hidden="1" localSheetId="1" name="Z_70A737B9_3F86_43B2_88D2_B9154AB17F84_.wvu.FilterData">'KOI AW17 LINE LIST'!$A$3:$DF$325</definedName>
    <definedName hidden="1" localSheetId="1" name="Z_780FAB3C_4242_41C7_96E9_4CD0E7DE3C8E_.wvu.FilterData">'KOI AW17 LINE LIST'!$A$3:$DF$325</definedName>
    <definedName hidden="1" localSheetId="1" name="Z_79ECD1F1_D470_40CB_B4FE_7732A2842F7F_.wvu.FilterData">'KOI AW17 LINE LIST'!$A$3:$DF$325</definedName>
    <definedName hidden="1" localSheetId="1" name="Z_7EFD654F_EC47_4839_B30C_C34D76A5556C_.wvu.FilterData">'KOI AW17 LINE LIST'!$A$3:$DF$325</definedName>
    <definedName hidden="1" localSheetId="1" name="Z_80B1BBB4_7DD8_4327_B8FF_060FADF2C275_.wvu.FilterData">'KOI AW17 LINE LIST'!$A$3:$DF$325</definedName>
    <definedName hidden="1" localSheetId="1" name="Z_8363A7AE_2176_4D5B_ACAF_0FF727F713CC_.wvu.FilterData">'KOI AW17 LINE LIST'!$A$3:$DF$325</definedName>
    <definedName hidden="1" localSheetId="0" name="Z_83D63532_100C_424D_9549_C9A6D0BB4268_.wvu.Cols">'KOI ORIGINAL'!$I:$L,'KOI ORIGINAL'!$Q:$R,'KOI ORIGINAL'!$V:$V,'KOI ORIGINAL'!$AA:$AA,'KOI ORIGINAL'!$AL:$BK</definedName>
    <definedName hidden="1" localSheetId="1" name="Z_83D63532_100C_424D_9549_C9A6D0BB4268_.wvu.FilterData">'KOI AW17 LINE LIST'!$A$3:$DF$325</definedName>
    <definedName hidden="1" localSheetId="0" name="Z_83D63532_100C_424D_9549_C9A6D0BB4268_.wvu.FilterData">'KOI ORIGINAL'!$A$2:$BU$271</definedName>
    <definedName hidden="1" localSheetId="1" name="Z_83D63532_100C_424D_9549_C9A6D0BB4268_.wvu.PrintArea">'KOI AW17 LINE LIST'!$G$2:$BY$3</definedName>
    <definedName hidden="1" localSheetId="0" name="Z_83D63532_100C_424D_9549_C9A6D0BB4268_.wvu.PrintArea">'KOI ORIGINAL'!$B$1:$AK$217</definedName>
    <definedName hidden="1" localSheetId="1" name="Z_83D63532_100C_424D_9549_C9A6D0BB4268_.wvu.PrintTitles">'KOI AW17 LINE LIST'!$J:$R,'KOI AW17 LINE LIST'!$3:$3</definedName>
    <definedName hidden="1" localSheetId="0" name="Z_83D63532_100C_424D_9549_C9A6D0BB4268_.wvu.PrintTitles">'KOI ORIGINAL'!$C:$I,'KOI ORIGINAL'!$2:$2</definedName>
    <definedName hidden="1" localSheetId="1" name="Z_884E5E3E_B85A_45D7_8619_E0F54D802C32_.wvu.FilterData">'KOI AW17 LINE LIST'!$A$3:$DF$325</definedName>
    <definedName hidden="1" localSheetId="1" name="Z_8A2E583D_1774_45D9_9112_F087552D38C8_.wvu.FilterData">'KOI AW17 LINE LIST'!$A$3:$DF$325</definedName>
    <definedName hidden="1" localSheetId="1" name="Z_8A301D9A_EA4B_4858_85DC_7DBE214CA89E_.wvu.FilterData">'KOI AW17 LINE LIST'!$A$3:$DF$325</definedName>
    <definedName hidden="1" localSheetId="1" name="Z_90F13622_5EAA_4731_948C_7F21B14C75AD_.wvu.FilterData">'KOI AW17 LINE LIST'!$A$3:$DF$325</definedName>
    <definedName hidden="1" localSheetId="1" name="Z_916DA2D1_1D3D_4D78_88C8_0E72C26D6A02_.wvu.Cols">'KOI AW17 LINE LIST'!$G:$I,'KOI AW17 LINE LIST'!$N:$R,'KOI AW17 LINE LIST'!$U:$U,'KOI AW17 LINE LIST'!#REF!</definedName>
    <definedName hidden="1" localSheetId="0" name="Z_916DA2D1_1D3D_4D78_88C8_0E72C26D6A02_.wvu.Cols">'KOI ORIGINAL'!$I:$L,'KOI ORIGINAL'!$Q:$R,'KOI ORIGINAL'!$V:$V,'KOI ORIGINAL'!$AA:$AA,'KOI ORIGINAL'!$AL:$BK</definedName>
    <definedName hidden="1" localSheetId="1" name="Z_916DA2D1_1D3D_4D78_88C8_0E72C26D6A02_.wvu.FilterData">'KOI AW17 LINE LIST'!$A$3:$DF$325</definedName>
    <definedName hidden="1" localSheetId="0" name="Z_916DA2D1_1D3D_4D78_88C8_0E72C26D6A02_.wvu.FilterData">'KOI ORIGINAL'!$A$2:$BU$271</definedName>
    <definedName hidden="1" localSheetId="1" name="Z_916DA2D1_1D3D_4D78_88C8_0E72C26D6A02_.wvu.PrintArea">'KOI AW17 LINE LIST'!$G$2:$BY$3</definedName>
    <definedName hidden="1" localSheetId="0" name="Z_916DA2D1_1D3D_4D78_88C8_0E72C26D6A02_.wvu.PrintArea">'KOI ORIGINAL'!$B$1:$AK$217</definedName>
    <definedName hidden="1" localSheetId="1" name="Z_916DA2D1_1D3D_4D78_88C8_0E72C26D6A02_.wvu.PrintTitles">'KOI AW17 LINE LIST'!$3:$3</definedName>
    <definedName hidden="1" localSheetId="0" name="Z_916DA2D1_1D3D_4D78_88C8_0E72C26D6A02_.wvu.PrintTitles">'KOI ORIGINAL'!$C:$I,'KOI ORIGINAL'!$2:$2</definedName>
    <definedName hidden="1" localSheetId="1" name="Z_936E8FB9_75A9_4E46_A301_25DFEC11D7E3_.wvu.FilterData">'KOI AW17 LINE LIST'!$A$3:$DF$325</definedName>
    <definedName hidden="1" localSheetId="1" name="Z_97D53FF2_239A_4B19_A274_0194AD760F57_.wvu.FilterData">'KOI AW17 LINE LIST'!$A$3:$DF$325</definedName>
    <definedName hidden="1" localSheetId="1" name="Z_9A7F105D_AC9B_4E6F_A274_32DE5408C267_.wvu.FilterData">'KOI AW17 LINE LIST'!$A$3:$DF$325</definedName>
    <definedName hidden="1" localSheetId="1" name="Z_9B168739_2A4E_46FC_9C62_E15431066687_.wvu.FilterData">'KOI AW17 LINE LIST'!$A$3:$DF$325</definedName>
    <definedName hidden="1" localSheetId="1" name="Z_9DD007D7_0741_4C44_BF61_3FAB632E7150_.wvu.FilterData">'KOI AW17 LINE LIST'!$A$3:$DF$325</definedName>
    <definedName hidden="1" localSheetId="1" name="Z_9E562AF9_9F2B_47D2_BE99_5CB50C91610F_.wvu.FilterData">'KOI AW17 LINE LIST'!$A$3:$DF$325</definedName>
    <definedName hidden="1" localSheetId="1" name="Z_A11ABEC1_B0B4_42E8_A9EE_2452F446B5DF_.wvu.FilterData">'KOI AW17 LINE LIST'!$A$3:$DF$325</definedName>
    <definedName hidden="1" localSheetId="1" name="Z_A1D0F23D_642B_4DBA_BBE1_F9451DA0FCC6_.wvu.FilterData">'KOI AW17 LINE LIST'!$A$3:$DF$325</definedName>
    <definedName hidden="1" localSheetId="0" name="Z_A2091690_A671_4716_8A31_74E530D00677_.wvu.Cols">'KOI ORIGINAL'!$I:$L,'KOI ORIGINAL'!$Q:$R,'KOI ORIGINAL'!$V:$V,'KOI ORIGINAL'!$AA:$AA,'KOI ORIGINAL'!$AL:$BK</definedName>
    <definedName hidden="1" localSheetId="1" name="Z_A2091690_A671_4716_8A31_74E530D00677_.wvu.FilterData">'KOI AW17 LINE LIST'!$A$3:$DF$325</definedName>
    <definedName hidden="1" localSheetId="0" name="Z_A2091690_A671_4716_8A31_74E530D00677_.wvu.FilterData">'KOI ORIGINAL'!$A$2:$BU$271</definedName>
    <definedName hidden="1" localSheetId="1" name="Z_A2091690_A671_4716_8A31_74E530D00677_.wvu.PrintArea">'KOI AW17 LINE LIST'!$G$2:$BY$3</definedName>
    <definedName hidden="1" localSheetId="0" name="Z_A2091690_A671_4716_8A31_74E530D00677_.wvu.PrintArea">'KOI ORIGINAL'!$B$1:$AK$217</definedName>
    <definedName hidden="1" localSheetId="1" name="Z_A2091690_A671_4716_8A31_74E530D00677_.wvu.PrintTitles">'KOI AW17 LINE LIST'!$J:$R,'KOI AW17 LINE LIST'!$3:$3</definedName>
    <definedName hidden="1" localSheetId="0" name="Z_A2091690_A671_4716_8A31_74E530D00677_.wvu.PrintTitles">'KOI ORIGINAL'!$C:$I,'KOI ORIGINAL'!$2:$2</definedName>
    <definedName hidden="1" localSheetId="1" name="Z_A4ABE688_72DE_405E_B5FF_A34C4284EA08_.wvu.FilterData">'KOI AW17 LINE LIST'!$A$3:$DF$325</definedName>
    <definedName hidden="1" localSheetId="0" name="Z_A6D3704E_36B7_4D02_AB97_653A801B8035_.wvu.Cols">'KOI ORIGINAL'!$I:$L,'KOI ORIGINAL'!$Q:$R,'KOI ORIGINAL'!$V:$V,'KOI ORIGINAL'!$AA:$AA,'KOI ORIGINAL'!$AL:$BK</definedName>
    <definedName hidden="1" localSheetId="1" name="Z_A6D3704E_36B7_4D02_AB97_653A801B8035_.wvu.FilterData">'KOI AW17 LINE LIST'!$A$3:$DF$325</definedName>
    <definedName hidden="1" localSheetId="0" name="Z_A6D3704E_36B7_4D02_AB97_653A801B8035_.wvu.FilterData">'KOI ORIGINAL'!$A$2:$BU$271</definedName>
    <definedName hidden="1" localSheetId="0" name="Z_A6D3704E_36B7_4D02_AB97_653A801B8035_.wvu.PrintArea">'KOI ORIGINAL'!$B$1:$AK$217</definedName>
    <definedName hidden="1" localSheetId="0" name="Z_A6D3704E_36B7_4D02_AB97_653A801B8035_.wvu.PrintTitles">'KOI ORIGINAL'!$C:$I,'KOI ORIGINAL'!$2:$2</definedName>
    <definedName hidden="1" localSheetId="1" name="Z_A7A95890_AC1F_4B00_9FD5_3DAAF6628D6F_.wvu.FilterData">'KOI AW17 LINE LIST'!$A$3:$DF$325</definedName>
    <definedName hidden="1" localSheetId="1" name="Z_A8990628_2D9E_4E3D_90CB_A2ABD9F1FFA0_.wvu.FilterData">'KOI AW17 LINE LIST'!$A$3:$DF$325</definedName>
    <definedName hidden="1" localSheetId="1" name="Z_B10F37F9_E441_4D77_AFBF_3B3AEB5B5A52_.wvu.Cols">'KOI AW17 LINE LIST'!$H:$I,'KOI AW17 LINE LIST'!$N:$X,'KOI AW17 LINE LIST'!$AB:$AZ,'KOI AW17 LINE LIST'!$BB:$BH,'KOI AW17 LINE LIST'!$BJ:$BK,'KOI AW17 LINE LIST'!$BN:$BY,'KOI AW17 LINE LIST'!$CA:$CD</definedName>
    <definedName hidden="1" localSheetId="0" name="Z_B10F37F9_E441_4D77_AFBF_3B3AEB5B5A52_.wvu.Cols">'KOI ORIGINAL'!$I:$L,'KOI ORIGINAL'!$Q:$R,'KOI ORIGINAL'!$V:$V,'KOI ORIGINAL'!$AA:$AA,'KOI ORIGINAL'!$AL:$BK</definedName>
    <definedName hidden="1" localSheetId="1" name="Z_B10F37F9_E441_4D77_AFBF_3B3AEB5B5A52_.wvu.FilterData">'KOI AW17 LINE LIST'!$A$3:$DP$325</definedName>
    <definedName hidden="1" localSheetId="0" name="Z_B10F37F9_E441_4D77_AFBF_3B3AEB5B5A52_.wvu.FilterData">'KOI ORIGINAL'!$A$2:$BU$271</definedName>
    <definedName hidden="1" localSheetId="1" name="Z_B10F37F9_E441_4D77_AFBF_3B3AEB5B5A52_.wvu.PrintArea">'KOI AW17 LINE LIST'!$D$3:$BM$202</definedName>
    <definedName hidden="1" localSheetId="0" name="Z_B10F37F9_E441_4D77_AFBF_3B3AEB5B5A52_.wvu.PrintArea">'KOI ORIGINAL'!$B$1:$AK$217</definedName>
    <definedName hidden="1" localSheetId="0" name="Z_B10F37F9_E441_4D77_AFBF_3B3AEB5B5A52_.wvu.PrintTitles">'KOI ORIGINAL'!$C:$I,'KOI ORIGINAL'!$2:$2</definedName>
    <definedName hidden="1" localSheetId="1" name="Z_B44905FF_ADCE_4554_A68E_456DE654810A_.wvu.FilterData">'KOI AW17 LINE LIST'!$A$3:$DF$325</definedName>
    <definedName hidden="1" localSheetId="1" name="Z_B470BC29_B08C_4A33_B633_B7A8075FF451_.wvu.FilterData">'KOI AW17 LINE LIST'!$A$3:$DF$325</definedName>
    <definedName hidden="1" localSheetId="1" name="Z_BC2CA8CE_6A96_4BF7_BD9F_95BAB2B4A301_.wvu.Cols">'KOI AW17 LINE LIST'!$AA:$AB</definedName>
    <definedName hidden="1" localSheetId="0" name="Z_BC2CA8CE_6A96_4BF7_BD9F_95BAB2B4A301_.wvu.Cols">'KOI ORIGINAL'!$I:$L,'KOI ORIGINAL'!$Q:$R,'KOI ORIGINAL'!$V:$V,'KOI ORIGINAL'!$AA:$AA,'KOI ORIGINAL'!$AL:$BK</definedName>
    <definedName hidden="1" localSheetId="1" name="Z_BC2CA8CE_6A96_4BF7_BD9F_95BAB2B4A301_.wvu.FilterData">'KOI AW17 LINE LIST'!$G$3:$CT$325</definedName>
    <definedName hidden="1" localSheetId="0" name="Z_BC2CA8CE_6A96_4BF7_BD9F_95BAB2B4A301_.wvu.FilterData">'KOI ORIGINAL'!$A$2:$BU$271</definedName>
    <definedName hidden="1" localSheetId="1" name="Z_BC2CA8CE_6A96_4BF7_BD9F_95BAB2B4A301_.wvu.PrintArea">'KOI AW17 LINE LIST'!$G$2:$BY$3</definedName>
    <definedName hidden="1" localSheetId="0" name="Z_BC2CA8CE_6A96_4BF7_BD9F_95BAB2B4A301_.wvu.PrintArea">'KOI ORIGINAL'!$B$1:$AK$217</definedName>
    <definedName hidden="1" localSheetId="1" name="Z_BC2CA8CE_6A96_4BF7_BD9F_95BAB2B4A301_.wvu.PrintTitles">'KOI AW17 LINE LIST'!$J:$R,'KOI AW17 LINE LIST'!$3:$3</definedName>
    <definedName hidden="1" localSheetId="0" name="Z_BC2CA8CE_6A96_4BF7_BD9F_95BAB2B4A301_.wvu.PrintTitles">'KOI ORIGINAL'!$C:$I,'KOI ORIGINAL'!$2:$2</definedName>
    <definedName hidden="1" localSheetId="1" name="Z_C0ACFEEE_C2A4_458B_91FE_80E14FEB9BD7_.wvu.FilterData">'KOI AW17 LINE LIST'!$A$3:$DF$325</definedName>
    <definedName hidden="1" localSheetId="1" name="Z_C187B9A3_0A2C_45C4_AE26_A40130E9C41B_.wvu.Cols">'KOI AW17 LINE LIST'!$G:$X,'KOI AW17 LINE LIST'!$AF:$AF</definedName>
    <definedName hidden="1" localSheetId="0" name="Z_C187B9A3_0A2C_45C4_AE26_A40130E9C41B_.wvu.Cols">'KOI ORIGINAL'!$I:$L,'KOI ORIGINAL'!$Q:$R,'KOI ORIGINAL'!$V:$V,'KOI ORIGINAL'!$AA:$AA,'KOI ORIGINAL'!$AL:$BK</definedName>
    <definedName hidden="1" localSheetId="1" name="Z_C187B9A3_0A2C_45C4_AE26_A40130E9C41B_.wvu.FilterData">'KOI AW17 LINE LIST'!$A$3:$DF$325</definedName>
    <definedName hidden="1" localSheetId="0" name="Z_C187B9A3_0A2C_45C4_AE26_A40130E9C41B_.wvu.FilterData">'KOI ORIGINAL'!$A$2:$BU$271</definedName>
    <definedName hidden="1" localSheetId="1" name="Z_C187B9A3_0A2C_45C4_AE26_A40130E9C41B_.wvu.PrintArea">'KOI AW17 LINE LIST'!$G$2:$BY$3</definedName>
    <definedName hidden="1" localSheetId="0" name="Z_C187B9A3_0A2C_45C4_AE26_A40130E9C41B_.wvu.PrintArea">'KOI ORIGINAL'!$B$1:$AK$217</definedName>
    <definedName hidden="1" localSheetId="1" name="Z_C187B9A3_0A2C_45C4_AE26_A40130E9C41B_.wvu.PrintTitles">'KOI AW17 LINE LIST'!$3:$3</definedName>
    <definedName hidden="1" localSheetId="0" name="Z_C187B9A3_0A2C_45C4_AE26_A40130E9C41B_.wvu.PrintTitles">'KOI ORIGINAL'!$C:$I,'KOI ORIGINAL'!$2:$2</definedName>
    <definedName hidden="1" localSheetId="1" name="Z_C88359DF_9622_43CD_ABDB_1CE5E2E297B6_.wvu.FilterData">'KOI AW17 LINE LIST'!$A$3:$DF$325</definedName>
    <definedName hidden="1" localSheetId="1" name="Z_C8D28115_1D3A_428F_B673_29B9FE91A93E_.wvu.FilterData">'KOI AW17 LINE LIST'!$A$3:$DF$325</definedName>
    <definedName hidden="1" localSheetId="1" name="Z_CBAE07F4_3312_4F01_94FA_2D54D9672D5C_.wvu.FilterData">'KOI AW17 LINE LIST'!$A$3:$DF$325</definedName>
    <definedName hidden="1" localSheetId="1" name="Z_CC9DB008_1C3E_4E19_837D_C3F65B6853BB_.wvu.FilterData">'KOI AW17 LINE LIST'!$A$3:$DF$325</definedName>
    <definedName hidden="1" localSheetId="1" name="Z_D4486B6F_5D2C_4567_B53C_009AD7787FF8_.wvu.FilterData">'KOI AW17 LINE LIST'!$A$3:$DF$325</definedName>
    <definedName hidden="1" localSheetId="1" name="Z_D45A3860_1CA3_445E_BB74_D882696F1709_.wvu.FilterData">'KOI AW17 LINE LIST'!$A$3:$DF$325</definedName>
    <definedName hidden="1" localSheetId="1" name="Z_D487534C_64AB_405B_89A1_BDC5E09F56FE_.wvu.FilterData">'KOI AW17 LINE LIST'!$A$3:$DF$325</definedName>
    <definedName hidden="1" localSheetId="1" name="Z_D4CA588A_F606_4EB9_A4A4_ED978669390F_.wvu.FilterData">'KOI AW17 LINE LIST'!$A$3:$DF$325</definedName>
    <definedName hidden="1" localSheetId="1" name="Z_D59CE519_3C32_4EF8_8406_71FFEA98FAF6_.wvu.FilterData">'KOI AW17 LINE LIST'!$A$3:$DF$325</definedName>
    <definedName hidden="1" localSheetId="1" name="Z_D6BC9A7C_F3D1_4C7D_8ACF_00014F3330D8_.wvu.Cols">'KOI AW17 LINE LIST'!$H:$I,'KOI AW17 LINE LIST'!$N:$X,'KOI AW17 LINE LIST'!$AB:$CD,'KOI AW17 LINE LIST'!$CF:$CG</definedName>
    <definedName hidden="1" localSheetId="0" name="Z_D6BC9A7C_F3D1_4C7D_8ACF_00014F3330D8_.wvu.Cols">'KOI ORIGINAL'!$I:$L,'KOI ORIGINAL'!$Q:$R,'KOI ORIGINAL'!$V:$V,'KOI ORIGINAL'!$AA:$AA,'KOI ORIGINAL'!$AL:$BK</definedName>
    <definedName hidden="1" localSheetId="1" name="Z_D6BC9A7C_F3D1_4C7D_8ACF_00014F3330D8_.wvu.FilterData">'KOI AW17 LINE LIST'!$A$3:$DP$325</definedName>
    <definedName hidden="1" localSheetId="0" name="Z_D6BC9A7C_F3D1_4C7D_8ACF_00014F3330D8_.wvu.FilterData">'KOI ORIGINAL'!$A$2:$BU$271</definedName>
    <definedName hidden="1" localSheetId="1" name="Z_D6BC9A7C_F3D1_4C7D_8ACF_00014F3330D8_.wvu.PrintArea">'KOI AW17 LINE LIST'!$D$3:$BM$202</definedName>
    <definedName hidden="1" localSheetId="0" name="Z_D6BC9A7C_F3D1_4C7D_8ACF_00014F3330D8_.wvu.PrintArea">'KOI ORIGINAL'!$B$1:$AK$217</definedName>
    <definedName hidden="1" localSheetId="0" name="Z_D6BC9A7C_F3D1_4C7D_8ACF_00014F3330D8_.wvu.PrintTitles">'KOI ORIGINAL'!$C:$I,'KOI ORIGINAL'!$2:$2</definedName>
    <definedName hidden="1" localSheetId="1" name="Z_D82BEDD1_6C1F_4B28_BFC7_09CA8A5BB152_.wvu.FilterData">'KOI AW17 LINE LIST'!$A$3:$DF$325</definedName>
    <definedName hidden="1" localSheetId="1" name="Z_DC2D3C07_0FE3_458A_97F7_F9A1E3F4C4CE_.wvu.FilterData">'KOI AW17 LINE LIST'!$A$3:$DF$325</definedName>
    <definedName hidden="1" localSheetId="1" name="Z_DFA6F4D7_0C85_46FE_AA78_358262140B27_.wvu.FilterData">'KOI AW17 LINE LIST'!$A$3:$DF$325</definedName>
    <definedName hidden="1" localSheetId="1" name="Z_E134EE65_CC0C_40D9_AAF2_2031E087EAFC_.wvu.FilterData">'KOI AW17 LINE LIST'!$A$3:$DF$325</definedName>
    <definedName hidden="1" localSheetId="1" name="Z_EC2A2498_5F81_452C_A412_39899B67F114_.wvu.FilterData">'KOI AW17 LINE LIST'!$A$3:$DF$325</definedName>
    <definedName hidden="1" localSheetId="1" name="Z_ED4ACFC0_930E_4630_BA10_620ED7D2D335_.wvu.FilterData">'KOI AW17 LINE LIST'!$A$3:$DF$325</definedName>
    <definedName hidden="1" localSheetId="1" name="Z_F028BDE3_9765_4C78_A80F_0D97618F3E7D_.wvu.FilterData">'KOI AW17 LINE LIST'!$A$3:$DF$325</definedName>
    <definedName hidden="1" localSheetId="1" name="Z_F1161E52_0B2B_499C_9E5F_196C65294400_.wvu.FilterData">'KOI AW17 LINE LIST'!$A$3:$DF$325</definedName>
    <definedName hidden="1" localSheetId="1" name="Z_F63F704D_4AAA_455B_B08E_08F35ED53553_.wvu.Cols">'KOI AW17 LINE LIST'!$F:$F,'KOI AW17 LINE LIST'!$H:$I,'KOI AW17 LINE LIST'!$N:$X,'KOI AW17 LINE LIST'!$AI:$AT</definedName>
    <definedName hidden="1" localSheetId="0" name="Z_F63F704D_4AAA_455B_B08E_08F35ED53553_.wvu.Cols">'KOI ORIGINAL'!$I:$L,'KOI ORIGINAL'!$Q:$R,'KOI ORIGINAL'!$V:$V,'KOI ORIGINAL'!$AA:$AA,'KOI ORIGINAL'!$AL:$BK</definedName>
    <definedName hidden="1" localSheetId="1" name="Z_F63F704D_4AAA_455B_B08E_08F35ED53553_.wvu.FilterData">'KOI AW17 LINE LIST'!$A$3:$DF$325</definedName>
    <definedName hidden="1" localSheetId="0" name="Z_F63F704D_4AAA_455B_B08E_08F35ED53553_.wvu.FilterData">'KOI ORIGINAL'!$A$2:$BU$271</definedName>
    <definedName hidden="1" localSheetId="1" name="Z_F63F704D_4AAA_455B_B08E_08F35ED53553_.wvu.PrintArea">'KOI AW17 LINE LIST'!$D$3:$BM$202</definedName>
    <definedName hidden="1" localSheetId="0" name="Z_F63F704D_4AAA_455B_B08E_08F35ED53553_.wvu.PrintArea">'KOI ORIGINAL'!$B$1:$AK$217</definedName>
    <definedName hidden="1" localSheetId="0" name="Z_F63F704D_4AAA_455B_B08E_08F35ED53553_.wvu.PrintTitles">'KOI ORIGINAL'!$C:$I,'KOI ORIGINAL'!$2:$2</definedName>
    <definedName hidden="1" localSheetId="1" name="Z_F64D40FD_3B52_4359_B26B_A44B5CAD3C7F_.wvu.FilterData">'KOI AW17 LINE LIST'!$A$3:$DF$325</definedName>
    <definedName hidden="1" localSheetId="1" name="Z_F678E2A7_D60A_4F4F_8879_5CD4953C7D27_.wvu.FilterData">'KOI AW17 LINE LIST'!$A$3:$DF$325</definedName>
    <definedName hidden="1" localSheetId="1" name="Z_FB01E3FD_DC34_4C5B_997F_22248BB88731_.wvu.FilterData">'KOI AW17 LINE LIST'!$A$3:$DF$325</definedName>
    <definedName hidden="1" localSheetId="1" name="Z_FCBBD2D7_1A07_4DF2_9FBE_174C4C5B0992_.wvu.FilterData">'KOI AW17 LINE LIST'!$A$3:$DF$325</definedName>
    <definedName hidden="1" localSheetId="1" name="Z_FCEF9046_C3F5_41EF_BCD5_65F39A897C9A_.wvu.FilterData">'KOI AW17 LINE LIST'!$A$3:$DF$325</definedName>
    <definedName hidden="1" localSheetId="1" name="Z_FE5E5DA1_2557_44A8_9C84_E8178E751CB4_.wvu.FilterData">'KOI AW17 LINE LIST'!$A$3:$DF$325</definedName>
    <definedName hidden="1" localSheetId="1" name="Z_FF412E5D_13F3_4773_AEBC_CE229907518A_.wvu.FilterData">'KOI AW17 LINE LIST'!$A$3:$DF$325</definedName>
    <definedName hidden="1" localSheetId="0" name="_xlnm._FilterDatabase">'KOI ORIGINAL'!$A$2:$BU$271</definedName>
    <definedName localSheetId="0" name="_xlnm.Print_Titles">'KOI ORIGINAL'!$2:$2,'KOI ORIGINAL'!$C:$I</definedName>
    <definedName localSheetId="0" name="_xlnm.Print_Area">'KOI ORIGINAL'!$B$1:$AK$217</definedName>
    <definedName hidden="1" localSheetId="1" name="_xlnm._FilterDatabase">'KOI AW17 LINE LIST'!$A$2:$DC$301</definedName>
    <definedName localSheetId="1" name="_xlnm.Print_Area">'KOI AW17 LINE LIST'!$D$3:$BM$202</definedName>
    <definedName hidden="1" localSheetId="3" name="_xlnm._FilterDatabase">'Fabric Buy'!$A$4:$BW$263</definedName>
  </definedNames>
  <calcPr calcId="171027" fullCalcOnLoad="1"/>
</workbook>
</file>

<file path=xl/styles.xml><?xml version="1.0" encoding="utf-8"?>
<styleSheet xmlns="http://schemas.openxmlformats.org/spreadsheetml/2006/main">
  <numFmts count="13">
    <numFmt formatCode="[$-409]d\-mmm;@" numFmtId="164"/>
    <numFmt formatCode="[$-409]ddd\,\ mmm\ dd\,\ yyyy" numFmtId="165"/>
    <numFmt formatCode="[$-409]d/mmm;@" numFmtId="166"/>
    <numFmt formatCode="&quot;€&quot;\ #,##0.00" numFmtId="167"/>
    <numFmt formatCode="_ &quot;€&quot;\ * #,##0.00_ ;_ &quot;€&quot;\ * \-#,##0.00_ ;_ &quot;€&quot;\ * &quot;-&quot;??_ ;_ @_ " numFmtId="168"/>
    <numFmt formatCode="_-[$$-409]* #,##0.00_ ;_-[$$-409]* \-#,##0.00\ ;_-[$$-409]* &quot;-&quot;??_ ;_-@_ " numFmtId="169"/>
    <numFmt formatCode="[$-413]d/mmm;@" numFmtId="170"/>
    <numFmt formatCode="0.0%" numFmtId="171"/>
    <numFmt formatCode="&quot;€&quot;\ #,##0" numFmtId="172"/>
    <numFmt formatCode="[$-409]d\-mmm\-yy;@" numFmtId="173"/>
    <numFmt formatCode="d/mm/yy;@" numFmtId="174"/>
    <numFmt formatCode="&quot;€&quot;\ #,##0.00;[Red]&quot;€&quot;\ \-#,##0.00" numFmtId="175"/>
    <numFmt formatCode="_-* #,##0.00\ _€_-;\-* #,##0.00\ _€_-;_-* &quot;-&quot;??\ _€_-;_-@_-" numFmtId="176"/>
  </numFmts>
  <fonts count="52">
    <font>
      <name val="Calibri"/>
      <family val="2"/>
      <color theme="1"/>
      <sz val="11"/>
      <scheme val="minor"/>
    </font>
    <font>
      <name val="Tahoma"/>
      <family val="2"/>
      <color theme="1"/>
      <sz val="10"/>
    </font>
    <font>
      <name val="Tahoma"/>
      <family val="2"/>
      <color theme="1"/>
      <sz val="10"/>
    </font>
    <font>
      <name val="Tahoma"/>
      <family val="2"/>
      <color theme="1"/>
      <sz val="10"/>
    </font>
    <font>
      <name val="Arial"/>
      <family val="2"/>
      <color theme="1"/>
      <sz val="10"/>
    </font>
    <font>
      <name val="Calibri"/>
      <family val="2"/>
      <color theme="1"/>
      <sz val="11"/>
      <scheme val="minor"/>
    </font>
    <font>
      <name val="Arial"/>
      <family val="2"/>
      <sz val="10"/>
    </font>
    <font>
      <name val="Arial MT"/>
      <sz val="12"/>
    </font>
    <font>
      <name val="Arial"/>
      <family val="2"/>
      <color indexed="8"/>
      <sz val="10"/>
    </font>
    <font>
      <name val="Calibri"/>
      <family val="2"/>
      <sz val="11"/>
      <scheme val="minor"/>
    </font>
    <font>
      <name val="Calibri"/>
      <family val="2"/>
      <color theme="9" tint="-0.499984740745262"/>
      <sz val="10"/>
      <scheme val="minor"/>
    </font>
    <font>
      <name val="Calibri"/>
      <family val="2"/>
      <color indexed="56"/>
      <sz val="10"/>
      <scheme val="minor"/>
    </font>
    <font>
      <name val="Calibri"/>
      <family val="2"/>
      <b val="1"/>
      <color indexed="56"/>
      <sz val="10"/>
      <scheme val="minor"/>
    </font>
    <font>
      <name val="Calibri"/>
      <family val="2"/>
      <b val="1"/>
      <sz val="10"/>
      <scheme val="minor"/>
    </font>
    <font>
      <name val="Calibri"/>
      <family val="2"/>
      <color theme="1"/>
      <sz val="10"/>
      <scheme val="minor"/>
    </font>
    <font>
      <name val="Calibri"/>
      <family val="2"/>
      <color rgb="FFFF3399"/>
      <sz val="10"/>
      <scheme val="minor"/>
    </font>
    <font>
      <name val="Calibri"/>
      <family val="2"/>
      <color indexed="8"/>
      <sz val="10"/>
      <scheme val="minor"/>
    </font>
    <font>
      <name val="Calibri"/>
      <family val="2"/>
      <b val="1"/>
      <color theme="0"/>
      <sz val="10"/>
      <scheme val="minor"/>
    </font>
    <font>
      <name val="Verdana"/>
      <family val="2"/>
      <color theme="1"/>
      <sz val="10"/>
    </font>
    <font>
      <name val="Calibri"/>
      <family val="2"/>
      <color theme="1" tint="0.3999755851924192"/>
      <sz val="10"/>
      <scheme val="minor"/>
    </font>
    <font>
      <name val="Calibri"/>
      <family val="2"/>
      <color rgb="FFFF0000"/>
      <sz val="10"/>
      <scheme val="minor"/>
    </font>
    <font>
      <name val="Calibri"/>
      <family val="2"/>
      <color theme="1"/>
      <sz val="10"/>
    </font>
    <font>
      <name val="Tahoma"/>
      <family val="2"/>
      <color indexed="81"/>
      <sz val="8"/>
    </font>
    <font>
      <name val="Tahoma"/>
      <family val="2"/>
      <b val="1"/>
      <color indexed="81"/>
      <sz val="8"/>
    </font>
    <font>
      <name val="Calibri"/>
      <family val="2"/>
      <color indexed="56"/>
      <sz val="9"/>
      <scheme val="minor"/>
    </font>
    <font>
      <name val="Calibri"/>
      <family val="2"/>
      <color indexed="8"/>
      <sz val="8"/>
      <scheme val="minor"/>
    </font>
    <font>
      <name val="Calibri"/>
      <family val="2"/>
      <color indexed="56"/>
      <sz val="11"/>
      <scheme val="minor"/>
    </font>
    <font>
      <name val="Calibri"/>
      <family val="2"/>
      <b val="1"/>
      <sz val="11"/>
      <scheme val="minor"/>
    </font>
    <font>
      <name val="Calibri"/>
      <family val="2"/>
      <sz val="10"/>
      <scheme val="minor"/>
    </font>
    <font>
      <name val="Calibri"/>
      <family val="2"/>
      <sz val="9"/>
      <scheme val="minor"/>
    </font>
    <font>
      <name val="Calibri"/>
      <family val="2"/>
      <b val="1"/>
      <color theme="1"/>
      <sz val="10"/>
      <scheme val="minor"/>
    </font>
    <font>
      <name val="Tahoma"/>
      <family val="2"/>
      <color indexed="81"/>
      <sz val="9"/>
    </font>
    <font>
      <name val="Tahoma"/>
      <family val="2"/>
      <b val="1"/>
      <color indexed="81"/>
      <sz val="9"/>
    </font>
    <font>
      <name val="Calibri"/>
      <family val="2"/>
      <color theme="0"/>
      <sz val="11"/>
      <scheme val="minor"/>
    </font>
    <font>
      <name val="Arial"/>
      <family val="2"/>
      <b val="1"/>
      <color theme="0"/>
      <sz val="10"/>
    </font>
    <font>
      <name val="Arial"/>
      <family val="2"/>
      <color theme="0"/>
      <sz val="10"/>
    </font>
    <font>
      <name val="Arial"/>
      <family val="2"/>
      <color rgb="FF003366"/>
      <sz val="10"/>
    </font>
    <font>
      <name val="Calibri"/>
      <family val="2"/>
      <color theme="1"/>
      <sz val="10"/>
      <scheme val="minor"/>
    </font>
    <font>
      <name val="Calibri"/>
      <family val="2"/>
      <i val="1"/>
      <color theme="1"/>
      <sz val="10"/>
      <scheme val="minor"/>
    </font>
    <font>
      <name val="Calibri"/>
      <family val="2"/>
      <strike val="1"/>
      <color theme="1"/>
      <sz val="10"/>
      <scheme val="minor"/>
    </font>
    <font>
      <name val="Calibri"/>
      <family val="2"/>
      <b val="1"/>
      <color theme="1"/>
      <sz val="10"/>
      <u val="single"/>
      <scheme val="minor"/>
    </font>
    <font>
      <name val="Calibri"/>
      <family val="2"/>
      <color rgb="FF000000"/>
      <sz val="11"/>
    </font>
    <font>
      <name val="Calibri"/>
      <family val="2"/>
      <b val="1"/>
      <color theme="1"/>
      <sz val="11"/>
      <scheme val="minor"/>
    </font>
    <font>
      <name val="Calibri"/>
      <family val="2"/>
      <color theme="1"/>
      <sz val="10"/>
      <scheme val="minor"/>
    </font>
    <font>
      <name val="Calibri"/>
      <family val="2"/>
      <b val="1"/>
      <color theme="1"/>
      <sz val="10"/>
      <scheme val="minor"/>
    </font>
    <font>
      <name val="Verdana"/>
      <family val="2"/>
      <color theme="1"/>
      <sz val="10"/>
    </font>
    <font>
      <name val="Calibri"/>
      <family val="2"/>
      <b val="1"/>
      <sz val="10"/>
      <scheme val="minor"/>
    </font>
    <font>
      <name val="Calibri"/>
      <family val="2"/>
      <sz val="10"/>
      <scheme val="minor"/>
    </font>
    <font>
      <name val="Calibri"/>
      <family val="2"/>
      <color rgb="FFFF0000"/>
      <sz val="10"/>
      <scheme val="minor"/>
    </font>
    <font>
      <name val="Calibri"/>
      <family val="2"/>
      <strike val="1"/>
      <color rgb="FFFF0000"/>
      <sz val="10"/>
      <scheme val="minor"/>
    </font>
    <font>
      <name val="Calibri"/>
      <family val="2"/>
      <color rgb="FF000000"/>
      <sz val="10"/>
      <scheme val="minor"/>
    </font>
    <font>
      <name val="Calibri"/>
      <family val="2"/>
      <strike val="1"/>
      <color theme="1"/>
      <sz val="10"/>
      <scheme val="minor"/>
    </font>
  </fonts>
  <fills count="20">
    <fill>
      <patternFill/>
    </fill>
    <fill>
      <patternFill patternType="gray125"/>
    </fill>
    <fill>
      <patternFill patternType="solid">
        <fgColor theme="9" tint="0.7999816888943144"/>
        <bgColor indexed="64"/>
      </patternFill>
    </fill>
    <fill>
      <patternFill patternType="solid">
        <fgColor theme="3" tint="0.3999755851924192"/>
        <bgColor indexed="64"/>
      </patternFill>
    </fill>
    <fill>
      <patternFill patternType="solid">
        <fgColor theme="5" tint="0.7999816888943144"/>
        <bgColor indexed="64"/>
      </patternFill>
    </fill>
    <fill>
      <patternFill patternType="solid">
        <fgColor theme="4" tint="0.7999816888943144"/>
        <bgColor indexed="64"/>
      </patternFill>
    </fill>
    <fill>
      <patternFill patternType="solid">
        <fgColor theme="4" tint="0.3999755851924192"/>
        <bgColor indexed="64"/>
      </patternFill>
    </fill>
    <fill>
      <patternFill patternType="solid">
        <fgColor theme="3" tint="0.7999816888943144"/>
        <bgColor indexed="64"/>
      </patternFill>
    </fill>
    <fill>
      <patternFill patternType="solid">
        <fgColor theme="6" tint="0.7999816888943144"/>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4"/>
      </patternFill>
    </fill>
    <fill>
      <patternFill patternType="solid">
        <fgColor rgb="FF003366"/>
        <bgColor indexed="64"/>
      </patternFill>
    </fill>
    <fill>
      <patternFill patternType="solid">
        <fgColor rgb="FFFFFFCC"/>
        <bgColor indexed="64"/>
      </patternFill>
    </fill>
    <fill>
      <patternFill patternType="solid">
        <fgColor theme="9" tint="0.5999938962981048"/>
        <bgColor indexed="64"/>
      </patternFill>
    </fill>
    <fill>
      <patternFill patternType="solid">
        <fgColor rgb="FFFFCCFF"/>
        <bgColor indexed="64"/>
      </patternFill>
    </fill>
    <fill>
      <patternFill patternType="solid">
        <fgColor rgb="FF92D050"/>
        <bgColor indexed="64"/>
      </patternFill>
    </fill>
    <fill>
      <patternFill patternType="solid">
        <fgColor rgb="FF00B0F0"/>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s>
  <cellStyleXfs count="1171">
    <xf borderId="0" fillId="0" fontId="5" numFmtId="0"/>
    <xf applyAlignment="1" borderId="0" fillId="0" fontId="6" numFmtId="0">
      <alignment vertical="top"/>
    </xf>
    <xf borderId="0" fillId="0" fontId="7" numFmtId="0"/>
    <xf borderId="0" fillId="0" fontId="6" numFmtId="0"/>
    <xf borderId="0" fillId="0" fontId="5" numFmtId="0"/>
    <xf applyAlignment="1" borderId="0" fillId="0" fontId="6" numFmtId="0">
      <alignment vertical="top"/>
    </xf>
    <xf borderId="0" fillId="0" fontId="6" numFmtId="0"/>
    <xf borderId="0" fillId="0" fontId="6" numFmtId="0"/>
    <xf borderId="0" fillId="0" fontId="6" numFmtId="0"/>
    <xf borderId="0" fillId="0" fontId="6" numFmtId="176"/>
    <xf borderId="0" fillId="0" fontId="6" numFmtId="0"/>
    <xf borderId="0" fillId="0" fontId="4"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5" numFmtId="0"/>
    <xf borderId="0" fillId="0" fontId="4" numFmtId="0"/>
    <xf borderId="0" fillId="0" fontId="6" numFmtId="0"/>
    <xf borderId="0" fillId="0" fontId="3" numFmtId="0"/>
    <xf borderId="0" fillId="0" fontId="6" numFmtId="0"/>
    <xf borderId="0" fillId="0" fontId="6" numFmtId="0"/>
    <xf borderId="0" fillId="0" fontId="6" numFmtId="0"/>
    <xf borderId="0" fillId="0" fontId="6" numFmtId="0"/>
    <xf borderId="0" fillId="0" fontId="6"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applyAlignment="1" borderId="0" fillId="0" fontId="6" numFmtId="0">
      <alignment vertical="top"/>
    </xf>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6" numFmtId="0"/>
    <xf borderId="0" fillId="0" fontId="4" numFmtId="0"/>
    <xf borderId="0" fillId="0" fontId="4" numFmtId="0"/>
    <xf borderId="0" fillId="0" fontId="4"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applyAlignment="1" borderId="0" fillId="0" fontId="8" numFmtId="0">
      <alignment vertical="top"/>
    </xf>
    <xf borderId="0" fillId="0" fontId="6" numFmtId="0"/>
    <xf borderId="0" fillId="0" fontId="3" numFmtId="0"/>
    <xf borderId="0" fillId="0" fontId="3" numFmtId="0"/>
    <xf borderId="0" fillId="0" fontId="3" numFmtId="0"/>
    <xf borderId="0" fillId="0" fontId="3" numFmtId="0"/>
    <xf borderId="0" fillId="0" fontId="3" numFmtId="0"/>
    <xf borderId="0" fillId="0" fontId="3" numFmtId="0"/>
    <xf borderId="0" fillId="0" fontId="6" numFmtId="0"/>
    <xf borderId="0" fillId="13" fontId="33" numFmtId="0"/>
    <xf borderId="0" fillId="0" fontId="5" numFmtId="0"/>
  </cellStyleXfs>
  <cellXfs count="698">
    <xf borderId="0" fillId="0" fontId="0" numFmtId="0" pivotButton="0" quotePrefix="0" xfId="0"/>
    <xf applyAlignment="1" borderId="2" fillId="5" fontId="11" numFmtId="0" pivotButton="0" quotePrefix="0" xfId="1">
      <alignment horizontal="center" textRotation="255" vertical="center" wrapText="1"/>
    </xf>
    <xf borderId="0" fillId="0" fontId="14" numFmtId="0" pivotButton="0" quotePrefix="0" xfId="0"/>
    <xf applyAlignment="1" borderId="2" fillId="5" fontId="11" numFmtId="0" pivotButton="0" quotePrefix="0" xfId="1">
      <alignment horizontal="center" vertical="center" wrapText="1"/>
    </xf>
    <xf applyAlignment="1" borderId="2" fillId="0" fontId="11" numFmtId="0" pivotButton="0" quotePrefix="0" xfId="1">
      <alignment horizontal="center" vertical="center" wrapText="1"/>
    </xf>
    <xf applyAlignment="1" borderId="2" fillId="0" fontId="11" numFmtId="0" pivotButton="0" quotePrefix="0" xfId="1">
      <alignment horizontal="left" shrinkToFit="1" wrapText="1"/>
    </xf>
    <xf applyAlignment="1" borderId="2" fillId="5" fontId="11" numFmtId="0" pivotButton="0" quotePrefix="0" xfId="1">
      <alignment horizontal="center" shrinkToFit="1" vertical="center" wrapText="1"/>
    </xf>
    <xf applyAlignment="1" borderId="5" fillId="0" fontId="11" numFmtId="16" pivotButton="0" quotePrefix="0" xfId="1">
      <alignment horizontal="left" shrinkToFit="1" wrapText="1"/>
    </xf>
    <xf applyAlignment="1" borderId="2" fillId="6" fontId="11" numFmtId="0" pivotButton="0" quotePrefix="0" xfId="1">
      <alignment horizontal="left"/>
    </xf>
    <xf applyAlignment="1" borderId="2" fillId="0" fontId="11" numFmtId="0" pivotButton="0" quotePrefix="0" xfId="1">
      <alignment horizontal="center" shrinkToFit="1" wrapText="1"/>
    </xf>
    <xf borderId="0" fillId="5" fontId="14" numFmtId="0" pivotButton="0" quotePrefix="0" xfId="0"/>
    <xf borderId="0" fillId="4" fontId="14" numFmtId="0" pivotButton="0" quotePrefix="0" xfId="0"/>
    <xf borderId="0" fillId="7" fontId="14" numFmtId="0" pivotButton="0" quotePrefix="0" xfId="0"/>
    <xf applyAlignment="1" borderId="2" fillId="8" fontId="11" numFmtId="0" pivotButton="0" quotePrefix="0" xfId="1">
      <alignment horizontal="left" wrapText="1"/>
    </xf>
    <xf borderId="0" fillId="8" fontId="14" numFmtId="0" pivotButton="0" quotePrefix="0" xfId="0"/>
    <xf borderId="0" fillId="0" fontId="14" numFmtId="0" pivotButton="0" quotePrefix="0" xfId="0"/>
    <xf applyAlignment="1" borderId="2" fillId="5" fontId="11" numFmtId="0" pivotButton="0" quotePrefix="0" xfId="1">
      <alignment horizontal="left" wrapText="1"/>
    </xf>
    <xf applyAlignment="1" borderId="2" fillId="4" fontId="15" numFmtId="0" pivotButton="0" quotePrefix="0" xfId="1">
      <alignment horizontal="left" shrinkToFit="1" wrapText="1"/>
    </xf>
    <xf applyAlignment="1" borderId="2" fillId="0" fontId="16" numFmtId="0" pivotButton="0" quotePrefix="0" xfId="2">
      <alignment horizontal="left" shrinkToFit="1" wrapText="1"/>
    </xf>
    <xf applyAlignment="1" borderId="7" fillId="5" fontId="12" numFmtId="0" pivotButton="0" quotePrefix="0" xfId="1">
      <alignment horizontal="centerContinuous"/>
    </xf>
    <xf applyAlignment="1" borderId="5" fillId="5" fontId="11" numFmtId="0" pivotButton="0" quotePrefix="0" xfId="1">
      <alignment horizontal="center" vertical="center" wrapText="1"/>
    </xf>
    <xf applyAlignment="1" borderId="5" fillId="5" fontId="11" numFmtId="0" pivotButton="0" quotePrefix="0" xfId="1">
      <alignment horizontal="center" textRotation="255" vertical="center" wrapText="1"/>
    </xf>
    <xf applyAlignment="1" borderId="5" fillId="5" fontId="11" numFmtId="0" pivotButton="0" quotePrefix="0" xfId="1">
      <alignment horizontal="center" vertical="center" wrapText="1"/>
    </xf>
    <xf applyAlignment="1" borderId="2" fillId="8" fontId="10" numFmtId="49" pivotButton="0" quotePrefix="0" xfId="1">
      <alignment horizontal="center" shrinkToFit="1" vertical="center" wrapText="1"/>
    </xf>
    <xf applyAlignment="1" borderId="1" fillId="4" fontId="13" numFmtId="1" pivotButton="0" quotePrefix="0" xfId="2">
      <alignment horizontal="centerContinuous"/>
    </xf>
    <xf applyAlignment="1" borderId="2" fillId="4" fontId="16" numFmtId="15" pivotButton="0" quotePrefix="0" xfId="2">
      <alignment horizontal="center" vertical="center" wrapText="1"/>
    </xf>
    <xf applyAlignment="1" borderId="2" fillId="4" fontId="16" numFmtId="164" pivotButton="0" quotePrefix="0" xfId="2">
      <alignment horizontal="center" vertical="center" wrapText="1"/>
    </xf>
    <xf applyAlignment="1" borderId="2" fillId="4" fontId="16" numFmtId="1" pivotButton="0" quotePrefix="0" xfId="2">
      <alignment horizontal="left" shrinkToFit="1" wrapText="1"/>
    </xf>
    <xf applyAlignment="1" borderId="2" fillId="4" fontId="16" numFmtId="164" pivotButton="0" quotePrefix="0" xfId="2">
      <alignment horizontal="left" shrinkToFit="1" wrapText="1"/>
    </xf>
    <xf borderId="0" fillId="4" fontId="18" numFmtId="0" pivotButton="0" quotePrefix="0" xfId="0"/>
    <xf applyAlignment="1" borderId="2" fillId="7" fontId="16" numFmtId="16" pivotButton="0" quotePrefix="0" xfId="2">
      <alignment horizontal="center" vertical="center" wrapText="1"/>
    </xf>
    <xf applyAlignment="1" borderId="2" fillId="7" fontId="16" numFmtId="15" pivotButton="0" quotePrefix="0" xfId="2">
      <alignment horizontal="center" vertical="center" wrapText="1"/>
    </xf>
    <xf applyAlignment="1" borderId="2" fillId="7" fontId="16" numFmtId="164" pivotButton="0" quotePrefix="0" xfId="2">
      <alignment horizontal="center" vertical="center" wrapText="1"/>
    </xf>
    <xf applyAlignment="1" borderId="2" fillId="7" fontId="16" numFmtId="165" pivotButton="0" quotePrefix="0" xfId="2">
      <alignment horizontal="center" shrinkToFit="1" vertical="center" wrapText="1"/>
    </xf>
    <xf applyAlignment="1" borderId="2" fillId="7" fontId="16" numFmtId="16" pivotButton="0" quotePrefix="0" xfId="2">
      <alignment horizontal="left" shrinkToFit="1" wrapText="1"/>
    </xf>
    <xf applyAlignment="1" borderId="2" fillId="7" fontId="16" numFmtId="164" pivotButton="0" quotePrefix="0" xfId="2">
      <alignment horizontal="left" shrinkToFit="1" wrapText="1"/>
    </xf>
    <xf applyAlignment="1" borderId="2" fillId="7" fontId="16" numFmtId="16" pivotButton="0" quotePrefix="0" xfId="2">
      <alignment horizontal="center" shrinkToFit="1" vertical="center" wrapText="1"/>
    </xf>
    <xf applyAlignment="1" borderId="2" fillId="7" fontId="19" numFmtId="165" pivotButton="0" quotePrefix="0" xfId="2">
      <alignment horizontal="center" shrinkToFit="1" wrapText="1"/>
    </xf>
    <xf applyAlignment="1" borderId="1" fillId="2" fontId="13" numFmtId="1" pivotButton="0" quotePrefix="0" xfId="2">
      <alignment horizontal="centerContinuous"/>
    </xf>
    <xf applyAlignment="1" borderId="2" fillId="2" fontId="16" numFmtId="15" pivotButton="0" quotePrefix="0" xfId="2">
      <alignment horizontal="center" vertical="center" wrapText="1"/>
    </xf>
    <xf applyAlignment="1" borderId="2" fillId="2" fontId="16" numFmtId="164" pivotButton="0" quotePrefix="0" xfId="2">
      <alignment horizontal="center" vertical="center" wrapText="1"/>
    </xf>
    <xf applyAlignment="1" borderId="2" fillId="2" fontId="16" numFmtId="1" pivotButton="0" quotePrefix="0" xfId="2">
      <alignment horizontal="left" shrinkToFit="1" wrapText="1"/>
    </xf>
    <xf applyAlignment="1" borderId="2" fillId="2" fontId="16" numFmtId="164" pivotButton="0" quotePrefix="0" xfId="2">
      <alignment horizontal="left" shrinkToFit="1" wrapText="1"/>
    </xf>
    <xf borderId="0" fillId="2" fontId="18" numFmtId="0" pivotButton="0" quotePrefix="0" xfId="0"/>
    <xf applyAlignment="1" borderId="1" fillId="8" fontId="13" numFmtId="0" pivotButton="0" quotePrefix="0" xfId="2">
      <alignment horizontal="centerContinuous"/>
    </xf>
    <xf applyAlignment="1" borderId="2" fillId="8" fontId="16" numFmtId="0" pivotButton="0" quotePrefix="0" xfId="2">
      <alignment horizontal="center" shrinkToFit="1" vertical="center" wrapText="1"/>
    </xf>
    <xf borderId="0" fillId="3" fontId="18" numFmtId="0" pivotButton="0" quotePrefix="0" xfId="0"/>
    <xf applyAlignment="1" borderId="2" fillId="0" fontId="0" numFmtId="0" pivotButton="0" quotePrefix="0" xfId="0">
      <alignment horizontal="left"/>
    </xf>
    <xf applyAlignment="1" borderId="2" fillId="8" fontId="0" numFmtId="0" pivotButton="0" quotePrefix="0" xfId="0">
      <alignment horizontal="left"/>
    </xf>
    <xf applyAlignment="1" borderId="2" fillId="7" fontId="16" numFmtId="0" pivotButton="0" quotePrefix="0" xfId="2">
      <alignment horizontal="left" shrinkToFit="1" wrapText="1"/>
    </xf>
    <xf applyAlignment="1" borderId="2" fillId="5" fontId="14" numFmtId="0" pivotButton="0" quotePrefix="0" xfId="1">
      <alignment horizontal="left" wrapText="1"/>
    </xf>
    <xf borderId="2" fillId="5" fontId="14" numFmtId="0" pivotButton="0" quotePrefix="0" xfId="0"/>
    <xf applyAlignment="1" borderId="2" fillId="3" fontId="12" numFmtId="0" pivotButton="0" quotePrefix="0" xfId="1">
      <alignment horizontal="left" shrinkToFit="1" wrapText="1"/>
    </xf>
    <xf applyAlignment="1" borderId="2" fillId="3" fontId="17" numFmtId="0" pivotButton="0" quotePrefix="0" xfId="1">
      <alignment horizontal="left"/>
    </xf>
    <xf applyAlignment="1" borderId="0" fillId="0" fontId="0" numFmtId="0" pivotButton="0" quotePrefix="0" xfId="0">
      <alignment horizontal="left"/>
    </xf>
    <xf applyAlignment="1" borderId="5" fillId="3" fontId="11" numFmtId="0" pivotButton="0" quotePrefix="0" xfId="1">
      <alignment horizontal="left" wrapText="1"/>
    </xf>
    <xf applyAlignment="1" borderId="2" fillId="3" fontId="11" numFmtId="0" pivotButton="0" quotePrefix="0" xfId="1">
      <alignment horizontal="left" wrapText="1"/>
    </xf>
    <xf applyAlignment="1" borderId="0" fillId="7" fontId="16" numFmtId="0" pivotButton="0" quotePrefix="0" xfId="2">
      <alignment horizontal="left" shrinkToFit="1" wrapText="1"/>
    </xf>
    <xf applyAlignment="1" borderId="2" fillId="8" fontId="24" numFmtId="0" pivotButton="0" quotePrefix="0" xfId="1">
      <alignment horizontal="left" wrapText="1"/>
    </xf>
    <xf applyAlignment="1" borderId="2" fillId="2" fontId="16" numFmtId="165" pivotButton="0" quotePrefix="0" xfId="2">
      <alignment horizontal="center" shrinkToFit="1" vertical="center" wrapText="1"/>
    </xf>
    <xf borderId="2" fillId="2" fontId="9" numFmtId="0" pivotButton="0" quotePrefix="0" xfId="0"/>
    <xf applyAlignment="1" borderId="2" fillId="2" fontId="14" numFmtId="14" pivotButton="0" quotePrefix="0" xfId="2">
      <alignment horizontal="center" shrinkToFit="1" wrapText="1"/>
    </xf>
    <xf applyAlignment="1" borderId="2" fillId="2" fontId="19" numFmtId="14" pivotButton="0" quotePrefix="0" xfId="2">
      <alignment horizontal="center" shrinkToFit="1" wrapText="1"/>
    </xf>
    <xf borderId="0" fillId="2" fontId="14" numFmtId="0" pivotButton="0" quotePrefix="0" xfId="0"/>
    <xf applyAlignment="1" borderId="2" fillId="2" fontId="14" numFmtId="14" pivotButton="0" quotePrefix="0" xfId="2">
      <alignment horizontal="left" shrinkToFit="1" wrapText="1"/>
    </xf>
    <xf applyAlignment="1" borderId="6" fillId="0" fontId="12" numFmtId="0" pivotButton="0" quotePrefix="0" xfId="1">
      <alignment horizontal="left" shrinkToFit="1" wrapText="1"/>
    </xf>
    <xf borderId="0" fillId="0" fontId="18" numFmtId="0" pivotButton="0" quotePrefix="0" xfId="0"/>
    <xf applyAlignment="1" borderId="2" fillId="4" fontId="25" numFmtId="1" pivotButton="0" quotePrefix="0" xfId="2">
      <alignment horizontal="left" shrinkToFit="1" wrapText="1"/>
    </xf>
    <xf applyAlignment="1" borderId="6" fillId="0" fontId="13" numFmtId="0" pivotButton="0" quotePrefix="0" xfId="1">
      <alignment horizontal="center"/>
    </xf>
    <xf applyAlignment="1" borderId="1" fillId="2" fontId="13" numFmtId="164" pivotButton="0" quotePrefix="0" xfId="2">
      <alignment horizontal="centerContinuous"/>
    </xf>
    <xf applyAlignment="1" borderId="1" fillId="4" fontId="13" numFmtId="164" pivotButton="0" quotePrefix="0" xfId="2">
      <alignment horizontal="centerContinuous"/>
    </xf>
    <xf applyAlignment="1" borderId="2" fillId="0" fontId="26" numFmtId="0" pivotButton="0" quotePrefix="0" xfId="1">
      <alignment horizontal="left" shrinkToFit="1" wrapText="1"/>
    </xf>
    <xf applyAlignment="1" borderId="2" fillId="0" fontId="0" numFmtId="0" pivotButton="0" quotePrefix="0" xfId="1">
      <alignment horizontal="left" shrinkToFit="1" wrapText="1"/>
    </xf>
    <xf applyAlignment="1" borderId="2" fillId="9" fontId="11" numFmtId="0" pivotButton="0" quotePrefix="0" xfId="1">
      <alignment horizontal="left" shrinkToFit="1" wrapText="1"/>
    </xf>
    <xf applyAlignment="1" borderId="2" fillId="9" fontId="11" numFmtId="0" pivotButton="0" quotePrefix="0" xfId="1">
      <alignment horizontal="center" shrinkToFit="1" vertical="center" wrapText="1"/>
    </xf>
    <xf applyAlignment="1" borderId="2" fillId="9" fontId="11" numFmtId="0" pivotButton="0" quotePrefix="0" xfId="1">
      <alignment horizontal="left"/>
    </xf>
    <xf applyAlignment="1" borderId="2" fillId="9" fontId="0" numFmtId="0" pivotButton="0" quotePrefix="0" xfId="0">
      <alignment horizontal="left"/>
    </xf>
    <xf applyAlignment="1" borderId="5" fillId="9" fontId="11" numFmtId="16" pivotButton="0" quotePrefix="0" xfId="1">
      <alignment horizontal="left" shrinkToFit="1" wrapText="1"/>
    </xf>
    <xf applyAlignment="1" borderId="2" fillId="9" fontId="11" numFmtId="0" pivotButton="0" quotePrefix="0" xfId="1">
      <alignment horizontal="left" wrapText="1"/>
    </xf>
    <xf applyAlignment="1" borderId="2" fillId="9" fontId="15" numFmtId="0" pivotButton="0" quotePrefix="0" xfId="1">
      <alignment horizontal="left" shrinkToFit="1" wrapText="1"/>
    </xf>
    <xf applyAlignment="1" borderId="2" fillId="9" fontId="14" numFmtId="0" pivotButton="0" quotePrefix="0" xfId="1">
      <alignment horizontal="left" wrapText="1"/>
    </xf>
    <xf applyAlignment="1" borderId="2" fillId="9" fontId="16" numFmtId="0" pivotButton="0" quotePrefix="0" xfId="2">
      <alignment horizontal="left" shrinkToFit="1" wrapText="1"/>
    </xf>
    <xf applyAlignment="1" borderId="2" fillId="9" fontId="16" numFmtId="1" pivotButton="0" quotePrefix="0" xfId="2">
      <alignment horizontal="left" shrinkToFit="1" wrapText="1"/>
    </xf>
    <xf applyAlignment="1" borderId="2" fillId="9" fontId="16" numFmtId="164" pivotButton="0" quotePrefix="0" xfId="2">
      <alignment horizontal="left" shrinkToFit="1" wrapText="1"/>
    </xf>
    <xf applyAlignment="1" borderId="2" fillId="9" fontId="16" numFmtId="16" pivotButton="0" quotePrefix="0" xfId="2">
      <alignment horizontal="center" shrinkToFit="1" vertical="center" wrapText="1"/>
    </xf>
    <xf applyAlignment="1" borderId="2" fillId="9" fontId="19" numFmtId="165" pivotButton="0" quotePrefix="0" xfId="2">
      <alignment horizontal="center" shrinkToFit="1" wrapText="1"/>
    </xf>
    <xf borderId="0" fillId="9" fontId="14" numFmtId="0" pivotButton="0" quotePrefix="0" xfId="0"/>
    <xf applyAlignment="1" borderId="2" fillId="9" fontId="26" numFmtId="0" pivotButton="0" quotePrefix="0" xfId="1">
      <alignment horizontal="left" shrinkToFit="1" wrapText="1"/>
    </xf>
    <xf applyAlignment="1" borderId="2" fillId="0" fontId="9" numFmtId="0" pivotButton="0" quotePrefix="0" xfId="1">
      <alignment horizontal="left" shrinkToFit="1" wrapText="1"/>
    </xf>
    <xf applyAlignment="1" borderId="2" fillId="0" fontId="9" numFmtId="0" pivotButton="0" quotePrefix="0" xfId="0">
      <alignment horizontal="left"/>
    </xf>
    <xf applyAlignment="1" borderId="2" fillId="0" fontId="9" numFmtId="0" pivotButton="0" quotePrefix="0" xfId="1">
      <alignment horizontal="left" shrinkToFit="1"/>
    </xf>
    <xf applyAlignment="1" borderId="2" fillId="9" fontId="19" numFmtId="14" pivotButton="0" quotePrefix="0" xfId="2">
      <alignment horizontal="center" shrinkToFit="1" wrapText="1"/>
    </xf>
    <xf applyAlignment="1" borderId="2" fillId="9" fontId="16" numFmtId="16" pivotButton="0" quotePrefix="0" xfId="2">
      <alignment horizontal="left" shrinkToFit="1" wrapText="1"/>
    </xf>
    <xf borderId="2" fillId="9" fontId="14" numFmtId="0" pivotButton="0" quotePrefix="0" xfId="0"/>
    <xf applyAlignment="1" borderId="2" fillId="9" fontId="14" numFmtId="14" pivotButton="0" quotePrefix="0" xfId="2">
      <alignment horizontal="center" shrinkToFit="1" wrapText="1"/>
    </xf>
    <xf applyAlignment="1" borderId="2" fillId="9" fontId="14" numFmtId="0" pivotButton="0" quotePrefix="0" xfId="1">
      <alignment horizontal="left" shrinkToFit="1" wrapText="1"/>
    </xf>
    <xf applyAlignment="1" borderId="2" fillId="0" fontId="0" numFmtId="0" pivotButton="0" quotePrefix="0" xfId="0">
      <alignment horizontal="left"/>
    </xf>
    <xf applyAlignment="1" borderId="2" fillId="2" fontId="9" numFmtId="0" pivotButton="0" quotePrefix="0" xfId="0">
      <alignment horizontal="left"/>
    </xf>
    <xf applyAlignment="1" borderId="2" fillId="9" fontId="9" numFmtId="0" pivotButton="0" quotePrefix="0" xfId="0">
      <alignment horizontal="left"/>
    </xf>
    <xf applyAlignment="1" borderId="2" fillId="9" fontId="14" numFmtId="14" pivotButton="0" quotePrefix="0" xfId="2">
      <alignment horizontal="left" shrinkToFit="1" wrapText="1"/>
    </xf>
    <xf applyAlignment="1" borderId="2" fillId="4" fontId="16" numFmtId="166" pivotButton="0" quotePrefix="0" xfId="2">
      <alignment horizontal="center" vertical="center" wrapText="1"/>
    </xf>
    <xf applyAlignment="1" borderId="2" fillId="4" fontId="16" numFmtId="166" pivotButton="0" quotePrefix="0" xfId="2">
      <alignment horizontal="left" shrinkToFit="1" wrapText="1"/>
    </xf>
    <xf borderId="0" fillId="4" fontId="18" numFmtId="166" pivotButton="0" quotePrefix="0" xfId="0"/>
    <xf applyAlignment="1" borderId="2" fillId="9" fontId="9" numFmtId="0" pivotButton="0" quotePrefix="0" xfId="1">
      <alignment horizontal="left" shrinkToFit="1" wrapText="1"/>
    </xf>
    <xf applyAlignment="1" borderId="2" fillId="9" fontId="21" numFmtId="0" pivotButton="0" quotePrefix="0" xfId="0">
      <alignment horizontal="left"/>
    </xf>
    <xf borderId="9" fillId="4" fontId="13" numFmtId="1" pivotButton="0" quotePrefix="0" xfId="2"/>
    <xf borderId="10" fillId="4" fontId="13" numFmtId="1" pivotButton="0" quotePrefix="0" xfId="2"/>
    <xf applyAlignment="1" borderId="2" fillId="4" fontId="16" numFmtId="167" pivotButton="0" quotePrefix="0" xfId="2">
      <alignment horizontal="center" vertical="center" wrapText="1"/>
    </xf>
    <xf applyAlignment="1" borderId="2" fillId="4" fontId="16" numFmtId="167" pivotButton="0" quotePrefix="0" xfId="2">
      <alignment horizontal="left" shrinkToFit="1" wrapText="1"/>
    </xf>
    <xf applyAlignment="1" borderId="2" fillId="9" fontId="16" numFmtId="167" pivotButton="0" quotePrefix="0" xfId="2">
      <alignment horizontal="left" shrinkToFit="1" wrapText="1"/>
    </xf>
    <xf borderId="0" fillId="4" fontId="18" numFmtId="167" pivotButton="0" quotePrefix="0" xfId="0"/>
    <xf applyAlignment="1" borderId="2" fillId="4" fontId="16" numFmtId="10" pivotButton="0" quotePrefix="0" xfId="2">
      <alignment horizontal="center" vertical="center" wrapText="1"/>
    </xf>
    <xf applyAlignment="1" borderId="2" fillId="4" fontId="16" numFmtId="10" pivotButton="0" quotePrefix="0" xfId="2">
      <alignment horizontal="left" shrinkToFit="1" wrapText="1"/>
    </xf>
    <xf applyAlignment="1" borderId="2" fillId="9" fontId="16" numFmtId="10" pivotButton="0" quotePrefix="0" xfId="2">
      <alignment horizontal="left" shrinkToFit="1" wrapText="1"/>
    </xf>
    <xf borderId="0" fillId="4" fontId="18" numFmtId="10" pivotButton="0" quotePrefix="0" xfId="0"/>
    <xf applyAlignment="1" borderId="2" fillId="4" fontId="16" numFmtId="1" pivotButton="0" quotePrefix="0" xfId="2">
      <alignment horizontal="center" vertical="center" wrapText="1"/>
    </xf>
    <xf applyAlignment="1" borderId="2" fillId="3" fontId="12" numFmtId="1" pivotButton="0" quotePrefix="0" xfId="1">
      <alignment horizontal="left" shrinkToFit="1" wrapText="1"/>
    </xf>
    <xf borderId="0" fillId="4" fontId="18" numFmtId="1" pivotButton="0" quotePrefix="0" xfId="0"/>
    <xf applyAlignment="1" borderId="6" fillId="5" fontId="27" numFmtId="0" pivotButton="0" quotePrefix="0" xfId="1">
      <alignment horizontal="center"/>
    </xf>
    <xf applyAlignment="1" borderId="5" fillId="5" fontId="9" numFmtId="0" pivotButton="0" quotePrefix="0" xfId="1">
      <alignment horizontal="center" vertical="center" wrapText="1"/>
    </xf>
    <xf applyAlignment="1" borderId="2" fillId="5" fontId="9" numFmtId="0" pivotButton="0" quotePrefix="0" xfId="1">
      <alignment horizontal="left" wrapText="1"/>
    </xf>
    <xf applyAlignment="1" borderId="2" fillId="9" fontId="9" numFmtId="0" pivotButton="0" quotePrefix="0" xfId="1">
      <alignment horizontal="left" wrapText="1"/>
    </xf>
    <xf applyAlignment="1" borderId="2" fillId="3" fontId="27" numFmtId="0" pivotButton="0" quotePrefix="0" xfId="1">
      <alignment horizontal="left" shrinkToFit="1" wrapText="1"/>
    </xf>
    <xf borderId="0" fillId="5" fontId="9" numFmtId="0" pivotButton="0" quotePrefix="0" xfId="0"/>
    <xf applyAlignment="1" borderId="2" fillId="4" fontId="11" numFmtId="0" pivotButton="0" quotePrefix="0" xfId="1">
      <alignment horizontal="left"/>
    </xf>
    <xf applyAlignment="1" borderId="2" fillId="9" fontId="0" numFmtId="0" pivotButton="0" quotePrefix="0" xfId="1">
      <alignment horizontal="left" shrinkToFit="1" wrapText="1"/>
    </xf>
    <xf borderId="2" fillId="2" fontId="9" numFmtId="16" pivotButton="0" quotePrefix="0" xfId="0"/>
    <xf applyAlignment="1" borderId="2" fillId="2" fontId="9" numFmtId="0" pivotButton="0" quotePrefix="0" xfId="0">
      <alignment horizontal="right"/>
    </xf>
    <xf applyAlignment="1" borderId="2" fillId="2" fontId="9" numFmtId="16" pivotButton="0" quotePrefix="0" xfId="0">
      <alignment horizontal="right"/>
    </xf>
    <xf applyAlignment="1" borderId="2" fillId="2" fontId="9" numFmtId="16" pivotButton="0" quotePrefix="0" xfId="0">
      <alignment horizontal="left"/>
    </xf>
    <xf borderId="2" fillId="9" fontId="9" numFmtId="0" pivotButton="0" quotePrefix="0" xfId="0"/>
    <xf borderId="2" fillId="9" fontId="9" numFmtId="16" pivotButton="0" quotePrefix="0" xfId="0"/>
    <xf applyAlignment="1" borderId="3" fillId="2" fontId="16" numFmtId="1" pivotButton="0" quotePrefix="0" xfId="2">
      <alignment horizontal="left" shrinkToFit="1" wrapText="1"/>
    </xf>
    <xf borderId="2" fillId="2" fontId="18" numFmtId="0" pivotButton="0" quotePrefix="0" xfId="0"/>
    <xf applyAlignment="1" borderId="2" fillId="4" fontId="28" numFmtId="0" pivotButton="0" quotePrefix="0" xfId="1">
      <alignment horizontal="left" shrinkToFit="1" wrapText="1"/>
    </xf>
    <xf applyAlignment="1" borderId="2" fillId="5" fontId="5" numFmtId="0" pivotButton="0" quotePrefix="0" xfId="1">
      <alignment horizontal="left" wrapText="1"/>
    </xf>
    <xf borderId="3" fillId="5" fontId="13" numFmtId="0" pivotButton="0" quotePrefix="0" xfId="1"/>
    <xf borderId="6" fillId="5" fontId="13" numFmtId="0" pivotButton="0" quotePrefix="0" xfId="1"/>
    <xf borderId="4" fillId="5" fontId="13" numFmtId="0" pivotButton="0" quotePrefix="0" xfId="1"/>
    <xf applyAlignment="1" borderId="2" fillId="9" fontId="5" numFmtId="0" pivotButton="0" quotePrefix="0" xfId="1">
      <alignment horizontal="left" wrapText="1"/>
    </xf>
    <xf applyAlignment="1" borderId="2" fillId="5" fontId="0" numFmtId="0" pivotButton="0" quotePrefix="0" xfId="1">
      <alignment horizontal="left" wrapText="1"/>
    </xf>
    <xf applyAlignment="1" borderId="2" fillId="8" fontId="28" numFmtId="0" pivotButton="0" quotePrefix="0" xfId="1">
      <alignment horizontal="center" vertical="center" wrapText="1"/>
    </xf>
    <xf applyAlignment="1" borderId="2" fillId="8" fontId="28" numFmtId="49" pivotButton="0" quotePrefix="0" xfId="1">
      <alignment horizontal="center" textRotation="255" vertical="top" wrapText="1"/>
    </xf>
    <xf applyAlignment="1" borderId="2" fillId="8" fontId="29" numFmtId="49" pivotButton="0" quotePrefix="0" xfId="1">
      <alignment horizontal="center" textRotation="255" vertical="top" wrapText="1"/>
    </xf>
    <xf applyAlignment="1" borderId="2" fillId="4" fontId="28" numFmtId="0" pivotButton="0" quotePrefix="0" xfId="1">
      <alignment horizontal="center" vertical="center" wrapText="1"/>
    </xf>
    <xf applyAlignment="1" borderId="2" fillId="5" fontId="28" numFmtId="0" pivotButton="0" quotePrefix="0" xfId="1">
      <alignment horizontal="center" vertical="center" wrapText="1"/>
    </xf>
    <xf applyAlignment="1" borderId="2" fillId="8" fontId="9" numFmtId="0" pivotButton="0" quotePrefix="0" xfId="0">
      <alignment horizontal="left"/>
    </xf>
    <xf applyAlignment="1" borderId="2" fillId="8" fontId="28" numFmtId="0" pivotButton="0" quotePrefix="0" xfId="1">
      <alignment horizontal="left" wrapText="1"/>
    </xf>
    <xf applyAlignment="1" borderId="2" fillId="8" fontId="9" numFmtId="0" pivotButton="0" quotePrefix="0" xfId="1">
      <alignment horizontal="left" wrapText="1"/>
    </xf>
    <xf applyAlignment="1" borderId="2" fillId="5" fontId="9" numFmtId="0" pivotButton="0" quotePrefix="0" xfId="1">
      <alignment horizontal="left" wrapText="1"/>
    </xf>
    <xf applyAlignment="1" borderId="2" fillId="9" fontId="28" numFmtId="0" pivotButton="0" quotePrefix="0" xfId="1">
      <alignment horizontal="left" wrapText="1"/>
    </xf>
    <xf applyAlignment="1" borderId="2" fillId="9" fontId="28" numFmtId="0" pivotButton="0" quotePrefix="0" xfId="1">
      <alignment horizontal="left" shrinkToFit="1" wrapText="1"/>
    </xf>
    <xf applyAlignment="1" borderId="2" fillId="9" fontId="5" numFmtId="0" pivotButton="0" quotePrefix="0" xfId="0">
      <alignment horizontal="left"/>
    </xf>
    <xf applyAlignment="1" borderId="2" fillId="8" fontId="28" numFmtId="0" pivotButton="0" quotePrefix="0" xfId="0">
      <alignment horizontal="left"/>
    </xf>
    <xf applyAlignment="1" borderId="2" fillId="5" fontId="14" numFmtId="9" pivotButton="0" quotePrefix="0" xfId="1">
      <alignment horizontal="left" wrapText="1"/>
    </xf>
    <xf borderId="0" fillId="2" fontId="9" numFmtId="16" pivotButton="0" quotePrefix="0" xfId="0"/>
    <xf applyAlignment="1" borderId="2" fillId="2" fontId="16" numFmtId="166" pivotButton="0" quotePrefix="0" xfId="2">
      <alignment horizontal="right" shrinkToFit="1" wrapText="1"/>
    </xf>
    <xf applyAlignment="1" borderId="0" fillId="2" fontId="16" numFmtId="1" pivotButton="0" quotePrefix="0" xfId="2">
      <alignment horizontal="left" shrinkToFit="1" wrapText="1"/>
    </xf>
    <xf applyAlignment="1" borderId="3" fillId="9" fontId="16" numFmtId="1" pivotButton="0" quotePrefix="0" xfId="2">
      <alignment horizontal="left" shrinkToFit="1" wrapText="1"/>
    </xf>
    <xf borderId="3" fillId="9" fontId="9" numFmtId="0" pivotButton="0" quotePrefix="0" xfId="0"/>
    <xf applyAlignment="1" borderId="2" fillId="8" fontId="10" numFmtId="49" pivotButton="0" quotePrefix="0" xfId="1">
      <alignment horizontal="left" shrinkToFit="1"/>
    </xf>
    <xf applyAlignment="1" borderId="2" fillId="9" fontId="10" numFmtId="49" pivotButton="0" quotePrefix="0" xfId="1">
      <alignment horizontal="left" shrinkToFit="1"/>
    </xf>
    <xf borderId="0" fillId="8" fontId="14" numFmtId="49" pivotButton="0" quotePrefix="0" xfId="0"/>
    <xf applyAlignment="1" borderId="2" fillId="8" fontId="10" numFmtId="168" pivotButton="0" quotePrefix="0" xfId="1">
      <alignment horizontal="center" shrinkToFit="1" vertical="center" wrapText="1"/>
    </xf>
    <xf applyAlignment="1" borderId="2" fillId="8" fontId="10" numFmtId="168" pivotButton="0" quotePrefix="0" xfId="1">
      <alignment horizontal="left" shrinkToFit="1"/>
    </xf>
    <xf applyAlignment="1" borderId="2" fillId="8" fontId="10" numFmtId="168" pivotButton="0" quotePrefix="0" xfId="1">
      <alignment horizontal="left" wrapText="1"/>
    </xf>
    <xf applyAlignment="1" borderId="2" fillId="9" fontId="10" numFmtId="168" pivotButton="0" quotePrefix="0" xfId="1">
      <alignment horizontal="left" shrinkToFit="1"/>
    </xf>
    <xf applyAlignment="1" borderId="2" fillId="9" fontId="10" numFmtId="168" pivotButton="0" quotePrefix="0" xfId="1">
      <alignment horizontal="left" wrapText="1"/>
    </xf>
    <xf applyAlignment="1" borderId="2" fillId="3" fontId="10" numFmtId="168" pivotButton="0" quotePrefix="0" xfId="1">
      <alignment horizontal="left" wrapText="1"/>
    </xf>
    <xf borderId="0" fillId="8" fontId="14" numFmtId="168" pivotButton="0" quotePrefix="0" xfId="0"/>
    <xf applyAlignment="1" borderId="2" fillId="8" fontId="10" numFmtId="10" pivotButton="0" quotePrefix="0" xfId="1">
      <alignment horizontal="center" shrinkToFit="1" vertical="center" wrapText="1"/>
    </xf>
    <xf applyAlignment="1" borderId="2" fillId="8" fontId="10" numFmtId="10" pivotButton="0" quotePrefix="0" xfId="1">
      <alignment horizontal="left" wrapText="1"/>
    </xf>
    <xf applyAlignment="1" borderId="2" fillId="9" fontId="10" numFmtId="10" pivotButton="0" quotePrefix="0" xfId="1">
      <alignment horizontal="left" wrapText="1"/>
    </xf>
    <xf applyAlignment="1" borderId="2" fillId="3" fontId="10" numFmtId="10" pivotButton="0" quotePrefix="0" xfId="1">
      <alignment horizontal="left" wrapText="1"/>
    </xf>
    <xf borderId="0" fillId="8" fontId="14" numFmtId="10" pivotButton="0" quotePrefix="0" xfId="0"/>
    <xf applyAlignment="1" borderId="2" fillId="8" fontId="10" numFmtId="169" pivotButton="0" quotePrefix="0" xfId="1">
      <alignment horizontal="left" shrinkToFit="1"/>
    </xf>
    <xf applyAlignment="1" borderId="2" fillId="8" fontId="10" numFmtId="169" pivotButton="0" quotePrefix="0" xfId="1">
      <alignment horizontal="left" wrapText="1"/>
    </xf>
    <xf applyAlignment="1" borderId="2" fillId="2" fontId="14" numFmtId="170" pivotButton="0" quotePrefix="0" xfId="2">
      <alignment horizontal="center" shrinkToFit="1" wrapText="1"/>
    </xf>
    <xf applyAlignment="1" borderId="2" fillId="10" fontId="10" numFmtId="168" pivotButton="0" quotePrefix="0" xfId="1">
      <alignment horizontal="left" wrapText="1"/>
    </xf>
    <xf applyAlignment="1" borderId="2" fillId="10" fontId="10" numFmtId="168" pivotButton="0" quotePrefix="0" xfId="1">
      <alignment horizontal="center" shrinkToFit="1" vertical="center" wrapText="1"/>
    </xf>
    <xf applyAlignment="1" borderId="2" fillId="2" fontId="9" numFmtId="16" pivotButton="0" quotePrefix="0" xfId="0">
      <alignment horizontal="left" vertical="center"/>
    </xf>
    <xf applyAlignment="1" borderId="2" fillId="9" fontId="9" numFmtId="16" pivotButton="0" quotePrefix="0" xfId="0">
      <alignment horizontal="left"/>
    </xf>
    <xf applyAlignment="1" borderId="2" fillId="9" fontId="9" numFmtId="0" pivotButton="0" quotePrefix="0" xfId="1">
      <alignment horizontal="left" shrinkToFit="1"/>
    </xf>
    <xf applyAlignment="1" borderId="0" fillId="0" fontId="0" numFmtId="0" pivotButton="0" quotePrefix="0" xfId="1">
      <alignment horizontal="left" shrinkToFit="1" wrapText="1"/>
    </xf>
    <xf applyAlignment="1" borderId="0" fillId="5" fontId="14" numFmtId="0" pivotButton="0" quotePrefix="0" xfId="1">
      <alignment horizontal="left" wrapText="1"/>
    </xf>
    <xf applyAlignment="1" borderId="2" fillId="2" fontId="9" numFmtId="16" pivotButton="0" quotePrefix="0" xfId="0">
      <alignment horizontal="left" wrapText="1"/>
    </xf>
    <xf applyAlignment="1" borderId="2" fillId="2" fontId="9" numFmtId="14" pivotButton="0" quotePrefix="0" xfId="0">
      <alignment horizontal="left"/>
    </xf>
    <xf applyAlignment="1" borderId="0" fillId="9" fontId="0" numFmtId="0" pivotButton="0" quotePrefix="0" xfId="1">
      <alignment horizontal="left" shrinkToFit="1" wrapText="1"/>
    </xf>
    <xf applyAlignment="1" borderId="2" fillId="9" fontId="0" numFmtId="0" pivotButton="0" quotePrefix="0" xfId="1">
      <alignment horizontal="left" wrapText="1"/>
    </xf>
    <xf applyAlignment="1" borderId="2" fillId="9" fontId="10" numFmtId="0" pivotButton="0" quotePrefix="0" xfId="1">
      <alignment horizontal="left" wrapText="1"/>
    </xf>
    <xf applyAlignment="1" borderId="2" fillId="11" fontId="10" numFmtId="168" pivotButton="0" quotePrefix="0" xfId="1">
      <alignment horizontal="left" wrapText="1"/>
    </xf>
    <xf applyAlignment="1" borderId="2" fillId="11" fontId="10" numFmtId="168" pivotButton="0" quotePrefix="0" xfId="1">
      <alignment horizontal="left" shrinkToFit="1"/>
    </xf>
    <xf applyAlignment="1" borderId="2" fillId="5" fontId="14" numFmtId="16" pivotButton="0" quotePrefix="0" xfId="1">
      <alignment horizontal="left" wrapText="1"/>
    </xf>
    <xf applyAlignment="1" borderId="2" fillId="5" fontId="14" numFmtId="14" pivotButton="0" quotePrefix="0" xfId="1">
      <alignment horizontal="left" wrapText="1"/>
    </xf>
    <xf applyAlignment="1" borderId="3" fillId="2" fontId="16" numFmtId="166" pivotButton="0" quotePrefix="0" xfId="2">
      <alignment horizontal="right" shrinkToFit="1" wrapText="1"/>
    </xf>
    <xf applyAlignment="1" borderId="2" fillId="2" fontId="16" numFmtId="170" pivotButton="0" quotePrefix="0" xfId="2">
      <alignment horizontal="right" shrinkToFit="1" wrapText="1"/>
    </xf>
    <xf borderId="3" fillId="2" fontId="9" numFmtId="0" pivotButton="0" quotePrefix="0" xfId="0"/>
    <xf applyAlignment="1" borderId="0" fillId="2" fontId="16" numFmtId="166" pivotButton="0" quotePrefix="0" xfId="2">
      <alignment horizontal="right" shrinkToFit="1" wrapText="1"/>
    </xf>
    <xf applyAlignment="1" borderId="0" fillId="0" fontId="14" numFmtId="0" pivotButton="0" quotePrefix="0" xfId="0">
      <alignment horizontal="center"/>
    </xf>
    <xf applyAlignment="1" borderId="2" fillId="5" fontId="30" numFmtId="0" pivotButton="0" quotePrefix="0" xfId="1">
      <alignment horizontal="center" readingOrder="1" vertical="center" wrapText="1"/>
    </xf>
    <xf applyAlignment="1" borderId="2" fillId="12" fontId="30" numFmtId="0" pivotButton="0" quotePrefix="0" xfId="1">
      <alignment horizontal="center" readingOrder="1" vertical="center" wrapText="1"/>
    </xf>
    <xf applyAlignment="1" borderId="2" fillId="5" fontId="30" numFmtId="0" pivotButton="0" quotePrefix="0" xfId="1">
      <alignment horizontal="center" readingOrder="1" vertical="center" wrapText="1"/>
    </xf>
    <xf applyAlignment="1" borderId="2" fillId="5" fontId="14" numFmtId="0" pivotButton="0" quotePrefix="0" xfId="1">
      <alignment horizontal="left" readingOrder="1" wrapText="1"/>
    </xf>
    <xf applyAlignment="1" borderId="2" fillId="5" fontId="14" numFmtId="0" pivotButton="0" quotePrefix="0" xfId="1">
      <alignment horizontal="left" readingOrder="1" shrinkToFit="1" wrapText="1"/>
    </xf>
    <xf applyAlignment="1" borderId="2" fillId="5" fontId="14" numFmtId="167" pivotButton="0" quotePrefix="0" xfId="1">
      <alignment horizontal="left" readingOrder="1" wrapText="1"/>
    </xf>
    <xf applyAlignment="1" borderId="2" fillId="5" fontId="14" numFmtId="0" pivotButton="0" quotePrefix="0" xfId="1">
      <alignment horizontal="left" readingOrder="1" shrinkToFit="1" wrapText="1"/>
    </xf>
    <xf applyAlignment="1" borderId="0" fillId="0" fontId="0" numFmtId="0" pivotButton="0" quotePrefix="0" xfId="0">
      <alignment horizontal="center"/>
    </xf>
    <xf applyProtection="1" borderId="0" fillId="14" fontId="34" numFmtId="2" pivotButton="0" quotePrefix="0" xfId="1169">
      <protection hidden="0" locked="0"/>
    </xf>
    <xf applyAlignment="1" applyProtection="1" borderId="0" fillId="14" fontId="35" numFmtId="171" pivotButton="0" quotePrefix="0" xfId="1169">
      <alignment horizontal="center"/>
      <protection hidden="0" locked="0"/>
    </xf>
    <xf applyAlignment="1" applyProtection="1" borderId="0" fillId="14" fontId="34" numFmtId="2" pivotButton="0" quotePrefix="0" xfId="1169">
      <alignment horizontal="left"/>
      <protection hidden="0" locked="0"/>
    </xf>
    <xf applyAlignment="1" applyProtection="1" borderId="0" fillId="14" fontId="34" numFmtId="171" pivotButton="0" quotePrefix="0" xfId="1169">
      <alignment horizontal="center"/>
      <protection hidden="0" locked="0"/>
    </xf>
    <xf applyAlignment="1" applyProtection="1" borderId="0" fillId="14" fontId="35" numFmtId="2" pivotButton="0" quotePrefix="0" xfId="1169">
      <alignment horizontal="left" wrapText="1"/>
      <protection hidden="0" locked="0"/>
    </xf>
    <xf applyAlignment="1" applyProtection="1" borderId="0" fillId="14" fontId="35" numFmtId="171" pivotButton="0" quotePrefix="0" xfId="1169">
      <alignment horizontal="center" wrapText="1"/>
      <protection hidden="0" locked="0"/>
    </xf>
    <xf applyAlignment="1" borderId="2" fillId="15" fontId="36" numFmtId="0" pivotButton="0" quotePrefix="0" xfId="0">
      <alignment horizontal="left"/>
    </xf>
    <xf applyAlignment="1" borderId="2" fillId="15" fontId="36" numFmtId="171" pivotButton="0" quotePrefix="0" xfId="0">
      <alignment horizontal="center"/>
    </xf>
    <xf applyAlignment="1" borderId="2" fillId="15" fontId="8" numFmtId="171" pivotButton="0" quotePrefix="0" xfId="0">
      <alignment horizontal="center"/>
    </xf>
    <xf applyAlignment="1" borderId="0" fillId="0" fontId="0" numFmtId="0" pivotButton="0" quotePrefix="0" xfId="0">
      <alignment horizontal="left"/>
    </xf>
    <xf applyAlignment="1" borderId="0" fillId="0" fontId="0" numFmtId="171" pivotButton="0" quotePrefix="0" xfId="0">
      <alignment horizontal="center"/>
    </xf>
    <xf applyAlignment="1" borderId="2" fillId="5" fontId="20" numFmtId="0" pivotButton="0" quotePrefix="0" xfId="1">
      <alignment horizontal="left" readingOrder="1" wrapText="1"/>
    </xf>
    <xf applyAlignment="1" borderId="2" fillId="5" fontId="14" numFmtId="0" pivotButton="0" quotePrefix="1" xfId="1">
      <alignment horizontal="left" readingOrder="1" shrinkToFit="1" wrapText="1"/>
    </xf>
    <xf applyAlignment="1" applyProtection="1" borderId="0" fillId="14" fontId="35" numFmtId="2" pivotButton="0" quotePrefix="0" xfId="1169">
      <alignment horizontal="center" wrapText="1"/>
      <protection hidden="0" locked="0"/>
    </xf>
    <xf applyAlignment="1" borderId="2" fillId="15" fontId="36" numFmtId="9" pivotButton="0" quotePrefix="0" xfId="1170">
      <alignment horizontal="center"/>
    </xf>
    <xf applyAlignment="1" borderId="2" fillId="5" fontId="14" numFmtId="0" pivotButton="0" quotePrefix="0" xfId="1">
      <alignment horizontal="left" readingOrder="1"/>
    </xf>
    <xf applyAlignment="1" borderId="2" fillId="5" fontId="28" numFmtId="0" pivotButton="0" quotePrefix="0" xfId="1">
      <alignment horizontal="left" readingOrder="1" shrinkToFit="1" wrapText="1"/>
    </xf>
    <xf applyAlignment="1" borderId="2" fillId="5" fontId="28" numFmtId="0" pivotButton="0" quotePrefix="0" xfId="1">
      <alignment horizontal="left" readingOrder="1" wrapText="1"/>
    </xf>
    <xf applyAlignment="1" borderId="2" fillId="5" fontId="37" numFmtId="0" pivotButton="0" quotePrefix="0" xfId="1">
      <alignment horizontal="left" readingOrder="1" wrapText="1"/>
    </xf>
    <xf applyAlignment="1" borderId="2" fillId="5" fontId="14" numFmtId="0" pivotButton="0" quotePrefix="0" xfId="1">
      <alignment readingOrder="1" wrapText="1"/>
    </xf>
    <xf applyAlignment="1" borderId="2" fillId="5" fontId="38" numFmtId="0" pivotButton="0" quotePrefix="0" xfId="1">
      <alignment horizontal="left" readingOrder="1" shrinkToFit="1" wrapText="1"/>
    </xf>
    <xf applyAlignment="1" borderId="2" fillId="5" fontId="14" numFmtId="0" pivotButton="0" quotePrefix="0" xfId="1">
      <alignment readingOrder="1" shrinkToFit="1" wrapText="1"/>
    </xf>
    <xf applyAlignment="1" borderId="2" fillId="5" fontId="30" numFmtId="167" pivotButton="0" quotePrefix="0" xfId="1">
      <alignment horizontal="left" readingOrder="1" wrapText="1"/>
    </xf>
    <xf applyAlignment="1" borderId="2" fillId="5" fontId="28" numFmtId="1" pivotButton="0" quotePrefix="0" xfId="1">
      <alignment horizontal="left" readingOrder="1" shrinkToFit="1" wrapText="1"/>
    </xf>
    <xf applyAlignment="1" borderId="2" fillId="5" fontId="30" numFmtId="0" pivotButton="0" quotePrefix="0" xfId="1">
      <alignment horizontal="left" readingOrder="1" vertical="center" wrapText="1"/>
    </xf>
    <xf applyAlignment="1" borderId="2" fillId="5" fontId="30" numFmtId="1" pivotButton="0" quotePrefix="0" xfId="1">
      <alignment horizontal="center" vertical="center" wrapText="1"/>
    </xf>
    <xf applyAlignment="1" borderId="2" fillId="12" fontId="30" numFmtId="0" pivotButton="0" quotePrefix="0" xfId="2">
      <alignment horizontal="center" shrinkToFit="1" vertical="center" wrapText="1"/>
    </xf>
    <xf applyAlignment="1" borderId="2" fillId="12" fontId="30" numFmtId="1" pivotButton="0" quotePrefix="0" xfId="2">
      <alignment horizontal="center" shrinkToFit="1" vertical="center" wrapText="1"/>
    </xf>
    <xf applyAlignment="1" borderId="2" fillId="12" fontId="30" numFmtId="170" pivotButton="0" quotePrefix="0" xfId="2">
      <alignment horizontal="center" shrinkToFit="1" vertical="center" wrapText="1"/>
    </xf>
    <xf applyAlignment="1" borderId="0" fillId="0" fontId="14" numFmtId="0" pivotButton="0" quotePrefix="0" xfId="0">
      <alignment horizontal="center"/>
    </xf>
    <xf applyAlignment="1" borderId="2" fillId="5" fontId="14" numFmtId="0" pivotButton="0" quotePrefix="0" xfId="1">
      <alignment horizontal="left" shrinkToFit="1" wrapText="1"/>
    </xf>
    <xf applyAlignment="1" borderId="2" fillId="5" fontId="14" numFmtId="0" pivotButton="0" quotePrefix="0" xfId="1">
      <alignment readingOrder="1"/>
    </xf>
    <xf applyAlignment="1" borderId="2" fillId="12" fontId="14" numFmtId="0" pivotButton="0" quotePrefix="0" xfId="1">
      <alignment readingOrder="1" wrapText="1"/>
    </xf>
    <xf applyAlignment="1" borderId="2" fillId="5" fontId="14" numFmtId="0" pivotButton="0" quotePrefix="1" xfId="1">
      <alignment readingOrder="1" wrapText="1"/>
    </xf>
    <xf applyAlignment="1" borderId="0" fillId="0" fontId="14" numFmtId="16" pivotButton="0" quotePrefix="0" xfId="0">
      <alignment horizontal="center"/>
    </xf>
    <xf applyAlignment="1" borderId="2" fillId="12" fontId="14" numFmtId="0" pivotButton="0" quotePrefix="0" xfId="1">
      <alignment horizontal="left" wrapText="1"/>
    </xf>
    <xf applyAlignment="1" borderId="0" fillId="0" fontId="39" numFmtId="16" pivotButton="0" quotePrefix="0" xfId="0">
      <alignment horizontal="center"/>
    </xf>
    <xf applyAlignment="1" borderId="0" fillId="0" fontId="14" numFmtId="1" pivotButton="0" quotePrefix="0" xfId="0">
      <alignment horizontal="center"/>
    </xf>
    <xf applyAlignment="1" borderId="2" fillId="5" fontId="30" numFmtId="0" pivotButton="0" quotePrefix="0" xfId="1">
      <alignment horizontal="center" vertical="center" wrapText="1"/>
    </xf>
    <xf applyAlignment="1" borderId="2" fillId="0" fontId="14" numFmtId="0" pivotButton="0" quotePrefix="0" xfId="1">
      <alignment horizontal="left" wrapText="1"/>
    </xf>
    <xf applyAlignment="1" borderId="2" fillId="5" fontId="14" numFmtId="0" pivotButton="0" quotePrefix="0" xfId="1">
      <alignment horizontal="left" wrapText="1"/>
    </xf>
    <xf applyAlignment="1" borderId="2" fillId="5" fontId="14" numFmtId="0" pivotButton="0" quotePrefix="0" xfId="1">
      <alignment horizontal="left" readingOrder="1" wrapText="1"/>
    </xf>
    <xf applyAlignment="1" borderId="2" fillId="10" fontId="14" numFmtId="0" pivotButton="0" quotePrefix="0" xfId="1">
      <alignment horizontal="left" readingOrder="1" wrapText="1"/>
    </xf>
    <xf applyAlignment="1" borderId="2" fillId="5" fontId="14" numFmtId="0" pivotButton="0" quotePrefix="0" xfId="1">
      <alignment horizontal="left" readingOrder="1" shrinkToFit="1" wrapText="1"/>
    </xf>
    <xf borderId="0" fillId="0" fontId="30" numFmtId="0" pivotButton="0" quotePrefix="0" xfId="0"/>
    <xf applyAlignment="1" borderId="2" fillId="0" fontId="30" numFmtId="0" pivotButton="0" quotePrefix="0" xfId="2">
      <alignment horizontal="center" shrinkToFit="1" vertical="center" wrapText="1"/>
    </xf>
    <xf applyAlignment="1" borderId="0" fillId="0" fontId="0" numFmtId="1" pivotButton="0" quotePrefix="0" xfId="0">
      <alignment horizontal="center"/>
    </xf>
    <xf applyAlignment="1" borderId="0" fillId="10" fontId="14" numFmtId="3" pivotButton="0" quotePrefix="0" xfId="0">
      <alignment horizontal="center"/>
    </xf>
    <xf applyAlignment="1" borderId="0" fillId="0" fontId="0" numFmtId="0" pivotButton="0" quotePrefix="0" xfId="0">
      <alignment horizontal="right"/>
    </xf>
    <xf applyAlignment="1" borderId="2" fillId="5" fontId="30" numFmtId="0" pivotButton="0" quotePrefix="0" xfId="1">
      <alignment horizontal="right" vertical="center" wrapText="1"/>
    </xf>
    <xf applyAlignment="1" borderId="2" fillId="5" fontId="14" numFmtId="0" pivotButton="0" quotePrefix="0" xfId="1">
      <alignment horizontal="right" wrapText="1"/>
    </xf>
    <xf applyAlignment="1" borderId="2" fillId="10" fontId="30" numFmtId="0" pivotButton="0" quotePrefix="0" xfId="1">
      <alignment horizontal="center" readingOrder="1" vertical="center" wrapText="1"/>
    </xf>
    <xf applyAlignment="1" borderId="12" fillId="10" fontId="14" numFmtId="16" pivotButton="0" quotePrefix="0" xfId="0">
      <alignment horizontal="center"/>
    </xf>
    <xf applyAlignment="1" borderId="13" fillId="10" fontId="14" numFmtId="3" pivotButton="0" quotePrefix="0" xfId="0">
      <alignment horizontal="center"/>
    </xf>
    <xf applyAlignment="1" borderId="14" fillId="10" fontId="14" numFmtId="16" pivotButton="0" quotePrefix="0" xfId="0">
      <alignment horizontal="center"/>
    </xf>
    <xf applyAlignment="1" borderId="15" fillId="10" fontId="14" numFmtId="3" pivotButton="0" quotePrefix="0" xfId="0">
      <alignment horizontal="center"/>
    </xf>
    <xf applyAlignment="1" borderId="2" fillId="10" fontId="14" numFmtId="0" pivotButton="0" quotePrefix="0" xfId="1">
      <alignment horizontal="left" shrinkToFit="1" wrapText="1"/>
    </xf>
    <xf applyAlignment="1" borderId="2" fillId="10" fontId="30" numFmtId="0" pivotButton="0" quotePrefix="0" xfId="1">
      <alignment horizontal="center" vertical="center" wrapText="1"/>
    </xf>
    <xf applyAlignment="1" borderId="2" fillId="10" fontId="30" numFmtId="0" pivotButton="0" quotePrefix="0" xfId="2">
      <alignment horizontal="center" shrinkToFit="1" vertical="center" wrapText="1"/>
    </xf>
    <xf applyAlignment="1" borderId="0" fillId="0" fontId="0" numFmtId="16" pivotButton="0" quotePrefix="0" xfId="0">
      <alignment horizontal="center"/>
    </xf>
    <xf applyAlignment="1" borderId="5" fillId="5" fontId="14" numFmtId="0" pivotButton="0" quotePrefix="0" xfId="1">
      <alignment horizontal="center" shrinkToFit="1" wrapText="1"/>
    </xf>
    <xf applyAlignment="1" borderId="11" fillId="10" fontId="14" numFmtId="3" pivotButton="0" quotePrefix="0" xfId="1">
      <alignment horizontal="center" shrinkToFit="1" wrapText="1"/>
    </xf>
    <xf applyAlignment="1" borderId="0" fillId="0" fontId="14" numFmtId="0" pivotButton="0" quotePrefix="0" xfId="1">
      <alignment horizontal="center" shrinkToFit="1" wrapText="1"/>
    </xf>
    <xf applyAlignment="1" borderId="0" fillId="0" fontId="41" numFmtId="0" pivotButton="0" quotePrefix="0" xfId="0">
      <alignment vertical="center"/>
    </xf>
    <xf applyAlignment="1" borderId="0" fillId="0" fontId="39" numFmtId="0" pivotButton="0" quotePrefix="0" xfId="0">
      <alignment horizontal="center"/>
    </xf>
    <xf applyAlignment="1" borderId="2" fillId="9" fontId="14" numFmtId="0" pivotButton="0" quotePrefix="0" xfId="1">
      <alignment horizontal="left" readingOrder="1" wrapText="1"/>
    </xf>
    <xf applyAlignment="1" borderId="2" fillId="9" fontId="14" numFmtId="0" pivotButton="0" quotePrefix="0" xfId="1">
      <alignment horizontal="left" readingOrder="1" shrinkToFit="1" wrapText="1"/>
    </xf>
    <xf applyAlignment="1" borderId="2" fillId="10" fontId="14" numFmtId="0" pivotButton="0" quotePrefix="0" xfId="1">
      <alignment readingOrder="1" wrapText="1"/>
    </xf>
    <xf applyAlignment="1" borderId="0" fillId="0" fontId="14" numFmtId="16" pivotButton="0" quotePrefix="1" xfId="0">
      <alignment horizontal="center"/>
    </xf>
    <xf applyAlignment="1" borderId="0" fillId="0" fontId="42" numFmtId="16" pivotButton="0" quotePrefix="0" xfId="0">
      <alignment horizontal="center"/>
    </xf>
    <xf applyAlignment="1" borderId="5" fillId="5" fontId="30" numFmtId="0" pivotButton="0" quotePrefix="0" xfId="1">
      <alignment horizontal="center" shrinkToFit="1" wrapText="1"/>
    </xf>
    <xf applyAlignment="1" borderId="0" fillId="0" fontId="42" numFmtId="0" pivotButton="0" quotePrefix="0" xfId="0">
      <alignment horizontal="center"/>
    </xf>
    <xf applyAlignment="1" borderId="11" fillId="10" fontId="30" numFmtId="3" pivotButton="0" quotePrefix="0" xfId="1">
      <alignment horizontal="center" shrinkToFit="1" wrapText="1"/>
    </xf>
    <xf applyAlignment="1" borderId="5" fillId="18" fontId="30" numFmtId="0" pivotButton="0" quotePrefix="0" xfId="1">
      <alignment horizontal="center" shrinkToFit="1" wrapText="1"/>
    </xf>
    <xf borderId="0" fillId="0" fontId="0" numFmtId="0" pivotButton="0" quotePrefix="0" xfId="0"/>
    <xf applyAlignment="1" borderId="2" fillId="18" fontId="14" numFmtId="0" pivotButton="0" quotePrefix="0" xfId="1">
      <alignment horizontal="left" readingOrder="1" shrinkToFit="1" wrapText="1"/>
    </xf>
    <xf applyAlignment="1" borderId="2" fillId="9" fontId="14" numFmtId="0" pivotButton="0" quotePrefix="0" xfId="1">
      <alignment horizontal="left" readingOrder="1" shrinkToFit="1" wrapText="1"/>
    </xf>
    <xf applyAlignment="1" borderId="2" fillId="9" fontId="28" numFmtId="1" pivotButton="0" quotePrefix="0" xfId="1">
      <alignment horizontal="left" readingOrder="1" shrinkToFit="1" wrapText="1"/>
    </xf>
    <xf applyAlignment="1" borderId="2" fillId="9" fontId="14" numFmtId="0" pivotButton="0" quotePrefix="0" xfId="1">
      <alignment readingOrder="1" shrinkToFit="1" wrapText="1"/>
    </xf>
    <xf applyAlignment="1" borderId="2" fillId="9" fontId="14" numFmtId="0" pivotButton="0" quotePrefix="0" xfId="1">
      <alignment readingOrder="1" wrapText="1"/>
    </xf>
    <xf applyAlignment="1" borderId="2" fillId="9" fontId="14" numFmtId="0" pivotButton="0" quotePrefix="0" xfId="1">
      <alignment readingOrder="1"/>
    </xf>
    <xf applyAlignment="1" borderId="2" fillId="9" fontId="30" numFmtId="167" pivotButton="0" quotePrefix="0" xfId="1">
      <alignment horizontal="left" readingOrder="1" wrapText="1"/>
    </xf>
    <xf applyAlignment="1" borderId="2" fillId="9" fontId="14" numFmtId="0" pivotButton="0" quotePrefix="0" xfId="1">
      <alignment horizontal="right" wrapText="1"/>
    </xf>
    <xf applyAlignment="1" borderId="2" fillId="9" fontId="14" numFmtId="0" pivotButton="0" quotePrefix="1" xfId="1">
      <alignment readingOrder="1" wrapText="1"/>
    </xf>
    <xf applyAlignment="1" borderId="5" fillId="9" fontId="14" numFmtId="0" pivotButton="0" quotePrefix="0" xfId="1">
      <alignment horizontal="center" shrinkToFit="1" wrapText="1"/>
    </xf>
    <xf applyAlignment="1" borderId="5" fillId="9" fontId="30" numFmtId="0" pivotButton="0" quotePrefix="0" xfId="1">
      <alignment horizontal="center" shrinkToFit="1" wrapText="1"/>
    </xf>
    <xf applyAlignment="1" borderId="0" fillId="9" fontId="14" numFmtId="0" pivotButton="0" quotePrefix="0" xfId="1">
      <alignment horizontal="center" shrinkToFit="1" wrapText="1"/>
    </xf>
    <xf applyAlignment="1" borderId="0" fillId="9" fontId="14" numFmtId="3" pivotButton="0" quotePrefix="0" xfId="0">
      <alignment horizontal="center"/>
    </xf>
    <xf applyAlignment="1" borderId="0" fillId="5" fontId="14" numFmtId="3" pivotButton="0" quotePrefix="0" xfId="1">
      <alignment horizontal="center" shrinkToFit="1" wrapText="1"/>
    </xf>
    <xf applyAlignment="1" borderId="2" fillId="9" fontId="28" numFmtId="0" pivotButton="0" quotePrefix="0" xfId="1">
      <alignment horizontal="left" readingOrder="1" wrapText="1"/>
    </xf>
    <xf applyAlignment="1" borderId="2" fillId="9" fontId="14" numFmtId="167" pivotButton="0" quotePrefix="0" xfId="1">
      <alignment horizontal="left" readingOrder="1" wrapText="1"/>
    </xf>
    <xf applyAlignment="1" borderId="2" fillId="9" fontId="14" numFmtId="0" pivotButton="0" quotePrefix="0" xfId="1">
      <alignment horizontal="left" readingOrder="1" shrinkToFit="1" wrapText="1"/>
    </xf>
    <xf applyAlignment="1" borderId="2" fillId="9" fontId="28" numFmtId="0" pivotButton="0" quotePrefix="0" xfId="1">
      <alignment horizontal="left" readingOrder="1" shrinkToFit="1" wrapText="1"/>
    </xf>
    <xf applyAlignment="1" borderId="2" fillId="18" fontId="14" numFmtId="0" pivotButton="0" quotePrefix="0" xfId="1">
      <alignment horizontal="left" readingOrder="1" shrinkToFit="1" wrapText="1"/>
    </xf>
    <xf applyAlignment="1" borderId="2" fillId="18" fontId="28" numFmtId="1" pivotButton="0" quotePrefix="0" xfId="1">
      <alignment horizontal="left" readingOrder="1" shrinkToFit="1" wrapText="1"/>
    </xf>
    <xf applyAlignment="1" borderId="0" fillId="5" fontId="14" numFmtId="0" pivotButton="0" quotePrefix="0" xfId="1">
      <alignment horizontal="center" shrinkToFit="1" wrapText="1"/>
    </xf>
    <xf applyAlignment="1" borderId="0" fillId="10" fontId="14" numFmtId="0" pivotButton="0" quotePrefix="0" xfId="1">
      <alignment horizontal="center" shrinkToFit="1" wrapText="1"/>
    </xf>
    <xf borderId="0" fillId="0" fontId="0" numFmtId="0" pivotButton="0" quotePrefix="0" xfId="0"/>
    <xf applyAlignment="1" borderId="2" fillId="0" fontId="30" numFmtId="0" pivotButton="0" quotePrefix="0" xfId="1">
      <alignment horizontal="center" readingOrder="1" vertical="center" wrapText="1"/>
    </xf>
    <xf applyAlignment="1" borderId="2" fillId="0" fontId="14" numFmtId="0" pivotButton="0" quotePrefix="0" xfId="1">
      <alignment readingOrder="1" wrapText="1"/>
    </xf>
    <xf applyAlignment="1" borderId="0" fillId="0" fontId="14" numFmtId="0" pivotButton="0" quotePrefix="0" xfId="1">
      <alignment horizontal="left" readingOrder="1" shrinkToFit="1" wrapText="1"/>
    </xf>
    <xf applyAlignment="1" borderId="0" fillId="0" fontId="39" numFmtId="0" pivotButton="0" quotePrefix="0" xfId="1">
      <alignment horizontal="center" shrinkToFit="1" wrapText="1"/>
    </xf>
    <xf applyAlignment="1" borderId="0" fillId="9" fontId="14" numFmtId="16" pivotButton="0" quotePrefix="0" xfId="0">
      <alignment horizontal="center"/>
    </xf>
    <xf applyAlignment="1" borderId="0" fillId="10" fontId="14" numFmtId="16" pivotButton="0" quotePrefix="0" xfId="0">
      <alignment horizontal="center"/>
    </xf>
    <xf applyAlignment="1" borderId="0" fillId="0" fontId="39" numFmtId="1" pivotButton="0" quotePrefix="0" xfId="0">
      <alignment horizontal="center"/>
    </xf>
    <xf applyAlignment="1" borderId="0" fillId="9" fontId="14" numFmtId="1" pivotButton="0" quotePrefix="0" xfId="0">
      <alignment horizontal="center"/>
    </xf>
    <xf applyAlignment="1" borderId="0" fillId="0" fontId="14" numFmtId="1" pivotButton="0" quotePrefix="0" xfId="0">
      <alignment horizontal="center"/>
    </xf>
    <xf applyAlignment="1" borderId="2" fillId="10" fontId="14" numFmtId="0" pivotButton="0" quotePrefix="0" xfId="1">
      <alignment horizontal="left" readingOrder="1" shrinkToFit="1" wrapText="1"/>
    </xf>
    <xf applyAlignment="1" borderId="2" fillId="10" fontId="28" numFmtId="1" pivotButton="0" quotePrefix="0" xfId="1">
      <alignment horizontal="left" readingOrder="1" shrinkToFit="1" wrapText="1"/>
    </xf>
    <xf applyAlignment="1" borderId="0" fillId="10" fontId="14" numFmtId="0" pivotButton="0" quotePrefix="0" xfId="0">
      <alignment horizontal="center"/>
    </xf>
    <xf applyAlignment="1" borderId="11" fillId="18" fontId="14" numFmtId="3" pivotButton="0" quotePrefix="0" xfId="0">
      <alignment horizontal="center"/>
    </xf>
    <xf applyAlignment="1" borderId="11" fillId="18" fontId="14" numFmtId="16" pivotButton="0" quotePrefix="0" xfId="0">
      <alignment horizontal="center"/>
    </xf>
    <xf applyAlignment="1" borderId="0" fillId="19" fontId="14" numFmtId="0" pivotButton="0" quotePrefix="0" xfId="0">
      <alignment horizontal="center"/>
    </xf>
    <xf applyAlignment="1" borderId="0" fillId="9" fontId="14" numFmtId="0" pivotButton="0" quotePrefix="0" xfId="0">
      <alignment horizontal="center"/>
    </xf>
    <xf applyAlignment="1" borderId="2" fillId="5" fontId="14" numFmtId="0" pivotButton="0" quotePrefix="0" xfId="1">
      <alignment horizontal="center" readingOrder="1" vertical="center" wrapText="1"/>
    </xf>
    <xf applyAlignment="1" borderId="2" fillId="9" fontId="14" numFmtId="0" pivotButton="0" quotePrefix="0" xfId="1">
      <alignment horizontal="center" readingOrder="1" vertical="center" wrapText="1"/>
    </xf>
    <xf applyAlignment="1" borderId="0" fillId="0" fontId="43" numFmtId="0" pivotButton="0" quotePrefix="0" xfId="0">
      <alignment horizontal="left"/>
    </xf>
    <xf borderId="0" fillId="0" fontId="43" numFmtId="0" pivotButton="0" quotePrefix="0" xfId="0"/>
    <xf applyAlignment="1" borderId="0" fillId="0" fontId="43" numFmtId="0" pivotButton="0" quotePrefix="0" xfId="0">
      <alignment horizontal="center"/>
    </xf>
    <xf applyAlignment="1" borderId="0" fillId="0" fontId="43" numFmtId="170" pivotButton="0" quotePrefix="0" xfId="0">
      <alignment horizontal="center"/>
    </xf>
    <xf borderId="0" fillId="0" fontId="43" numFmtId="1" pivotButton="0" quotePrefix="0" xfId="0"/>
    <xf applyAlignment="1" borderId="0" fillId="0" fontId="43" numFmtId="49" pivotButton="0" quotePrefix="0" xfId="0">
      <alignment horizontal="right" readingOrder="1"/>
    </xf>
    <xf applyAlignment="1" borderId="0" fillId="0" fontId="43" numFmtId="0" pivotButton="0" quotePrefix="0" xfId="0">
      <alignment horizontal="right" readingOrder="1"/>
    </xf>
    <xf applyAlignment="1" borderId="0" fillId="0" fontId="43" numFmtId="0" pivotButton="0" quotePrefix="0" xfId="0">
      <alignment horizontal="right" readingOrder="1"/>
    </xf>
    <xf applyAlignment="1" borderId="0" fillId="0" fontId="43" numFmtId="167" pivotButton="0" quotePrefix="0" xfId="0">
      <alignment horizontal="left" readingOrder="1"/>
    </xf>
    <xf borderId="0" fillId="0" fontId="43" numFmtId="14" pivotButton="0" quotePrefix="0" xfId="0"/>
    <xf borderId="0" fillId="0" fontId="43" numFmtId="2" pivotButton="0" quotePrefix="0" xfId="0"/>
    <xf borderId="0" fillId="0" fontId="43" numFmtId="167" pivotButton="0" quotePrefix="0" xfId="0"/>
    <xf applyAlignment="1" borderId="0" fillId="0" fontId="43" numFmtId="167" pivotButton="0" quotePrefix="0" xfId="0">
      <alignment horizontal="right" readingOrder="1"/>
    </xf>
    <xf applyAlignment="1" borderId="0" fillId="0" fontId="43" numFmtId="167" pivotButton="0" quotePrefix="0" xfId="0">
      <alignment horizontal="center"/>
    </xf>
    <xf applyAlignment="1" borderId="4" fillId="10" fontId="44" numFmtId="172" pivotButton="0" quotePrefix="0" xfId="1">
      <alignment horizontal="center" readingOrder="1"/>
    </xf>
    <xf borderId="0" fillId="0" fontId="43" numFmtId="0" pivotButton="0" quotePrefix="0" xfId="0"/>
    <xf applyAlignment="1" borderId="0" fillId="0" fontId="43" numFmtId="0" pivotButton="0" quotePrefix="0" xfId="0">
      <alignment horizontal="center" readingOrder="1"/>
    </xf>
    <xf applyAlignment="1" borderId="4" fillId="10" fontId="44" numFmtId="3" pivotButton="0" quotePrefix="0" xfId="1">
      <alignment horizontal="center" readingOrder="1"/>
    </xf>
    <xf applyAlignment="1" borderId="0" fillId="0" fontId="45" numFmtId="0" pivotButton="0" quotePrefix="0" xfId="0">
      <alignment horizontal="right"/>
    </xf>
    <xf borderId="0" fillId="0" fontId="45" numFmtId="14" pivotButton="0" quotePrefix="0" xfId="0"/>
    <xf borderId="0" fillId="0" fontId="45" numFmtId="0" pivotButton="0" quotePrefix="0" xfId="0"/>
    <xf applyAlignment="1" borderId="6" fillId="5" fontId="44" numFmtId="0" pivotButton="0" quotePrefix="0" xfId="1">
      <alignment readingOrder="1"/>
    </xf>
    <xf applyAlignment="1" borderId="6" fillId="5" fontId="44" numFmtId="0" pivotButton="0" quotePrefix="0" xfId="1">
      <alignment horizontal="center" readingOrder="1"/>
    </xf>
    <xf applyAlignment="1" borderId="6" fillId="5" fontId="44" numFmtId="0" pivotButton="0" quotePrefix="0" xfId="1">
      <alignment horizontal="center"/>
    </xf>
    <xf applyAlignment="1" borderId="6" fillId="5" fontId="44" numFmtId="170" pivotButton="0" quotePrefix="0" xfId="1">
      <alignment horizontal="center"/>
    </xf>
    <xf applyAlignment="1" borderId="6" fillId="5" fontId="44" numFmtId="1" pivotButton="0" quotePrefix="0" xfId="1">
      <alignment readingOrder="1"/>
    </xf>
    <xf applyAlignment="1" borderId="6" fillId="5" fontId="44" numFmtId="49" pivotButton="0" quotePrefix="0" xfId="1">
      <alignment readingOrder="1"/>
    </xf>
    <xf applyAlignment="1" borderId="6" fillId="5" fontId="44" numFmtId="0" pivotButton="0" quotePrefix="0" xfId="1">
      <alignment readingOrder="1"/>
    </xf>
    <xf applyAlignment="1" borderId="3" fillId="12" fontId="44" numFmtId="0" pivotButton="0" quotePrefix="0" xfId="1">
      <alignment readingOrder="1"/>
    </xf>
    <xf applyAlignment="1" borderId="6" fillId="12" fontId="44" numFmtId="0" pivotButton="0" quotePrefix="0" xfId="1">
      <alignment readingOrder="1"/>
    </xf>
    <xf applyAlignment="1" borderId="3" fillId="5" fontId="44" numFmtId="0" pivotButton="0" quotePrefix="0" xfId="1">
      <alignment readingOrder="1"/>
    </xf>
    <xf applyAlignment="1" borderId="4" fillId="5" fontId="44" numFmtId="0" pivotButton="0" quotePrefix="0" xfId="1">
      <alignment readingOrder="1"/>
    </xf>
    <xf applyAlignment="1" borderId="3" fillId="5" fontId="44" numFmtId="2" pivotButton="0" quotePrefix="0" xfId="1">
      <alignment readingOrder="1"/>
    </xf>
    <xf applyAlignment="1" borderId="3" fillId="5" fontId="44" numFmtId="0" pivotButton="0" quotePrefix="0" xfId="1">
      <alignment horizontal="center" readingOrder="1"/>
    </xf>
    <xf applyAlignment="1" borderId="6" fillId="5" fontId="44" numFmtId="167" pivotButton="0" quotePrefix="0" xfId="1">
      <alignment readingOrder="1"/>
    </xf>
    <xf applyAlignment="1" borderId="6" fillId="12" fontId="44" numFmtId="0" pivotButton="0" quotePrefix="0" xfId="1">
      <alignment horizontal="center" readingOrder="1"/>
    </xf>
    <xf applyAlignment="1" borderId="3" fillId="5" fontId="44" numFmtId="1" pivotButton="0" quotePrefix="0" xfId="2">
      <alignment horizontal="left" readingOrder="1"/>
    </xf>
    <xf applyAlignment="1" borderId="6" fillId="5" fontId="44" numFmtId="1" pivotButton="0" quotePrefix="0" xfId="2">
      <alignment readingOrder="1"/>
    </xf>
    <xf applyAlignment="1" borderId="4" fillId="5" fontId="44" numFmtId="1" pivotButton="0" quotePrefix="0" xfId="2">
      <alignment readingOrder="1"/>
    </xf>
    <xf applyAlignment="1" borderId="3" fillId="0" fontId="44" numFmtId="16" pivotButton="0" quotePrefix="0" xfId="2">
      <alignment readingOrder="1"/>
    </xf>
    <xf applyAlignment="1" borderId="6" fillId="0" fontId="44" numFmtId="16" pivotButton="0" quotePrefix="0" xfId="2">
      <alignment readingOrder="1"/>
    </xf>
    <xf applyAlignment="1" borderId="6" fillId="12" fontId="44" numFmtId="16" pivotButton="0" quotePrefix="0" xfId="2">
      <alignment readingOrder="1"/>
    </xf>
    <xf applyAlignment="1" borderId="6" fillId="12" fontId="44" numFmtId="16" pivotButton="0" quotePrefix="0" xfId="2">
      <alignment horizontal="center" readingOrder="1"/>
    </xf>
    <xf applyAlignment="1" borderId="3" fillId="5" fontId="44" numFmtId="1" pivotButton="0" quotePrefix="0" xfId="2">
      <alignment readingOrder="1"/>
    </xf>
    <xf applyAlignment="1" borderId="3" fillId="12" fontId="44" numFmtId="0" pivotButton="0" quotePrefix="0" xfId="0">
      <alignment readingOrder="1"/>
    </xf>
    <xf applyAlignment="1" borderId="6" fillId="12" fontId="44" numFmtId="0" pivotButton="0" quotePrefix="0" xfId="0">
      <alignment readingOrder="1"/>
    </xf>
    <xf applyAlignment="1" borderId="6" fillId="12" fontId="44" numFmtId="3" pivotButton="0" quotePrefix="0" xfId="0">
      <alignment readingOrder="1"/>
    </xf>
    <xf applyAlignment="1" borderId="6" fillId="12" fontId="44" numFmtId="172" pivotButton="0" quotePrefix="0" xfId="0">
      <alignment horizontal="center" readingOrder="1"/>
    </xf>
    <xf applyAlignment="1" borderId="5" fillId="5" fontId="44" numFmtId="0" pivotButton="0" quotePrefix="0" xfId="1">
      <alignment horizontal="center" readingOrder="1" vertical="center" wrapText="1"/>
    </xf>
    <xf applyAlignment="1" borderId="5" fillId="5" fontId="44" numFmtId="0" pivotButton="0" quotePrefix="0" xfId="1">
      <alignment horizontal="center" readingOrder="1" vertical="center" wrapText="1"/>
    </xf>
    <xf applyAlignment="1" borderId="5" fillId="5" fontId="44" numFmtId="0" pivotButton="0" quotePrefix="0" xfId="1">
      <alignment horizontal="center" vertical="center" wrapText="1"/>
    </xf>
    <xf applyAlignment="1" borderId="2" fillId="5" fontId="44" numFmtId="170" pivotButton="0" quotePrefix="0" xfId="1">
      <alignment horizontal="center" vertical="center" wrapText="1"/>
    </xf>
    <xf applyAlignment="1" borderId="5" fillId="5" fontId="44" numFmtId="1" pivotButton="0" quotePrefix="0" xfId="1">
      <alignment horizontal="center" readingOrder="1" vertical="center" wrapText="1"/>
    </xf>
    <xf applyAlignment="1" borderId="5" fillId="5" fontId="44" numFmtId="49" pivotButton="0" quotePrefix="0" xfId="1">
      <alignment horizontal="center" readingOrder="1" vertical="center" wrapText="1"/>
    </xf>
    <xf applyAlignment="1" borderId="2" fillId="5" fontId="44" numFmtId="0" pivotButton="0" quotePrefix="0" xfId="1">
      <alignment horizontal="center" readingOrder="1" vertical="center" wrapText="1"/>
    </xf>
    <xf applyAlignment="1" borderId="2" fillId="5" fontId="44" numFmtId="0" pivotButton="0" quotePrefix="0" xfId="1">
      <alignment horizontal="center" readingOrder="1" vertical="center" wrapText="1"/>
    </xf>
    <xf applyAlignment="1" borderId="2" fillId="12" fontId="44" numFmtId="0" pivotButton="0" quotePrefix="0" xfId="1">
      <alignment horizontal="center" readingOrder="1" vertical="center" wrapText="1"/>
    </xf>
    <xf applyAlignment="1" borderId="2" fillId="5" fontId="44" numFmtId="167" pivotButton="0" quotePrefix="0" xfId="1">
      <alignment horizontal="center" readingOrder="1" vertical="center" wrapText="1"/>
    </xf>
    <xf applyAlignment="1" borderId="2" fillId="5" fontId="44" numFmtId="14" pivotButton="0" quotePrefix="0" xfId="1">
      <alignment horizontal="center" readingOrder="1" vertical="center" wrapText="1"/>
    </xf>
    <xf applyAlignment="1" borderId="2" fillId="5" fontId="44" numFmtId="2" pivotButton="0" quotePrefix="0" xfId="1">
      <alignment horizontal="center" readingOrder="1" vertical="center" wrapText="1"/>
    </xf>
    <xf applyAlignment="1" borderId="2" fillId="16" fontId="44" numFmtId="167" pivotButton="0" quotePrefix="0" xfId="1">
      <alignment horizontal="center" readingOrder="1" vertical="center" wrapText="1"/>
    </xf>
    <xf applyAlignment="1" borderId="2" fillId="10" fontId="44" numFmtId="167" pivotButton="0" quotePrefix="0" xfId="1">
      <alignment horizontal="center" readingOrder="1" vertical="center" wrapText="1"/>
    </xf>
    <xf applyAlignment="1" borderId="2" fillId="5" fontId="44" numFmtId="10" pivotButton="0" quotePrefix="0" xfId="1">
      <alignment horizontal="center" readingOrder="1" vertical="center" wrapText="1"/>
    </xf>
    <xf applyAlignment="1" borderId="2" fillId="12" fontId="44" numFmtId="14" pivotButton="0" quotePrefix="0" xfId="1">
      <alignment horizontal="center" readingOrder="1" vertical="center" wrapText="1"/>
    </xf>
    <xf applyAlignment="1" borderId="2" fillId="12" fontId="44" numFmtId="0" pivotButton="0" quotePrefix="0" xfId="1">
      <alignment horizontal="center" readingOrder="1" vertical="center" wrapText="1"/>
    </xf>
    <xf applyAlignment="1" borderId="2" fillId="0" fontId="44" numFmtId="14" pivotButton="0" quotePrefix="0" xfId="1">
      <alignment horizontal="center" readingOrder="1" vertical="center" wrapText="1"/>
    </xf>
    <xf applyAlignment="1" borderId="2" fillId="5" fontId="44" numFmtId="15" pivotButton="0" quotePrefix="0" xfId="2">
      <alignment horizontal="center" readingOrder="1" vertical="center" wrapText="1"/>
    </xf>
    <xf applyAlignment="1" borderId="2" fillId="5" fontId="44" numFmtId="14" pivotButton="0" quotePrefix="0" xfId="2">
      <alignment horizontal="center" readingOrder="1" vertical="center" wrapText="1"/>
    </xf>
    <xf applyAlignment="1" borderId="2" fillId="5" fontId="44" numFmtId="164" pivotButton="0" quotePrefix="0" xfId="2">
      <alignment horizontal="center" readingOrder="1" vertical="center" wrapText="1"/>
    </xf>
    <xf applyAlignment="1" borderId="2" fillId="0" fontId="44" numFmtId="16" pivotButton="0" quotePrefix="0" xfId="2">
      <alignment horizontal="center" readingOrder="1" vertical="center" wrapText="1"/>
    </xf>
    <xf applyAlignment="1" borderId="2" fillId="12" fontId="44" numFmtId="16" pivotButton="0" quotePrefix="0" xfId="2">
      <alignment horizontal="center" readingOrder="1" vertical="center" wrapText="1"/>
    </xf>
    <xf applyAlignment="1" borderId="2" fillId="0" fontId="44" numFmtId="14" pivotButton="0" quotePrefix="0" xfId="2">
      <alignment horizontal="center" readingOrder="1" vertical="center" wrapText="1"/>
    </xf>
    <xf applyAlignment="1" borderId="2" fillId="0" fontId="44" numFmtId="14" pivotButton="0" quotePrefix="0" xfId="2">
      <alignment horizontal="center" readingOrder="1" shrinkToFit="1" vertical="center" wrapText="1"/>
    </xf>
    <xf applyAlignment="1" borderId="2" fillId="12" fontId="44" numFmtId="14" pivotButton="0" quotePrefix="0" xfId="2">
      <alignment horizontal="center" readingOrder="1" shrinkToFit="1" vertical="center" wrapText="1"/>
    </xf>
    <xf applyAlignment="1" borderId="2" fillId="5" fontId="46" numFmtId="14" pivotButton="0" quotePrefix="0" xfId="2">
      <alignment horizontal="center" vertical="center" wrapText="1"/>
    </xf>
    <xf applyAlignment="1" borderId="2" fillId="12" fontId="44" numFmtId="0" pivotButton="0" quotePrefix="0" xfId="2">
      <alignment horizontal="center" readingOrder="1" shrinkToFit="1" vertical="center" wrapText="1"/>
    </xf>
    <xf applyAlignment="1" borderId="2" fillId="12" fontId="44" numFmtId="3" pivotButton="0" quotePrefix="0" xfId="2">
      <alignment horizontal="center" readingOrder="1" shrinkToFit="1" vertical="center" wrapText="1"/>
    </xf>
    <xf applyAlignment="1" borderId="2" fillId="12" fontId="44" numFmtId="172" pivotButton="0" quotePrefix="0" xfId="2">
      <alignment horizontal="center" readingOrder="1" shrinkToFit="1" vertical="center" wrapText="1"/>
    </xf>
    <xf applyAlignment="1" borderId="0" fillId="0" fontId="44" numFmtId="0" pivotButton="0" quotePrefix="0" xfId="0">
      <alignment horizontal="center"/>
    </xf>
    <xf applyAlignment="1" borderId="2" fillId="5" fontId="43" numFmtId="0" pivotButton="0" quotePrefix="0" xfId="1">
      <alignment horizontal="left" readingOrder="1" shrinkToFit="1" wrapText="1"/>
    </xf>
    <xf applyAlignment="1" borderId="2" fillId="5" fontId="43" numFmtId="0" pivotButton="0" quotePrefix="0" xfId="1">
      <alignment horizontal="left" readingOrder="1" shrinkToFit="1" wrapText="1"/>
    </xf>
    <xf applyAlignment="1" borderId="2" fillId="5" fontId="47" numFmtId="1" pivotButton="0" quotePrefix="0" xfId="1">
      <alignment horizontal="left" readingOrder="1" shrinkToFit="1" wrapText="1"/>
    </xf>
    <xf applyAlignment="1" borderId="2" fillId="5" fontId="43" numFmtId="0" pivotButton="0" quotePrefix="0" xfId="1">
      <alignment horizontal="center" shrinkToFit="1" wrapText="1"/>
    </xf>
    <xf applyAlignment="1" borderId="2" fillId="5" fontId="48" numFmtId="170" pivotButton="0" quotePrefix="0" xfId="1">
      <alignment horizontal="center" shrinkToFit="1" wrapText="1"/>
    </xf>
    <xf applyAlignment="1" borderId="2" fillId="5" fontId="43" numFmtId="0" pivotButton="0" quotePrefix="0" xfId="1">
      <alignment horizontal="left" shrinkToFit="1" wrapText="1"/>
    </xf>
    <xf applyAlignment="1" borderId="2" fillId="5" fontId="43" numFmtId="1" pivotButton="0" quotePrefix="0" xfId="1">
      <alignment horizontal="left" readingOrder="1" shrinkToFit="1" wrapText="1"/>
    </xf>
    <xf applyAlignment="1" borderId="2" fillId="5" fontId="43" numFmtId="0" pivotButton="0" quotePrefix="0" xfId="1">
      <alignment horizontal="justify" readingOrder="1" shrinkToFit="1" wrapText="1"/>
    </xf>
    <xf applyAlignment="1" borderId="2" fillId="5" fontId="43" numFmtId="0" pivotButton="0" quotePrefix="0" xfId="1">
      <alignment horizontal="left"/>
    </xf>
    <xf applyAlignment="1" borderId="2" fillId="5" fontId="43" numFmtId="49" pivotButton="0" quotePrefix="0" xfId="1">
      <alignment horizontal="left" readingOrder="1" wrapText="1"/>
    </xf>
    <xf applyAlignment="1" borderId="2" fillId="5" fontId="43" numFmtId="0" pivotButton="0" quotePrefix="0" xfId="1">
      <alignment horizontal="left" readingOrder="1" wrapText="1"/>
    </xf>
    <xf applyAlignment="1" borderId="2" fillId="5" fontId="43" numFmtId="0" pivotButton="0" quotePrefix="0" xfId="1">
      <alignment horizontal="left" readingOrder="1" wrapText="1"/>
    </xf>
    <xf applyAlignment="1" borderId="2" fillId="12" fontId="43" numFmtId="0" pivotButton="0" quotePrefix="0" xfId="1">
      <alignment horizontal="left" readingOrder="1" wrapText="1"/>
    </xf>
    <xf applyAlignment="1" borderId="2" fillId="5" fontId="43" numFmtId="0" pivotButton="0" quotePrefix="0" xfId="1">
      <alignment horizontal="left" readingOrder="1" shrinkToFit="1" wrapText="1"/>
    </xf>
    <xf applyAlignment="1" borderId="2" fillId="5" fontId="47" numFmtId="0" pivotButton="0" quotePrefix="0" xfId="1">
      <alignment horizontal="left" readingOrder="1" wrapText="1"/>
    </xf>
    <xf applyAlignment="1" borderId="2" fillId="5" fontId="47" numFmtId="167" pivotButton="0" quotePrefix="0" xfId="1">
      <alignment horizontal="left" readingOrder="1" wrapText="1"/>
    </xf>
    <xf applyAlignment="1" borderId="2" fillId="5" fontId="43" numFmtId="0" pivotButton="0" quotePrefix="1" xfId="1">
      <alignment horizontal="left" readingOrder="1" wrapText="1"/>
    </xf>
    <xf applyAlignment="1" borderId="2" fillId="5" fontId="43" numFmtId="14" pivotButton="0" quotePrefix="0" xfId="1">
      <alignment horizontal="left" readingOrder="1" wrapText="1"/>
    </xf>
    <xf applyAlignment="1" borderId="2" fillId="5" fontId="43" numFmtId="2" pivotButton="0" quotePrefix="0" xfId="1">
      <alignment horizontal="left" readingOrder="1" wrapText="1"/>
    </xf>
    <xf applyAlignment="1" borderId="2" fillId="5" fontId="43" numFmtId="167" pivotButton="0" quotePrefix="0" xfId="1">
      <alignment horizontal="left" readingOrder="1" wrapText="1"/>
    </xf>
    <xf applyAlignment="1" borderId="2" fillId="17" fontId="43" numFmtId="167" pivotButton="0" quotePrefix="0" xfId="1">
      <alignment horizontal="left" readingOrder="1" wrapText="1"/>
    </xf>
    <xf applyAlignment="1" borderId="2" fillId="17" fontId="43" numFmtId="171" pivotButton="0" quotePrefix="0" xfId="1170">
      <alignment horizontal="left" readingOrder="1" wrapText="1"/>
    </xf>
    <xf applyAlignment="1" borderId="2" fillId="5" fontId="43" numFmtId="10" pivotButton="0" quotePrefix="0" xfId="1">
      <alignment horizontal="left" readingOrder="1" wrapText="1"/>
    </xf>
    <xf applyAlignment="1" borderId="2" fillId="12" fontId="43" numFmtId="14" pivotButton="0" quotePrefix="0" xfId="1">
      <alignment horizontal="left" readingOrder="1" wrapText="1"/>
    </xf>
    <xf applyAlignment="1" borderId="2" fillId="12" fontId="43" numFmtId="14" pivotButton="0" quotePrefix="1" xfId="1">
      <alignment horizontal="left" readingOrder="1" wrapText="1"/>
    </xf>
    <xf applyAlignment="1" borderId="2" fillId="12" fontId="43" numFmtId="0" pivotButton="0" quotePrefix="0" xfId="1">
      <alignment horizontal="left" readingOrder="1" wrapText="1"/>
    </xf>
    <xf applyAlignment="1" borderId="2" fillId="12" fontId="43" numFmtId="0" pivotButton="0" quotePrefix="0" xfId="1">
      <alignment horizontal="left" wrapText="1"/>
    </xf>
    <xf applyAlignment="1" borderId="2" fillId="5" fontId="43" numFmtId="1" pivotButton="0" quotePrefix="0" xfId="2">
      <alignment horizontal="left" readingOrder="1" shrinkToFit="1" wrapText="1"/>
    </xf>
    <xf applyAlignment="1" borderId="2" fillId="5" fontId="43" numFmtId="14" pivotButton="0" quotePrefix="0" xfId="2">
      <alignment horizontal="left" readingOrder="1" shrinkToFit="1" wrapText="1"/>
    </xf>
    <xf applyAlignment="1" borderId="2" fillId="5" fontId="43" numFmtId="164" pivotButton="0" quotePrefix="0" xfId="2">
      <alignment horizontal="left" readingOrder="1" shrinkToFit="1" wrapText="1"/>
    </xf>
    <xf applyAlignment="1" borderId="2" fillId="0" fontId="43" numFmtId="164" pivotButton="0" quotePrefix="0" xfId="2">
      <alignment horizontal="left" readingOrder="1" shrinkToFit="1" wrapText="1"/>
    </xf>
    <xf applyAlignment="1" borderId="2" fillId="0" fontId="43" numFmtId="16" pivotButton="0" quotePrefix="0" xfId="2">
      <alignment horizontal="left" readingOrder="1" shrinkToFit="1" wrapText="1"/>
    </xf>
    <xf applyAlignment="1" borderId="2" fillId="0" fontId="43" numFmtId="173" pivotButton="0" quotePrefix="0" xfId="2">
      <alignment horizontal="left" readingOrder="1" shrinkToFit="1" wrapText="1"/>
    </xf>
    <xf applyAlignment="1" borderId="2" fillId="12" fontId="43" numFmtId="14" pivotButton="0" quotePrefix="0" xfId="2">
      <alignment horizontal="left" readingOrder="1" shrinkToFit="1" wrapText="1"/>
    </xf>
    <xf applyAlignment="1" borderId="2" fillId="0" fontId="43" numFmtId="14" pivotButton="0" quotePrefix="0" xfId="2">
      <alignment horizontal="left" readingOrder="1" shrinkToFit="1" wrapText="1"/>
    </xf>
    <xf applyAlignment="1" borderId="2" fillId="5" fontId="43" numFmtId="49" pivotButton="0" quotePrefix="0" xfId="2">
      <alignment horizontal="left" readingOrder="1" shrinkToFit="1" wrapText="1"/>
    </xf>
    <xf applyAlignment="1" borderId="2" fillId="12" fontId="43" numFmtId="0" pivotButton="0" quotePrefix="0" xfId="0">
      <alignment horizontal="left" readingOrder="1"/>
    </xf>
    <xf applyAlignment="1" borderId="2" fillId="12" fontId="43" numFmtId="3" pivotButton="0" quotePrefix="0" xfId="0">
      <alignment horizontal="left" readingOrder="1"/>
    </xf>
    <xf applyAlignment="1" borderId="2" fillId="12" fontId="43" numFmtId="172" pivotButton="0" quotePrefix="0" xfId="0">
      <alignment horizontal="center" readingOrder="1"/>
    </xf>
    <xf applyAlignment="1" borderId="0" fillId="0" fontId="43" numFmtId="0" pivotButton="0" quotePrefix="0" xfId="0">
      <alignment horizontal="left" readingOrder="1"/>
    </xf>
    <xf applyAlignment="1" borderId="0" fillId="0" fontId="43" numFmtId="0" pivotButton="0" quotePrefix="0" xfId="0">
      <alignment horizontal="left" readingOrder="2"/>
    </xf>
    <xf applyAlignment="1" borderId="2" fillId="5" fontId="43" numFmtId="0" pivotButton="0" quotePrefix="0" xfId="1">
      <alignment horizontal="left" wrapText="1"/>
    </xf>
    <xf applyAlignment="1" borderId="2" fillId="0" fontId="43" numFmtId="0" pivotButton="0" quotePrefix="0" xfId="1">
      <alignment horizontal="left" wrapText="1"/>
    </xf>
    <xf applyAlignment="1" borderId="2" fillId="5" fontId="43" numFmtId="2" pivotButton="0" quotePrefix="1" xfId="1">
      <alignment horizontal="left" readingOrder="1" wrapText="1"/>
    </xf>
    <xf applyAlignment="1" borderId="2" fillId="5" fontId="43" numFmtId="167" pivotButton="0" quotePrefix="0" xfId="1">
      <alignment horizontal="left" wrapText="1"/>
    </xf>
    <xf applyAlignment="1" borderId="2" fillId="0" fontId="43" numFmtId="174" pivotButton="0" quotePrefix="0" xfId="1">
      <alignment horizontal="left" readingOrder="1" wrapText="1"/>
    </xf>
    <xf applyAlignment="1" borderId="2" fillId="12" fontId="43" numFmtId="14" pivotButton="0" quotePrefix="0" xfId="1">
      <alignment horizontal="left" wrapText="1"/>
    </xf>
    <xf applyAlignment="1" borderId="2" fillId="5" fontId="43" numFmtId="173" pivotButton="0" quotePrefix="0" xfId="2">
      <alignment horizontal="left" readingOrder="1" shrinkToFit="1" wrapText="1"/>
    </xf>
    <xf applyAlignment="1" borderId="2" fillId="5" fontId="43" numFmtId="14" pivotButton="0" quotePrefix="1" xfId="2">
      <alignment horizontal="left" readingOrder="1" shrinkToFit="1" wrapText="1"/>
    </xf>
    <xf applyAlignment="1" borderId="0" fillId="0" fontId="48" numFmtId="0" pivotButton="0" quotePrefix="0" xfId="0">
      <alignment horizontal="left" readingOrder="2"/>
    </xf>
    <xf applyAlignment="1" borderId="2" fillId="5" fontId="48" numFmtId="0" pivotButton="0" quotePrefix="0" xfId="1">
      <alignment horizontal="left" readingOrder="1" shrinkToFit="1" wrapText="1"/>
    </xf>
    <xf applyAlignment="1" borderId="2" fillId="5" fontId="48" numFmtId="0" pivotButton="0" quotePrefix="0" xfId="1">
      <alignment horizontal="left" readingOrder="1" shrinkToFit="1" wrapText="1"/>
    </xf>
    <xf applyAlignment="1" borderId="2" fillId="5" fontId="48" numFmtId="1" pivotButton="0" quotePrefix="0" xfId="1">
      <alignment horizontal="left" readingOrder="1" shrinkToFit="1" wrapText="1"/>
    </xf>
    <xf applyAlignment="1" borderId="2" fillId="5" fontId="48" numFmtId="0" pivotButton="0" quotePrefix="0" xfId="1">
      <alignment horizontal="center" shrinkToFit="1" wrapText="1"/>
    </xf>
    <xf applyAlignment="1" borderId="2" fillId="5" fontId="48" numFmtId="0" pivotButton="0" quotePrefix="0" xfId="1">
      <alignment horizontal="left" shrinkToFit="1" wrapText="1"/>
    </xf>
    <xf applyAlignment="1" borderId="2" fillId="5" fontId="48" numFmtId="0" pivotButton="0" quotePrefix="0" xfId="1">
      <alignment horizontal="justify" readingOrder="1" shrinkToFit="1" wrapText="1"/>
    </xf>
    <xf applyAlignment="1" borderId="2" fillId="5" fontId="48" numFmtId="0" pivotButton="0" quotePrefix="0" xfId="1">
      <alignment horizontal="left"/>
    </xf>
    <xf applyAlignment="1" borderId="2" fillId="5" fontId="48" numFmtId="0" pivotButton="0" quotePrefix="1" xfId="1">
      <alignment horizontal="left" readingOrder="1" shrinkToFit="1" wrapText="1"/>
    </xf>
    <xf applyAlignment="1" borderId="2" fillId="5" fontId="48" numFmtId="49" pivotButton="0" quotePrefix="0" xfId="1">
      <alignment horizontal="left" readingOrder="1" wrapText="1"/>
    </xf>
    <xf applyAlignment="1" borderId="2" fillId="5" fontId="48" numFmtId="0" pivotButton="0" quotePrefix="0" xfId="1">
      <alignment horizontal="left" readingOrder="1" wrapText="1"/>
    </xf>
    <xf applyAlignment="1" borderId="2" fillId="5" fontId="48" numFmtId="0" pivotButton="0" quotePrefix="0" xfId="1">
      <alignment horizontal="left" readingOrder="1" wrapText="1"/>
    </xf>
    <xf applyAlignment="1" borderId="2" fillId="12" fontId="48" numFmtId="0" pivotButton="0" quotePrefix="0" xfId="1">
      <alignment horizontal="left" readingOrder="1" wrapText="1"/>
    </xf>
    <xf applyAlignment="1" borderId="2" fillId="5" fontId="48" numFmtId="0" pivotButton="0" quotePrefix="0" xfId="1">
      <alignment horizontal="left" readingOrder="1" shrinkToFit="1" wrapText="1"/>
    </xf>
    <xf applyAlignment="1" borderId="2" fillId="5" fontId="48" numFmtId="167" pivotButton="0" quotePrefix="0" xfId="1">
      <alignment horizontal="left" readingOrder="1" wrapText="1"/>
    </xf>
    <xf applyAlignment="1" borderId="2" fillId="5" fontId="48" numFmtId="14" pivotButton="0" quotePrefix="0" xfId="1">
      <alignment horizontal="left" readingOrder="1" wrapText="1"/>
    </xf>
    <xf applyAlignment="1" borderId="2" fillId="5" fontId="48" numFmtId="2" pivotButton="0" quotePrefix="0" xfId="1">
      <alignment horizontal="left" readingOrder="1" wrapText="1"/>
    </xf>
    <xf applyAlignment="1" borderId="2" fillId="17" fontId="48" numFmtId="167" pivotButton="0" quotePrefix="0" xfId="1">
      <alignment horizontal="left" readingOrder="1" wrapText="1"/>
    </xf>
    <xf applyAlignment="1" borderId="2" fillId="17" fontId="48" numFmtId="171" pivotButton="0" quotePrefix="0" xfId="1170">
      <alignment horizontal="left" readingOrder="1" wrapText="1"/>
    </xf>
    <xf applyAlignment="1" borderId="2" fillId="5" fontId="48" numFmtId="10" pivotButton="0" quotePrefix="0" xfId="1">
      <alignment horizontal="left" readingOrder="1" wrapText="1"/>
    </xf>
    <xf applyAlignment="1" borderId="2" fillId="12" fontId="48" numFmtId="14" pivotButton="0" quotePrefix="0" xfId="1">
      <alignment horizontal="left" readingOrder="1" wrapText="1"/>
    </xf>
    <xf applyAlignment="1" borderId="2" fillId="12" fontId="48" numFmtId="0" pivotButton="0" quotePrefix="0" xfId="1">
      <alignment horizontal="left" readingOrder="1" wrapText="1"/>
    </xf>
    <xf applyAlignment="1" borderId="2" fillId="5" fontId="48" numFmtId="1" pivotButton="0" quotePrefix="0" xfId="2">
      <alignment horizontal="left" readingOrder="1" shrinkToFit="1" wrapText="1"/>
    </xf>
    <xf applyAlignment="1" borderId="2" fillId="5" fontId="48" numFmtId="14" pivotButton="0" quotePrefix="0" xfId="2">
      <alignment horizontal="left" readingOrder="1" shrinkToFit="1" wrapText="1"/>
    </xf>
    <xf applyAlignment="1" borderId="2" fillId="5" fontId="48" numFmtId="164" pivotButton="0" quotePrefix="0" xfId="2">
      <alignment horizontal="left" readingOrder="1" shrinkToFit="1" wrapText="1"/>
    </xf>
    <xf applyAlignment="1" borderId="2" fillId="0" fontId="48" numFmtId="164" pivotButton="0" quotePrefix="0" xfId="2">
      <alignment horizontal="left" readingOrder="1" shrinkToFit="1" wrapText="1"/>
    </xf>
    <xf applyAlignment="1" borderId="2" fillId="0" fontId="48" numFmtId="16" pivotButton="0" quotePrefix="0" xfId="2">
      <alignment horizontal="left" readingOrder="1" shrinkToFit="1" wrapText="1"/>
    </xf>
    <xf applyAlignment="1" borderId="2" fillId="0" fontId="48" numFmtId="173" pivotButton="0" quotePrefix="0" xfId="2">
      <alignment horizontal="left" readingOrder="1" shrinkToFit="1" wrapText="1"/>
    </xf>
    <xf applyAlignment="1" borderId="2" fillId="0" fontId="48" numFmtId="14" pivotButton="0" quotePrefix="0" xfId="2">
      <alignment horizontal="left" readingOrder="1" shrinkToFit="1" wrapText="1"/>
    </xf>
    <xf applyAlignment="1" borderId="2" fillId="12" fontId="48" numFmtId="14" pivotButton="0" quotePrefix="0" xfId="2">
      <alignment horizontal="left" readingOrder="1" shrinkToFit="1" wrapText="1"/>
    </xf>
    <xf applyAlignment="1" borderId="2" fillId="12" fontId="48" numFmtId="0" pivotButton="0" quotePrefix="0" xfId="0">
      <alignment horizontal="left" readingOrder="1"/>
    </xf>
    <xf applyAlignment="1" borderId="2" fillId="12" fontId="48" numFmtId="172" pivotButton="0" quotePrefix="0" xfId="0">
      <alignment horizontal="center" readingOrder="1"/>
    </xf>
    <xf applyAlignment="1" borderId="0" fillId="0" fontId="48" numFmtId="0" pivotButton="0" quotePrefix="0" xfId="0">
      <alignment horizontal="left" readingOrder="1"/>
    </xf>
    <xf applyAlignment="1" borderId="2" fillId="5" fontId="48" numFmtId="16" pivotButton="0" quotePrefix="0" xfId="1">
      <alignment horizontal="center" shrinkToFit="1" wrapText="1"/>
    </xf>
    <xf applyAlignment="1" borderId="2" fillId="5" fontId="47" numFmtId="0" pivotButton="0" quotePrefix="0" xfId="1">
      <alignment horizontal="left" readingOrder="1" shrinkToFit="1" wrapText="1"/>
    </xf>
    <xf applyAlignment="1" borderId="2" fillId="5" fontId="43" numFmtId="49" pivotButton="0" quotePrefix="0" xfId="1">
      <alignment horizontal="left" wrapText="1"/>
    </xf>
    <xf applyAlignment="1" borderId="2" fillId="5" fontId="43" numFmtId="0" pivotButton="0" quotePrefix="0" xfId="1">
      <alignment horizontal="left" shrinkToFit="1" wrapText="1"/>
    </xf>
    <xf applyAlignment="1" borderId="2" fillId="12" fontId="47" numFmtId="14" pivotButton="0" quotePrefix="0" xfId="1">
      <alignment horizontal="left" wrapText="1"/>
    </xf>
    <xf applyAlignment="1" borderId="2" fillId="12" fontId="43" numFmtId="16" pivotButton="0" quotePrefix="0" xfId="2">
      <alignment horizontal="left" readingOrder="1" shrinkToFit="1" wrapText="1"/>
    </xf>
    <xf applyAlignment="1" borderId="2" fillId="0" fontId="43" numFmtId="0" pivotButton="0" quotePrefix="0" xfId="0">
      <alignment horizontal="left" readingOrder="1"/>
    </xf>
    <xf applyAlignment="1" borderId="2" fillId="5" fontId="48" numFmtId="49" pivotButton="0" quotePrefix="0" xfId="1">
      <alignment horizontal="left" wrapText="1"/>
    </xf>
    <xf applyAlignment="1" borderId="2" fillId="5" fontId="48" numFmtId="0" pivotButton="0" quotePrefix="0" xfId="1">
      <alignment horizontal="left" wrapText="1"/>
    </xf>
    <xf applyAlignment="1" borderId="2" fillId="0" fontId="48" numFmtId="0" pivotButton="0" quotePrefix="0" xfId="1">
      <alignment horizontal="left" wrapText="1"/>
    </xf>
    <xf applyAlignment="1" borderId="2" fillId="12" fontId="48" numFmtId="0" pivotButton="0" quotePrefix="0" xfId="1">
      <alignment horizontal="left" wrapText="1"/>
    </xf>
    <xf applyAlignment="1" borderId="2" fillId="5" fontId="48" numFmtId="167" pivotButton="0" quotePrefix="0" xfId="1">
      <alignment horizontal="left" wrapText="1"/>
    </xf>
    <xf applyAlignment="1" borderId="2" fillId="0" fontId="48" numFmtId="174" pivotButton="0" quotePrefix="0" xfId="1">
      <alignment horizontal="left" readingOrder="1" wrapText="1"/>
    </xf>
    <xf applyAlignment="1" borderId="2" fillId="12" fontId="48" numFmtId="14" pivotButton="0" quotePrefix="0" xfId="1">
      <alignment horizontal="left" wrapText="1"/>
    </xf>
    <xf applyAlignment="1" borderId="0" fillId="0" fontId="47" numFmtId="0" pivotButton="0" quotePrefix="0" xfId="0">
      <alignment horizontal="left" readingOrder="2"/>
    </xf>
    <xf applyAlignment="1" borderId="2" fillId="0" fontId="48" numFmtId="0" pivotButton="0" quotePrefix="0" xfId="1">
      <alignment horizontal="left" readingOrder="1" wrapText="1"/>
    </xf>
    <xf applyAlignment="1" borderId="2" fillId="5" fontId="48" numFmtId="9" pivotButton="0" quotePrefix="0" xfId="1">
      <alignment horizontal="left" readingOrder="1" wrapText="1"/>
    </xf>
    <xf applyAlignment="1" borderId="2" fillId="12" fontId="48" numFmtId="16" pivotButton="0" quotePrefix="0" xfId="2">
      <alignment horizontal="left" readingOrder="1" shrinkToFit="1" wrapText="1"/>
    </xf>
    <xf applyAlignment="1" borderId="2" fillId="12" fontId="48" numFmtId="3" pivotButton="0" quotePrefix="0" xfId="0">
      <alignment horizontal="left" readingOrder="1"/>
    </xf>
    <xf applyAlignment="1" borderId="2" fillId="5" fontId="43" numFmtId="9" pivotButton="0" quotePrefix="0" xfId="1">
      <alignment horizontal="left" readingOrder="1" wrapText="1"/>
    </xf>
    <xf applyAlignment="1" borderId="2" fillId="5" fontId="47" numFmtId="0" pivotButton="0" quotePrefix="1" xfId="1">
      <alignment horizontal="left" readingOrder="1" wrapText="1"/>
    </xf>
    <xf applyAlignment="1" borderId="2" fillId="5" fontId="43" numFmtId="14" pivotButton="0" quotePrefix="0" xfId="1">
      <alignment horizontal="center" shrinkToFit="1" wrapText="1"/>
    </xf>
    <xf applyAlignment="1" borderId="2" fillId="5" fontId="47" numFmtId="0" pivotButton="0" quotePrefix="0" xfId="1">
      <alignment horizontal="left" wrapText="1"/>
    </xf>
    <xf applyAlignment="1" borderId="2" fillId="5" fontId="48" numFmtId="0" pivotButton="0" quotePrefix="1" xfId="1">
      <alignment horizontal="left" readingOrder="1" wrapText="1"/>
    </xf>
    <xf applyAlignment="1" borderId="2" fillId="5" fontId="43" numFmtId="0" pivotButton="0" quotePrefix="0" xfId="1">
      <alignment horizontal="left" readingOrder="1" wrapText="1"/>
    </xf>
    <xf applyAlignment="1" borderId="2" fillId="10" fontId="47" numFmtId="0" pivotButton="0" quotePrefix="0" xfId="1">
      <alignment horizontal="left" wrapText="1"/>
    </xf>
    <xf applyAlignment="1" borderId="2" fillId="5" fontId="43" numFmtId="10" pivotButton="0" quotePrefix="0" xfId="1">
      <alignment horizontal="left" readingOrder="1" wrapText="1"/>
    </xf>
    <xf applyAlignment="1" borderId="2" fillId="0" fontId="43" numFmtId="0" pivotButton="0" quotePrefix="0" xfId="1">
      <alignment horizontal="left" readingOrder="1" wrapText="1"/>
    </xf>
    <xf applyAlignment="1" borderId="2" fillId="5" fontId="43" numFmtId="170" pivotButton="0" quotePrefix="0" xfId="1">
      <alignment horizontal="center" shrinkToFit="1" wrapText="1"/>
    </xf>
    <xf applyAlignment="1" borderId="2" fillId="0" fontId="43" numFmtId="14" pivotButton="0" quotePrefix="0" xfId="1">
      <alignment horizontal="left" readingOrder="1" wrapText="1"/>
    </xf>
    <xf applyAlignment="1" borderId="2" fillId="5" fontId="47" numFmtId="14" pivotButton="0" quotePrefix="0" xfId="2">
      <alignment horizontal="left" readingOrder="1" shrinkToFit="1" wrapText="1"/>
    </xf>
    <xf applyAlignment="1" borderId="2" fillId="5" fontId="47" numFmtId="164" pivotButton="0" quotePrefix="0" xfId="2">
      <alignment horizontal="left" readingOrder="1" shrinkToFit="1" wrapText="1"/>
    </xf>
    <xf applyAlignment="1" borderId="2" fillId="0" fontId="47" numFmtId="173" pivotButton="0" quotePrefix="0" xfId="2">
      <alignment horizontal="left" readingOrder="1" shrinkToFit="1" wrapText="1"/>
    </xf>
    <xf applyAlignment="1" borderId="2" fillId="0" fontId="47" numFmtId="14" pivotButton="0" quotePrefix="0" xfId="2">
      <alignment horizontal="left" readingOrder="1" shrinkToFit="1" wrapText="1"/>
    </xf>
    <xf applyAlignment="1" borderId="2" fillId="12" fontId="47" numFmtId="14" pivotButton="0" quotePrefix="0" xfId="2">
      <alignment horizontal="left" readingOrder="1" shrinkToFit="1" wrapText="1"/>
    </xf>
    <xf applyAlignment="1" borderId="2" fillId="0" fontId="47" numFmtId="164" pivotButton="0" quotePrefix="0" xfId="2">
      <alignment horizontal="left" readingOrder="1" shrinkToFit="1" wrapText="1"/>
    </xf>
    <xf applyAlignment="1" borderId="2" fillId="12" fontId="47" numFmtId="0" pivotButton="0" quotePrefix="0" xfId="0">
      <alignment horizontal="left" readingOrder="1"/>
    </xf>
    <xf applyAlignment="1" borderId="2" fillId="5" fontId="48" numFmtId="0" pivotButton="0" quotePrefix="0" xfId="1">
      <alignment horizontal="left" shrinkToFit="1" wrapText="1"/>
    </xf>
    <xf applyAlignment="1" borderId="2" fillId="5" fontId="48" numFmtId="14" pivotButton="0" quotePrefix="0" xfId="1">
      <alignment horizontal="center" shrinkToFit="1" wrapText="1"/>
    </xf>
    <xf applyAlignment="1" borderId="2" fillId="5" fontId="48" numFmtId="10" pivotButton="0" quotePrefix="0" xfId="1">
      <alignment horizontal="left" readingOrder="1" wrapText="1"/>
    </xf>
    <xf applyAlignment="1" borderId="2" fillId="5" fontId="43" numFmtId="0" pivotButton="0" quotePrefix="0" xfId="1">
      <alignment horizontal="left" readingOrder="1"/>
    </xf>
    <xf applyAlignment="1" borderId="2" fillId="5" fontId="43" numFmtId="0" pivotButton="0" quotePrefix="1" xfId="1">
      <alignment horizontal="left" readingOrder="1" shrinkToFit="1" wrapText="1"/>
    </xf>
    <xf applyAlignment="1" borderId="2" fillId="12" fontId="43" numFmtId="173" pivotButton="0" quotePrefix="0" xfId="2">
      <alignment horizontal="left" readingOrder="1" shrinkToFit="1" wrapText="1"/>
    </xf>
    <xf applyAlignment="1" borderId="2" fillId="0" fontId="48" numFmtId="14" pivotButton="0" quotePrefix="0" xfId="1">
      <alignment horizontal="left" readingOrder="1" wrapText="1"/>
    </xf>
    <xf applyAlignment="1" borderId="2" fillId="12" fontId="47" numFmtId="14" pivotButton="0" quotePrefix="0" xfId="1">
      <alignment horizontal="left" readingOrder="1" wrapText="1"/>
    </xf>
    <xf applyAlignment="1" borderId="2" fillId="12" fontId="48" numFmtId="14" pivotButton="0" quotePrefix="1" xfId="1">
      <alignment horizontal="left" readingOrder="1" wrapText="1"/>
    </xf>
    <xf applyAlignment="1" borderId="0" fillId="0" fontId="43" numFmtId="0" pivotButton="0" quotePrefix="0" xfId="0">
      <alignment horizontal="left" readingOrder="2"/>
    </xf>
    <xf applyAlignment="1" borderId="2" fillId="5" fontId="47" numFmtId="16" pivotButton="0" quotePrefix="0" xfId="1">
      <alignment horizontal="center" shrinkToFit="1" wrapText="1"/>
    </xf>
    <xf applyAlignment="1" borderId="2" fillId="5" fontId="47" numFmtId="0" pivotButton="0" quotePrefix="0" xfId="1">
      <alignment horizontal="left" readingOrder="1" shrinkToFit="1" wrapText="1"/>
    </xf>
    <xf applyAlignment="1" borderId="2" fillId="5" fontId="47" numFmtId="0" pivotButton="0" quotePrefix="0" xfId="1">
      <alignment horizontal="justify" readingOrder="1" shrinkToFit="1" wrapText="1"/>
    </xf>
    <xf applyAlignment="1" borderId="2" fillId="0" fontId="43" numFmtId="14" pivotButton="0" quotePrefix="0" xfId="1">
      <alignment horizontal="left" wrapText="1"/>
    </xf>
    <xf applyAlignment="1" borderId="0" fillId="0" fontId="48" numFmtId="0" pivotButton="0" quotePrefix="0" xfId="0">
      <alignment horizontal="left" readingOrder="1"/>
    </xf>
    <xf applyAlignment="1" borderId="2" fillId="5" fontId="43" numFmtId="1" pivotButton="0" quotePrefix="0" xfId="1">
      <alignment horizontal="left" shrinkToFit="1" wrapText="1"/>
    </xf>
    <xf applyAlignment="1" borderId="2" fillId="5" fontId="43" numFmtId="175" pivotButton="0" quotePrefix="0" xfId="1">
      <alignment horizontal="left" wrapText="1"/>
    </xf>
    <xf applyAlignment="1" borderId="2" fillId="5" fontId="47" numFmtId="14" pivotButton="0" quotePrefix="0" xfId="1">
      <alignment horizontal="center" shrinkToFit="1" wrapText="1"/>
    </xf>
    <xf applyAlignment="1" borderId="2" fillId="5" fontId="47" numFmtId="0" pivotButton="0" quotePrefix="0" xfId="1">
      <alignment horizontal="left" shrinkToFit="1" wrapText="1"/>
    </xf>
    <xf applyAlignment="1" borderId="2" fillId="5" fontId="47" numFmtId="0" pivotButton="0" quotePrefix="0" xfId="1">
      <alignment horizontal="left"/>
    </xf>
    <xf applyAlignment="1" borderId="2" fillId="5" fontId="47" numFmtId="49" pivotButton="0" quotePrefix="0" xfId="1">
      <alignment horizontal="left" wrapText="1"/>
    </xf>
    <xf applyAlignment="1" borderId="2" fillId="0" fontId="47" numFmtId="0" pivotButton="0" quotePrefix="0" xfId="1">
      <alignment horizontal="left" wrapText="1"/>
    </xf>
    <xf applyAlignment="1" borderId="2" fillId="12" fontId="47" numFmtId="0" pivotButton="0" quotePrefix="0" xfId="1">
      <alignment horizontal="left" wrapText="1"/>
    </xf>
    <xf applyAlignment="1" borderId="2" fillId="5" fontId="47" numFmtId="14" pivotButton="0" quotePrefix="0" xfId="1">
      <alignment horizontal="left" readingOrder="1" wrapText="1"/>
    </xf>
    <xf applyAlignment="1" borderId="2" fillId="5" fontId="47" numFmtId="167" pivotButton="0" quotePrefix="0" xfId="1">
      <alignment horizontal="left" wrapText="1"/>
    </xf>
    <xf applyAlignment="1" borderId="2" fillId="0" fontId="47" numFmtId="174" pivotButton="0" quotePrefix="0" xfId="1">
      <alignment horizontal="left" readingOrder="1" wrapText="1"/>
    </xf>
    <xf applyAlignment="1" borderId="2" fillId="12" fontId="47" numFmtId="0" pivotButton="0" quotePrefix="0" xfId="1">
      <alignment horizontal="left" readingOrder="1" wrapText="1"/>
    </xf>
    <xf applyAlignment="1" borderId="2" fillId="5" fontId="47" numFmtId="1" pivotButton="0" quotePrefix="0" xfId="2">
      <alignment horizontal="left" readingOrder="1" shrinkToFit="1" wrapText="1"/>
    </xf>
    <xf applyAlignment="1" borderId="2" fillId="0" fontId="47" numFmtId="16" pivotButton="0" quotePrefix="0" xfId="2">
      <alignment horizontal="left" readingOrder="1" shrinkToFit="1" wrapText="1"/>
    </xf>
    <xf applyAlignment="1" borderId="2" fillId="5" fontId="43" numFmtId="0" pivotButton="0" quotePrefix="0" xfId="1">
      <alignment readingOrder="1" wrapText="1"/>
    </xf>
    <xf applyAlignment="1" borderId="2" fillId="10" fontId="47" numFmtId="0" pivotButton="0" quotePrefix="0" xfId="1">
      <alignment horizontal="left" shrinkToFit="1" wrapText="1"/>
    </xf>
    <xf applyAlignment="1" borderId="2" fillId="5" fontId="47" numFmtId="0" pivotButton="0" quotePrefix="0" xfId="1">
      <alignment readingOrder="1" shrinkToFit="1" wrapText="1"/>
    </xf>
    <xf applyAlignment="1" borderId="2" fillId="5" fontId="48" numFmtId="0" pivotButton="0" quotePrefix="0" xfId="1">
      <alignment horizontal="left" readingOrder="1"/>
    </xf>
    <xf applyAlignment="1" borderId="2" fillId="10" fontId="48" numFmtId="0" pivotButton="0" quotePrefix="0" xfId="1">
      <alignment horizontal="left" readingOrder="1" wrapText="1"/>
    </xf>
    <xf applyAlignment="1" borderId="2" fillId="0" fontId="48" numFmtId="0" pivotButton="0" quotePrefix="0" xfId="0">
      <alignment horizontal="left" readingOrder="1"/>
    </xf>
    <xf applyAlignment="1" borderId="2" fillId="5" fontId="48" numFmtId="9" pivotButton="0" quotePrefix="0" xfId="1">
      <alignment horizontal="left" wrapText="1"/>
    </xf>
    <xf applyAlignment="1" borderId="2" fillId="5" fontId="48" numFmtId="3" pivotButton="0" quotePrefix="0" xfId="1">
      <alignment horizontal="left" readingOrder="1" wrapText="1"/>
    </xf>
    <xf applyAlignment="1" borderId="2" fillId="5" fontId="49" numFmtId="170" pivotButton="0" quotePrefix="0" xfId="1">
      <alignment horizontal="center" shrinkToFit="1" wrapText="1"/>
    </xf>
    <xf applyAlignment="1" borderId="2" fillId="0" fontId="50" numFmtId="0" pivotButton="0" quotePrefix="0" xfId="0">
      <alignment horizontal="left"/>
    </xf>
    <xf applyAlignment="1" borderId="2" fillId="0" fontId="48" numFmtId="0" pivotButton="0" quotePrefix="0" xfId="0">
      <alignment horizontal="left"/>
    </xf>
    <xf applyAlignment="1" borderId="2" fillId="12" fontId="48" numFmtId="173" pivotButton="0" quotePrefix="0" xfId="2">
      <alignment horizontal="left" readingOrder="1" shrinkToFit="1" wrapText="1"/>
    </xf>
    <xf applyAlignment="1" borderId="2" fillId="10" fontId="43" numFmtId="0" pivotButton="0" quotePrefix="0" xfId="1">
      <alignment horizontal="left" readingOrder="1" shrinkToFit="1" wrapText="1"/>
    </xf>
    <xf applyAlignment="1" borderId="2" fillId="9" fontId="43" numFmtId="14" pivotButton="0" quotePrefix="0" xfId="2">
      <alignment horizontal="left" readingOrder="1" shrinkToFit="1" wrapText="1"/>
    </xf>
    <xf applyAlignment="1" borderId="0" fillId="0" fontId="47" numFmtId="0" pivotButton="0" quotePrefix="0" xfId="0">
      <alignment horizontal="left" readingOrder="1"/>
    </xf>
    <xf applyAlignment="1" borderId="2" fillId="5" fontId="48" numFmtId="0" pivotButton="0" quotePrefix="0" xfId="1">
      <alignment readingOrder="1" wrapText="1"/>
    </xf>
    <xf applyAlignment="1" borderId="2" fillId="5" fontId="48" numFmtId="0" pivotButton="0" quotePrefix="1" xfId="1">
      <alignment readingOrder="1" wrapText="1"/>
    </xf>
    <xf applyAlignment="1" borderId="2" fillId="10" fontId="48" numFmtId="0" pivotButton="0" quotePrefix="0" xfId="1">
      <alignment horizontal="left" wrapText="1"/>
    </xf>
    <xf applyAlignment="1" borderId="0" fillId="0" fontId="48" numFmtId="0" pivotButton="0" quotePrefix="0" xfId="0">
      <alignment horizontal="left" readingOrder="2"/>
    </xf>
    <xf applyAlignment="1" borderId="2" fillId="0" fontId="48" numFmtId="14" pivotButton="0" quotePrefix="0" xfId="1">
      <alignment horizontal="left" wrapText="1"/>
    </xf>
    <xf applyAlignment="1" borderId="2" fillId="10" fontId="48" numFmtId="14" pivotButton="0" quotePrefix="0" xfId="1">
      <alignment horizontal="left" wrapText="1"/>
    </xf>
    <xf applyAlignment="1" borderId="2" fillId="5" fontId="43" numFmtId="0" pivotButton="0" quotePrefix="1" xfId="1">
      <alignment readingOrder="1" wrapText="1"/>
    </xf>
    <xf applyAlignment="1" borderId="2" fillId="5" fontId="43" numFmtId="9" pivotButton="0" quotePrefix="0" xfId="1">
      <alignment horizontal="left" wrapText="1"/>
    </xf>
    <xf applyAlignment="1" borderId="2" fillId="5" fontId="43" numFmtId="0" pivotButton="0" quotePrefix="1" xfId="1">
      <alignment horizontal="left" wrapText="1"/>
    </xf>
    <xf applyAlignment="1" borderId="2" fillId="10" fontId="43" numFmtId="49" pivotButton="0" quotePrefix="0" xfId="1">
      <alignment horizontal="left" wrapText="1"/>
    </xf>
    <xf applyAlignment="1" borderId="0" fillId="0" fontId="47" numFmtId="0" pivotButton="0" quotePrefix="0" xfId="0">
      <alignment horizontal="left" readingOrder="1"/>
    </xf>
    <xf applyAlignment="1" borderId="2" fillId="10" fontId="43" numFmtId="167" pivotButton="0" quotePrefix="0" xfId="1">
      <alignment horizontal="left" readingOrder="1" wrapText="1"/>
    </xf>
    <xf applyAlignment="1" borderId="2" fillId="5" fontId="48" numFmtId="1" pivotButton="0" quotePrefix="0" xfId="1">
      <alignment horizontal="left" shrinkToFit="1" wrapText="1"/>
    </xf>
    <xf applyAlignment="1" borderId="2" fillId="5" fontId="51" numFmtId="0" pivotButton="0" quotePrefix="0" xfId="1">
      <alignment horizontal="left" shrinkToFit="1" wrapText="1"/>
    </xf>
    <xf applyAlignment="1" borderId="2" fillId="10" fontId="43" numFmtId="14" pivotButton="0" quotePrefix="0" xfId="2">
      <alignment horizontal="left" readingOrder="1" shrinkToFit="1" wrapText="1"/>
    </xf>
    <xf applyAlignment="1" borderId="2" fillId="5" fontId="47" numFmtId="2" pivotButton="0" quotePrefix="0" xfId="1">
      <alignment horizontal="left" readingOrder="1" wrapText="1"/>
    </xf>
    <xf applyAlignment="1" borderId="2" fillId="5" fontId="48" numFmtId="14" pivotButton="0" quotePrefix="0" xfId="1">
      <alignment horizontal="left" readingOrder="1" shrinkToFit="1" wrapText="1"/>
    </xf>
    <xf applyAlignment="1" borderId="0" fillId="0" fontId="43" numFmtId="1" pivotButton="0" quotePrefix="0" xfId="0">
      <alignment horizontal="left" readingOrder="1"/>
    </xf>
    <xf applyAlignment="1" borderId="0" fillId="0" fontId="43" numFmtId="49" pivotButton="0" quotePrefix="0" xfId="0">
      <alignment horizontal="left" readingOrder="1"/>
    </xf>
    <xf applyAlignment="1" borderId="0" fillId="0" fontId="43" numFmtId="0" pivotButton="0" quotePrefix="0" xfId="0">
      <alignment horizontal="left" readingOrder="1"/>
    </xf>
    <xf applyAlignment="1" borderId="0" fillId="0" fontId="43" numFmtId="14" pivotButton="0" quotePrefix="0" xfId="0">
      <alignment horizontal="left" readingOrder="1"/>
    </xf>
    <xf applyAlignment="1" borderId="0" fillId="0" fontId="43" numFmtId="2" pivotButton="0" quotePrefix="0" xfId="0">
      <alignment horizontal="left" readingOrder="1"/>
    </xf>
    <xf applyAlignment="1" borderId="0" fillId="0" fontId="43" numFmtId="167" pivotButton="0" quotePrefix="0" xfId="0">
      <alignment horizontal="center" readingOrder="1"/>
    </xf>
    <xf applyAlignment="1" borderId="0" fillId="0" fontId="43" numFmtId="10" pivotButton="0" quotePrefix="0" xfId="0">
      <alignment horizontal="left" readingOrder="1"/>
    </xf>
    <xf applyAlignment="1" borderId="0" fillId="0" fontId="45" numFmtId="0" pivotButton="0" quotePrefix="0" xfId="0">
      <alignment horizontal="left" readingOrder="1"/>
    </xf>
    <xf applyAlignment="1" borderId="0" fillId="0" fontId="45" numFmtId="14" pivotButton="0" quotePrefix="0" xfId="0">
      <alignment horizontal="left" readingOrder="1"/>
    </xf>
    <xf applyAlignment="1" borderId="0" fillId="0" fontId="43" numFmtId="3" pivotButton="0" quotePrefix="0" xfId="0">
      <alignment horizontal="left" readingOrder="1"/>
    </xf>
    <xf applyAlignment="1" borderId="0" fillId="0" fontId="43" numFmtId="172" pivotButton="0" quotePrefix="0" xfId="0">
      <alignment horizontal="center" readingOrder="1"/>
    </xf>
    <xf borderId="0" fillId="0" fontId="43" numFmtId="10" pivotButton="0" quotePrefix="0" xfId="0"/>
    <xf borderId="0" fillId="0" fontId="43" numFmtId="3" pivotButton="0" quotePrefix="0" xfId="0"/>
    <xf applyAlignment="1" borderId="0" fillId="0" fontId="43" numFmtId="172" pivotButton="0" quotePrefix="0" xfId="0">
      <alignment horizontal="center"/>
    </xf>
    <xf applyAlignment="1" borderId="2" fillId="5" fontId="14" numFmtId="164" pivotButton="0" quotePrefix="0" xfId="2">
      <alignment horizontal="left" readingOrder="1" shrinkToFit="1" wrapText="1"/>
    </xf>
    <xf applyAlignment="1" borderId="8" fillId="4" fontId="13" numFmtId="1" pivotButton="0" quotePrefix="0" xfId="2">
      <alignment horizontal="center"/>
    </xf>
    <xf applyAlignment="1" borderId="9" fillId="4" fontId="13" numFmtId="1" pivotButton="0" quotePrefix="0" xfId="2">
      <alignment horizontal="center"/>
    </xf>
    <xf applyAlignment="1" borderId="3" fillId="7" fontId="13" numFmtId="16" pivotButton="0" quotePrefix="0" xfId="2">
      <alignment horizontal="center"/>
    </xf>
    <xf applyAlignment="1" borderId="6" fillId="7" fontId="13" numFmtId="16" pivotButton="0" quotePrefix="0" xfId="2">
      <alignment horizontal="center"/>
    </xf>
    <xf applyAlignment="1" borderId="4" fillId="7" fontId="13" numFmtId="16" pivotButton="0" quotePrefix="0" xfId="2">
      <alignment horizontal="center"/>
    </xf>
    <xf applyAlignment="1" borderId="3" fillId="5" fontId="13" numFmtId="0" pivotButton="0" quotePrefix="0" xfId="1">
      <alignment horizontal="center"/>
    </xf>
    <xf applyAlignment="1" borderId="6" fillId="5" fontId="13" numFmtId="0" pivotButton="0" quotePrefix="0" xfId="1">
      <alignment horizontal="center"/>
    </xf>
    <xf applyAlignment="1" borderId="4" fillId="5" fontId="13" numFmtId="0" pivotButton="0" quotePrefix="0" xfId="1">
      <alignment horizontal="center"/>
    </xf>
    <xf applyAlignment="1" borderId="3" fillId="8" fontId="13" numFmtId="0" pivotButton="0" quotePrefix="0" xfId="1">
      <alignment horizontal="center"/>
    </xf>
    <xf applyAlignment="1" borderId="6" fillId="8" fontId="13" numFmtId="0" pivotButton="0" quotePrefix="0" xfId="1">
      <alignment horizontal="center"/>
    </xf>
    <xf applyAlignment="1" borderId="4" fillId="8" fontId="13" numFmtId="0" pivotButton="0" quotePrefix="0" xfId="1">
      <alignment horizontal="center"/>
    </xf>
    <xf applyAlignment="1" borderId="3" fillId="4" fontId="13" numFmtId="0" pivotButton="0" quotePrefix="0" xfId="1">
      <alignment horizontal="center" vertical="center"/>
    </xf>
    <xf applyAlignment="1" borderId="4" fillId="4" fontId="13" numFmtId="0" pivotButton="0" quotePrefix="0" xfId="1">
      <alignment horizontal="center" vertical="center"/>
    </xf>
    <xf applyAlignment="1" borderId="3" fillId="0" fontId="13" numFmtId="0" pivotButton="0" quotePrefix="0" xfId="1">
      <alignment horizontal="center"/>
    </xf>
    <xf applyAlignment="1" borderId="4" fillId="0" fontId="13" numFmtId="0" pivotButton="0" quotePrefix="0" xfId="1">
      <alignment horizontal="center"/>
    </xf>
    <xf applyAlignment="1" borderId="3" fillId="8" fontId="13" numFmtId="167" pivotButton="0" quotePrefix="0" xfId="1">
      <alignment horizontal="center"/>
    </xf>
    <xf applyAlignment="1" borderId="6" fillId="8" fontId="13" numFmtId="167" pivotButton="0" quotePrefix="0" xfId="1">
      <alignment horizontal="center"/>
    </xf>
    <xf applyAlignment="1" borderId="4" fillId="8" fontId="13" numFmtId="10" pivotButton="0" quotePrefix="0" xfId="1">
      <alignment horizontal="center"/>
    </xf>
    <xf applyAlignment="1" borderId="3" fillId="4" fontId="13" numFmtId="166" pivotButton="0" quotePrefix="0" xfId="2">
      <alignment horizontal="center"/>
    </xf>
    <xf applyAlignment="1" borderId="6" fillId="4" fontId="13" numFmtId="166" pivotButton="0" quotePrefix="0" xfId="2">
      <alignment horizontal="center"/>
    </xf>
    <xf applyAlignment="1" borderId="4" fillId="4" fontId="13" numFmtId="166" pivotButton="0" quotePrefix="0" xfId="2">
      <alignment horizontal="center"/>
    </xf>
    <xf applyAlignment="1" borderId="3" fillId="2" fontId="13" numFmtId="1" pivotButton="0" quotePrefix="0" xfId="2">
      <alignment horizontal="center"/>
    </xf>
    <xf applyAlignment="1" borderId="6" fillId="2" fontId="13" numFmtId="1" pivotButton="0" quotePrefix="0" xfId="2">
      <alignment horizontal="center"/>
    </xf>
    <xf applyAlignment="1" borderId="4" fillId="2" fontId="13" numFmtId="1" pivotButton="0" quotePrefix="0" xfId="2">
      <alignment horizontal="center"/>
    </xf>
    <xf borderId="0" fillId="8" fontId="14" numFmtId="168" pivotButton="0" quotePrefix="0" xfId="0"/>
    <xf borderId="0" fillId="4" fontId="18" numFmtId="166" pivotButton="0" quotePrefix="0" xfId="0"/>
    <xf applyAlignment="1" borderId="2" fillId="5" fontId="13" numFmtId="0" pivotButton="0" quotePrefix="0" xfId="1">
      <alignment horizontal="center"/>
    </xf>
    <xf borderId="6" fillId="0" fontId="0" numFmtId="0" pivotButton="0" quotePrefix="0" xfId="0"/>
    <xf borderId="4" fillId="0" fontId="0" numFmtId="0" pivotButton="0" quotePrefix="0" xfId="0"/>
    <xf applyAlignment="1" borderId="2" fillId="8" fontId="13" numFmtId="0" pivotButton="0" quotePrefix="0" xfId="1">
      <alignment horizontal="center"/>
    </xf>
    <xf applyAlignment="1" borderId="2" fillId="4" fontId="13" numFmtId="0" pivotButton="0" quotePrefix="0" xfId="1">
      <alignment horizontal="center" vertical="center"/>
    </xf>
    <xf applyAlignment="1" borderId="2" fillId="0" fontId="13" numFmtId="0" pivotButton="0" quotePrefix="0" xfId="1">
      <alignment horizontal="center"/>
    </xf>
    <xf applyAlignment="1" borderId="2" fillId="8" fontId="13" numFmtId="167" pivotButton="0" quotePrefix="0" xfId="1">
      <alignment horizontal="center"/>
    </xf>
    <xf applyAlignment="1" borderId="2" fillId="4" fontId="13" numFmtId="166" pivotButton="0" quotePrefix="0" xfId="2">
      <alignment horizontal="center"/>
    </xf>
    <xf applyAlignment="1" borderId="2" fillId="2" fontId="13" numFmtId="1" pivotButton="0" quotePrefix="0" xfId="2">
      <alignment horizontal="center"/>
    </xf>
    <xf applyAlignment="1" borderId="2" fillId="7" fontId="13" numFmtId="16" pivotButton="0" quotePrefix="0" xfId="2">
      <alignment horizontal="center"/>
    </xf>
    <xf applyAlignment="1" borderId="1" fillId="4" fontId="13" numFmtId="164" pivotButton="0" quotePrefix="0" xfId="2">
      <alignment horizontal="centerContinuous"/>
    </xf>
    <xf applyAlignment="1" borderId="1" fillId="2" fontId="13" numFmtId="164" pivotButton="0" quotePrefix="0" xfId="2">
      <alignment horizontal="centerContinuous"/>
    </xf>
    <xf borderId="9" fillId="0" fontId="0" numFmtId="0" pivotButton="0" quotePrefix="0" xfId="0"/>
    <xf applyAlignment="1" borderId="2" fillId="8" fontId="10" numFmtId="168" pivotButton="0" quotePrefix="0" xfId="1">
      <alignment horizontal="center" shrinkToFit="1" vertical="center" wrapText="1"/>
    </xf>
    <xf applyAlignment="1" borderId="2" fillId="10" fontId="10" numFmtId="168" pivotButton="0" quotePrefix="0" xfId="1">
      <alignment horizontal="center" shrinkToFit="1" vertical="center" wrapText="1"/>
    </xf>
    <xf applyAlignment="1" borderId="2" fillId="4" fontId="16" numFmtId="166" pivotButton="0" quotePrefix="0" xfId="2">
      <alignment horizontal="center" vertical="center" wrapText="1"/>
    </xf>
    <xf applyAlignment="1" borderId="2" fillId="4" fontId="16" numFmtId="164" pivotButton="0" quotePrefix="0" xfId="2">
      <alignment horizontal="center" vertical="center" wrapText="1"/>
    </xf>
    <xf applyAlignment="1" borderId="2" fillId="2" fontId="16" numFmtId="165" pivotButton="0" quotePrefix="0" xfId="2">
      <alignment horizontal="center" shrinkToFit="1" vertical="center" wrapText="1"/>
    </xf>
    <xf applyAlignment="1" borderId="2" fillId="2" fontId="16" numFmtId="164" pivotButton="0" quotePrefix="0" xfId="2">
      <alignment horizontal="center" vertical="center" wrapText="1"/>
    </xf>
    <xf applyAlignment="1" borderId="2" fillId="7" fontId="16" numFmtId="164" pivotButton="0" quotePrefix="0" xfId="2">
      <alignment horizontal="center" vertical="center" wrapText="1"/>
    </xf>
    <xf applyAlignment="1" borderId="2" fillId="7" fontId="16" numFmtId="165" pivotButton="0" quotePrefix="0" xfId="2">
      <alignment horizontal="center" shrinkToFit="1" vertical="center" wrapText="1"/>
    </xf>
    <xf applyAlignment="1" borderId="2" fillId="8" fontId="10" numFmtId="168" pivotButton="0" quotePrefix="0" xfId="1">
      <alignment horizontal="left" shrinkToFit="1"/>
    </xf>
    <xf applyAlignment="1" borderId="2" fillId="8" fontId="10" numFmtId="168" pivotButton="0" quotePrefix="0" xfId="1">
      <alignment horizontal="left" wrapText="1"/>
    </xf>
    <xf applyAlignment="1" borderId="2" fillId="4" fontId="16" numFmtId="164" pivotButton="0" quotePrefix="0" xfId="2">
      <alignment horizontal="left" shrinkToFit="1" wrapText="1"/>
    </xf>
    <xf applyAlignment="1" borderId="2" fillId="2" fontId="16" numFmtId="166" pivotButton="0" quotePrefix="0" xfId="2">
      <alignment horizontal="right" shrinkToFit="1" wrapText="1"/>
    </xf>
    <xf applyAlignment="1" borderId="2" fillId="2" fontId="16" numFmtId="164" pivotButton="0" quotePrefix="0" xfId="2">
      <alignment horizontal="left" shrinkToFit="1" wrapText="1"/>
    </xf>
    <xf applyAlignment="1" borderId="2" fillId="7" fontId="16" numFmtId="164" pivotButton="0" quotePrefix="0" xfId="2">
      <alignment horizontal="left" shrinkToFit="1" wrapText="1"/>
    </xf>
    <xf applyAlignment="1" borderId="2" fillId="7" fontId="19" numFmtId="165" pivotButton="0" quotePrefix="0" xfId="2">
      <alignment horizontal="center" shrinkToFit="1" wrapText="1"/>
    </xf>
    <xf applyAlignment="1" borderId="2" fillId="10" fontId="10" numFmtId="168" pivotButton="0" quotePrefix="0" xfId="1">
      <alignment horizontal="left" wrapText="1"/>
    </xf>
    <xf applyAlignment="1" borderId="2" fillId="11" fontId="10" numFmtId="168" pivotButton="0" quotePrefix="0" xfId="1">
      <alignment horizontal="left" wrapText="1"/>
    </xf>
    <xf applyAlignment="1" borderId="2" fillId="11" fontId="10" numFmtId="168" pivotButton="0" quotePrefix="0" xfId="1">
      <alignment horizontal="left" shrinkToFit="1"/>
    </xf>
    <xf applyAlignment="1" borderId="2" fillId="2" fontId="16" numFmtId="170" pivotButton="0" quotePrefix="0" xfId="2">
      <alignment horizontal="right" shrinkToFit="1" wrapText="1"/>
    </xf>
    <xf applyAlignment="1" borderId="3" fillId="2" fontId="16" numFmtId="166" pivotButton="0" quotePrefix="0" xfId="2">
      <alignment horizontal="right" shrinkToFit="1" wrapText="1"/>
    </xf>
    <xf applyAlignment="1" borderId="2" fillId="9" fontId="10" numFmtId="168" pivotButton="0" quotePrefix="0" xfId="1">
      <alignment horizontal="left" shrinkToFit="1"/>
    </xf>
    <xf applyAlignment="1" borderId="2" fillId="9" fontId="10" numFmtId="168" pivotButton="0" quotePrefix="0" xfId="1">
      <alignment horizontal="left" wrapText="1"/>
    </xf>
    <xf applyAlignment="1" borderId="2" fillId="9" fontId="16" numFmtId="164" pivotButton="0" quotePrefix="0" xfId="2">
      <alignment horizontal="left" shrinkToFit="1" wrapText="1"/>
    </xf>
    <xf applyAlignment="1" borderId="2" fillId="9" fontId="19" numFmtId="165" pivotButton="0" quotePrefix="0" xfId="2">
      <alignment horizontal="center" shrinkToFit="1" wrapText="1"/>
    </xf>
    <xf applyAlignment="1" borderId="0" fillId="2" fontId="16" numFmtId="166" pivotButton="0" quotePrefix="0" xfId="2">
      <alignment horizontal="right" shrinkToFit="1" wrapText="1"/>
    </xf>
    <xf applyAlignment="1" borderId="2" fillId="8" fontId="10" numFmtId="169" pivotButton="0" quotePrefix="0" xfId="1">
      <alignment horizontal="left" shrinkToFit="1"/>
    </xf>
    <xf applyAlignment="1" borderId="2" fillId="8" fontId="10" numFmtId="169" pivotButton="0" quotePrefix="0" xfId="1">
      <alignment horizontal="left" wrapText="1"/>
    </xf>
    <xf applyAlignment="1" borderId="2" fillId="4" fontId="16" numFmtId="166" pivotButton="0" quotePrefix="0" xfId="2">
      <alignment horizontal="left" shrinkToFit="1" wrapText="1"/>
    </xf>
    <xf applyAlignment="1" borderId="2" fillId="2" fontId="14" numFmtId="170" pivotButton="0" quotePrefix="0" xfId="2">
      <alignment horizontal="center" shrinkToFit="1" wrapText="1"/>
    </xf>
    <xf applyAlignment="1" borderId="2" fillId="3" fontId="10" numFmtId="168" pivotButton="0" quotePrefix="0" xfId="1">
      <alignment horizontal="left" wrapText="1"/>
    </xf>
    <xf applyAlignment="1" borderId="0" fillId="0" fontId="43" numFmtId="170" pivotButton="0" quotePrefix="0" xfId="0">
      <alignment horizontal="center"/>
    </xf>
    <xf applyAlignment="1" borderId="0" fillId="0" fontId="43" numFmtId="172" pivotButton="0" quotePrefix="0" xfId="0">
      <alignment horizontal="center"/>
    </xf>
    <xf applyAlignment="1" borderId="4" fillId="10" fontId="44" numFmtId="172" pivotButton="0" quotePrefix="0" xfId="1">
      <alignment horizontal="center" readingOrder="1"/>
    </xf>
    <xf applyAlignment="1" borderId="6" fillId="5" fontId="44" numFmtId="170" pivotButton="0" quotePrefix="0" xfId="1">
      <alignment horizontal="center"/>
    </xf>
    <xf applyAlignment="1" borderId="6" fillId="12" fontId="44" numFmtId="172" pivotButton="0" quotePrefix="0" xfId="0">
      <alignment horizontal="center" readingOrder="1"/>
    </xf>
    <xf applyAlignment="1" borderId="2" fillId="5" fontId="44" numFmtId="170" pivotButton="0" quotePrefix="0" xfId="1">
      <alignment horizontal="center" vertical="center" wrapText="1"/>
    </xf>
    <xf applyAlignment="1" borderId="2" fillId="5" fontId="44" numFmtId="164" pivotButton="0" quotePrefix="0" xfId="2">
      <alignment horizontal="center" readingOrder="1" vertical="center" wrapText="1"/>
    </xf>
    <xf applyAlignment="1" borderId="2" fillId="12" fontId="44" numFmtId="172" pivotButton="0" quotePrefix="0" xfId="2">
      <alignment horizontal="center" readingOrder="1" shrinkToFit="1" vertical="center" wrapText="1"/>
    </xf>
    <xf applyAlignment="1" borderId="2" fillId="5" fontId="48" numFmtId="170" pivotButton="0" quotePrefix="0" xfId="1">
      <alignment horizontal="center" shrinkToFit="1" wrapText="1"/>
    </xf>
    <xf applyAlignment="1" borderId="2" fillId="5" fontId="43" numFmtId="164" pivotButton="0" quotePrefix="0" xfId="2">
      <alignment horizontal="left" readingOrder="1" shrinkToFit="1" wrapText="1"/>
    </xf>
    <xf applyAlignment="1" borderId="2" fillId="0" fontId="43" numFmtId="164" pivotButton="0" quotePrefix="0" xfId="2">
      <alignment horizontal="left" readingOrder="1" shrinkToFit="1" wrapText="1"/>
    </xf>
    <xf applyAlignment="1" borderId="2" fillId="0" fontId="43" numFmtId="173" pivotButton="0" quotePrefix="0" xfId="2">
      <alignment horizontal="left" readingOrder="1" shrinkToFit="1" wrapText="1"/>
    </xf>
    <xf applyAlignment="1" borderId="2" fillId="12" fontId="43" numFmtId="172" pivotButton="0" quotePrefix="0" xfId="0">
      <alignment horizontal="center" readingOrder="1"/>
    </xf>
    <xf applyAlignment="1" borderId="2" fillId="0" fontId="43" numFmtId="174" pivotButton="0" quotePrefix="0" xfId="1">
      <alignment horizontal="left" readingOrder="1" wrapText="1"/>
    </xf>
    <xf applyAlignment="1" borderId="2" fillId="5" fontId="43" numFmtId="173" pivotButton="0" quotePrefix="0" xfId="2">
      <alignment horizontal="left" readingOrder="1" shrinkToFit="1" wrapText="1"/>
    </xf>
    <xf applyAlignment="1" borderId="2" fillId="5" fontId="48" numFmtId="164" pivotButton="0" quotePrefix="0" xfId="2">
      <alignment horizontal="left" readingOrder="1" shrinkToFit="1" wrapText="1"/>
    </xf>
    <xf applyAlignment="1" borderId="2" fillId="0" fontId="48" numFmtId="164" pivotButton="0" quotePrefix="0" xfId="2">
      <alignment horizontal="left" readingOrder="1" shrinkToFit="1" wrapText="1"/>
    </xf>
    <xf applyAlignment="1" borderId="2" fillId="0" fontId="48" numFmtId="173" pivotButton="0" quotePrefix="0" xfId="2">
      <alignment horizontal="left" readingOrder="1" shrinkToFit="1" wrapText="1"/>
    </xf>
    <xf applyAlignment="1" borderId="2" fillId="12" fontId="48" numFmtId="172" pivotButton="0" quotePrefix="0" xfId="0">
      <alignment horizontal="center" readingOrder="1"/>
    </xf>
    <xf applyAlignment="1" borderId="2" fillId="0" fontId="48" numFmtId="174" pivotButton="0" quotePrefix="0" xfId="1">
      <alignment horizontal="left" readingOrder="1" wrapText="1"/>
    </xf>
    <xf applyAlignment="1" borderId="2" fillId="5" fontId="43" numFmtId="170" pivotButton="0" quotePrefix="0" xfId="1">
      <alignment horizontal="center" shrinkToFit="1" wrapText="1"/>
    </xf>
    <xf applyAlignment="1" borderId="2" fillId="5" fontId="47" numFmtId="164" pivotButton="0" quotePrefix="0" xfId="2">
      <alignment horizontal="left" readingOrder="1" shrinkToFit="1" wrapText="1"/>
    </xf>
    <xf applyAlignment="1" borderId="2" fillId="0" fontId="47" numFmtId="173" pivotButton="0" quotePrefix="0" xfId="2">
      <alignment horizontal="left" readingOrder="1" shrinkToFit="1" wrapText="1"/>
    </xf>
    <xf applyAlignment="1" borderId="2" fillId="0" fontId="47" numFmtId="164" pivotButton="0" quotePrefix="0" xfId="2">
      <alignment horizontal="left" readingOrder="1" shrinkToFit="1" wrapText="1"/>
    </xf>
    <xf applyAlignment="1" borderId="2" fillId="12" fontId="43" numFmtId="173" pivotButton="0" quotePrefix="0" xfId="2">
      <alignment horizontal="left" readingOrder="1" shrinkToFit="1" wrapText="1"/>
    </xf>
    <xf applyAlignment="1" borderId="2" fillId="5" fontId="43" numFmtId="175" pivotButton="0" quotePrefix="0" xfId="1">
      <alignment horizontal="left" wrapText="1"/>
    </xf>
    <xf applyAlignment="1" borderId="2" fillId="0" fontId="47" numFmtId="174" pivotButton="0" quotePrefix="0" xfId="1">
      <alignment horizontal="left" readingOrder="1" wrapText="1"/>
    </xf>
    <xf applyAlignment="1" borderId="2" fillId="5" fontId="49" numFmtId="170" pivotButton="0" quotePrefix="0" xfId="1">
      <alignment horizontal="center" shrinkToFit="1" wrapText="1"/>
    </xf>
    <xf applyAlignment="1" borderId="2" fillId="12" fontId="48" numFmtId="173" pivotButton="0" quotePrefix="0" xfId="2">
      <alignment horizontal="left" readingOrder="1" shrinkToFit="1" wrapText="1"/>
    </xf>
    <xf applyAlignment="1" borderId="2" fillId="5" fontId="14" numFmtId="164" pivotButton="0" quotePrefix="0" xfId="2">
      <alignment horizontal="left" readingOrder="1" shrinkToFit="1" wrapText="1"/>
    </xf>
    <xf applyAlignment="1" borderId="0" fillId="0" fontId="43" numFmtId="172" pivotButton="0" quotePrefix="0" xfId="0">
      <alignment horizontal="center" readingOrder="1"/>
    </xf>
    <xf applyAlignment="1" borderId="2" fillId="12" fontId="30" numFmtId="170" pivotButton="0" quotePrefix="0" xfId="2">
      <alignment horizontal="center" shrinkToFit="1" vertical="center" wrapText="1"/>
    </xf>
  </cellXfs>
  <cellStyles count="1171">
    <cellStyle builtinId="0" name="Normal" xfId="0"/>
    <cellStyle name="Normal 75" xfId="1"/>
    <cellStyle name="Normal_SS01 Summary" xfId="2"/>
    <cellStyle name="Normal 2 10" xfId="3"/>
    <cellStyle name="Normal 2 2" xfId="4"/>
    <cellStyle name="Normal 74" xfId="5"/>
    <cellStyle name="Normal 86" xfId="6"/>
    <cellStyle name="Normal 50" xfId="7"/>
    <cellStyle name="Percent 3" xfId="8"/>
    <cellStyle name="Comma 2" xfId="9"/>
    <cellStyle name="Percent 2 2 2" xfId="10"/>
    <cellStyle name="Normal 91" xfId="11"/>
    <cellStyle name="Normal 2" xfId="12"/>
    <cellStyle name="Normal 3" xfId="13"/>
    <cellStyle name="Normal 4" xfId="14"/>
    <cellStyle name="Normal 5" xfId="15"/>
    <cellStyle name="Normal 6" xfId="16"/>
    <cellStyle name="Normal 7" xfId="17"/>
    <cellStyle name="Normal 8" xfId="18"/>
    <cellStyle name="Normal 9" xfId="19"/>
    <cellStyle name="Normal 10" xfId="20"/>
    <cellStyle name="Normal 81" xfId="21"/>
    <cellStyle name="Normal 84" xfId="22"/>
    <cellStyle name="Normal 83" xfId="23"/>
    <cellStyle name="Normal 82" xfId="24"/>
    <cellStyle name="Normal 85" xfId="25"/>
    <cellStyle name="Normal 10 10" xfId="26"/>
    <cellStyle name="Normal 10 11" xfId="27"/>
    <cellStyle name="Normal 10 12" xfId="28"/>
    <cellStyle name="Normal 10 13" xfId="29"/>
    <cellStyle name="Normal 10 14" xfId="30"/>
    <cellStyle name="Normal 10 15" xfId="31"/>
    <cellStyle name="Normal 10 16" xfId="32"/>
    <cellStyle name="Normal 10 17" xfId="33"/>
    <cellStyle name="Normal 10 18" xfId="34"/>
    <cellStyle name="Normal 10 19" xfId="35"/>
    <cellStyle name="Normal 10 2" xfId="36"/>
    <cellStyle name="Normal 10 20" xfId="37"/>
    <cellStyle name="Normal 10 21" xfId="38"/>
    <cellStyle name="Normal 10 22" xfId="39"/>
    <cellStyle name="Normal 10 23" xfId="40"/>
    <cellStyle name="Normal 10 24" xfId="41"/>
    <cellStyle name="Normal 10 25" xfId="42"/>
    <cellStyle name="Normal 10 26" xfId="43"/>
    <cellStyle name="Normal 10 27" xfId="44"/>
    <cellStyle name="Normal 10 28" xfId="45"/>
    <cellStyle name="Normal 10 29" xfId="46"/>
    <cellStyle name="Normal 10 3" xfId="47"/>
    <cellStyle name="Normal 10 30" xfId="48"/>
    <cellStyle name="Normal 10 31" xfId="49"/>
    <cellStyle name="Normal 10 32" xfId="50"/>
    <cellStyle name="Normal 10 33" xfId="51"/>
    <cellStyle name="Normal 10 34" xfId="52"/>
    <cellStyle name="Normal 10 35" xfId="53"/>
    <cellStyle name="Normal 10 4" xfId="54"/>
    <cellStyle name="Normal 10 5" xfId="55"/>
    <cellStyle name="Normal 10 6" xfId="56"/>
    <cellStyle name="Normal 10 7" xfId="57"/>
    <cellStyle name="Normal 10 8" xfId="58"/>
    <cellStyle name="Normal 10 9" xfId="59"/>
    <cellStyle name="Normal 11" xfId="60"/>
    <cellStyle name="Normal 11 10" xfId="61"/>
    <cellStyle name="Normal 11 11" xfId="62"/>
    <cellStyle name="Normal 11 12" xfId="63"/>
    <cellStyle name="Normal 11 13" xfId="64"/>
    <cellStyle name="Normal 11 14" xfId="65"/>
    <cellStyle name="Normal 11 15" xfId="66"/>
    <cellStyle name="Normal 11 16" xfId="67"/>
    <cellStyle name="Normal 11 17" xfId="68"/>
    <cellStyle name="Normal 11 18" xfId="69"/>
    <cellStyle name="Normal 11 19" xfId="70"/>
    <cellStyle name="Normal 11 2" xfId="71"/>
    <cellStyle name="Normal 11 20" xfId="72"/>
    <cellStyle name="Normal 11 21" xfId="73"/>
    <cellStyle name="Normal 11 22" xfId="74"/>
    <cellStyle name="Normal 11 23" xfId="75"/>
    <cellStyle name="Normal 11 24" xfId="76"/>
    <cellStyle name="Normal 11 25" xfId="77"/>
    <cellStyle name="Normal 11 26" xfId="78"/>
    <cellStyle name="Normal 11 27" xfId="79"/>
    <cellStyle name="Normal 11 28" xfId="80"/>
    <cellStyle name="Normal 11 29" xfId="81"/>
    <cellStyle name="Normal 11 3" xfId="82"/>
    <cellStyle name="Normal 11 30" xfId="83"/>
    <cellStyle name="Normal 11 31" xfId="84"/>
    <cellStyle name="Normal 11 32" xfId="85"/>
    <cellStyle name="Normal 11 33" xfId="86"/>
    <cellStyle name="Normal 11 4" xfId="87"/>
    <cellStyle name="Normal 11 5" xfId="88"/>
    <cellStyle name="Normal 11 6" xfId="89"/>
    <cellStyle name="Normal 11 7" xfId="90"/>
    <cellStyle name="Normal 11 8" xfId="91"/>
    <cellStyle name="Normal 11 9" xfId="92"/>
    <cellStyle name="Normal 12" xfId="93"/>
    <cellStyle name="Normal 12 10" xfId="94"/>
    <cellStyle name="Normal 12 11" xfId="95"/>
    <cellStyle name="Normal 12 12" xfId="96"/>
    <cellStyle name="Normal 12 13" xfId="97"/>
    <cellStyle name="Normal 12 14" xfId="98"/>
    <cellStyle name="Normal 12 15" xfId="99"/>
    <cellStyle name="Normal 12 16" xfId="100"/>
    <cellStyle name="Normal 12 17" xfId="101"/>
    <cellStyle name="Normal 12 18" xfId="102"/>
    <cellStyle name="Normal 12 19" xfId="103"/>
    <cellStyle name="Normal 12 2" xfId="104"/>
    <cellStyle name="Normal 12 20" xfId="105"/>
    <cellStyle name="Normal 12 21" xfId="106"/>
    <cellStyle name="Normal 12 22" xfId="107"/>
    <cellStyle name="Normal 12 23" xfId="108"/>
    <cellStyle name="Normal 12 24" xfId="109"/>
    <cellStyle name="Normal 12 25" xfId="110"/>
    <cellStyle name="Normal 12 26" xfId="111"/>
    <cellStyle name="Normal 12 27" xfId="112"/>
    <cellStyle name="Normal 12 28" xfId="113"/>
    <cellStyle name="Normal 12 29" xfId="114"/>
    <cellStyle name="Normal 12 3" xfId="115"/>
    <cellStyle name="Normal 12 30" xfId="116"/>
    <cellStyle name="Normal 12 31" xfId="117"/>
    <cellStyle name="Normal 12 32" xfId="118"/>
    <cellStyle name="Normal 12 33" xfId="119"/>
    <cellStyle name="Normal 12 4" xfId="120"/>
    <cellStyle name="Normal 12 5" xfId="121"/>
    <cellStyle name="Normal 12 6" xfId="122"/>
    <cellStyle name="Normal 12 7" xfId="123"/>
    <cellStyle name="Normal 12 8" xfId="124"/>
    <cellStyle name="Normal 12 9" xfId="125"/>
    <cellStyle name="Normal 13" xfId="126"/>
    <cellStyle name="Normal 13 10" xfId="127"/>
    <cellStyle name="Normal 13 11" xfId="128"/>
    <cellStyle name="Normal 13 12" xfId="129"/>
    <cellStyle name="Normal 13 13" xfId="130"/>
    <cellStyle name="Normal 13 14" xfId="131"/>
    <cellStyle name="Normal 13 15" xfId="132"/>
    <cellStyle name="Normal 13 16" xfId="133"/>
    <cellStyle name="Normal 13 17" xfId="134"/>
    <cellStyle name="Normal 13 18" xfId="135"/>
    <cellStyle name="Normal 13 19" xfId="136"/>
    <cellStyle name="Normal 13 2" xfId="137"/>
    <cellStyle name="Normal 13 20" xfId="138"/>
    <cellStyle name="Normal 13 21" xfId="139"/>
    <cellStyle name="Normal 13 22" xfId="140"/>
    <cellStyle name="Normal 13 23" xfId="141"/>
    <cellStyle name="Normal 13 24" xfId="142"/>
    <cellStyle name="Normal 13 25" xfId="143"/>
    <cellStyle name="Normal 13 26" xfId="144"/>
    <cellStyle name="Normal 13 27" xfId="145"/>
    <cellStyle name="Normal 13 28" xfId="146"/>
    <cellStyle name="Normal 13 29" xfId="147"/>
    <cellStyle name="Normal 13 3" xfId="148"/>
    <cellStyle name="Normal 13 30" xfId="149"/>
    <cellStyle name="Normal 13 31" xfId="150"/>
    <cellStyle name="Normal 13 32" xfId="151"/>
    <cellStyle name="Normal 13 33" xfId="152"/>
    <cellStyle name="Normal 13 4" xfId="153"/>
    <cellStyle name="Normal 13 5" xfId="154"/>
    <cellStyle name="Normal 13 6" xfId="155"/>
    <cellStyle name="Normal 13 7" xfId="156"/>
    <cellStyle name="Normal 13 8" xfId="157"/>
    <cellStyle name="Normal 13 9" xfId="158"/>
    <cellStyle name="Normal 14" xfId="159"/>
    <cellStyle name="Normal 14 10" xfId="160"/>
    <cellStyle name="Normal 14 11" xfId="161"/>
    <cellStyle name="Normal 14 12" xfId="162"/>
    <cellStyle name="Normal 14 13" xfId="163"/>
    <cellStyle name="Normal 14 14" xfId="164"/>
    <cellStyle name="Normal 14 15" xfId="165"/>
    <cellStyle name="Normal 14 16" xfId="166"/>
    <cellStyle name="Normal 14 17" xfId="167"/>
    <cellStyle name="Normal 14 18" xfId="168"/>
    <cellStyle name="Normal 14 19" xfId="169"/>
    <cellStyle name="Normal 14 2" xfId="170"/>
    <cellStyle name="Normal 14 20" xfId="171"/>
    <cellStyle name="Normal 14 21" xfId="172"/>
    <cellStyle name="Normal 14 22" xfId="173"/>
    <cellStyle name="Normal 14 23" xfId="174"/>
    <cellStyle name="Normal 14 24" xfId="175"/>
    <cellStyle name="Normal 14 25" xfId="176"/>
    <cellStyle name="Normal 14 26" xfId="177"/>
    <cellStyle name="Normal 14 27" xfId="178"/>
    <cellStyle name="Normal 14 28" xfId="179"/>
    <cellStyle name="Normal 14 29" xfId="180"/>
    <cellStyle name="Normal 14 3" xfId="181"/>
    <cellStyle name="Normal 14 30" xfId="182"/>
    <cellStyle name="Normal 14 31" xfId="183"/>
    <cellStyle name="Normal 14 32" xfId="184"/>
    <cellStyle name="Normal 14 33" xfId="185"/>
    <cellStyle name="Normal 14 4" xfId="186"/>
    <cellStyle name="Normal 14 5" xfId="187"/>
    <cellStyle name="Normal 14 6" xfId="188"/>
    <cellStyle name="Normal 14 7" xfId="189"/>
    <cellStyle name="Normal 14 8" xfId="190"/>
    <cellStyle name="Normal 14 9" xfId="191"/>
    <cellStyle name="Normal 15" xfId="192"/>
    <cellStyle name="Normal 15 10" xfId="193"/>
    <cellStyle name="Normal 15 11" xfId="194"/>
    <cellStyle name="Normal 15 12" xfId="195"/>
    <cellStyle name="Normal 15 13" xfId="196"/>
    <cellStyle name="Normal 15 14" xfId="197"/>
    <cellStyle name="Normal 15 15" xfId="198"/>
    <cellStyle name="Normal 15 16" xfId="199"/>
    <cellStyle name="Normal 15 17" xfId="200"/>
    <cellStyle name="Normal 15 18" xfId="201"/>
    <cellStyle name="Normal 15 19" xfId="202"/>
    <cellStyle name="Normal 15 2" xfId="203"/>
    <cellStyle name="Normal 15 20" xfId="204"/>
    <cellStyle name="Normal 15 21" xfId="205"/>
    <cellStyle name="Normal 15 22" xfId="206"/>
    <cellStyle name="Normal 15 23" xfId="207"/>
    <cellStyle name="Normal 15 24" xfId="208"/>
    <cellStyle name="Normal 15 25" xfId="209"/>
    <cellStyle name="Normal 15 26" xfId="210"/>
    <cellStyle name="Normal 15 27" xfId="211"/>
    <cellStyle name="Normal 15 28" xfId="212"/>
    <cellStyle name="Normal 15 29" xfId="213"/>
    <cellStyle name="Normal 15 3" xfId="214"/>
    <cellStyle name="Normal 15 30" xfId="215"/>
    <cellStyle name="Normal 15 31" xfId="216"/>
    <cellStyle name="Normal 15 32" xfId="217"/>
    <cellStyle name="Normal 15 33" xfId="218"/>
    <cellStyle name="Normal 15 4" xfId="219"/>
    <cellStyle name="Normal 15 5" xfId="220"/>
    <cellStyle name="Normal 15 6" xfId="221"/>
    <cellStyle name="Normal 15 7" xfId="222"/>
    <cellStyle name="Normal 15 8" xfId="223"/>
    <cellStyle name="Normal 15 9" xfId="224"/>
    <cellStyle name="Normal 16" xfId="225"/>
    <cellStyle name="Normal 16 10" xfId="226"/>
    <cellStyle name="Normal 16 11" xfId="227"/>
    <cellStyle name="Normal 16 12" xfId="228"/>
    <cellStyle name="Normal 16 13" xfId="229"/>
    <cellStyle name="Normal 16 14" xfId="230"/>
    <cellStyle name="Normal 16 15" xfId="231"/>
    <cellStyle name="Normal 16 16" xfId="232"/>
    <cellStyle name="Normal 16 17" xfId="233"/>
    <cellStyle name="Normal 16 18" xfId="234"/>
    <cellStyle name="Normal 16 19" xfId="235"/>
    <cellStyle name="Normal 16 2" xfId="236"/>
    <cellStyle name="Normal 16 20" xfId="237"/>
    <cellStyle name="Normal 16 21" xfId="238"/>
    <cellStyle name="Normal 16 22" xfId="239"/>
    <cellStyle name="Normal 16 23" xfId="240"/>
    <cellStyle name="Normal 16 24" xfId="241"/>
    <cellStyle name="Normal 16 25" xfId="242"/>
    <cellStyle name="Normal 16 26" xfId="243"/>
    <cellStyle name="Normal 16 27" xfId="244"/>
    <cellStyle name="Normal 16 28" xfId="245"/>
    <cellStyle name="Normal 16 29" xfId="246"/>
    <cellStyle name="Normal 16 3" xfId="247"/>
    <cellStyle name="Normal 16 30" xfId="248"/>
    <cellStyle name="Normal 16 31" xfId="249"/>
    <cellStyle name="Normal 16 32" xfId="250"/>
    <cellStyle name="Normal 16 33" xfId="251"/>
    <cellStyle name="Normal 16 4" xfId="252"/>
    <cellStyle name="Normal 16 5" xfId="253"/>
    <cellStyle name="Normal 16 6" xfId="254"/>
    <cellStyle name="Normal 16 7" xfId="255"/>
    <cellStyle name="Normal 16 8" xfId="256"/>
    <cellStyle name="Normal 16 9" xfId="257"/>
    <cellStyle name="Normal 17" xfId="258"/>
    <cellStyle name="Normal 17 10" xfId="259"/>
    <cellStyle name="Normal 17 11" xfId="260"/>
    <cellStyle name="Normal 17 12" xfId="261"/>
    <cellStyle name="Normal 17 13" xfId="262"/>
    <cellStyle name="Normal 17 14" xfId="263"/>
    <cellStyle name="Normal 17 15" xfId="264"/>
    <cellStyle name="Normal 17 16" xfId="265"/>
    <cellStyle name="Normal 17 17" xfId="266"/>
    <cellStyle name="Normal 17 18" xfId="267"/>
    <cellStyle name="Normal 17 19" xfId="268"/>
    <cellStyle name="Normal 17 2" xfId="269"/>
    <cellStyle name="Normal 17 20" xfId="270"/>
    <cellStyle name="Normal 17 21" xfId="271"/>
    <cellStyle name="Normal 17 22" xfId="272"/>
    <cellStyle name="Normal 17 23" xfId="273"/>
    <cellStyle name="Normal 17 24" xfId="274"/>
    <cellStyle name="Normal 17 25" xfId="275"/>
    <cellStyle name="Normal 17 26" xfId="276"/>
    <cellStyle name="Normal 17 27" xfId="277"/>
    <cellStyle name="Normal 17 28" xfId="278"/>
    <cellStyle name="Normal 17 29" xfId="279"/>
    <cellStyle name="Normal 17 3" xfId="280"/>
    <cellStyle name="Normal 17 30" xfId="281"/>
    <cellStyle name="Normal 17 31" xfId="282"/>
    <cellStyle name="Normal 17 32" xfId="283"/>
    <cellStyle name="Normal 17 33" xfId="284"/>
    <cellStyle name="Normal 17 4" xfId="285"/>
    <cellStyle name="Normal 17 5" xfId="286"/>
    <cellStyle name="Normal 17 6" xfId="287"/>
    <cellStyle name="Normal 17 7" xfId="288"/>
    <cellStyle name="Normal 17 8" xfId="289"/>
    <cellStyle name="Normal 17 9" xfId="290"/>
    <cellStyle name="Normal 18" xfId="291"/>
    <cellStyle name="Normal 18 10" xfId="292"/>
    <cellStyle name="Normal 18 11" xfId="293"/>
    <cellStyle name="Normal 18 12" xfId="294"/>
    <cellStyle name="Normal 18 13" xfId="295"/>
    <cellStyle name="Normal 18 14" xfId="296"/>
    <cellStyle name="Normal 18 15" xfId="297"/>
    <cellStyle name="Normal 18 16" xfId="298"/>
    <cellStyle name="Normal 18 17" xfId="299"/>
    <cellStyle name="Normal 18 18" xfId="300"/>
    <cellStyle name="Normal 18 19" xfId="301"/>
    <cellStyle name="Normal 18 2" xfId="302"/>
    <cellStyle name="Normal 18 20" xfId="303"/>
    <cellStyle name="Normal 18 21" xfId="304"/>
    <cellStyle name="Normal 18 22" xfId="305"/>
    <cellStyle name="Normal 18 23" xfId="306"/>
    <cellStyle name="Normal 18 24" xfId="307"/>
    <cellStyle name="Normal 18 25" xfId="308"/>
    <cellStyle name="Normal 18 26" xfId="309"/>
    <cellStyle name="Normal 18 27" xfId="310"/>
    <cellStyle name="Normal 18 28" xfId="311"/>
    <cellStyle name="Normal 18 29" xfId="312"/>
    <cellStyle name="Normal 18 3" xfId="313"/>
    <cellStyle name="Normal 18 30" xfId="314"/>
    <cellStyle name="Normal 18 31" xfId="315"/>
    <cellStyle name="Normal 18 32" xfId="316"/>
    <cellStyle name="Normal 18 33" xfId="317"/>
    <cellStyle name="Normal 18 4" xfId="318"/>
    <cellStyle name="Normal 18 5" xfId="319"/>
    <cellStyle name="Normal 18 6" xfId="320"/>
    <cellStyle name="Normal 18 7" xfId="321"/>
    <cellStyle name="Normal 18 8" xfId="322"/>
    <cellStyle name="Normal 18 9" xfId="323"/>
    <cellStyle name="Normal 19" xfId="324"/>
    <cellStyle name="Normal 19 10" xfId="325"/>
    <cellStyle name="Normal 19 11" xfId="326"/>
    <cellStyle name="Normal 19 12" xfId="327"/>
    <cellStyle name="Normal 19 13" xfId="328"/>
    <cellStyle name="Normal 19 14" xfId="329"/>
    <cellStyle name="Normal 19 15" xfId="330"/>
    <cellStyle name="Normal 19 16" xfId="331"/>
    <cellStyle name="Normal 19 17" xfId="332"/>
    <cellStyle name="Normal 19 18" xfId="333"/>
    <cellStyle name="Normal 19 19" xfId="334"/>
    <cellStyle name="Normal 19 2" xfId="335"/>
    <cellStyle name="Normal 19 20" xfId="336"/>
    <cellStyle name="Normal 19 21" xfId="337"/>
    <cellStyle name="Normal 19 22" xfId="338"/>
    <cellStyle name="Normal 19 23" xfId="339"/>
    <cellStyle name="Normal 19 24" xfId="340"/>
    <cellStyle name="Normal 19 25" xfId="341"/>
    <cellStyle name="Normal 19 26" xfId="342"/>
    <cellStyle name="Normal 19 27" xfId="343"/>
    <cellStyle name="Normal 19 28" xfId="344"/>
    <cellStyle name="Normal 19 29" xfId="345"/>
    <cellStyle name="Normal 19 3" xfId="346"/>
    <cellStyle name="Normal 19 30" xfId="347"/>
    <cellStyle name="Normal 19 31" xfId="348"/>
    <cellStyle name="Normal 19 32" xfId="349"/>
    <cellStyle name="Normal 19 33" xfId="350"/>
    <cellStyle name="Normal 19 4" xfId="351"/>
    <cellStyle name="Normal 19 5" xfId="352"/>
    <cellStyle name="Normal 19 6" xfId="353"/>
    <cellStyle name="Normal 19 7" xfId="354"/>
    <cellStyle name="Normal 19 8" xfId="355"/>
    <cellStyle name="Normal 19 9" xfId="356"/>
    <cellStyle name="Normal 2 11" xfId="357"/>
    <cellStyle name="Normal 2 12" xfId="358"/>
    <cellStyle name="Normal 2 13" xfId="359"/>
    <cellStyle name="Normal 2 14" xfId="360"/>
    <cellStyle name="Normal 2 15" xfId="361"/>
    <cellStyle name="Normal 2 16" xfId="362"/>
    <cellStyle name="Normal 2 17" xfId="363"/>
    <cellStyle name="Normal 2 18" xfId="364"/>
    <cellStyle name="Normal 2 19" xfId="365"/>
    <cellStyle name="Normal 2 20" xfId="366"/>
    <cellStyle name="Normal 2 21" xfId="367"/>
    <cellStyle name="Normal 2 22" xfId="368"/>
    <cellStyle name="Normal 2 23" xfId="369"/>
    <cellStyle name="Normal 2 24" xfId="370"/>
    <cellStyle name="Normal 2 25" xfId="371"/>
    <cellStyle name="Normal 2 26" xfId="372"/>
    <cellStyle name="Normal 2 27" xfId="373"/>
    <cellStyle name="Normal 2 28" xfId="374"/>
    <cellStyle name="Normal 2 29" xfId="375"/>
    <cellStyle name="Normal 2 3" xfId="376"/>
    <cellStyle name="Normal 2 30" xfId="377"/>
    <cellStyle name="Normal 2 31" xfId="378"/>
    <cellStyle name="Normal 2 32" xfId="379"/>
    <cellStyle name="Normal 2 33" xfId="380"/>
    <cellStyle name="Normal 2 34" xfId="381"/>
    <cellStyle name="Normal 2 35" xfId="382"/>
    <cellStyle name="Normal 2 36" xfId="383"/>
    <cellStyle name="Normal 2 37" xfId="384"/>
    <cellStyle name="Normal 2 38" xfId="385"/>
    <cellStyle name="Normal 2 39" xfId="386"/>
    <cellStyle name="Normal 2 4" xfId="387"/>
    <cellStyle name="Normal 2 40" xfId="388"/>
    <cellStyle name="Normal 2 41" xfId="389"/>
    <cellStyle name="Normal 2 42" xfId="390"/>
    <cellStyle name="Normal 2 43" xfId="391"/>
    <cellStyle name="Normal 2 44" xfId="392"/>
    <cellStyle name="Normal 2 45" xfId="393"/>
    <cellStyle name="Normal 2 46" xfId="394"/>
    <cellStyle name="Normal 2 47" xfId="395"/>
    <cellStyle name="Normal 2 5" xfId="396"/>
    <cellStyle name="Normal 2 6" xfId="397"/>
    <cellStyle name="Normal 2 7" xfId="398"/>
    <cellStyle name="Normal 2 8" xfId="399"/>
    <cellStyle name="Normal 2 9" xfId="400"/>
    <cellStyle name="Normal 20" xfId="401"/>
    <cellStyle name="Normal 20 10" xfId="402"/>
    <cellStyle name="Normal 20 11" xfId="403"/>
    <cellStyle name="Normal 20 12" xfId="404"/>
    <cellStyle name="Normal 20 13" xfId="405"/>
    <cellStyle name="Normal 20 14" xfId="406"/>
    <cellStyle name="Normal 20 15" xfId="407"/>
    <cellStyle name="Normal 20 16" xfId="408"/>
    <cellStyle name="Normal 20 17" xfId="409"/>
    <cellStyle name="Normal 20 18" xfId="410"/>
    <cellStyle name="Normal 20 19" xfId="411"/>
    <cellStyle name="Normal 20 2" xfId="412"/>
    <cellStyle name="Normal 20 20" xfId="413"/>
    <cellStyle name="Normal 20 21" xfId="414"/>
    <cellStyle name="Normal 20 22" xfId="415"/>
    <cellStyle name="Normal 20 23" xfId="416"/>
    <cellStyle name="Normal 20 24" xfId="417"/>
    <cellStyle name="Normal 20 25" xfId="418"/>
    <cellStyle name="Normal 20 26" xfId="419"/>
    <cellStyle name="Normal 20 27" xfId="420"/>
    <cellStyle name="Normal 20 28" xfId="421"/>
    <cellStyle name="Normal 20 29" xfId="422"/>
    <cellStyle name="Normal 20 3" xfId="423"/>
    <cellStyle name="Normal 20 30" xfId="424"/>
    <cellStyle name="Normal 20 31" xfId="425"/>
    <cellStyle name="Normal 20 32" xfId="426"/>
    <cellStyle name="Normal 20 33" xfId="427"/>
    <cellStyle name="Normal 20 4" xfId="428"/>
    <cellStyle name="Normal 20 5" xfId="429"/>
    <cellStyle name="Normal 20 6" xfId="430"/>
    <cellStyle name="Normal 20 7" xfId="431"/>
    <cellStyle name="Normal 20 8" xfId="432"/>
    <cellStyle name="Normal 20 9" xfId="433"/>
    <cellStyle name="Normal 21" xfId="434"/>
    <cellStyle name="Normal 21 10" xfId="435"/>
    <cellStyle name="Normal 21 11" xfId="436"/>
    <cellStyle name="Normal 21 12" xfId="437"/>
    <cellStyle name="Normal 21 13" xfId="438"/>
    <cellStyle name="Normal 21 14" xfId="439"/>
    <cellStyle name="Normal 21 15" xfId="440"/>
    <cellStyle name="Normal 21 16" xfId="441"/>
    <cellStyle name="Normal 21 17" xfId="442"/>
    <cellStyle name="Normal 21 18" xfId="443"/>
    <cellStyle name="Normal 21 19" xfId="444"/>
    <cellStyle name="Normal 21 2" xfId="445"/>
    <cellStyle name="Normal 21 20" xfId="446"/>
    <cellStyle name="Normal 21 21" xfId="447"/>
    <cellStyle name="Normal 21 22" xfId="448"/>
    <cellStyle name="Normal 21 23" xfId="449"/>
    <cellStyle name="Normal 21 24" xfId="450"/>
    <cellStyle name="Normal 21 25" xfId="451"/>
    <cellStyle name="Normal 21 26" xfId="452"/>
    <cellStyle name="Normal 21 27" xfId="453"/>
    <cellStyle name="Normal 21 28" xfId="454"/>
    <cellStyle name="Normal 21 29" xfId="455"/>
    <cellStyle name="Normal 21 3" xfId="456"/>
    <cellStyle name="Normal 21 30" xfId="457"/>
    <cellStyle name="Normal 21 31" xfId="458"/>
    <cellStyle name="Normal 21 32" xfId="459"/>
    <cellStyle name="Normal 21 33" xfId="460"/>
    <cellStyle name="Normal 21 4" xfId="461"/>
    <cellStyle name="Normal 21 5" xfId="462"/>
    <cellStyle name="Normal 21 6" xfId="463"/>
    <cellStyle name="Normal 21 7" xfId="464"/>
    <cellStyle name="Normal 21 8" xfId="465"/>
    <cellStyle name="Normal 21 9" xfId="466"/>
    <cellStyle name="Normal 22" xfId="467"/>
    <cellStyle name="Normal 22 10" xfId="468"/>
    <cellStyle name="Normal 22 11" xfId="469"/>
    <cellStyle name="Normal 22 12" xfId="470"/>
    <cellStyle name="Normal 22 13" xfId="471"/>
    <cellStyle name="Normal 22 14" xfId="472"/>
    <cellStyle name="Normal 22 15" xfId="473"/>
    <cellStyle name="Normal 22 16" xfId="474"/>
    <cellStyle name="Normal 22 17" xfId="475"/>
    <cellStyle name="Normal 22 18" xfId="476"/>
    <cellStyle name="Normal 22 19" xfId="477"/>
    <cellStyle name="Normal 22 2" xfId="478"/>
    <cellStyle name="Normal 22 20" xfId="479"/>
    <cellStyle name="Normal 22 21" xfId="480"/>
    <cellStyle name="Normal 22 22" xfId="481"/>
    <cellStyle name="Normal 22 23" xfId="482"/>
    <cellStyle name="Normal 22 24" xfId="483"/>
    <cellStyle name="Normal 22 25" xfId="484"/>
    <cellStyle name="Normal 22 26" xfId="485"/>
    <cellStyle name="Normal 22 27" xfId="486"/>
    <cellStyle name="Normal 22 28" xfId="487"/>
    <cellStyle name="Normal 22 29" xfId="488"/>
    <cellStyle name="Normal 22 3" xfId="489"/>
    <cellStyle name="Normal 22 30" xfId="490"/>
    <cellStyle name="Normal 22 31" xfId="491"/>
    <cellStyle name="Normal 22 32" xfId="492"/>
    <cellStyle name="Normal 22 33" xfId="493"/>
    <cellStyle name="Normal 22 4" xfId="494"/>
    <cellStyle name="Normal 22 5" xfId="495"/>
    <cellStyle name="Normal 22 6" xfId="496"/>
    <cellStyle name="Normal 22 7" xfId="497"/>
    <cellStyle name="Normal 22 8" xfId="498"/>
    <cellStyle name="Normal 22 9" xfId="499"/>
    <cellStyle name="Normal 23" xfId="500"/>
    <cellStyle name="Normal 23 10" xfId="501"/>
    <cellStyle name="Normal 23 11" xfId="502"/>
    <cellStyle name="Normal 23 12" xfId="503"/>
    <cellStyle name="Normal 23 13" xfId="504"/>
    <cellStyle name="Normal 23 14" xfId="505"/>
    <cellStyle name="Normal 23 15" xfId="506"/>
    <cellStyle name="Normal 23 16" xfId="507"/>
    <cellStyle name="Normal 23 17" xfId="508"/>
    <cellStyle name="Normal 23 18" xfId="509"/>
    <cellStyle name="Normal 23 19" xfId="510"/>
    <cellStyle name="Normal 23 2" xfId="511"/>
    <cellStyle name="Normal 23 20" xfId="512"/>
    <cellStyle name="Normal 23 21" xfId="513"/>
    <cellStyle name="Normal 23 22" xfId="514"/>
    <cellStyle name="Normal 23 23" xfId="515"/>
    <cellStyle name="Normal 23 24" xfId="516"/>
    <cellStyle name="Normal 23 25" xfId="517"/>
    <cellStyle name="Normal 23 26" xfId="518"/>
    <cellStyle name="Normal 23 27" xfId="519"/>
    <cellStyle name="Normal 23 28" xfId="520"/>
    <cellStyle name="Normal 23 29" xfId="521"/>
    <cellStyle name="Normal 23 3" xfId="522"/>
    <cellStyle name="Normal 23 30" xfId="523"/>
    <cellStyle name="Normal 23 31" xfId="524"/>
    <cellStyle name="Normal 23 32" xfId="525"/>
    <cellStyle name="Normal 23 33" xfId="526"/>
    <cellStyle name="Normal 23 4" xfId="527"/>
    <cellStyle name="Normal 23 5" xfId="528"/>
    <cellStyle name="Normal 23 6" xfId="529"/>
    <cellStyle name="Normal 23 7" xfId="530"/>
    <cellStyle name="Normal 23 8" xfId="531"/>
    <cellStyle name="Normal 23 9" xfId="532"/>
    <cellStyle name="Normal 24" xfId="533"/>
    <cellStyle name="Normal 24 10" xfId="534"/>
    <cellStyle name="Normal 24 11" xfId="535"/>
    <cellStyle name="Normal 24 12" xfId="536"/>
    <cellStyle name="Normal 24 13" xfId="537"/>
    <cellStyle name="Normal 24 14" xfId="538"/>
    <cellStyle name="Normal 24 15" xfId="539"/>
    <cellStyle name="Normal 24 16" xfId="540"/>
    <cellStyle name="Normal 24 17" xfId="541"/>
    <cellStyle name="Normal 24 18" xfId="542"/>
    <cellStyle name="Normal 24 19" xfId="543"/>
    <cellStyle name="Normal 24 2" xfId="544"/>
    <cellStyle name="Normal 24 20" xfId="545"/>
    <cellStyle name="Normal 24 21" xfId="546"/>
    <cellStyle name="Normal 24 22" xfId="547"/>
    <cellStyle name="Normal 24 23" xfId="548"/>
    <cellStyle name="Normal 24 24" xfId="549"/>
    <cellStyle name="Normal 24 25" xfId="550"/>
    <cellStyle name="Normal 24 26" xfId="551"/>
    <cellStyle name="Normal 24 27" xfId="552"/>
    <cellStyle name="Normal 24 28" xfId="553"/>
    <cellStyle name="Normal 24 29" xfId="554"/>
    <cellStyle name="Normal 24 3" xfId="555"/>
    <cellStyle name="Normal 24 30" xfId="556"/>
    <cellStyle name="Normal 24 31" xfId="557"/>
    <cellStyle name="Normal 24 32" xfId="558"/>
    <cellStyle name="Normal 24 33" xfId="559"/>
    <cellStyle name="Normal 24 4" xfId="560"/>
    <cellStyle name="Normal 24 5" xfId="561"/>
    <cellStyle name="Normal 24 6" xfId="562"/>
    <cellStyle name="Normal 24 7" xfId="563"/>
    <cellStyle name="Normal 24 8" xfId="564"/>
    <cellStyle name="Normal 24 9" xfId="565"/>
    <cellStyle name="Normal 25" xfId="566"/>
    <cellStyle name="Normal 25 10" xfId="567"/>
    <cellStyle name="Normal 25 11" xfId="568"/>
    <cellStyle name="Normal 25 12" xfId="569"/>
    <cellStyle name="Normal 25 13" xfId="570"/>
    <cellStyle name="Normal 25 14" xfId="571"/>
    <cellStyle name="Normal 25 15" xfId="572"/>
    <cellStyle name="Normal 25 16" xfId="573"/>
    <cellStyle name="Normal 25 17" xfId="574"/>
    <cellStyle name="Normal 25 18" xfId="575"/>
    <cellStyle name="Normal 25 19" xfId="576"/>
    <cellStyle name="Normal 25 2" xfId="577"/>
    <cellStyle name="Normal 25 20" xfId="578"/>
    <cellStyle name="Normal 25 21" xfId="579"/>
    <cellStyle name="Normal 25 22" xfId="580"/>
    <cellStyle name="Normal 25 23" xfId="581"/>
    <cellStyle name="Normal 25 24" xfId="582"/>
    <cellStyle name="Normal 25 25" xfId="583"/>
    <cellStyle name="Normal 25 26" xfId="584"/>
    <cellStyle name="Normal 25 27" xfId="585"/>
    <cellStyle name="Normal 25 28" xfId="586"/>
    <cellStyle name="Normal 25 29" xfId="587"/>
    <cellStyle name="Normal 25 3" xfId="588"/>
    <cellStyle name="Normal 25 30" xfId="589"/>
    <cellStyle name="Normal 25 31" xfId="590"/>
    <cellStyle name="Normal 25 32" xfId="591"/>
    <cellStyle name="Normal 25 33" xfId="592"/>
    <cellStyle name="Normal 25 4" xfId="593"/>
    <cellStyle name="Normal 25 5" xfId="594"/>
    <cellStyle name="Normal 25 6" xfId="595"/>
    <cellStyle name="Normal 25 7" xfId="596"/>
    <cellStyle name="Normal 25 8" xfId="597"/>
    <cellStyle name="Normal 25 9" xfId="598"/>
    <cellStyle name="Normal 26" xfId="599"/>
    <cellStyle name="Normal 26 10" xfId="600"/>
    <cellStyle name="Normal 26 11" xfId="601"/>
    <cellStyle name="Normal 26 12" xfId="602"/>
    <cellStyle name="Normal 26 13" xfId="603"/>
    <cellStyle name="Normal 26 14" xfId="604"/>
    <cellStyle name="Normal 26 15" xfId="605"/>
    <cellStyle name="Normal 26 16" xfId="606"/>
    <cellStyle name="Normal 26 17" xfId="607"/>
    <cellStyle name="Normal 26 18" xfId="608"/>
    <cellStyle name="Normal 26 19" xfId="609"/>
    <cellStyle name="Normal 26 2" xfId="610"/>
    <cellStyle name="Normal 26 20" xfId="611"/>
    <cellStyle name="Normal 26 21" xfId="612"/>
    <cellStyle name="Normal 26 22" xfId="613"/>
    <cellStyle name="Normal 26 23" xfId="614"/>
    <cellStyle name="Normal 26 24" xfId="615"/>
    <cellStyle name="Normal 26 25" xfId="616"/>
    <cellStyle name="Normal 26 26" xfId="617"/>
    <cellStyle name="Normal 26 27" xfId="618"/>
    <cellStyle name="Normal 26 28" xfId="619"/>
    <cellStyle name="Normal 26 29" xfId="620"/>
    <cellStyle name="Normal 26 3" xfId="621"/>
    <cellStyle name="Normal 26 30" xfId="622"/>
    <cellStyle name="Normal 26 31" xfId="623"/>
    <cellStyle name="Normal 26 32" xfId="624"/>
    <cellStyle name="Normal 26 33" xfId="625"/>
    <cellStyle name="Normal 26 4" xfId="626"/>
    <cellStyle name="Normal 26 5" xfId="627"/>
    <cellStyle name="Normal 26 6" xfId="628"/>
    <cellStyle name="Normal 26 7" xfId="629"/>
    <cellStyle name="Normal 26 8" xfId="630"/>
    <cellStyle name="Normal 26 9" xfId="631"/>
    <cellStyle name="Normal 27" xfId="632"/>
    <cellStyle name="Normal 27 10" xfId="633"/>
    <cellStyle name="Normal 27 11" xfId="634"/>
    <cellStyle name="Normal 27 12" xfId="635"/>
    <cellStyle name="Normal 27 13" xfId="636"/>
    <cellStyle name="Normal 27 14" xfId="637"/>
    <cellStyle name="Normal 27 15" xfId="638"/>
    <cellStyle name="Normal 27 16" xfId="639"/>
    <cellStyle name="Normal 27 17" xfId="640"/>
    <cellStyle name="Normal 27 18" xfId="641"/>
    <cellStyle name="Normal 27 19" xfId="642"/>
    <cellStyle name="Normal 27 2" xfId="643"/>
    <cellStyle name="Normal 27 20" xfId="644"/>
    <cellStyle name="Normal 27 21" xfId="645"/>
    <cellStyle name="Normal 27 22" xfId="646"/>
    <cellStyle name="Normal 27 23" xfId="647"/>
    <cellStyle name="Normal 27 24" xfId="648"/>
    <cellStyle name="Normal 27 25" xfId="649"/>
    <cellStyle name="Normal 27 26" xfId="650"/>
    <cellStyle name="Normal 27 27" xfId="651"/>
    <cellStyle name="Normal 27 28" xfId="652"/>
    <cellStyle name="Normal 27 29" xfId="653"/>
    <cellStyle name="Normal 27 3" xfId="654"/>
    <cellStyle name="Normal 27 30" xfId="655"/>
    <cellStyle name="Normal 27 31" xfId="656"/>
    <cellStyle name="Normal 27 32" xfId="657"/>
    <cellStyle name="Normal 27 33" xfId="658"/>
    <cellStyle name="Normal 27 4" xfId="659"/>
    <cellStyle name="Normal 27 5" xfId="660"/>
    <cellStyle name="Normal 27 6" xfId="661"/>
    <cellStyle name="Normal 27 7" xfId="662"/>
    <cellStyle name="Normal 27 8" xfId="663"/>
    <cellStyle name="Normal 27 9" xfId="664"/>
    <cellStyle name="Normal 28" xfId="665"/>
    <cellStyle name="Normal 28 10" xfId="666"/>
    <cellStyle name="Normal 28 11" xfId="667"/>
    <cellStyle name="Normal 28 12" xfId="668"/>
    <cellStyle name="Normal 28 13" xfId="669"/>
    <cellStyle name="Normal 28 14" xfId="670"/>
    <cellStyle name="Normal 28 15" xfId="671"/>
    <cellStyle name="Normal 28 16" xfId="672"/>
    <cellStyle name="Normal 28 17" xfId="673"/>
    <cellStyle name="Normal 28 18" xfId="674"/>
    <cellStyle name="Normal 28 19" xfId="675"/>
    <cellStyle name="Normal 28 2" xfId="676"/>
    <cellStyle name="Normal 28 20" xfId="677"/>
    <cellStyle name="Normal 28 21" xfId="678"/>
    <cellStyle name="Normal 28 22" xfId="679"/>
    <cellStyle name="Normal 28 23" xfId="680"/>
    <cellStyle name="Normal 28 24" xfId="681"/>
    <cellStyle name="Normal 28 25" xfId="682"/>
    <cellStyle name="Normal 28 26" xfId="683"/>
    <cellStyle name="Normal 28 27" xfId="684"/>
    <cellStyle name="Normal 28 28" xfId="685"/>
    <cellStyle name="Normal 28 29" xfId="686"/>
    <cellStyle name="Normal 28 3" xfId="687"/>
    <cellStyle name="Normal 28 30" xfId="688"/>
    <cellStyle name="Normal 28 31" xfId="689"/>
    <cellStyle name="Normal 28 32" xfId="690"/>
    <cellStyle name="Normal 28 33" xfId="691"/>
    <cellStyle name="Normal 28 4" xfId="692"/>
    <cellStyle name="Normal 28 5" xfId="693"/>
    <cellStyle name="Normal 28 6" xfId="694"/>
    <cellStyle name="Normal 28 7" xfId="695"/>
    <cellStyle name="Normal 28 8" xfId="696"/>
    <cellStyle name="Normal 28 9" xfId="697"/>
    <cellStyle name="Normal 29" xfId="698"/>
    <cellStyle name="Normal 29 10" xfId="699"/>
    <cellStyle name="Normal 29 11" xfId="700"/>
    <cellStyle name="Normal 29 12" xfId="701"/>
    <cellStyle name="Normal 29 13" xfId="702"/>
    <cellStyle name="Normal 29 14" xfId="703"/>
    <cellStyle name="Normal 29 15" xfId="704"/>
    <cellStyle name="Normal 29 16" xfId="705"/>
    <cellStyle name="Normal 29 17" xfId="706"/>
    <cellStyle name="Normal 29 18" xfId="707"/>
    <cellStyle name="Normal 29 19" xfId="708"/>
    <cellStyle name="Normal 29 2" xfId="709"/>
    <cellStyle name="Normal 29 20" xfId="710"/>
    <cellStyle name="Normal 29 21" xfId="711"/>
    <cellStyle name="Normal 29 22" xfId="712"/>
    <cellStyle name="Normal 29 23" xfId="713"/>
    <cellStyle name="Normal 29 24" xfId="714"/>
    <cellStyle name="Normal 29 25" xfId="715"/>
    <cellStyle name="Normal 29 26" xfId="716"/>
    <cellStyle name="Normal 29 27" xfId="717"/>
    <cellStyle name="Normal 29 28" xfId="718"/>
    <cellStyle name="Normal 29 29" xfId="719"/>
    <cellStyle name="Normal 29 3" xfId="720"/>
    <cellStyle name="Normal 29 30" xfId="721"/>
    <cellStyle name="Normal 29 31" xfId="722"/>
    <cellStyle name="Normal 29 32" xfId="723"/>
    <cellStyle name="Normal 29 33" xfId="724"/>
    <cellStyle name="Normal 29 4" xfId="725"/>
    <cellStyle name="Normal 29 5" xfId="726"/>
    <cellStyle name="Normal 29 6" xfId="727"/>
    <cellStyle name="Normal 29 7" xfId="728"/>
    <cellStyle name="Normal 29 8" xfId="729"/>
    <cellStyle name="Normal 29 9" xfId="730"/>
    <cellStyle name="Normal 3 10" xfId="731"/>
    <cellStyle name="Normal 3 11" xfId="732"/>
    <cellStyle name="Normal 3 12" xfId="733"/>
    <cellStyle name="Normal 3 13" xfId="734"/>
    <cellStyle name="Normal 3 14" xfId="735"/>
    <cellStyle name="Normal 3 15" xfId="736"/>
    <cellStyle name="Normal 3 16" xfId="737"/>
    <cellStyle name="Normal 3 17" xfId="738"/>
    <cellStyle name="Normal 3 18" xfId="739"/>
    <cellStyle name="Normal 3 19" xfId="740"/>
    <cellStyle name="Normal 3 2" xfId="741"/>
    <cellStyle name="Normal 3 20" xfId="742"/>
    <cellStyle name="Normal 3 21" xfId="743"/>
    <cellStyle name="Normal 3 22" xfId="744"/>
    <cellStyle name="Normal 3 23" xfId="745"/>
    <cellStyle name="Normal 3 24" xfId="746"/>
    <cellStyle name="Normal 3 25" xfId="747"/>
    <cellStyle name="Normal 3 26" xfId="748"/>
    <cellStyle name="Normal 3 27" xfId="749"/>
    <cellStyle name="Normal 3 28" xfId="750"/>
    <cellStyle name="Normal 3 29" xfId="751"/>
    <cellStyle name="Normal 3 3" xfId="752"/>
    <cellStyle name="Normal 3 30" xfId="753"/>
    <cellStyle name="Normal 3 31" xfId="754"/>
    <cellStyle name="Normal 3 32" xfId="755"/>
    <cellStyle name="Normal 3 33" xfId="756"/>
    <cellStyle name="Normal 3 34" xfId="757"/>
    <cellStyle name="Normal 3 35" xfId="758"/>
    <cellStyle name="Normal 3 36" xfId="759"/>
    <cellStyle name="Normal 3 4" xfId="760"/>
    <cellStyle name="Normal 3 5" xfId="761"/>
    <cellStyle name="Normal 3 6" xfId="762"/>
    <cellStyle name="Normal 3 7" xfId="763"/>
    <cellStyle name="Normal 3 8" xfId="764"/>
    <cellStyle name="Normal 3 9" xfId="765"/>
    <cellStyle name="Normal 30" xfId="766"/>
    <cellStyle name="Normal 30 10" xfId="767"/>
    <cellStyle name="Normal 30 11" xfId="768"/>
    <cellStyle name="Normal 30 12" xfId="769"/>
    <cellStyle name="Normal 30 13" xfId="770"/>
    <cellStyle name="Normal 30 14" xfId="771"/>
    <cellStyle name="Normal 30 15" xfId="772"/>
    <cellStyle name="Normal 30 16" xfId="773"/>
    <cellStyle name="Normal 30 17" xfId="774"/>
    <cellStyle name="Normal 30 18" xfId="775"/>
    <cellStyle name="Normal 30 19" xfId="776"/>
    <cellStyle name="Normal 30 2" xfId="777"/>
    <cellStyle name="Normal 30 20" xfId="778"/>
    <cellStyle name="Normal 30 21" xfId="779"/>
    <cellStyle name="Normal 30 22" xfId="780"/>
    <cellStyle name="Normal 30 23" xfId="781"/>
    <cellStyle name="Normal 30 24" xfId="782"/>
    <cellStyle name="Normal 30 25" xfId="783"/>
    <cellStyle name="Normal 30 26" xfId="784"/>
    <cellStyle name="Normal 30 27" xfId="785"/>
    <cellStyle name="Normal 30 28" xfId="786"/>
    <cellStyle name="Normal 30 29" xfId="787"/>
    <cellStyle name="Normal 30 3" xfId="788"/>
    <cellStyle name="Normal 30 30" xfId="789"/>
    <cellStyle name="Normal 30 31" xfId="790"/>
    <cellStyle name="Normal 30 32" xfId="791"/>
    <cellStyle name="Normal 30 33" xfId="792"/>
    <cellStyle name="Normal 30 4" xfId="793"/>
    <cellStyle name="Normal 30 5" xfId="794"/>
    <cellStyle name="Normal 30 6" xfId="795"/>
    <cellStyle name="Normal 30 7" xfId="796"/>
    <cellStyle name="Normal 30 8" xfId="797"/>
    <cellStyle name="Normal 30 9" xfId="798"/>
    <cellStyle name="Normal 31" xfId="799"/>
    <cellStyle name="Normal 31 10" xfId="800"/>
    <cellStyle name="Normal 31 11" xfId="801"/>
    <cellStyle name="Normal 31 12" xfId="802"/>
    <cellStyle name="Normal 31 13" xfId="803"/>
    <cellStyle name="Normal 31 14" xfId="804"/>
    <cellStyle name="Normal 31 15" xfId="805"/>
    <cellStyle name="Normal 31 16" xfId="806"/>
    <cellStyle name="Normal 31 17" xfId="807"/>
    <cellStyle name="Normal 31 18" xfId="808"/>
    <cellStyle name="Normal 31 19" xfId="809"/>
    <cellStyle name="Normal 31 2" xfId="810"/>
    <cellStyle name="Normal 31 20" xfId="811"/>
    <cellStyle name="Normal 31 21" xfId="812"/>
    <cellStyle name="Normal 31 22" xfId="813"/>
    <cellStyle name="Normal 31 23" xfId="814"/>
    <cellStyle name="Normal 31 24" xfId="815"/>
    <cellStyle name="Normal 31 25" xfId="816"/>
    <cellStyle name="Normal 31 26" xfId="817"/>
    <cellStyle name="Normal 31 27" xfId="818"/>
    <cellStyle name="Normal 31 28" xfId="819"/>
    <cellStyle name="Normal 31 29" xfId="820"/>
    <cellStyle name="Normal 31 3" xfId="821"/>
    <cellStyle name="Normal 31 30" xfId="822"/>
    <cellStyle name="Normal 31 31" xfId="823"/>
    <cellStyle name="Normal 31 32" xfId="824"/>
    <cellStyle name="Normal 31 33" xfId="825"/>
    <cellStyle name="Normal 31 4" xfId="826"/>
    <cellStyle name="Normal 31 5" xfId="827"/>
    <cellStyle name="Normal 31 6" xfId="828"/>
    <cellStyle name="Normal 31 7" xfId="829"/>
    <cellStyle name="Normal 31 8" xfId="830"/>
    <cellStyle name="Normal 31 9" xfId="831"/>
    <cellStyle name="Normal 32" xfId="832"/>
    <cellStyle name="Normal 32 10" xfId="833"/>
    <cellStyle name="Normal 32 11" xfId="834"/>
    <cellStyle name="Normal 32 12" xfId="835"/>
    <cellStyle name="Normal 32 13" xfId="836"/>
    <cellStyle name="Normal 32 14" xfId="837"/>
    <cellStyle name="Normal 32 15" xfId="838"/>
    <cellStyle name="Normal 32 16" xfId="839"/>
    <cellStyle name="Normal 32 17" xfId="840"/>
    <cellStyle name="Normal 32 18" xfId="841"/>
    <cellStyle name="Normal 32 19" xfId="842"/>
    <cellStyle name="Normal 32 2" xfId="843"/>
    <cellStyle name="Normal 32 20" xfId="844"/>
    <cellStyle name="Normal 32 21" xfId="845"/>
    <cellStyle name="Normal 32 22" xfId="846"/>
    <cellStyle name="Normal 32 23" xfId="847"/>
    <cellStyle name="Normal 32 24" xfId="848"/>
    <cellStyle name="Normal 32 25" xfId="849"/>
    <cellStyle name="Normal 32 26" xfId="850"/>
    <cellStyle name="Normal 32 27" xfId="851"/>
    <cellStyle name="Normal 32 28" xfId="852"/>
    <cellStyle name="Normal 32 29" xfId="853"/>
    <cellStyle name="Normal 32 3" xfId="854"/>
    <cellStyle name="Normal 32 30" xfId="855"/>
    <cellStyle name="Normal 32 31" xfId="856"/>
    <cellStyle name="Normal 32 32" xfId="857"/>
    <cellStyle name="Normal 32 33" xfId="858"/>
    <cellStyle name="Normal 32 4" xfId="859"/>
    <cellStyle name="Normal 32 5" xfId="860"/>
    <cellStyle name="Normal 32 6" xfId="861"/>
    <cellStyle name="Normal 32 7" xfId="862"/>
    <cellStyle name="Normal 32 8" xfId="863"/>
    <cellStyle name="Normal 32 9" xfId="864"/>
    <cellStyle name="Normal 33" xfId="865"/>
    <cellStyle name="Normal 33 10" xfId="866"/>
    <cellStyle name="Normal 33 11" xfId="867"/>
    <cellStyle name="Normal 33 12" xfId="868"/>
    <cellStyle name="Normal 33 13" xfId="869"/>
    <cellStyle name="Normal 33 14" xfId="870"/>
    <cellStyle name="Normal 33 15" xfId="871"/>
    <cellStyle name="Normal 33 16" xfId="872"/>
    <cellStyle name="Normal 33 17" xfId="873"/>
    <cellStyle name="Normal 33 18" xfId="874"/>
    <cellStyle name="Normal 33 19" xfId="875"/>
    <cellStyle name="Normal 33 2" xfId="876"/>
    <cellStyle name="Normal 33 20" xfId="877"/>
    <cellStyle name="Normal 33 21" xfId="878"/>
    <cellStyle name="Normal 33 22" xfId="879"/>
    <cellStyle name="Normal 33 23" xfId="880"/>
    <cellStyle name="Normal 33 24" xfId="881"/>
    <cellStyle name="Normal 33 25" xfId="882"/>
    <cellStyle name="Normal 33 26" xfId="883"/>
    <cellStyle name="Normal 33 27" xfId="884"/>
    <cellStyle name="Normal 33 28" xfId="885"/>
    <cellStyle name="Normal 33 29" xfId="886"/>
    <cellStyle name="Normal 33 3" xfId="887"/>
    <cellStyle name="Normal 33 30" xfId="888"/>
    <cellStyle name="Normal 33 31" xfId="889"/>
    <cellStyle name="Normal 33 32" xfId="890"/>
    <cellStyle name="Normal 33 33" xfId="891"/>
    <cellStyle name="Normal 33 4" xfId="892"/>
    <cellStyle name="Normal 33 5" xfId="893"/>
    <cellStyle name="Normal 33 6" xfId="894"/>
    <cellStyle name="Normal 33 7" xfId="895"/>
    <cellStyle name="Normal 33 8" xfId="896"/>
    <cellStyle name="Normal 33 9" xfId="897"/>
    <cellStyle name="Normal 34" xfId="898"/>
    <cellStyle name="Normal 34 10" xfId="899"/>
    <cellStyle name="Normal 34 11" xfId="900"/>
    <cellStyle name="Normal 34 12" xfId="901"/>
    <cellStyle name="Normal 34 13" xfId="902"/>
    <cellStyle name="Normal 34 14" xfId="903"/>
    <cellStyle name="Normal 34 15" xfId="904"/>
    <cellStyle name="Normal 34 16" xfId="905"/>
    <cellStyle name="Normal 34 17" xfId="906"/>
    <cellStyle name="Normal 34 18" xfId="907"/>
    <cellStyle name="Normal 34 19" xfId="908"/>
    <cellStyle name="Normal 34 2" xfId="909"/>
    <cellStyle name="Normal 34 20" xfId="910"/>
    <cellStyle name="Normal 34 21" xfId="911"/>
    <cellStyle name="Normal 34 22" xfId="912"/>
    <cellStyle name="Normal 34 23" xfId="913"/>
    <cellStyle name="Normal 34 24" xfId="914"/>
    <cellStyle name="Normal 34 25" xfId="915"/>
    <cellStyle name="Normal 34 26" xfId="916"/>
    <cellStyle name="Normal 34 27" xfId="917"/>
    <cellStyle name="Normal 34 28" xfId="918"/>
    <cellStyle name="Normal 34 29" xfId="919"/>
    <cellStyle name="Normal 34 3" xfId="920"/>
    <cellStyle name="Normal 34 30" xfId="921"/>
    <cellStyle name="Normal 34 31" xfId="922"/>
    <cellStyle name="Normal 34 32" xfId="923"/>
    <cellStyle name="Normal 34 33" xfId="924"/>
    <cellStyle name="Normal 34 4" xfId="925"/>
    <cellStyle name="Normal 34 5" xfId="926"/>
    <cellStyle name="Normal 34 6" xfId="927"/>
    <cellStyle name="Normal 34 7" xfId="928"/>
    <cellStyle name="Normal 34 8" xfId="929"/>
    <cellStyle name="Normal 34 9" xfId="930"/>
    <cellStyle name="Normal 35" xfId="931"/>
    <cellStyle name="Normal 35 2" xfId="932"/>
    <cellStyle name="Normal 36" xfId="933"/>
    <cellStyle name="Normal 36 2" xfId="934"/>
    <cellStyle name="Normal 36 3" xfId="935"/>
    <cellStyle name="Normal 37" xfId="936"/>
    <cellStyle name="Normal 37 2" xfId="937"/>
    <cellStyle name="Normal 38" xfId="938"/>
    <cellStyle name="Normal 38 2" xfId="939"/>
    <cellStyle name="Normal 39" xfId="940"/>
    <cellStyle name="Normal 39 2" xfId="941"/>
    <cellStyle name="Normal 4 10" xfId="942"/>
    <cellStyle name="Normal 4 11" xfId="943"/>
    <cellStyle name="Normal 4 12" xfId="944"/>
    <cellStyle name="Normal 4 13" xfId="945"/>
    <cellStyle name="Normal 4 14" xfId="946"/>
    <cellStyle name="Normal 4 15" xfId="947"/>
    <cellStyle name="Normal 4 16" xfId="948"/>
    <cellStyle name="Normal 4 17" xfId="949"/>
    <cellStyle name="Normal 4 18" xfId="950"/>
    <cellStyle name="Normal 4 19" xfId="951"/>
    <cellStyle name="Normal 4 2" xfId="952"/>
    <cellStyle name="Normal 4 20" xfId="953"/>
    <cellStyle name="Normal 4 21" xfId="954"/>
    <cellStyle name="Normal 4 22" xfId="955"/>
    <cellStyle name="Normal 4 23" xfId="956"/>
    <cellStyle name="Normal 4 24" xfId="957"/>
    <cellStyle name="Normal 4 25" xfId="958"/>
    <cellStyle name="Normal 4 26" xfId="959"/>
    <cellStyle name="Normal 4 27" xfId="960"/>
    <cellStyle name="Normal 4 28" xfId="961"/>
    <cellStyle name="Normal 4 29" xfId="962"/>
    <cellStyle name="Normal 4 3" xfId="963"/>
    <cellStyle name="Normal 4 30" xfId="964"/>
    <cellStyle name="Normal 4 31" xfId="965"/>
    <cellStyle name="Normal 4 32" xfId="966"/>
    <cellStyle name="Normal 4 33" xfId="967"/>
    <cellStyle name="Normal 4 34" xfId="968"/>
    <cellStyle name="Normal 4 35" xfId="969"/>
    <cellStyle name="Normal 4 4" xfId="970"/>
    <cellStyle name="Normal 4 5" xfId="971"/>
    <cellStyle name="Normal 4 6" xfId="972"/>
    <cellStyle name="Normal 4 7" xfId="973"/>
    <cellStyle name="Normal 4 8" xfId="974"/>
    <cellStyle name="Normal 4 9" xfId="975"/>
    <cellStyle name="Normal 40" xfId="976"/>
    <cellStyle name="Normal 40 2" xfId="977"/>
    <cellStyle name="Normal 41" xfId="978"/>
    <cellStyle name="Normal 41 2" xfId="979"/>
    <cellStyle name="Normal 42" xfId="980"/>
    <cellStyle name="Normal 42 2" xfId="981"/>
    <cellStyle name="Normal 43" xfId="982"/>
    <cellStyle name="Normal 44" xfId="983"/>
    <cellStyle name="Normal 45" xfId="984"/>
    <cellStyle name="Normal 46" xfId="985"/>
    <cellStyle name="Normal 47" xfId="986"/>
    <cellStyle name="Normal 48" xfId="987"/>
    <cellStyle name="Normal 49" xfId="988"/>
    <cellStyle name="Normal 5 2" xfId="989"/>
    <cellStyle name="Normal 5 3" xfId="990"/>
    <cellStyle name="Normal 5 4" xfId="991"/>
    <cellStyle name="Normal 51" xfId="992"/>
    <cellStyle name="Normal 52" xfId="993"/>
    <cellStyle name="Normal 53" xfId="994"/>
    <cellStyle name="Normal 54" xfId="995"/>
    <cellStyle name="Normal 55" xfId="996"/>
    <cellStyle name="Normal 56" xfId="997"/>
    <cellStyle name="Normal 57" xfId="998"/>
    <cellStyle name="Normal 58" xfId="999"/>
    <cellStyle name="Normal 59" xfId="1000"/>
    <cellStyle name="Normal 6 10" xfId="1001"/>
    <cellStyle name="Normal 6 11" xfId="1002"/>
    <cellStyle name="Normal 6 12" xfId="1003"/>
    <cellStyle name="Normal 6 13" xfId="1004"/>
    <cellStyle name="Normal 6 14" xfId="1005"/>
    <cellStyle name="Normal 6 15" xfId="1006"/>
    <cellStyle name="Normal 6 16" xfId="1007"/>
    <cellStyle name="Normal 6 17" xfId="1008"/>
    <cellStyle name="Normal 6 18" xfId="1009"/>
    <cellStyle name="Normal 6 19" xfId="1010"/>
    <cellStyle name="Normal 6 2" xfId="1011"/>
    <cellStyle name="Normal 6 20" xfId="1012"/>
    <cellStyle name="Normal 6 21" xfId="1013"/>
    <cellStyle name="Normal 6 22" xfId="1014"/>
    <cellStyle name="Normal 6 23" xfId="1015"/>
    <cellStyle name="Normal 6 24" xfId="1016"/>
    <cellStyle name="Normal 6 25" xfId="1017"/>
    <cellStyle name="Normal 6 26" xfId="1018"/>
    <cellStyle name="Normal 6 27" xfId="1019"/>
    <cellStyle name="Normal 6 28" xfId="1020"/>
    <cellStyle name="Normal 6 29" xfId="1021"/>
    <cellStyle name="Normal 6 3" xfId="1022"/>
    <cellStyle name="Normal 6 30" xfId="1023"/>
    <cellStyle name="Normal 6 31" xfId="1024"/>
    <cellStyle name="Normal 6 32" xfId="1025"/>
    <cellStyle name="Normal 6 33" xfId="1026"/>
    <cellStyle name="Normal 6 34" xfId="1027"/>
    <cellStyle name="Normal 6 35" xfId="1028"/>
    <cellStyle name="Normal 6 4" xfId="1029"/>
    <cellStyle name="Normal 6 5" xfId="1030"/>
    <cellStyle name="Normal 6 6" xfId="1031"/>
    <cellStyle name="Normal 6 7" xfId="1032"/>
    <cellStyle name="Normal 6 8" xfId="1033"/>
    <cellStyle name="Normal 6 9" xfId="1034"/>
    <cellStyle name="Normal 60" xfId="1035"/>
    <cellStyle name="Normal 61" xfId="1036"/>
    <cellStyle name="Normal 62" xfId="1037"/>
    <cellStyle name="Normal 63" xfId="1038"/>
    <cellStyle name="Normal 64" xfId="1039"/>
    <cellStyle name="Normal 65" xfId="1040"/>
    <cellStyle name="Normal 66" xfId="1041"/>
    <cellStyle name="Normal 67" xfId="1042"/>
    <cellStyle name="Normal 68" xfId="1043"/>
    <cellStyle name="Normal 69" xfId="1044"/>
    <cellStyle name="Normal 7 10" xfId="1045"/>
    <cellStyle name="Normal 7 11" xfId="1046"/>
    <cellStyle name="Normal 7 12" xfId="1047"/>
    <cellStyle name="Normal 7 13" xfId="1048"/>
    <cellStyle name="Normal 7 14" xfId="1049"/>
    <cellStyle name="Normal 7 15" xfId="1050"/>
    <cellStyle name="Normal 7 16" xfId="1051"/>
    <cellStyle name="Normal 7 17" xfId="1052"/>
    <cellStyle name="Normal 7 18" xfId="1053"/>
    <cellStyle name="Normal 7 19" xfId="1054"/>
    <cellStyle name="Normal 7 2" xfId="1055"/>
    <cellStyle name="Normal 7 20" xfId="1056"/>
    <cellStyle name="Normal 7 21" xfId="1057"/>
    <cellStyle name="Normal 7 22" xfId="1058"/>
    <cellStyle name="Normal 7 23" xfId="1059"/>
    <cellStyle name="Normal 7 24" xfId="1060"/>
    <cellStyle name="Normal 7 25" xfId="1061"/>
    <cellStyle name="Normal 7 26" xfId="1062"/>
    <cellStyle name="Normal 7 27" xfId="1063"/>
    <cellStyle name="Normal 7 28" xfId="1064"/>
    <cellStyle name="Normal 7 29" xfId="1065"/>
    <cellStyle name="Normal 7 3" xfId="1066"/>
    <cellStyle name="Normal 7 30" xfId="1067"/>
    <cellStyle name="Normal 7 31" xfId="1068"/>
    <cellStyle name="Normal 7 32" xfId="1069"/>
    <cellStyle name="Normal 7 33" xfId="1070"/>
    <cellStyle name="Normal 7 34" xfId="1071"/>
    <cellStyle name="Normal 7 35" xfId="1072"/>
    <cellStyle name="Normal 7 4" xfId="1073"/>
    <cellStyle name="Normal 7 5" xfId="1074"/>
    <cellStyle name="Normal 7 6" xfId="1075"/>
    <cellStyle name="Normal 7 7" xfId="1076"/>
    <cellStyle name="Normal 7 8" xfId="1077"/>
    <cellStyle name="Normal 7 9" xfId="1078"/>
    <cellStyle name="Normal 70" xfId="1079"/>
    <cellStyle name="Normal 71" xfId="1080"/>
    <cellStyle name="Normal 72" xfId="1081"/>
    <cellStyle name="Normal 73" xfId="1082"/>
    <cellStyle name="Normal 76" xfId="1083"/>
    <cellStyle name="Normal 77" xfId="1084"/>
    <cellStyle name="Normal 78" xfId="1085"/>
    <cellStyle name="Normal 79" xfId="1086"/>
    <cellStyle name="Normal 8 10" xfId="1087"/>
    <cellStyle name="Normal 8 11" xfId="1088"/>
    <cellStyle name="Normal 8 12" xfId="1089"/>
    <cellStyle name="Normal 8 13" xfId="1090"/>
    <cellStyle name="Normal 8 14" xfId="1091"/>
    <cellStyle name="Normal 8 15" xfId="1092"/>
    <cellStyle name="Normal 8 16" xfId="1093"/>
    <cellStyle name="Normal 8 17" xfId="1094"/>
    <cellStyle name="Normal 8 18" xfId="1095"/>
    <cellStyle name="Normal 8 19" xfId="1096"/>
    <cellStyle name="Normal 8 2" xfId="1097"/>
    <cellStyle name="Normal 8 20" xfId="1098"/>
    <cellStyle name="Normal 8 21" xfId="1099"/>
    <cellStyle name="Normal 8 22" xfId="1100"/>
    <cellStyle name="Normal 8 23" xfId="1101"/>
    <cellStyle name="Normal 8 24" xfId="1102"/>
    <cellStyle name="Normal 8 25" xfId="1103"/>
    <cellStyle name="Normal 8 26" xfId="1104"/>
    <cellStyle name="Normal 8 27" xfId="1105"/>
    <cellStyle name="Normal 8 28" xfId="1106"/>
    <cellStyle name="Normal 8 29" xfId="1107"/>
    <cellStyle name="Normal 8 3" xfId="1108"/>
    <cellStyle name="Normal 8 30" xfId="1109"/>
    <cellStyle name="Normal 8 31" xfId="1110"/>
    <cellStyle name="Normal 8 32" xfId="1111"/>
    <cellStyle name="Normal 8 33" xfId="1112"/>
    <cellStyle name="Normal 8 34" xfId="1113"/>
    <cellStyle name="Normal 8 35" xfId="1114"/>
    <cellStyle name="Normal 8 4" xfId="1115"/>
    <cellStyle name="Normal 8 5" xfId="1116"/>
    <cellStyle name="Normal 8 6" xfId="1117"/>
    <cellStyle name="Normal 8 7" xfId="1118"/>
    <cellStyle name="Normal 8 8" xfId="1119"/>
    <cellStyle name="Normal 8 9" xfId="1120"/>
    <cellStyle name="Normal 80" xfId="1121"/>
    <cellStyle name="Normal 81 2" xfId="1122"/>
    <cellStyle name="Normal 9 10" xfId="1123"/>
    <cellStyle name="Normal 9 11" xfId="1124"/>
    <cellStyle name="Normal 9 12" xfId="1125"/>
    <cellStyle name="Normal 9 13" xfId="1126"/>
    <cellStyle name="Normal 9 14" xfId="1127"/>
    <cellStyle name="Normal 9 15" xfId="1128"/>
    <cellStyle name="Normal 9 16" xfId="1129"/>
    <cellStyle name="Normal 9 17" xfId="1130"/>
    <cellStyle name="Normal 9 18" xfId="1131"/>
    <cellStyle name="Normal 9 19" xfId="1132"/>
    <cellStyle name="Normal 9 2" xfId="1133"/>
    <cellStyle name="Normal 9 20" xfId="1134"/>
    <cellStyle name="Normal 9 21" xfId="1135"/>
    <cellStyle name="Normal 9 22" xfId="1136"/>
    <cellStyle name="Normal 9 23" xfId="1137"/>
    <cellStyle name="Normal 9 24" xfId="1138"/>
    <cellStyle name="Normal 9 25" xfId="1139"/>
    <cellStyle name="Normal 9 26" xfId="1140"/>
    <cellStyle name="Normal 9 27" xfId="1141"/>
    <cellStyle name="Normal 9 28" xfId="1142"/>
    <cellStyle name="Normal 9 29" xfId="1143"/>
    <cellStyle name="Normal 9 3" xfId="1144"/>
    <cellStyle name="Normal 9 30" xfId="1145"/>
    <cellStyle name="Normal 9 31" xfId="1146"/>
    <cellStyle name="Normal 9 32" xfId="1147"/>
    <cellStyle name="Normal 9 33" xfId="1148"/>
    <cellStyle name="Normal 9 34" xfId="1149"/>
    <cellStyle name="Normal 9 35" xfId="1150"/>
    <cellStyle name="Normal 9 4" xfId="1151"/>
    <cellStyle name="Normal 9 5" xfId="1152"/>
    <cellStyle name="Normal 9 6" xfId="1153"/>
    <cellStyle name="Normal 9 7" xfId="1154"/>
    <cellStyle name="Normal 9 8" xfId="1155"/>
    <cellStyle name="Normal 9 9" xfId="1156"/>
    <cellStyle name="Percent 2" xfId="1157"/>
    <cellStyle name="Percent 2 2" xfId="1158"/>
    <cellStyle name="Standard_DRAFT MGP_FC" xfId="1159"/>
    <cellStyle name="Style 1" xfId="1160"/>
    <cellStyle name="표준_spec revised in July" xfId="1161"/>
    <cellStyle name="Normal 87" xfId="1162"/>
    <cellStyle name="Normal 88" xfId="1163"/>
    <cellStyle name="Normal 89" xfId="1164"/>
    <cellStyle name="Normal 90" xfId="1165"/>
    <cellStyle name="Normal 92" xfId="1166"/>
    <cellStyle name="Normal 98" xfId="1167"/>
    <cellStyle name="Normal 2 2 2" xfId="1168"/>
    <cellStyle builtinId="29" name="Accent1" xfId="1169"/>
    <cellStyle builtinId="5" name="Percent" xfId="117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externalLinks/externalLink1.xml" Type="http://schemas.openxmlformats.org/officeDocument/2006/relationships/externalLink" /><Relationship Id="rId6" Target="/xl/externalLinks/externalLink2.xml" Type="http://schemas.openxmlformats.org/officeDocument/2006/relationships/externalLink" /><Relationship Id="rId7" Target="styles.xml" Type="http://schemas.openxmlformats.org/officeDocument/2006/relationships/styles" /><Relationship Id="rId8" Target="theme/theme1.xml" Type="http://schemas.openxmlformats.org/officeDocument/2006/relationships/theme" /></Relationships>
</file>

<file path=xl/comments/comment1.xml><?xml version="1.0" encoding="utf-8"?>
<comments xmlns="http://schemas.openxmlformats.org/spreadsheetml/2006/main">
  <authors>
    <author>Maria Gunnarson</author>
  </authors>
  <commentList>
    <comment authorId="0" ref="I19" shapeId="0">
      <text>
        <t>Maria Gunnarson:
Check fit if fabric is strethcy enugh</t>
      </text>
    </comment>
    <comment authorId="0" ref="I20" shapeId="0">
      <text>
        <t>Maria Gunnarson:
Check fit if fabric is strethcy enugh</t>
      </text>
    </comment>
    <comment authorId="0" ref="AO79" shapeId="0">
      <text>
        <t>Maria Gunnarson:
2nd Proto
1st proto recived 10th</t>
      </text>
    </comment>
    <comment authorId="0" ref="AO81" shapeId="0">
      <text>
        <t>Maria Gunnarson:
2nd Proto
1st proto recived 10th</t>
      </text>
    </comment>
    <comment authorId="0" ref="AO129" shapeId="0">
      <text>
        <t>Maria Gunnarson:
2nd Proto
1st proto recived 10th</t>
      </text>
    </comment>
  </commentList>
</comments>
</file>

<file path=xl/comments/comment2.xml><?xml version="1.0" encoding="utf-8"?>
<comments xmlns="http://schemas.openxmlformats.org/spreadsheetml/2006/main">
  <authors>
    <author>Bart Opten</author>
    <author>Maria Gunnarsson</author>
    <author>Development</author>
    <author>Femke</author>
    <author>Hester Hoogerwerf</author>
    <author>Margreeth Dronkert</author>
    <author>Josha Willemsen</author>
    <author>Bart-Jan Opten</author>
  </authors>
  <commentList>
    <comment authorId="0" ref="T4" shapeId="0">
      <text>
        <t>Bart Opten:
Changed from XS - L</t>
      </text>
    </comment>
    <comment authorId="0" ref="T5" shapeId="0">
      <text>
        <t>Bart Opten:
Changed from XS - L</t>
      </text>
    </comment>
    <comment authorId="0" ref="AE5" shapeId="0">
      <text>
        <t>Bart Opten:
MODAL!</t>
      </text>
    </comment>
    <comment authorId="1" ref="AN5" shapeId="0">
      <text>
        <t xml:space="preserve">Maria Gunnarsson:
new test for shrinkage 15m ready beginning of August // 22/7 MD: Fabric inhouse = 9/9
</t>
      </text>
    </comment>
    <comment authorId="0" ref="T6" shapeId="0">
      <text>
        <t>Bart Opten:
Changed from XS - L</t>
      </text>
    </comment>
    <comment authorId="2" ref="AE7" shapeId="0">
      <text>
        <t xml:space="preserve">Development:
Code was before: 25.08055.I - out of the collectiion. Code updated 6/9
</t>
      </text>
    </comment>
    <comment authorId="3" ref="BA7" shapeId="0">
      <text>
        <t>MD: M&amp;P 63.50</t>
      </text>
    </comment>
    <comment authorId="4" ref="AK8" shapeId="0">
      <text>
        <t>Hester Hoogerwerf:
&lt; 600 METERS € 4,70 600-5000 METERS € 4.10</t>
      </text>
    </comment>
    <comment authorId="2" ref="AN8" shapeId="0">
      <text>
        <t>Development:
7th of July 56.6 meters of 12069 C-15 were send</t>
      </text>
    </comment>
    <comment authorId="3" ref="BA8" shapeId="0">
      <text>
        <t xml:space="preserve">MD: Neto&amp;Silva 17.65
</t>
      </text>
    </comment>
    <comment authorId="4" ref="AK9" shapeId="0">
      <text>
        <t>Hester Hoogerwerf:
&lt; 600 METERS € 4,70 600-5000 METERS € 4.10</t>
      </text>
    </comment>
    <comment authorId="2" ref="AN9" shapeId="0">
      <text>
        <t>Development:
7th of July 56.6 meters of 12069 C-15 were send</t>
      </text>
    </comment>
    <comment authorId="4" ref="AY9" shapeId="0">
      <text>
        <t xml:space="preserve">Hester Hoogerwerf:
1st quote 16,50
</t>
      </text>
    </comment>
    <comment authorId="3" ref="BA9" shapeId="0">
      <text>
        <t>MD: Neto&amp;Silva 17.45</t>
      </text>
    </comment>
    <comment authorId="0" ref="T10" shapeId="0">
      <text>
        <t>Bart Opten:
Changed from XS - L</t>
      </text>
    </comment>
    <comment authorId="0" ref="AE10" shapeId="0">
      <text>
        <t>Bart Opten:
MODAL!</t>
      </text>
    </comment>
    <comment authorId="1" ref="AN10" shapeId="0">
      <text>
        <t xml:space="preserve">Maria Gunnarsson:
new test for shrinkage 15m ready beginning of August // 22/7 MD: Fabric ready 20th of August
</t>
      </text>
    </comment>
    <comment authorId="5" ref="AN11" shapeId="0">
      <text>
        <t xml:space="preserve">Margreeth Dronkert:
22/7 Fabric ready 20th of August
1/9 Fabric received inhouse
</t>
      </text>
    </comment>
    <comment authorId="5" ref="AN12" shapeId="0">
      <text>
        <t xml:space="preserve">Margreeth Dronkert:
22/7 Fabric ready 20th of August
</t>
      </text>
    </comment>
    <comment authorId="0" ref="T13" shapeId="0">
      <text>
        <t>Bart Opten:
Changed from XS - L</t>
      </text>
    </comment>
    <comment authorId="0" ref="AF14" shapeId="0">
      <text>
        <t>Bart Opten:
70117D CORONA AIR BLUE</t>
      </text>
    </comment>
    <comment authorId="0" ref="AF17" shapeId="0">
      <text>
        <t>Bart Opten:
70117D CORONA AIR BLUE</t>
      </text>
    </comment>
    <comment authorId="0" ref="AI18" shapeId="0">
      <text>
        <t xml:space="preserve">Bart Opten:
recycled jeans
</t>
      </text>
    </comment>
    <comment authorId="0" ref="AI19" shapeId="0">
      <text>
        <t xml:space="preserve">Bart Opten:
recycled jeans
</t>
      </text>
    </comment>
    <comment authorId="0" ref="AF20" shapeId="0">
      <text>
        <t>Bart Opten:
70117D CORONA AIR BLUE</t>
      </text>
    </comment>
    <comment authorId="6" ref="CQ23" shapeId="0">
      <text>
        <t>Josha Willemsen:
rejected first delivery because of mmnts. 2nd delivery has been sent without 2nd qc check</t>
      </text>
    </comment>
    <comment authorId="0" ref="AE24" shapeId="0">
      <text>
        <t>Bart Opten:
Tencel + Organic Cotton in WEFT
Old code was 9585A-33 45% stretch…now 35%</t>
      </text>
    </comment>
    <comment authorId="0" ref="D25" shapeId="0">
      <text>
        <t xml:space="preserve">Bart Opten:
Juno SS
</t>
      </text>
    </comment>
    <comment authorId="0" ref="AK25" shapeId="0">
      <text>
        <t xml:space="preserve">Bart Opten:
5 euro fabric Organic??
</t>
      </text>
    </comment>
    <comment authorId="0" ref="D26" shapeId="0">
      <text>
        <t xml:space="preserve">Bart Opten:
Juno SS
</t>
      </text>
    </comment>
    <comment authorId="0" ref="D27" shapeId="0">
      <text>
        <t xml:space="preserve">Bart Opten:
Juno SS
</t>
      </text>
    </comment>
    <comment authorId="0" ref="D28" shapeId="0">
      <text>
        <t xml:space="preserve">Bart Opten:
Juno SS
</t>
      </text>
    </comment>
    <comment authorId="0" ref="D29" shapeId="0">
      <text>
        <t xml:space="preserve">Bart Opten:
Juno SS
</t>
      </text>
    </comment>
    <comment authorId="0" ref="D30" shapeId="0">
      <text>
        <t xml:space="preserve">Bart Opten:
Juno SS
</t>
      </text>
    </comment>
    <comment authorId="0" ref="D31" shapeId="0">
      <text>
        <t xml:space="preserve">Bart Opten:
Juno SS
</t>
      </text>
    </comment>
    <comment authorId="0" ref="D32" shapeId="0">
      <text>
        <t xml:space="preserve">Bart Opten:
Juno SS
</t>
      </text>
    </comment>
    <comment authorId="0" ref="AI32" shapeId="0">
      <text>
        <t xml:space="preserve">Bart Opten:
recycled jeans
</t>
      </text>
    </comment>
    <comment authorId="0" ref="D33" shapeId="0">
      <text>
        <t xml:space="preserve">Bart Opten:
Juno SS
</t>
      </text>
    </comment>
    <comment authorId="0" ref="AE36" shapeId="0">
      <text>
        <t>Bart Opten:
Tencel + Organic Cotton in WEFT
Old code was 9585A-33 45% stretch…now 35%</t>
      </text>
    </comment>
    <comment authorId="0" ref="D37" shapeId="0">
      <text>
        <t>Bart Opten:
CHRISTINA SS</t>
      </text>
    </comment>
    <comment authorId="0" ref="D38" shapeId="0">
      <text>
        <t>Bart Opten:
CHRISTINA SS</t>
      </text>
    </comment>
    <comment authorId="0" ref="D39" shapeId="0">
      <text>
        <t>Bart Opten:
CHRISTINA SS</t>
      </text>
    </comment>
    <comment authorId="0" ref="D40" shapeId="0">
      <text>
        <t>Bart Opten:
CHRISTINA SS</t>
      </text>
    </comment>
    <comment authorId="0" ref="D41" shapeId="0">
      <text>
        <t>Bart Opten:
CHRISTINA SS</t>
      </text>
    </comment>
    <comment authorId="0" ref="E41" shapeId="0">
      <text>
        <t>Bart Opten:
Was Dark Barley Worn</t>
      </text>
    </comment>
    <comment authorId="6" ref="X41" shapeId="0">
      <text>
        <t>Josha Willemsen:
Was SEASONAL MAIN (incorrect)</t>
      </text>
    </comment>
    <comment authorId="0" ref="AI41" shapeId="0">
      <text>
        <t xml:space="preserve">Bart Opten:
recycled jeans
</t>
      </text>
    </comment>
    <comment authorId="6" ref="R42" shapeId="0">
      <text>
        <t>Josha Willemsen:
was HIGH stretch</t>
      </text>
    </comment>
    <comment authorId="0" ref="E45" shapeId="0">
      <text>
        <t xml:space="preserve">Bart Opten:
Was Dusty Mid Shade
</t>
      </text>
    </comment>
    <comment authorId="0" ref="AI45" shapeId="0">
      <text>
        <t xml:space="preserve">Bart Opten:
recycled jeans
</t>
      </text>
    </comment>
    <comment authorId="0" ref="AK47" shapeId="0">
      <text>
        <t>Bart Opten:
5,75…increase due to carded organic weft</t>
      </text>
    </comment>
    <comment authorId="7" ref="AE48" shapeId="0">
      <text>
        <t>Bart-Jan Opten:
70602D Gleen Black OD Black WARP ORGANIC + recycled</t>
      </text>
    </comment>
    <comment authorId="0" ref="AF48" shapeId="0">
      <text>
        <t>Bart Opten:
70103D Gleen Black OD Black</t>
      </text>
    </comment>
    <comment authorId="1" ref="AE49" shapeId="0">
      <text>
        <t>Maria Gunnarsson:
50x50</t>
      </text>
    </comment>
    <comment authorId="0" ref="AK51" shapeId="0">
      <text>
        <t>Bart Opten:
5,75…increase due to carded organic weft</t>
      </text>
    </comment>
    <comment authorId="0" ref="AK52" shapeId="0">
      <text>
        <t>Bart Opten:
5,75…increase due to carded organic weft</t>
      </text>
    </comment>
    <comment authorId="0" ref="AK53" shapeId="0">
      <text>
        <t>Bart Opten:
5,75…increase due to carded organic weft</t>
      </text>
    </comment>
    <comment authorId="0" ref="AK56" shapeId="0">
      <text>
        <t>Bart Opten:
5,75…increase due to carded organic weft</t>
      </text>
    </comment>
    <comment authorId="0" ref="AK57" shapeId="0">
      <text>
        <t>Bart Opten:
5,75…increase due to carded organic weft</t>
      </text>
    </comment>
    <comment authorId="0" ref="AK60" shapeId="0">
      <text>
        <t>Bart Opten:
5,75…increase due to carded organic weft</t>
      </text>
    </comment>
    <comment authorId="0" ref="AK64" shapeId="0">
      <text>
        <t>Bart Opten:
5,75…increase due to carded organic weft</t>
      </text>
    </comment>
    <comment authorId="0" ref="AK65" shapeId="0">
      <text>
        <t>Bart Opten:
5,75…increase due to carded organic weft</t>
      </text>
    </comment>
    <comment authorId="0" ref="AZ66" shapeId="0">
      <text>
        <t>Bart Opten:
500pcs</t>
      </text>
    </comment>
    <comment authorId="7" ref="BA66" shapeId="0">
      <text>
        <t xml:space="preserve">Bart-Jan Opten:
36,8 w/o UC
</t>
      </text>
    </comment>
    <comment authorId="5" ref="AN67" shapeId="0">
      <text>
        <t xml:space="preserve">Margreeth Dronkert:
22/7 Fabric ready 20th of August
</t>
      </text>
    </comment>
    <comment authorId="5" ref="AN68" shapeId="0">
      <text>
        <t xml:space="preserve">Margreeth Dronkert:
22/7 Fabric ready 20th of August
1/9 Fabric received inhouse
</t>
      </text>
    </comment>
    <comment authorId="5" ref="BA68" shapeId="0">
      <text>
        <t>Margreeth Dronkert:
16/1 MD: Edward Jeans quotation €55,90</t>
      </text>
    </comment>
    <comment authorId="2" ref="AE69" shapeId="0">
      <text>
        <t xml:space="preserve">Development:
Code was before: 25.08055.I - out of the collectiion. Code updated 6/9
</t>
      </text>
    </comment>
    <comment authorId="0" ref="BA70" shapeId="0">
      <text>
        <t xml:space="preserve">Bart Opten:
FOB sb 35,90 due to miss calculation Edward…SS18!
</t>
      </text>
    </comment>
    <comment authorId="4" ref="AE74" shapeId="0">
      <text>
        <t xml:space="preserve">Hester Hoogerwerf:
Before OG12017 DNM-EW Hempfortex // 12453 BLUEWORK (COLOUR 4897/43/152)
</t>
      </text>
    </comment>
    <comment authorId="4" ref="AN74" shapeId="0">
      <text>
        <t xml:space="preserve">Hester Hoogerwerf:
Initially 100 MTRS. RESERVED, 7/20 READY  - 8/9MD: EJ called off 50m
</t>
      </text>
    </comment>
    <comment authorId="0" ref="BA74" shapeId="0">
      <text>
        <t xml:space="preserve">Bart Opten:
FOB sb 37,70 due to miss calculation Edward…SS18!
</t>
      </text>
    </comment>
    <comment authorId="2" ref="AN75" shapeId="0">
      <text>
        <t xml:space="preserve">Development:
1/9 MD: Fabric will be inhouse 20/9
</t>
      </text>
    </comment>
    <comment authorId="0" ref="AE76" shapeId="0">
      <text>
        <t>Bart Opten:
Warp in Organic!</t>
      </text>
    </comment>
    <comment authorId="2" ref="AN76" shapeId="0">
      <text>
        <t xml:space="preserve">Development:
1/9 Rcvd inhouse
</t>
      </text>
    </comment>
    <comment authorId="5" ref="AN78" shapeId="0">
      <text>
        <t xml:space="preserve">Margreeth Dronkert:
SMS fabric order re-cnfmd: 19/7
</t>
      </text>
    </comment>
    <comment authorId="0" ref="AZ78" shapeId="0">
      <text>
        <t>Bart Opten:
500pcs</t>
      </text>
    </comment>
    <comment authorId="2" ref="AN81" shapeId="0">
      <text>
        <t xml:space="preserve">Development:
1/9 Fabric will be inhouse 20/9
</t>
      </text>
    </comment>
    <comment authorId="0" ref="B83" shapeId="0">
      <text>
        <t>Bart Opten:
Incorrectly mapped SAP! 2020600117</t>
      </text>
    </comment>
    <comment authorId="0" ref="AE95" shapeId="0">
      <text>
        <t>Bart Opten:
Warp in Organic!</t>
      </text>
    </comment>
    <comment authorId="2" ref="AN95" shapeId="0">
      <text>
        <t xml:space="preserve">Development:
1/9 Rcvd inhouse
</t>
      </text>
    </comment>
    <comment authorId="5" ref="AN96" shapeId="0">
      <text>
        <t xml:space="preserve">Margreeth Dronkert:
SMS fabric order re-cnfmd: 19/7
</t>
      </text>
    </comment>
    <comment authorId="0" ref="AZ96" shapeId="0">
      <text>
        <t>Bart Opten:
500pcs</t>
      </text>
    </comment>
    <comment authorId="7" ref="BA96" shapeId="0">
      <text>
        <t xml:space="preserve">Bart-Jan Opten:
27,3 w/o UC
</t>
      </text>
    </comment>
    <comment authorId="2" ref="AN99" shapeId="0">
      <text>
        <t xml:space="preserve">Development:
1/9 Fabric will be inhouse 20/9
</t>
      </text>
    </comment>
    <comment authorId="2" ref="AN102" shapeId="0">
      <text>
        <t xml:space="preserve">Development:
1/9 MD: Fabric will be inhouse 20/9
</t>
      </text>
    </comment>
    <comment authorId="5" ref="AN103" shapeId="0">
      <text>
        <t xml:space="preserve">Margreeth Dronkert:
22/7 Fabric ready 20th of August
1/9 Fabric received inhouse
</t>
      </text>
    </comment>
    <comment authorId="0" ref="BP104" shapeId="0">
      <text>
        <t>Bart Opten:
zipper missing!</t>
      </text>
    </comment>
    <comment authorId="5" ref="AN117" shapeId="0">
      <text>
        <t xml:space="preserve">Margreeth Dronkert:
22/7 Fabric ready 20th of August
</t>
      </text>
    </comment>
    <comment authorId="0" ref="AE120" shapeId="0">
      <text>
        <t>Bart Opten:
MODAL!</t>
      </text>
    </comment>
    <comment authorId="1" ref="AN120" shapeId="0">
      <text>
        <t xml:space="preserve">Maria Gunnarsson:
new test for shrinkage 15m ready beginning of August // 22/7 MD: Fabric inhouse = 9/9
</t>
      </text>
    </comment>
    <comment authorId="0" ref="AC122" shapeId="0">
      <text>
        <t>Bart Opten:
SS17-028</t>
      </text>
    </comment>
    <comment authorId="0" ref="AD122" shapeId="0">
      <text>
        <t>Bart Opten:
KALYAN EXPORTS</t>
      </text>
    </comment>
    <comment authorId="0" ref="AZ122" shapeId="0">
      <text>
        <t>Bart Opten:
500pcs</t>
      </text>
    </comment>
    <comment authorId="6" ref="R132" shapeId="0">
      <text>
        <t>Josha Willemsen:
Was basic stretch</t>
      </text>
    </comment>
    <comment authorId="6" ref="R133" shapeId="0">
      <text>
        <t>Josha Willemsen:
Was comfort stretch</t>
      </text>
    </comment>
    <comment authorId="0" ref="AI134" shapeId="0">
      <text>
        <t xml:space="preserve">Bart Opten:
recycled jeans
</t>
      </text>
    </comment>
    <comment authorId="0" ref="AI135" shapeId="0">
      <text>
        <t xml:space="preserve">Bart Opten:
recycled jeans
</t>
      </text>
    </comment>
    <comment authorId="0" ref="B139" shapeId="0">
      <text>
        <t>Bart Opten:
2010102833</t>
      </text>
    </comment>
    <comment authorId="0" ref="AE139" shapeId="0">
      <text>
        <t>Bart Opten:
Tencel + Organic Cotton in WEFT
Old code was 9585A-33 45% stretch…now 35%</t>
      </text>
    </comment>
    <comment authorId="0" ref="AK141" shapeId="0">
      <text>
        <t xml:space="preserve">Bart Opten:
5 euro fabric Organic??
</t>
      </text>
    </comment>
    <comment authorId="0" ref="AF142" shapeId="0">
      <text>
        <t>Bart Opten:
70117D CORONA AIR BLUE</t>
      </text>
    </comment>
    <comment authorId="0" ref="AF144" shapeId="0">
      <text>
        <t>Bart Opten:
70117D CORONA AIR BLUE</t>
      </text>
    </comment>
    <comment authorId="0" ref="AF145" shapeId="0">
      <text>
        <t>Bart Opten:
70117D CORONA AIR BLUE</t>
      </text>
    </comment>
    <comment authorId="0" ref="E146" shapeId="0">
      <text>
        <t>Bart Opten:
Was Dark Barley Worn</t>
      </text>
    </comment>
    <comment authorId="6" ref="X146" shapeId="0">
      <text>
        <t>Josha Willemsen:
Was SEASONAL MAIN (incorrect)</t>
      </text>
    </comment>
    <comment authorId="0" ref="AI146" shapeId="0">
      <text>
        <t xml:space="preserve">Bart Opten:
recycled jeans
</t>
      </text>
    </comment>
    <comment authorId="6" ref="R147" shapeId="0">
      <text>
        <t>Josha Willemsen:
WAS COMFORT</t>
      </text>
    </comment>
    <comment authorId="0" ref="B148" shapeId="0">
      <text>
        <t xml:space="preserve">Bart Opten:
C/O 1010103645
</t>
      </text>
    </comment>
    <comment authorId="6" ref="CQ149" shapeId="0">
      <text>
        <t>Josha Willemsen:
Josha Willemsen:
rejected first delivery because of mmnts. 2nd delivery has been sent without 2nd qc check</t>
      </text>
    </comment>
    <comment authorId="0" ref="AE150" shapeId="0">
      <text>
        <t>Bart Opten:
Tencel + Organic Cotton in WEFT
Old code was 9585A-33 45% stretch…now 35%</t>
      </text>
    </comment>
    <comment authorId="6" ref="CQ150" shapeId="0">
      <text>
        <t>Josha Willemsen:
Josha Willemsen:
rejected first delivery because of mmnts. 2nd delivery has been sent without 2nd qc check</t>
      </text>
    </comment>
    <comment authorId="0" ref="AK152" shapeId="0">
      <text>
        <t>Bart Opten:
5,75…increase due to carded organic weft</t>
      </text>
    </comment>
    <comment authorId="6" ref="CQ152" shapeId="0">
      <text>
        <t>Josha Willemsen:
1st qc already approved 8-6</t>
      </text>
    </comment>
    <comment authorId="0" ref="AK153" shapeId="0">
      <text>
        <t>Bart Opten:
5,75…increase due to carded organic weft</t>
      </text>
    </comment>
    <comment authorId="0" ref="AK154" shapeId="0">
      <text>
        <t>Bart Opten:
5,75…increase due to carded organic weft</t>
      </text>
    </comment>
    <comment authorId="0" ref="AK155" shapeId="0">
      <text>
        <t>Bart Opten:
5,75…increase due to carded organic weft</t>
      </text>
    </comment>
    <comment authorId="6" ref="CQ155" shapeId="0">
      <text>
        <t>Josha Willemsen:
1st qc already approved 8-6</t>
      </text>
    </comment>
    <comment authorId="0" ref="AK156" shapeId="0">
      <text>
        <t>Bart Opten:
5,75…increase due to carded organic weft</t>
      </text>
    </comment>
    <comment authorId="7" ref="AE159" shapeId="0">
      <text>
        <t>Bart-Jan Opten:
70602D Gleen Black OD Black WARP ORGANIC + recycled</t>
      </text>
    </comment>
    <comment authorId="0" ref="AF159" shapeId="0">
      <text>
        <t>Bart Opten:
70103D Gleen Black OD Black</t>
      </text>
    </comment>
    <comment authorId="5" ref="AN160" shapeId="0">
      <text>
        <t xml:space="preserve">Margreeth Dronkert:
22/7 Fabric ready 20th of August
</t>
      </text>
    </comment>
    <comment authorId="0" ref="AK167" shapeId="0">
      <text>
        <t>Bart Opten:
5,75…increase due to carded organic weft</t>
      </text>
    </comment>
    <comment authorId="0" ref="AK168" shapeId="0">
      <text>
        <t>Bart Opten:
5,75…increase due to carded organic weft</t>
      </text>
    </comment>
    <comment authorId="7" ref="AE170" shapeId="0">
      <text>
        <t>Bart-Jan Opten:
70602D Gleen Black OD Black WARP ORGANIC + recycled</t>
      </text>
    </comment>
    <comment authorId="0" ref="AF170" shapeId="0">
      <text>
        <t>Bart Opten:
70103D Gleen Black OD Black</t>
      </text>
    </comment>
    <comment authorId="1" ref="AE174" shapeId="0">
      <text>
        <t>Maria Gunnarsson:
50x50</t>
      </text>
    </comment>
    <comment authorId="7" ref="AE175" shapeId="0">
      <text>
        <t>Bart-Jan Opten:
70602D Gleen Black OD Black WARP ORGANIC + recycled</t>
      </text>
    </comment>
    <comment authorId="0" ref="AF175" shapeId="0">
      <text>
        <t>Bart Opten:
70103D Gleen Black OD Black</t>
      </text>
    </comment>
    <comment authorId="0" ref="AD182" shapeId="0">
      <text>
        <t>Bart Opten:
KALYAN EXPORTS</t>
      </text>
    </comment>
    <comment authorId="0" ref="AZ182" shapeId="0">
      <text>
        <t>Bart Opten:
500pcs</t>
      </text>
    </comment>
    <comment authorId="0" ref="AD185" shapeId="0">
      <text>
        <t>Bart Opten:
KALYAN EXPORTS</t>
      </text>
    </comment>
    <comment authorId="0" ref="AZ185" shapeId="0">
      <text>
        <t>Bart Opten:
500pcs</t>
      </text>
    </comment>
    <comment authorId="0" ref="AE193" shapeId="0">
      <text>
        <t>Bart Opten:
MODAL!</t>
      </text>
    </comment>
    <comment authorId="1" ref="AN193" shapeId="0">
      <text>
        <t xml:space="preserve">Maria Gunnarsson:
new test for shrinkage 15m ready beginning of August // 22/7 MD: Fabric inhouse = 9/9
</t>
      </text>
    </comment>
    <comment authorId="5" ref="BA193" shapeId="0">
      <text>
        <t>Margreeth Dronkert:
16/1 MD: Edward Jeans quotation €42,90</t>
      </text>
    </comment>
    <comment authorId="4" ref="AJ197" shapeId="0">
      <text>
        <t>Hester Hoogerwerf:
UN
WASHED VERSION</t>
      </text>
    </comment>
    <comment authorId="0" ref="E199" shapeId="0">
      <text>
        <t>Bart Opten:
same wash as Mid Indigo AW16</t>
      </text>
    </comment>
    <comment authorId="4" ref="AJ200" shapeId="0">
      <text>
        <t>Hester Hoogerwerf:
UN
WASHED VERSION</t>
      </text>
    </comment>
    <comment authorId="4" ref="AY201" shapeId="0">
      <text>
        <t xml:space="preserve">Hester Hoogerwerf:
BASED ON FABRIC EUR 5.00
</t>
      </text>
    </comment>
    <comment authorId="4" ref="BA201" shapeId="0">
      <text>
        <t xml:space="preserve">Hester Hoogerwerf:
BASED ON FABRIC EUR 5.00
</t>
      </text>
    </comment>
    <comment authorId="7" ref="AE202" shapeId="0">
      <text>
        <t>Bart-Jan Opten:
HG06266 SMS</t>
      </text>
    </comment>
    <comment authorId="4" ref="AY202" shapeId="0">
      <text>
        <t xml:space="preserve">Hester Hoogerwerf:
BASED ON FABRIC EUR 5.00
</t>
      </text>
    </comment>
    <comment authorId="7" ref="BA202" shapeId="0">
      <text>
        <t>Bart-Jan Opten:
18€</t>
      </text>
    </comment>
    <comment authorId="5" ref="AK206" shapeId="0">
      <text>
        <t xml:space="preserve">Margreeth Dronkert:
Eur 5,60/mt for sampling
Eur 3.00/mt for bulk
</t>
      </text>
    </comment>
    <comment authorId="4" ref="AL206" shapeId="0">
      <text>
        <t>Hester Hoogerwerf:
SURCHARGES WHEN LESS THAN</t>
      </text>
    </comment>
    <comment authorId="0" ref="AZ206" shapeId="0">
      <text>
        <t>Bart Opten:
500pcs</t>
      </text>
    </comment>
    <comment authorId="7" ref="BA206" shapeId="0">
      <text>
        <t xml:space="preserve">Bart-Jan Opten:
21,3 w/o UC
</t>
      </text>
    </comment>
    <comment authorId="5" ref="AK207" shapeId="0">
      <text>
        <t xml:space="preserve">Margreeth Dronkert:
Eur 5,60/mt for sampling
Eur 3.00/mt for bulk
</t>
      </text>
    </comment>
    <comment authorId="4" ref="AL207" shapeId="0">
      <text>
        <t>Hester Hoogerwerf:
SURCHARGES WHEN LESS THAN</t>
      </text>
    </comment>
    <comment authorId="0" ref="AZ207" shapeId="0">
      <text>
        <t>Bart Opten:
500pcs</t>
      </text>
    </comment>
    <comment authorId="7" ref="BA207" shapeId="0">
      <text>
        <t xml:space="preserve">Bart-Jan Opten:
21 w/o UC
</t>
      </text>
    </comment>
    <comment authorId="5" ref="AN208" shapeId="0">
      <text>
        <t xml:space="preserve">Margreeth Dronkert:
22/7 Fabric ready 20th of August
</t>
      </text>
    </comment>
    <comment authorId="5" ref="BA213" shapeId="0">
      <text>
        <t>BJO16,90 GMD</t>
      </text>
    </comment>
    <comment authorId="5" ref="BA215" shapeId="0">
      <text>
        <t>BJO16,90 GMD</t>
      </text>
    </comment>
    <comment authorId="0" ref="B216" shapeId="0">
      <text>
        <t xml:space="preserve">Bart Opten:
Incorrectly mapped SAP!
</t>
      </text>
    </comment>
    <comment authorId="0" ref="B217" shapeId="0">
      <text>
        <t>Bart Opten:
Incorrectly mapped SAP!</t>
      </text>
    </comment>
    <comment authorId="0" ref="A220" shapeId="0">
      <text>
        <t>Bart Opten:
K999955010</t>
      </text>
    </comment>
    <comment authorId="0" ref="BH235" shapeId="0">
      <text>
        <t>Bart Opten:
2,28 extra for Packing in WHS</t>
      </text>
    </comment>
    <comment authorId="6" ref="CQ242" shapeId="0">
      <text>
        <t>Josha Willemsen:
First qc check 8-6</t>
      </text>
    </comment>
    <comment authorId="2" ref="AJ291" shapeId="0">
      <text>
        <t xml:space="preserve">Development:
Consumption = "54
</t>
      </text>
    </comment>
    <comment authorId="5" ref="AN291" shapeId="0">
      <text>
        <t xml:space="preserve">Margreeth Dronkert:
SMS fabric order re-cnfmd: 19/7
</t>
      </text>
    </comment>
    <comment authorId="5" ref="AW291" shapeId="0">
      <text>
        <t xml:space="preserve">Margreeth Dronkert:
15/7 price based on 500 pcs
</t>
      </text>
    </comment>
    <comment authorId="5" ref="AY291" shapeId="0">
      <text>
        <t xml:space="preserve">Margreeth Dronkert:
15/7 Target Bart
</t>
      </text>
    </comment>
    <comment authorId="5" ref="BA291" shapeId="0">
      <text>
        <t xml:space="preserve">Margreeth Dronkert:
20/7 MD: Price was EUR 29,46  &gt; 20/7 Updated price based on 200pc
</t>
      </text>
    </comment>
    <comment authorId="5" ref="AW292" shapeId="0">
      <text>
        <t xml:space="preserve">Margreeth Dronkert:
15/7 price based on 500 pcs
</t>
      </text>
    </comment>
    <comment authorId="5" ref="AY292" shapeId="0">
      <text>
        <t xml:space="preserve">Margreeth Dronkert:
15/7 Target Bart
</t>
      </text>
    </comment>
    <comment authorId="5" ref="BA292" shapeId="0">
      <text>
        <t xml:space="preserve">Margreeth Dronkert:
20/7 Price was EUR 35,35 - price based on 200 pcs
</t>
      </text>
    </comment>
    <comment authorId="5" ref="AN302" shapeId="0">
      <text>
        <t xml:space="preserve">Margreeth Dronkert:
22/7 Fabric ready 20th of August
</t>
      </text>
    </comment>
    <comment authorId="5" ref="AN309" shapeId="0">
      <text>
        <t xml:space="preserve">Margreeth Dronkert:
22/7 Fabric ready 20th of August
</t>
      </text>
    </comment>
    <comment authorId="0" ref="AE313" shapeId="0">
      <text>
        <t>Bart Opten:
Warp in Organic!</t>
      </text>
    </comment>
    <comment authorId="5" ref="AN314" shapeId="0">
      <text>
        <t xml:space="preserve">Margreeth Dronkert:
22/7 Fabric ready 20th of August
</t>
      </text>
    </comment>
    <comment authorId="0" ref="AE315" shapeId="0">
      <text>
        <t>Bart Opten:
Warp in Organic!</t>
      </text>
    </comment>
    <comment authorId="5" ref="AN319" shapeId="0">
      <text>
        <t xml:space="preserve">Margreeth Dronkert:
22/7 Fabric ready 20th of August
</t>
      </text>
    </comment>
  </commentList>
</comments>
</file>

<file path=xl/comments/comment3.xml><?xml version="1.0" encoding="utf-8"?>
<comments xmlns="http://schemas.openxmlformats.org/spreadsheetml/2006/main">
  <authors>
    <author>Bart Opten</author>
    <author>Bart-Jan Opten</author>
  </authors>
  <commentList>
    <comment authorId="0" ref="Z45" shapeId="0">
      <text>
        <t>Bart Opten:
MODAL!</t>
      </text>
    </comment>
    <comment authorId="0" ref="Z46" shapeId="0">
      <text>
        <t>Bart Opten:
MODAL!</t>
      </text>
    </comment>
    <comment authorId="0" ref="Z47" shapeId="0">
      <text>
        <t>Bart Opten:
MODAL!</t>
      </text>
    </comment>
    <comment authorId="0" ref="Z48" shapeId="0">
      <text>
        <t>Bart Opten:
MODAL!</t>
      </text>
    </comment>
    <comment authorId="1" ref="BQ62" shapeId="0">
      <text>
        <t>Bart-Jan Opten:
extra due to incorrect spec Juno High!!!</t>
      </text>
    </comment>
    <comment authorId="1" ref="Z138" shapeId="0">
      <text>
        <t>Bart-Jan Opten:
HG06266</t>
      </text>
    </comment>
    <comment authorId="1" ref="Z157" shapeId="0">
      <text>
        <t>Bart-Jan Opten:
BLEACH VERSION STOCK ARTLAB</t>
      </text>
    </comment>
    <comment authorId="0" ref="K202" shapeId="0">
      <text>
        <t>Bart Opten:
2010102833</t>
      </text>
    </comment>
    <comment authorId="0" ref="BH207" shapeId="0">
      <text>
        <t>Bart Opten:
Orta has 4500 but not for KOI</t>
      </text>
    </comment>
    <comment authorId="1" ref="BI284" shapeId="0">
      <text>
        <t>Bart-Jan Opten:
285m l/o after AW17 prod. But order closed and cleaned</t>
      </text>
    </comment>
    <comment authorId="0" ref="BG286" shapeId="0">
      <text>
        <t>Bart Opten:
MODAL!</t>
      </text>
    </comment>
    <comment authorId="1" ref="BL288" shapeId="0">
      <text>
        <t>Bart-Jan Opten:
Warp Stretch Issue!</t>
      </text>
    </comment>
  </commentList>
</comments>
</file>

<file path=xl/externalLinks/_rels/externalLink1.xml.rels><Relationships xmlns="http://schemas.openxmlformats.org/package/2006/relationships"><Relationship Id="rId1" Target="/All/Development%20&amp;%20Production/Linelists/TEMPLATE%20LINELIST%20new.xlsx" TargetMode="External" Type="http://schemas.openxmlformats.org/officeDocument/2006/relationships/externalLinkPath" /></Relationships>
</file>

<file path=xl/externalLinks/_rels/externalLink2.xml.rels><Relationships xmlns="http://schemas.openxmlformats.org/package/2006/relationships"><Relationship Id="rId1" Target="KOI%20SS17%20LINE%20LIST.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KOI XXX LINE LIST"/>
      <sheetName val="Assumptions"/>
      <sheetName val="Fabric Buy"/>
    </sheetNames>
    <sheetDataSet>
      <sheetData refreshError="1" sheetId="0"/>
      <sheetData refreshError="1" sheetId="1">
        <row r="3">
          <cell r="K3">
            <v>0.55000000000000004</v>
          </cell>
        </row>
      </sheetData>
      <sheetData refreshError="1" sheetId="2"/>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KOI SS17 LINE LIST"/>
      <sheetName val="Assumptions"/>
      <sheetName val="Fabric Buy"/>
    </sheetNames>
    <sheetDataSet>
      <sheetData refreshError="1" sheetId="0"/>
      <sheetData sheetId="1"/>
      <sheetData refreshError="1"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4.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filterMode="1">
    <tabColor theme="3"/>
    <outlinePr summaryBelow="1" summaryRight="1"/>
    <pageSetUpPr autoPageBreaks="0"/>
  </sheetPr>
  <dimension ref="A1:ET273"/>
  <sheetViews>
    <sheetView showGridLines="0" workbookViewId="0" zoomScale="60" zoomScaleNormal="70" zoomScaleSheetLayoutView="80">
      <pane activePane="bottomRight" state="frozen" topLeftCell="M3" xSplit="12" ySplit="2"/>
      <selection activeCell="M1" pane="topRight" sqref="M1"/>
      <selection activeCell="A3" pane="bottomLeft" sqref="A3"/>
      <selection activeCell="Z3" pane="bottomRight" sqref="Z3"/>
    </sheetView>
  </sheetViews>
  <sheetFormatPr baseColWidth="8" defaultColWidth="9.140625" defaultRowHeight="15"/>
  <cols>
    <col customWidth="1" max="2" min="1" style="15" width="5"/>
    <col customWidth="1" max="3" min="3" style="15" width="6.85546875"/>
    <col customWidth="1" max="4" min="4" style="15" width="8.5703125"/>
    <col customWidth="1" max="5" min="5" style="15" width="9.7109375"/>
    <col customWidth="1" max="6" min="6" style="15" width="14"/>
    <col customWidth="1" max="7" min="7" style="15" width="19.42578125"/>
    <col customWidth="1" max="8" min="8" style="15" width="32.140625"/>
    <col customWidth="1" hidden="1" max="9" min="9" style="123" width="12"/>
    <col customWidth="1" hidden="1" max="10" min="10" style="123" width="15"/>
    <col customWidth="1" hidden="1" max="11" min="11" style="123" width="12"/>
    <col customWidth="1" hidden="1" max="12" min="12" style="15" width="8.140625"/>
    <col customWidth="1" max="13" min="13" style="14" width="14"/>
    <col customWidth="1" max="14" min="14" style="14" width="6.5703125"/>
    <col customWidth="1" max="15" min="15" style="14" width="13.5703125"/>
    <col customWidth="1" max="16" min="16" style="14" width="5"/>
    <col customWidth="1" hidden="1" max="17" min="17" style="11" width="7.5703125"/>
    <col customWidth="1" hidden="1" max="18" min="18" style="11" width="8.28515625"/>
    <col customWidth="1" max="19" min="19" style="10" width="21.85546875"/>
    <col customWidth="1" max="20" min="20" style="10" width="31.7109375"/>
    <col customWidth="1" max="21" min="21" style="10" width="53.7109375"/>
    <col customWidth="1" hidden="1" max="22" min="22" style="10" width="8.85546875"/>
    <col customWidth="1" max="25" min="23" style="10" width="8.85546875"/>
    <col customWidth="1" max="26" min="26" style="15" width="7.7109375"/>
    <col customWidth="1" hidden="1" max="27" min="27" style="15" width="10.42578125"/>
    <col customWidth="1" max="28" min="28" style="162" width="9.28515625"/>
    <col customWidth="1" max="29" min="29" style="621" width="9.28515625"/>
    <col customWidth="1" max="30" min="30" style="621" width="9.85546875"/>
    <col customWidth="1" max="31" min="31" style="621" width="10.85546875"/>
    <col customWidth="1" max="36" min="32" style="621" width="9.85546875"/>
    <col customWidth="1" max="37" min="37" style="174" width="9.85546875"/>
    <col customWidth="1" hidden="1" max="40" min="38" style="622" width="11.42578125"/>
    <col customWidth="1" hidden="1" max="42" min="41" style="29" width="18.7109375"/>
    <col customWidth="1" hidden="1" max="43" min="43" style="29" width="33.5703125"/>
    <col customWidth="1" hidden="1" max="44" min="44" style="43" width="10.140625"/>
    <col customWidth="1" hidden="1" max="45" min="45" style="43" width="10"/>
    <col customWidth="1" hidden="1" max="46" min="46" style="43" width="13.140625"/>
    <col customWidth="1" hidden="1" max="47" min="47" style="43" width="10"/>
    <col customWidth="1" hidden="1" max="48" min="48" style="63" width="13.85546875"/>
    <col customWidth="1" hidden="1" max="49" min="49" style="63" width="16.85546875"/>
    <col customWidth="1" hidden="1" max="50" min="50" style="63" width="11.85546875"/>
    <col customWidth="1" hidden="1" max="51" min="51" style="43" width="11.140625"/>
    <col customWidth="1" hidden="1" max="52" min="52" style="12" width="9.140625"/>
    <col customWidth="1" hidden="1" max="53" min="53" style="12" width="11.28515625"/>
    <col customWidth="1" hidden="1" max="54" min="54" style="12" width="9.140625"/>
    <col customWidth="1" hidden="1" max="55" min="55" style="12" width="11.7109375"/>
    <col customWidth="1" hidden="1" max="57" min="56" style="29" width="9.140625"/>
    <col customWidth="1" hidden="1" max="58" min="58" style="29" width="10.85546875"/>
    <col customWidth="1" hidden="1" max="59" min="59" style="43" width="11.85546875"/>
    <col customWidth="1" hidden="1" max="60" min="60" style="43" width="9.5703125"/>
    <col customWidth="1" hidden="1" max="61" min="61" style="43" width="11.140625"/>
    <col customWidth="1" hidden="1" max="63" min="62" style="29" width="9.140625"/>
    <col customWidth="1" max="64" min="64" style="29" width="10.85546875"/>
    <col customWidth="1" max="66" min="65" style="29" width="9.140625"/>
    <col customWidth="1" max="69" min="67" style="117" width="10.85546875"/>
    <col customWidth="1" max="70" min="70" style="110" width="9.140625"/>
    <col customWidth="1" max="71" min="71" style="110" width="10.85546875"/>
    <col customWidth="1" max="72" min="72" style="114" width="10.85546875"/>
    <col customWidth="1" max="73" min="73" style="14" width="61.28515625"/>
    <col customWidth="1" max="16384" min="74" style="15" width="9.140625"/>
  </cols>
  <sheetData>
    <row customHeight="1" ht="15" r="1" s="304">
      <c r="A1" s="19" t="n"/>
      <c r="B1" s="19" t="n"/>
      <c r="C1" s="623" t="inlineStr">
        <is>
          <t>STYLE INFO</t>
        </is>
      </c>
      <c r="D1" s="624" t="n"/>
      <c r="E1" s="624" t="n"/>
      <c r="F1" s="624" t="n"/>
      <c r="G1" s="624" t="n"/>
      <c r="H1" s="624" t="n"/>
      <c r="I1" s="625" t="n"/>
      <c r="J1" s="118" t="n"/>
      <c r="K1" s="118" t="n"/>
      <c r="L1" s="68" t="inlineStr">
        <is>
          <t xml:space="preserve"> </t>
        </is>
      </c>
      <c r="M1" s="626" t="inlineStr">
        <is>
          <t>SOURCE</t>
        </is>
      </c>
      <c r="N1" s="624" t="n"/>
      <c r="O1" s="624" t="n"/>
      <c r="P1" s="625" t="n"/>
      <c r="Q1" s="627" t="inlineStr">
        <is>
          <t xml:space="preserve">CARRY-OVER </t>
        </is>
      </c>
      <c r="R1" s="625" t="n"/>
      <c r="S1" s="136" t="inlineStr">
        <is>
          <t>FABRIC</t>
        </is>
      </c>
      <c r="T1" s="138" t="n"/>
      <c r="U1" s="137" t="n"/>
      <c r="V1" s="137" t="n"/>
      <c r="W1" s="137" t="n"/>
      <c r="X1" s="137" t="n"/>
      <c r="Y1" s="137" t="n"/>
      <c r="Z1" s="628" t="inlineStr">
        <is>
          <t>PATTERNS</t>
        </is>
      </c>
      <c r="AA1" s="625" t="n"/>
      <c r="AB1" s="629" t="inlineStr">
        <is>
          <t>PRICES</t>
        </is>
      </c>
      <c r="AC1" s="624" t="n"/>
      <c r="AD1" s="624" t="n"/>
      <c r="AE1" s="624" t="n"/>
      <c r="AF1" s="624" t="n"/>
      <c r="AG1" s="624" t="n"/>
      <c r="AH1" s="624" t="n"/>
      <c r="AI1" s="624" t="n"/>
      <c r="AJ1" s="624" t="n"/>
      <c r="AK1" s="625" t="n"/>
      <c r="AL1" s="630" t="inlineStr">
        <is>
          <t>PROTO SAMPLES</t>
        </is>
      </c>
      <c r="AM1" s="624" t="n"/>
      <c r="AN1" s="624" t="n"/>
      <c r="AO1" s="624" t="n"/>
      <c r="AP1" s="624" t="n"/>
      <c r="AQ1" s="625" t="n"/>
      <c r="AR1" s="631" t="inlineStr">
        <is>
          <t>SMS SAMPLES</t>
        </is>
      </c>
      <c r="AS1" s="624" t="n"/>
      <c r="AT1" s="624" t="n"/>
      <c r="AU1" s="624" t="n"/>
      <c r="AV1" s="624" t="n"/>
      <c r="AW1" s="624" t="n"/>
      <c r="AX1" s="624" t="n"/>
      <c r="AY1" s="625" t="n"/>
      <c r="AZ1" s="632" t="inlineStr">
        <is>
          <t>SIZE SET (SS)</t>
        </is>
      </c>
      <c r="BA1" s="624" t="n"/>
      <c r="BB1" s="624" t="n"/>
      <c r="BC1" s="625" t="n"/>
      <c r="BD1" s="24" t="inlineStr">
        <is>
          <t xml:space="preserve">SHIPMENT SAMPLE </t>
        </is>
      </c>
      <c r="BE1" s="24" t="n"/>
      <c r="BF1" s="633" t="n"/>
      <c r="BG1" s="38" t="inlineStr">
        <is>
          <t xml:space="preserve">QC </t>
        </is>
      </c>
      <c r="BH1" s="38" t="n"/>
      <c r="BI1" s="634" t="n"/>
      <c r="BJ1" s="597" t="inlineStr">
        <is>
          <t>BULK</t>
        </is>
      </c>
      <c r="BK1" s="635" t="n"/>
      <c r="BL1" s="635" t="n"/>
      <c r="BM1" s="635" t="n"/>
      <c r="BN1" s="635" t="n"/>
      <c r="BO1" s="105">
        <f>SUM(BO3:BO271)</f>
        <v/>
      </c>
      <c r="BP1" s="105" t="n"/>
      <c r="BQ1" s="105" t="n"/>
      <c r="BR1" s="105">
        <f>SUM(BR3:BR271)</f>
        <v/>
      </c>
      <c r="BS1" s="105">
        <f>SUM(BS3:BS271)</f>
        <v/>
      </c>
      <c r="BT1" s="106">
        <f>SUM(BT3:BT271)/BO1</f>
        <v/>
      </c>
      <c r="BU1" s="44" t="inlineStr">
        <is>
          <t xml:space="preserve">PRODUCTION COMMENTS </t>
        </is>
      </c>
    </row>
    <row customHeight="1" ht="93" r="2" s="304">
      <c r="A2" s="1" t="inlineStr">
        <is>
          <t>Active</t>
        </is>
      </c>
      <c r="B2" s="1" t="inlineStr">
        <is>
          <t>Drop</t>
        </is>
      </c>
      <c r="C2" s="22" t="inlineStr">
        <is>
          <t>Brand</t>
        </is>
      </c>
      <c r="D2" s="22" t="inlineStr">
        <is>
          <t>Product category</t>
        </is>
      </c>
      <c r="E2" s="21" t="inlineStr">
        <is>
          <t>Gender</t>
        </is>
      </c>
      <c r="F2" s="22" t="inlineStr">
        <is>
          <t>Product Code</t>
        </is>
      </c>
      <c r="G2" s="22" t="inlineStr">
        <is>
          <t>Style Name</t>
        </is>
      </c>
      <c r="H2" s="22" t="inlineStr">
        <is>
          <t>Wash/Color</t>
        </is>
      </c>
      <c r="I2" s="119" t="inlineStr">
        <is>
          <t>Stretch</t>
        </is>
      </c>
      <c r="J2" s="119" t="inlineStr">
        <is>
          <t>Fit</t>
        </is>
      </c>
      <c r="K2" s="119" t="inlineStr">
        <is>
          <t>Size Range</t>
        </is>
      </c>
      <c r="L2" s="4" t="inlineStr">
        <is>
          <t>Added or dropped date</t>
        </is>
      </c>
      <c r="M2" s="141" t="inlineStr">
        <is>
          <t>Agent</t>
        </is>
      </c>
      <c r="N2" s="142" t="inlineStr">
        <is>
          <t>Vendor</t>
        </is>
      </c>
      <c r="O2" s="143" t="inlineStr">
        <is>
          <t>Laundry</t>
        </is>
      </c>
      <c r="P2" s="142" t="inlineStr">
        <is>
          <t>COUNTRY</t>
        </is>
      </c>
      <c r="Q2" s="144" t="inlineStr">
        <is>
          <t>C/O New Fit - NEW combi</t>
        </is>
      </c>
      <c r="R2" s="144" t="inlineStr">
        <is>
          <t>C/O NEW fabric</t>
        </is>
      </c>
      <c r="S2" s="145" t="inlineStr">
        <is>
          <t>Fabric Supplier</t>
        </is>
      </c>
      <c r="T2" s="3" t="inlineStr">
        <is>
          <t>Fabric article</t>
        </is>
      </c>
      <c r="U2" s="3" t="inlineStr">
        <is>
          <t>FABRIC COMPO SITION</t>
        </is>
      </c>
      <c r="V2" s="3" t="inlineStr">
        <is>
          <t>FABRIC WEIGHT</t>
        </is>
      </c>
      <c r="W2" s="3" t="inlineStr">
        <is>
          <t>ORDER DATE DROP 1</t>
        </is>
      </c>
      <c r="X2" s="3" t="inlineStr">
        <is>
          <t>ORDER DATE DROP 2</t>
        </is>
      </c>
      <c r="Y2" s="3" t="inlineStr">
        <is>
          <t>ORDER DATE DROP 3</t>
        </is>
      </c>
      <c r="Z2" s="4" t="inlineStr">
        <is>
          <t>FABRIC CONSUMPTION</t>
        </is>
      </c>
      <c r="AA2" s="4" t="inlineStr">
        <is>
          <t>Hiltje</t>
        </is>
      </c>
      <c r="AB2" s="23" t="inlineStr">
        <is>
          <t>FOB/CIF Price</t>
        </is>
      </c>
      <c r="AC2" s="636" t="inlineStr">
        <is>
          <t>Proto Price</t>
        </is>
      </c>
      <c r="AD2" s="636" t="inlineStr">
        <is>
          <t>SMS Price</t>
        </is>
      </c>
      <c r="AE2" s="636" t="inlineStr">
        <is>
          <t>Production Price</t>
        </is>
      </c>
      <c r="AF2" s="636" t="inlineStr">
        <is>
          <t>Shipping</t>
        </is>
      </c>
      <c r="AG2" s="636" t="inlineStr">
        <is>
          <t>Landed</t>
        </is>
      </c>
      <c r="AH2" s="636" t="inlineStr">
        <is>
          <t>Whole sale</t>
        </is>
      </c>
      <c r="AI2" s="636" t="inlineStr">
        <is>
          <t>Retail Price</t>
        </is>
      </c>
      <c r="AJ2" s="637" t="inlineStr">
        <is>
          <t>Retail Price suggested by Tony</t>
        </is>
      </c>
      <c r="AK2" s="170" t="inlineStr">
        <is>
          <t>Margin</t>
        </is>
      </c>
      <c r="AL2" s="638" t="inlineStr">
        <is>
          <t>Techpack sent out</t>
        </is>
      </c>
      <c r="AM2" s="638" t="inlineStr">
        <is>
          <t>Input Sample sent out</t>
        </is>
      </c>
      <c r="AN2" s="638" t="inlineStr">
        <is>
          <t>Strike Off/lab dip received in Amsterdam</t>
        </is>
      </c>
      <c r="AO2" s="639" t="inlineStr">
        <is>
          <t>1st Proto received in Amsterdam</t>
        </is>
      </c>
      <c r="AP2" s="639" t="inlineStr">
        <is>
          <t>Pre Sample received in Amsterdam</t>
        </is>
      </c>
      <c r="AQ2" s="25" t="inlineStr">
        <is>
          <t xml:space="preserve"> Approved/comments</t>
        </is>
      </c>
      <c r="AR2" s="39" t="inlineStr">
        <is>
          <t>SMS QTY Request</t>
        </is>
      </c>
      <c r="AS2" s="39" t="inlineStr">
        <is>
          <t>SMS Size</t>
        </is>
      </c>
      <c r="AT2" s="640" t="inlineStr">
        <is>
          <t>SMS Quantity received in Warehouse</t>
        </is>
      </c>
      <c r="AU2" s="640" t="inlineStr">
        <is>
          <t>SMS received in Warehouse</t>
        </is>
      </c>
      <c r="AV2" s="640" t="inlineStr">
        <is>
          <t xml:space="preserve">SMS received for Sales  </t>
        </is>
      </c>
      <c r="AW2" s="640" t="inlineStr">
        <is>
          <t xml:space="preserve">SMS received for Marketing  </t>
        </is>
      </c>
      <c r="AX2" s="641" t="inlineStr">
        <is>
          <t>SMS received for Product team</t>
        </is>
      </c>
      <c r="AY2" s="641" t="inlineStr">
        <is>
          <t>SMS approved</t>
        </is>
      </c>
      <c r="AZ2" s="30" t="inlineStr">
        <is>
          <t>SIZE SET QTY Request</t>
        </is>
      </c>
      <c r="BA2" s="31" t="inlineStr">
        <is>
          <t>SIZE SET received in Amsterdam</t>
        </is>
      </c>
      <c r="BB2" s="642" t="inlineStr">
        <is>
          <t>SIZE SET approved on</t>
        </is>
      </c>
      <c r="BC2" s="643" t="inlineStr">
        <is>
          <t>SIZE SET APPRV DATE
RED ALERT</t>
        </is>
      </c>
      <c r="BD2" s="25" t="inlineStr">
        <is>
          <t>Shipment sample QTY request</t>
        </is>
      </c>
      <c r="BE2" s="25" t="inlineStr">
        <is>
          <t>Shipment Sample Size</t>
        </is>
      </c>
      <c r="BF2" s="639" t="inlineStr">
        <is>
          <t>Shipment Sample received in amsterdam</t>
        </is>
      </c>
      <c r="BG2" s="39" t="inlineStr">
        <is>
          <t>QC @ Vendor or Warehouse</t>
        </is>
      </c>
      <c r="BH2" s="39" t="inlineStr">
        <is>
          <t>QC Approved</t>
        </is>
      </c>
      <c r="BI2" s="641" t="inlineStr">
        <is>
          <t>QC Comments</t>
        </is>
      </c>
      <c r="BJ2" s="25" t="inlineStr">
        <is>
          <t>ETD</t>
        </is>
      </c>
      <c r="BK2" s="25" t="inlineStr">
        <is>
          <t>ETD Week</t>
        </is>
      </c>
      <c r="BL2" s="639" t="inlineStr">
        <is>
          <t>Actual sales</t>
        </is>
      </c>
      <c r="BM2" s="25" t="inlineStr">
        <is>
          <t>Forcast Poyan</t>
        </is>
      </c>
      <c r="BN2" s="25" t="inlineStr">
        <is>
          <t>Stock Tony</t>
        </is>
      </c>
      <c r="BO2" s="115" t="inlineStr">
        <is>
          <t>Total QTY</t>
        </is>
      </c>
      <c r="BP2" s="115" t="inlineStr">
        <is>
          <t>TOTAL FABRIC METERS</t>
        </is>
      </c>
      <c r="BQ2" s="115" t="inlineStr">
        <is>
          <t>FABRIC TO ORDER</t>
        </is>
      </c>
      <c r="BR2" s="107" t="inlineStr">
        <is>
          <t>Turnover</t>
        </is>
      </c>
      <c r="BS2" s="107" t="inlineStr">
        <is>
          <t>Profit</t>
        </is>
      </c>
      <c r="BT2" s="111" t="inlineStr">
        <is>
          <t xml:space="preserve">Average Margin </t>
        </is>
      </c>
      <c r="BU2" s="45" t="n"/>
    </row>
    <row customFormat="1" customHeight="1" ht="44.25" r="3" s="46">
      <c r="A3" s="5" t="n"/>
      <c r="B3" s="5" t="inlineStr">
        <is>
          <t>April</t>
        </is>
      </c>
      <c r="C3" s="6" t="inlineStr">
        <is>
          <t>KOI</t>
        </is>
      </c>
      <c r="D3" s="96" t="inlineStr">
        <is>
          <t>jeans</t>
        </is>
      </c>
      <c r="E3" s="124" t="inlineStr">
        <is>
          <t>WOMEN</t>
        </is>
      </c>
      <c r="F3" s="96" t="inlineStr">
        <is>
          <t>K150401101</t>
        </is>
      </c>
      <c r="G3" s="96" t="inlineStr">
        <is>
          <t>JUNO CROPPED</t>
        </is>
      </c>
      <c r="H3" s="96" t="inlineStr">
        <is>
          <t>Rinse</t>
        </is>
      </c>
      <c r="I3" s="149" t="inlineStr">
        <is>
          <t>HIGH</t>
        </is>
      </c>
      <c r="J3" s="149" t="inlineStr">
        <is>
          <t>Super Slim</t>
        </is>
      </c>
      <c r="K3" s="149" t="n"/>
      <c r="L3" s="7" t="n"/>
      <c r="M3" s="146" t="inlineStr">
        <is>
          <t>Carthago</t>
        </is>
      </c>
      <c r="N3" s="147" t="inlineStr">
        <is>
          <t>CCC</t>
        </is>
      </c>
      <c r="O3" s="146" t="inlineStr">
        <is>
          <t>Interwashing</t>
        </is>
      </c>
      <c r="P3" s="147" t="inlineStr">
        <is>
          <t>TN</t>
        </is>
      </c>
      <c r="Q3" s="134" t="inlineStr">
        <is>
          <t>C/O</t>
        </is>
      </c>
      <c r="R3" s="134" t="n"/>
      <c r="S3" s="135" t="inlineStr">
        <is>
          <t>Orta</t>
        </is>
      </c>
      <c r="T3" s="135" t="n">
        <v>9541</v>
      </c>
      <c r="U3" s="135" t="inlineStr">
        <is>
          <t>98% Organic Cotton / 2% Elastane</t>
        </is>
      </c>
      <c r="V3" s="247" t="n"/>
      <c r="W3" s="192" t="n">
        <v>42012</v>
      </c>
      <c r="X3" s="247" t="n"/>
      <c r="Y3" s="247" t="n"/>
      <c r="Z3" s="18" t="n">
        <v>1.12</v>
      </c>
      <c r="AA3" s="18" t="n"/>
      <c r="AB3" s="160" t="inlineStr">
        <is>
          <t>Euro</t>
        </is>
      </c>
      <c r="AC3" s="644" t="n"/>
      <c r="AD3" s="645" t="n">
        <v>17.77</v>
      </c>
      <c r="AE3" s="644" t="n">
        <v>17.77</v>
      </c>
      <c r="AF3" s="645" t="n">
        <v>0.25</v>
      </c>
      <c r="AG3" s="645">
        <f>(IF(AE3&gt;0, AE3, IF(AD3&gt;0, AD3, IF(AC3&gt;0, AC3, 0))))+AF3</f>
        <v/>
      </c>
      <c r="AH3" s="645">
        <f>AJ3/2.5</f>
        <v/>
      </c>
      <c r="AI3" s="645" t="n">
        <v>99.95</v>
      </c>
      <c r="AJ3" s="645" t="n">
        <v>99.95</v>
      </c>
      <c r="AK3" s="171">
        <f>((AH3-AG3)/AH3)</f>
        <v/>
      </c>
      <c r="AL3" s="27" t="n"/>
      <c r="AM3" s="27" t="n"/>
      <c r="AN3" s="27" t="n"/>
      <c r="AO3" s="646" t="n"/>
      <c r="AP3" s="646" t="n"/>
      <c r="AQ3" s="27" t="n"/>
      <c r="AR3" s="41" t="n">
        <v>10</v>
      </c>
      <c r="AS3" s="41" t="inlineStr">
        <is>
          <t>28x32</t>
        </is>
      </c>
      <c r="AT3" s="41" t="n">
        <v>10</v>
      </c>
      <c r="AU3" s="647" t="n">
        <v>41977</v>
      </c>
      <c r="AV3" s="126" t="n">
        <v>41984</v>
      </c>
      <c r="AW3" s="126" t="n">
        <v>41978</v>
      </c>
      <c r="AX3" s="126" t="n">
        <v>41984</v>
      </c>
      <c r="AY3" s="648" t="n"/>
      <c r="AZ3" s="49" t="n"/>
      <c r="BA3" s="649" t="n"/>
      <c r="BB3" s="36" t="n"/>
      <c r="BC3" s="650" t="n"/>
      <c r="BD3" s="27" t="n"/>
      <c r="BE3" s="27" t="n"/>
      <c r="BF3" s="646" t="n"/>
      <c r="BG3" s="41" t="n"/>
      <c r="BH3" s="41" t="n"/>
      <c r="BI3" s="648" t="n"/>
      <c r="BJ3" s="27" t="n"/>
      <c r="BK3" s="27">
        <f>+WEEKNUM(BJ3)</f>
        <v/>
      </c>
      <c r="BL3" s="646" t="n"/>
      <c r="BM3" s="27" t="n"/>
      <c r="BN3" s="27" t="n"/>
      <c r="BO3" s="27" t="n"/>
      <c r="BP3" s="27">
        <f>BO3*Z3</f>
        <v/>
      </c>
      <c r="BQ3" s="27" t="n"/>
      <c r="BR3" s="108">
        <f>BO3*AH3</f>
        <v/>
      </c>
      <c r="BS3" s="108">
        <f>BR3-(BO3*AG3)</f>
        <v/>
      </c>
      <c r="BT3" s="112">
        <f>BO3*AK3</f>
        <v/>
      </c>
      <c r="BU3" s="13" t="n"/>
      <c r="BV3" s="65" t="n"/>
      <c r="BW3" s="66" t="n"/>
      <c r="BX3" s="66" t="n"/>
      <c r="BY3" s="66" t="n"/>
      <c r="BZ3" s="66" t="n"/>
      <c r="CA3" s="66" t="n"/>
      <c r="CB3" s="66" t="n"/>
      <c r="CC3" s="66" t="n"/>
      <c r="CD3" s="66" t="n"/>
      <c r="CE3" s="66" t="n"/>
      <c r="CF3" s="66" t="n"/>
      <c r="CG3" s="66" t="n"/>
      <c r="CH3" s="66" t="n"/>
      <c r="CI3" s="66" t="n"/>
      <c r="CJ3" s="66" t="n"/>
      <c r="CK3" s="66" t="n"/>
      <c r="CL3" s="66" t="n"/>
      <c r="CM3" s="66" t="n"/>
      <c r="CN3" s="66" t="n"/>
      <c r="CO3" s="66" t="n"/>
      <c r="CP3" s="66" t="n"/>
      <c r="CQ3" s="66" t="n"/>
      <c r="CR3" s="66" t="n"/>
      <c r="CS3" s="66" t="n"/>
      <c r="CT3" s="66" t="n"/>
      <c r="CU3" s="66" t="n"/>
      <c r="CV3" s="66" t="n"/>
      <c r="CW3" s="66" t="n"/>
      <c r="CX3" s="66" t="n"/>
      <c r="CY3" s="66" t="n"/>
      <c r="CZ3" s="66" t="n"/>
      <c r="DA3" s="66" t="n"/>
      <c r="DB3" s="66" t="n"/>
      <c r="DC3" s="66" t="n"/>
      <c r="DD3" s="66" t="n"/>
      <c r="DE3" s="66" t="n"/>
      <c r="DF3" s="66" t="n"/>
      <c r="DG3" s="66" t="n"/>
      <c r="DH3" s="66" t="n"/>
      <c r="DI3" s="66" t="n"/>
      <c r="DJ3" s="66" t="n"/>
      <c r="DK3" s="66" t="n"/>
      <c r="DL3" s="66" t="n"/>
      <c r="DM3" s="66" t="n"/>
      <c r="DN3" s="66" t="n"/>
      <c r="DO3" s="66" t="n"/>
      <c r="DP3" s="66" t="n"/>
      <c r="DQ3" s="66" t="n"/>
      <c r="DR3" s="66" t="n"/>
      <c r="DS3" s="66" t="n"/>
      <c r="DT3" s="66" t="n"/>
      <c r="DU3" s="66" t="n"/>
      <c r="DV3" s="66" t="n"/>
      <c r="DW3" s="66" t="n"/>
      <c r="DX3" s="66" t="n"/>
      <c r="DY3" s="66" t="n"/>
      <c r="DZ3" s="66" t="n"/>
      <c r="EA3" s="66" t="n"/>
      <c r="EB3" s="66" t="n"/>
      <c r="EC3" s="66" t="n"/>
      <c r="ED3" s="66" t="n"/>
      <c r="EE3" s="66" t="n"/>
      <c r="EF3" s="66" t="n"/>
      <c r="EG3" s="66" t="n"/>
      <c r="EH3" s="66" t="n"/>
      <c r="EI3" s="66" t="n"/>
      <c r="EJ3" s="66" t="n"/>
      <c r="EK3" s="66" t="n"/>
      <c r="EL3" s="66" t="n"/>
      <c r="EM3" s="66" t="n"/>
      <c r="EN3" s="66" t="n"/>
      <c r="EO3" s="66" t="n"/>
      <c r="EP3" s="66" t="n"/>
      <c r="EQ3" s="66" t="n"/>
      <c r="ER3" s="66" t="n"/>
      <c r="ES3" s="66" t="n"/>
      <c r="ET3" s="66" t="n"/>
    </row>
    <row customHeight="1" ht="44.25" r="4" s="304">
      <c r="A4" s="5" t="n"/>
      <c r="B4" s="5" t="inlineStr">
        <is>
          <t>April</t>
        </is>
      </c>
      <c r="C4" s="6" t="inlineStr">
        <is>
          <t>KOI</t>
        </is>
      </c>
      <c r="D4" s="96" t="inlineStr">
        <is>
          <t>jeans</t>
        </is>
      </c>
      <c r="E4" s="124" t="inlineStr">
        <is>
          <t>WOMEN</t>
        </is>
      </c>
      <c r="F4" s="96" t="inlineStr">
        <is>
          <t>K150401102</t>
        </is>
      </c>
      <c r="G4" s="96" t="inlineStr">
        <is>
          <t>JUNO CROPPED</t>
        </is>
      </c>
      <c r="H4" s="96" t="inlineStr">
        <is>
          <t>Light Marble Blue</t>
        </is>
      </c>
      <c r="I4" s="149" t="inlineStr">
        <is>
          <t>BASIC</t>
        </is>
      </c>
      <c r="J4" s="149" t="inlineStr">
        <is>
          <t>Super Slim</t>
        </is>
      </c>
      <c r="K4" s="149" t="n"/>
      <c r="L4" s="7" t="n"/>
      <c r="M4" s="146" t="inlineStr">
        <is>
          <t>Carthago</t>
        </is>
      </c>
      <c r="N4" s="147" t="inlineStr">
        <is>
          <t>CCC</t>
        </is>
      </c>
      <c r="O4" s="146" t="inlineStr">
        <is>
          <t>Interwashing</t>
        </is>
      </c>
      <c r="P4" s="147" t="inlineStr">
        <is>
          <t>TN</t>
        </is>
      </c>
      <c r="Q4" s="134" t="inlineStr">
        <is>
          <t>C/O</t>
        </is>
      </c>
      <c r="R4" s="134" t="n"/>
      <c r="S4" s="135" t="inlineStr">
        <is>
          <t>TRC Candiani</t>
        </is>
      </c>
      <c r="T4" s="135" t="inlineStr">
        <is>
          <t>RR9643 Galaxy Comfy Candy</t>
        </is>
      </c>
      <c r="U4" s="135" t="inlineStr">
        <is>
          <t>64% Tencel / 30% Cotton / 4% Lycra / 2% Elastane</t>
        </is>
      </c>
      <c r="V4" s="247" t="n"/>
      <c r="W4" s="192" t="n">
        <v>42012</v>
      </c>
      <c r="X4" s="247" t="n"/>
      <c r="Y4" s="247" t="n"/>
      <c r="Z4" s="18" t="n">
        <v>1.19</v>
      </c>
      <c r="AA4" s="18" t="n"/>
      <c r="AB4" s="160" t="inlineStr">
        <is>
          <t>Euro</t>
        </is>
      </c>
      <c r="AC4" s="644" t="n"/>
      <c r="AD4" s="645" t="n">
        <v>26.1</v>
      </c>
      <c r="AE4" s="644" t="n">
        <v>26.1</v>
      </c>
      <c r="AF4" s="645" t="n">
        <v>0.25</v>
      </c>
      <c r="AG4" s="645">
        <f>(IF(AE4&gt;0, AE4, IF(AD4&gt;0, AD4, IF(AC4&gt;0, AC4, 0))))+AF4</f>
        <v/>
      </c>
      <c r="AH4" s="645">
        <f>AJ4/2.5</f>
        <v/>
      </c>
      <c r="AI4" s="645" t="n">
        <v>139.95</v>
      </c>
      <c r="AJ4" s="645" t="n">
        <v>139.95</v>
      </c>
      <c r="AK4" s="171">
        <f>((AH4-AG4)/AH4)</f>
        <v/>
      </c>
      <c r="AL4" s="27" t="n"/>
      <c r="AM4" s="27" t="n"/>
      <c r="AN4" s="27" t="n"/>
      <c r="AO4" s="646" t="n"/>
      <c r="AP4" s="646" t="n"/>
      <c r="AQ4" s="27" t="n"/>
      <c r="AR4" s="41" t="n">
        <v>10</v>
      </c>
      <c r="AS4" s="41" t="inlineStr">
        <is>
          <t>28x32</t>
        </is>
      </c>
      <c r="AT4" s="41" t="n">
        <v>10</v>
      </c>
      <c r="AU4" s="647" t="n">
        <v>41977</v>
      </c>
      <c r="AV4" s="126" t="n">
        <v>41984</v>
      </c>
      <c r="AW4" s="126" t="n">
        <v>41978</v>
      </c>
      <c r="AX4" s="126" t="n">
        <v>41984</v>
      </c>
      <c r="AY4" s="648" t="n"/>
      <c r="AZ4" s="49" t="n"/>
      <c r="BA4" s="649" t="n"/>
      <c r="BB4" s="36" t="n"/>
      <c r="BC4" s="650" t="n"/>
      <c r="BD4" s="27" t="n"/>
      <c r="BE4" s="27" t="n"/>
      <c r="BF4" s="646" t="n"/>
      <c r="BG4" s="41" t="n"/>
      <c r="BH4" s="41" t="n"/>
      <c r="BI4" s="648" t="n"/>
      <c r="BJ4" s="27" t="n"/>
      <c r="BK4" s="27">
        <f>+WEEKNUM(BJ4)</f>
        <v/>
      </c>
      <c r="BL4" s="646" t="n"/>
      <c r="BM4" s="27" t="n"/>
      <c r="BN4" s="27" t="n"/>
      <c r="BO4" s="27" t="n"/>
      <c r="BP4" s="27">
        <f>BO4*Z4</f>
        <v/>
      </c>
      <c r="BQ4" s="27" t="n"/>
      <c r="BR4" s="108">
        <f>BO4*AH4</f>
        <v/>
      </c>
      <c r="BS4" s="108">
        <f>BR4-(BO4*AG4)</f>
        <v/>
      </c>
      <c r="BT4" s="112">
        <f>BO4*AK4</f>
        <v/>
      </c>
      <c r="BU4" s="13" t="n"/>
    </row>
    <row customHeight="1" ht="44.25" r="5" s="304">
      <c r="A5" s="5" t="n"/>
      <c r="B5" s="5" t="inlineStr">
        <is>
          <t>April</t>
        </is>
      </c>
      <c r="C5" s="6" t="inlineStr">
        <is>
          <t>KOI</t>
        </is>
      </c>
      <c r="D5" s="96" t="inlineStr">
        <is>
          <t>jeans</t>
        </is>
      </c>
      <c r="E5" s="124" t="inlineStr">
        <is>
          <t>WOMEN</t>
        </is>
      </c>
      <c r="F5" s="96" t="inlineStr">
        <is>
          <t>K150401301</t>
        </is>
      </c>
      <c r="G5" s="96" t="inlineStr">
        <is>
          <t>CHRISTINA CROPPED</t>
        </is>
      </c>
      <c r="H5" s="96" t="inlineStr">
        <is>
          <t>Black Overdye</t>
        </is>
      </c>
      <c r="I5" s="149" t="inlineStr">
        <is>
          <t>BASIC</t>
        </is>
      </c>
      <c r="J5" s="149" t="inlineStr">
        <is>
          <t>High Skinny</t>
        </is>
      </c>
      <c r="K5" s="149" t="n"/>
      <c r="L5" s="7" t="n"/>
      <c r="M5" s="146" t="inlineStr">
        <is>
          <t>Carthago</t>
        </is>
      </c>
      <c r="N5" s="147" t="inlineStr">
        <is>
          <t>CCC</t>
        </is>
      </c>
      <c r="O5" s="146" t="inlineStr">
        <is>
          <t>Interwashing</t>
        </is>
      </c>
      <c r="P5" s="147" t="inlineStr">
        <is>
          <t>TN</t>
        </is>
      </c>
      <c r="Q5" s="134" t="inlineStr">
        <is>
          <t>C/O</t>
        </is>
      </c>
      <c r="R5" s="134" t="n"/>
      <c r="S5" s="135" t="inlineStr">
        <is>
          <t>Gap</t>
        </is>
      </c>
      <c r="T5" s="135" t="inlineStr">
        <is>
          <t>D7749OT06</t>
        </is>
      </c>
      <c r="U5" s="135" t="inlineStr">
        <is>
          <t>98,2% Organic Cotton / 1,8% Elastane</t>
        </is>
      </c>
      <c r="V5" s="247" t="n"/>
      <c r="W5" s="192" t="n">
        <v>42012</v>
      </c>
      <c r="X5" s="247" t="n"/>
      <c r="Y5" s="247" t="n"/>
      <c r="Z5" s="18" t="n">
        <v>1.01</v>
      </c>
      <c r="AA5" s="18" t="n"/>
      <c r="AB5" s="160" t="inlineStr">
        <is>
          <t>Euro</t>
        </is>
      </c>
      <c r="AC5" s="644" t="n"/>
      <c r="AD5" s="645" t="n">
        <v>20.87</v>
      </c>
      <c r="AE5" s="644" t="n">
        <v>20.86</v>
      </c>
      <c r="AF5" s="645" t="n">
        <v>0.25</v>
      </c>
      <c r="AG5" s="645">
        <f>(IF(AE5&gt;0, AE5, IF(AD5&gt;0, AD5, IF(AC5&gt;0, AC5, 0))))+AF5</f>
        <v/>
      </c>
      <c r="AH5" s="645">
        <f>AJ5/2.5</f>
        <v/>
      </c>
      <c r="AI5" s="645" t="n">
        <v>119.95</v>
      </c>
      <c r="AJ5" s="651" t="n">
        <v>109.95</v>
      </c>
      <c r="AK5" s="171">
        <f>((AH5-AG5)/AH5)</f>
        <v/>
      </c>
      <c r="AL5" s="27" t="n"/>
      <c r="AM5" s="27" t="n"/>
      <c r="AN5" s="27" t="n"/>
      <c r="AO5" s="646" t="n"/>
      <c r="AP5" s="646" t="n"/>
      <c r="AQ5" s="27" t="n"/>
      <c r="AR5" s="41" t="n">
        <v>10</v>
      </c>
      <c r="AS5" s="41" t="inlineStr">
        <is>
          <t>28x32</t>
        </is>
      </c>
      <c r="AT5" s="41" t="n">
        <v>10</v>
      </c>
      <c r="AU5" s="647" t="n">
        <v>41977</v>
      </c>
      <c r="AV5" s="126" t="n">
        <v>41984</v>
      </c>
      <c r="AW5" s="126" t="n">
        <v>41978</v>
      </c>
      <c r="AX5" s="126" t="n">
        <v>41984</v>
      </c>
      <c r="AY5" s="648" t="n"/>
      <c r="AZ5" s="49" t="n"/>
      <c r="BA5" s="649" t="n"/>
      <c r="BB5" s="36" t="n"/>
      <c r="BC5" s="650" t="n"/>
      <c r="BD5" s="27" t="n"/>
      <c r="BE5" s="27" t="n"/>
      <c r="BF5" s="646" t="n"/>
      <c r="BG5" s="41" t="n"/>
      <c r="BH5" s="41" t="n"/>
      <c r="BI5" s="648" t="n"/>
      <c r="BJ5" s="27" t="n"/>
      <c r="BK5" s="27">
        <f>+WEEKNUM(BJ5)</f>
        <v/>
      </c>
      <c r="BL5" s="646" t="n"/>
      <c r="BM5" s="27" t="n"/>
      <c r="BN5" s="27" t="n"/>
      <c r="BO5" s="27" t="n"/>
      <c r="BP5" s="27">
        <f>BO5*Z5</f>
        <v/>
      </c>
      <c r="BQ5" s="27" t="n"/>
      <c r="BR5" s="108">
        <f>BO5*AH5</f>
        <v/>
      </c>
      <c r="BS5" s="108">
        <f>BR5-(BO5*AG5)</f>
        <v/>
      </c>
      <c r="BT5" s="112">
        <f>BO5*AK5</f>
        <v/>
      </c>
      <c r="BU5" s="13" t="n"/>
    </row>
    <row customHeight="1" ht="44.25" r="6" s="304">
      <c r="A6" s="5" t="n"/>
      <c r="B6" s="5" t="inlineStr">
        <is>
          <t>April</t>
        </is>
      </c>
      <c r="C6" s="6" t="inlineStr">
        <is>
          <t>KOI</t>
        </is>
      </c>
      <c r="D6" s="96" t="inlineStr">
        <is>
          <t>jeans</t>
        </is>
      </c>
      <c r="E6" s="124" t="inlineStr">
        <is>
          <t>WOMEN</t>
        </is>
      </c>
      <c r="F6" s="96" t="inlineStr">
        <is>
          <t>K150401302</t>
        </is>
      </c>
      <c r="G6" s="96" t="inlineStr">
        <is>
          <t>CHRISTINA CROPPED</t>
        </is>
      </c>
      <c r="H6" s="96" t="inlineStr">
        <is>
          <t>Electric Barely Touched</t>
        </is>
      </c>
      <c r="I6" s="149" t="inlineStr">
        <is>
          <t>BASIC</t>
        </is>
      </c>
      <c r="J6" s="149" t="inlineStr">
        <is>
          <t>High Skinny</t>
        </is>
      </c>
      <c r="K6" s="149" t="n"/>
      <c r="L6" s="7" t="n"/>
      <c r="M6" s="146" t="inlineStr">
        <is>
          <t>Carthago</t>
        </is>
      </c>
      <c r="N6" s="147" t="inlineStr">
        <is>
          <t>CCC</t>
        </is>
      </c>
      <c r="O6" s="146" t="inlineStr">
        <is>
          <t>Interwashing</t>
        </is>
      </c>
      <c r="P6" s="147" t="inlineStr">
        <is>
          <t>TN</t>
        </is>
      </c>
      <c r="Q6" s="134" t="inlineStr">
        <is>
          <t>C/O</t>
        </is>
      </c>
      <c r="R6" s="134" t="n"/>
      <c r="S6" s="135" t="inlineStr">
        <is>
          <t>Gap</t>
        </is>
      </c>
      <c r="T6" s="135" t="inlineStr">
        <is>
          <t>D7253O019 Rosemary</t>
        </is>
      </c>
      <c r="U6" s="135" t="inlineStr">
        <is>
          <t>96,5% Organic Cotton / 3% Polyester / 0,5% Elastane</t>
        </is>
      </c>
      <c r="V6" s="247" t="n"/>
      <c r="W6" s="192" t="n">
        <v>42012</v>
      </c>
      <c r="X6" s="247" t="n"/>
      <c r="Y6" s="247" t="n"/>
      <c r="Z6" s="18" t="n">
        <v>1.04</v>
      </c>
      <c r="AA6" s="18" t="n"/>
      <c r="AB6" s="160" t="inlineStr">
        <is>
          <t>Euro</t>
        </is>
      </c>
      <c r="AC6" s="644" t="n"/>
      <c r="AD6" s="645" t="n">
        <v>23.01</v>
      </c>
      <c r="AE6" s="644" t="n">
        <v>23</v>
      </c>
      <c r="AF6" s="645" t="n">
        <v>0.25</v>
      </c>
      <c r="AG6" s="645">
        <f>(IF(AE6&gt;0, AE6, IF(AD6&gt;0, AD6, IF(AC6&gt;0, AC6, 0))))+AF6</f>
        <v/>
      </c>
      <c r="AH6" s="645">
        <f>AJ6/2.5</f>
        <v/>
      </c>
      <c r="AI6" s="645" t="n">
        <v>139.95</v>
      </c>
      <c r="AJ6" s="651" t="n">
        <v>129.95</v>
      </c>
      <c r="AK6" s="171">
        <f>((AH6-AG6)/AH6)</f>
        <v/>
      </c>
      <c r="AL6" s="27" t="n"/>
      <c r="AM6" s="27" t="n"/>
      <c r="AN6" s="27" t="n"/>
      <c r="AO6" s="646" t="n"/>
      <c r="AP6" s="646" t="n"/>
      <c r="AQ6" s="27" t="n"/>
      <c r="AR6" s="41" t="n">
        <v>10</v>
      </c>
      <c r="AS6" s="41" t="inlineStr">
        <is>
          <t>28x32</t>
        </is>
      </c>
      <c r="AT6" s="41" t="n">
        <v>10</v>
      </c>
      <c r="AU6" s="647" t="n">
        <v>41977</v>
      </c>
      <c r="AV6" s="126" t="n">
        <v>41984</v>
      </c>
      <c r="AW6" s="126" t="n">
        <v>41978</v>
      </c>
      <c r="AX6" s="126" t="n">
        <v>41984</v>
      </c>
      <c r="AY6" s="648" t="n"/>
      <c r="AZ6" s="49" t="n"/>
      <c r="BA6" s="649" t="n"/>
      <c r="BB6" s="36" t="n"/>
      <c r="BC6" s="650" t="n"/>
      <c r="BD6" s="27" t="n"/>
      <c r="BE6" s="27" t="n"/>
      <c r="BF6" s="646" t="n"/>
      <c r="BG6" s="41" t="n"/>
      <c r="BH6" s="41" t="n"/>
      <c r="BI6" s="648" t="n"/>
      <c r="BJ6" s="27" t="n"/>
      <c r="BK6" s="27">
        <f>+WEEKNUM(BJ6)</f>
        <v/>
      </c>
      <c r="BL6" s="646" t="n"/>
      <c r="BM6" s="27" t="n"/>
      <c r="BN6" s="27" t="n"/>
      <c r="BO6" s="27" t="n"/>
      <c r="BP6" s="27">
        <f>BO6*Z6</f>
        <v/>
      </c>
      <c r="BQ6" s="27" t="n"/>
      <c r="BR6" s="108">
        <f>BO6*AH6</f>
        <v/>
      </c>
      <c r="BS6" s="108">
        <f>BR6-(BO6*AG6)</f>
        <v/>
      </c>
      <c r="BT6" s="112">
        <f>BO6*AK6</f>
        <v/>
      </c>
      <c r="BU6" s="13" t="n"/>
    </row>
    <row customHeight="1" ht="44.25" r="7" s="304">
      <c r="A7" s="5" t="n"/>
      <c r="B7" s="5" t="inlineStr">
        <is>
          <t>April</t>
        </is>
      </c>
      <c r="C7" s="6" t="inlineStr">
        <is>
          <t>KOI</t>
        </is>
      </c>
      <c r="D7" s="96" t="inlineStr">
        <is>
          <t>jeans</t>
        </is>
      </c>
      <c r="E7" s="124" t="inlineStr">
        <is>
          <t>WOMEN</t>
        </is>
      </c>
      <c r="F7" s="96" t="inlineStr">
        <is>
          <t>K150401601</t>
        </is>
      </c>
      <c r="G7" s="96" t="inlineStr">
        <is>
          <t>VIRGINIA CROPPED</t>
        </is>
      </c>
      <c r="H7" s="96" t="inlineStr">
        <is>
          <t>Light Marble</t>
        </is>
      </c>
      <c r="I7" s="149" t="inlineStr">
        <is>
          <t>NON</t>
        </is>
      </c>
      <c r="J7" s="149" t="inlineStr">
        <is>
          <t>Straight</t>
        </is>
      </c>
      <c r="K7" s="149" t="n"/>
      <c r="L7" s="7" t="n"/>
      <c r="M7" s="146" t="inlineStr">
        <is>
          <t>Carthago</t>
        </is>
      </c>
      <c r="N7" s="147" t="inlineStr">
        <is>
          <t>CCC</t>
        </is>
      </c>
      <c r="O7" s="146" t="inlineStr">
        <is>
          <t>Martelli</t>
        </is>
      </c>
      <c r="P7" s="147" t="inlineStr">
        <is>
          <t>IT</t>
        </is>
      </c>
      <c r="Q7" s="134" t="inlineStr">
        <is>
          <t>C/O</t>
        </is>
      </c>
      <c r="R7" s="134" t="n"/>
      <c r="S7" s="135" t="inlineStr">
        <is>
          <t>Orta</t>
        </is>
      </c>
      <c r="T7" s="135" t="n">
        <v>5616</v>
      </c>
      <c r="U7" s="135" t="inlineStr">
        <is>
          <t>100% Organic Cotton</t>
        </is>
      </c>
      <c r="V7" s="247" t="n"/>
      <c r="W7" s="192" t="n">
        <v>42012</v>
      </c>
      <c r="X7" s="247" t="n"/>
      <c r="Y7" s="247" t="n"/>
      <c r="Z7" s="18" t="n">
        <v>1.09</v>
      </c>
      <c r="AA7" s="18" t="n"/>
      <c r="AB7" s="160" t="inlineStr">
        <is>
          <t>Euro</t>
        </is>
      </c>
      <c r="AC7" s="644" t="n"/>
      <c r="AD7" s="652" t="n">
        <v>27.55</v>
      </c>
      <c r="AE7" s="653" t="n"/>
      <c r="AF7" s="645" t="n">
        <v>0.25</v>
      </c>
      <c r="AG7" s="645">
        <f>(IF(AE7&gt;0, AE7, IF(AD7&gt;0, AD7, IF(AC7&gt;0, AC7, 0))))+AF7</f>
        <v/>
      </c>
      <c r="AH7" s="645">
        <f>AJ7/2.5</f>
        <v/>
      </c>
      <c r="AI7" s="645" t="n">
        <v>159.95</v>
      </c>
      <c r="AJ7" s="651" t="n">
        <v>149.95</v>
      </c>
      <c r="AK7" s="171">
        <f>((AH7-AG7)/AH7)</f>
        <v/>
      </c>
      <c r="AL7" s="27" t="n"/>
      <c r="AM7" s="27" t="n"/>
      <c r="AN7" s="27" t="n"/>
      <c r="AO7" s="646" t="n"/>
      <c r="AP7" s="646" t="n"/>
      <c r="AQ7" s="27" t="n"/>
      <c r="AR7" s="41" t="n">
        <v>10</v>
      </c>
      <c r="AS7" s="41" t="inlineStr">
        <is>
          <t>28x32</t>
        </is>
      </c>
      <c r="AT7" s="133" t="n"/>
      <c r="AU7" s="133" t="n"/>
      <c r="AV7" s="60" t="n"/>
      <c r="AW7" s="126" t="n">
        <v>41978</v>
      </c>
      <c r="AX7" s="126" t="n">
        <v>42009</v>
      </c>
      <c r="AY7" s="648" t="n"/>
      <c r="AZ7" s="49" t="n"/>
      <c r="BA7" s="649" t="n"/>
      <c r="BB7" s="36" t="n"/>
      <c r="BC7" s="650" t="n"/>
      <c r="BD7" s="27" t="n"/>
      <c r="BE7" s="27" t="n"/>
      <c r="BF7" s="646" t="n"/>
      <c r="BG7" s="41" t="n"/>
      <c r="BH7" s="41" t="n"/>
      <c r="BI7" s="648" t="n"/>
      <c r="BJ7" s="27" t="n"/>
      <c r="BK7" s="27">
        <f>+WEEKNUM(BJ7)</f>
        <v/>
      </c>
      <c r="BL7" s="646" t="n"/>
      <c r="BM7" s="27" t="n"/>
      <c r="BN7" s="27" t="n"/>
      <c r="BO7" s="27" t="n"/>
      <c r="BP7" s="27">
        <f>BO7*Z7</f>
        <v/>
      </c>
      <c r="BQ7" s="27" t="n"/>
      <c r="BR7" s="108">
        <f>BO7*AH7</f>
        <v/>
      </c>
      <c r="BS7" s="108">
        <f>BR7-(BO7*AG7)</f>
        <v/>
      </c>
      <c r="BT7" s="112">
        <f>BO7*AK7</f>
        <v/>
      </c>
      <c r="BU7" s="13" t="n"/>
    </row>
    <row customHeight="1" ht="44.25" r="8" s="304">
      <c r="A8" s="5" t="n"/>
      <c r="B8" s="5" t="inlineStr">
        <is>
          <t>April</t>
        </is>
      </c>
      <c r="C8" s="6" t="inlineStr">
        <is>
          <t>KOI</t>
        </is>
      </c>
      <c r="D8" s="96" t="inlineStr">
        <is>
          <t>jeans</t>
        </is>
      </c>
      <c r="E8" s="124" t="inlineStr">
        <is>
          <t>WOMEN</t>
        </is>
      </c>
      <c r="F8" s="96" t="inlineStr">
        <is>
          <t>K150401602</t>
        </is>
      </c>
      <c r="G8" s="96" t="inlineStr">
        <is>
          <t>VIRGINIA CROPPED</t>
        </is>
      </c>
      <c r="H8" s="96" t="inlineStr">
        <is>
          <t>White Shredded</t>
        </is>
      </c>
      <c r="I8" s="149" t="inlineStr">
        <is>
          <t>NON</t>
        </is>
      </c>
      <c r="J8" s="149" t="inlineStr">
        <is>
          <t>Straight</t>
        </is>
      </c>
      <c r="K8" s="149" t="n"/>
      <c r="L8" s="7" t="n"/>
      <c r="M8" s="146" t="inlineStr">
        <is>
          <t>Carthago</t>
        </is>
      </c>
      <c r="N8" s="147" t="inlineStr">
        <is>
          <t>CCC</t>
        </is>
      </c>
      <c r="O8" s="146" t="inlineStr">
        <is>
          <t>GTS</t>
        </is>
      </c>
      <c r="P8" s="147" t="inlineStr">
        <is>
          <t>TN</t>
        </is>
      </c>
      <c r="Q8" s="134" t="inlineStr">
        <is>
          <t>C/O</t>
        </is>
      </c>
      <c r="R8" s="134" t="n"/>
      <c r="S8" s="135" t="inlineStr">
        <is>
          <t>TRC Candiani</t>
        </is>
      </c>
      <c r="T8" s="135" t="inlineStr">
        <is>
          <t>RR2773 Ecru Preshrunk</t>
        </is>
      </c>
      <c r="U8" s="135" t="inlineStr">
        <is>
          <t>100% Organic Cotton</t>
        </is>
      </c>
      <c r="V8" s="247" t="n"/>
      <c r="W8" s="192" t="n">
        <v>42012</v>
      </c>
      <c r="X8" s="247" t="n"/>
      <c r="Y8" s="247" t="n"/>
      <c r="Z8" s="18" t="n">
        <v>1.07</v>
      </c>
      <c r="AA8" s="18" t="n"/>
      <c r="AB8" s="160" t="inlineStr">
        <is>
          <t>Euro</t>
        </is>
      </c>
      <c r="AC8" s="644" t="n"/>
      <c r="AD8" s="652" t="n">
        <v>19.79</v>
      </c>
      <c r="AE8" s="644" t="n">
        <v>18.59</v>
      </c>
      <c r="AF8" s="645" t="n">
        <v>0.25</v>
      </c>
      <c r="AG8" s="645">
        <f>(IF(AE8&gt;0, AE8, IF(AD8&gt;0, AD8, IF(AC8&gt;0, AC8, 0))))+AF8</f>
        <v/>
      </c>
      <c r="AH8" s="645">
        <f>AJ8/2.5</f>
        <v/>
      </c>
      <c r="AI8" s="645" t="n">
        <v>139.95</v>
      </c>
      <c r="AJ8" s="651" t="n">
        <v>129.95</v>
      </c>
      <c r="AK8" s="171">
        <f>((AH8-AG8)/AH8)</f>
        <v/>
      </c>
      <c r="AL8" s="27" t="n"/>
      <c r="AM8" s="27" t="n"/>
      <c r="AN8" s="27" t="n"/>
      <c r="AO8" s="646" t="n"/>
      <c r="AP8" s="646" t="n"/>
      <c r="AQ8" s="27" t="n"/>
      <c r="AR8" s="41" t="n">
        <v>10</v>
      </c>
      <c r="AS8" s="41" t="inlineStr">
        <is>
          <t>28x32</t>
        </is>
      </c>
      <c r="AT8" s="41" t="n">
        <v>9</v>
      </c>
      <c r="AU8" s="654" t="n">
        <v>41984</v>
      </c>
      <c r="AV8" s="126" t="n">
        <v>41991</v>
      </c>
      <c r="AW8" s="126" t="n">
        <v>41978</v>
      </c>
      <c r="AX8" s="126" t="n">
        <v>41990</v>
      </c>
      <c r="AY8" s="648" t="n"/>
      <c r="AZ8" s="57" t="n"/>
      <c r="BA8" s="649" t="n"/>
      <c r="BB8" s="36" t="n"/>
      <c r="BC8" s="650" t="n"/>
      <c r="BD8" s="27" t="n"/>
      <c r="BE8" s="27" t="n"/>
      <c r="BF8" s="646" t="n"/>
      <c r="BG8" s="41" t="n"/>
      <c r="BH8" s="41" t="n"/>
      <c r="BI8" s="648" t="n"/>
      <c r="BJ8" s="27" t="n"/>
      <c r="BK8" s="27">
        <f>+WEEKNUM(BJ8)</f>
        <v/>
      </c>
      <c r="BL8" s="646" t="n"/>
      <c r="BM8" s="27" t="n"/>
      <c r="BN8" s="27" t="n"/>
      <c r="BO8" s="27" t="n"/>
      <c r="BP8" s="27">
        <f>BO8*Z8</f>
        <v/>
      </c>
      <c r="BQ8" s="27" t="n"/>
      <c r="BR8" s="108">
        <f>BO8*AH8</f>
        <v/>
      </c>
      <c r="BS8" s="108">
        <f>BR8-(BO8*AG8)</f>
        <v/>
      </c>
      <c r="BT8" s="112">
        <f>BO8*AK8</f>
        <v/>
      </c>
      <c r="BU8" s="13" t="n"/>
    </row>
    <row customHeight="1" ht="44.25" r="9" s="304">
      <c r="A9" s="5" t="n"/>
      <c r="B9" s="5" t="inlineStr">
        <is>
          <t>April</t>
        </is>
      </c>
      <c r="C9" s="6" t="inlineStr">
        <is>
          <t>KOI</t>
        </is>
      </c>
      <c r="D9" s="96" t="inlineStr">
        <is>
          <t>jeans</t>
        </is>
      </c>
      <c r="E9" s="8" t="inlineStr">
        <is>
          <t>MEN</t>
        </is>
      </c>
      <c r="F9" s="96" t="inlineStr">
        <is>
          <t>K150451301</t>
        </is>
      </c>
      <c r="G9" s="96" t="inlineStr">
        <is>
          <t>JOHN CROPPED</t>
        </is>
      </c>
      <c r="H9" s="96" t="inlineStr">
        <is>
          <t>Medium Used</t>
        </is>
      </c>
      <c r="I9" s="149" t="n"/>
      <c r="J9" s="149" t="inlineStr">
        <is>
          <t>Slim Long Rise</t>
        </is>
      </c>
      <c r="K9" s="149" t="n"/>
      <c r="L9" s="7" t="n"/>
      <c r="M9" s="48" t="inlineStr">
        <is>
          <t>Carthago</t>
        </is>
      </c>
      <c r="N9" s="147" t="inlineStr">
        <is>
          <t>CCC</t>
        </is>
      </c>
      <c r="O9" s="153" t="inlineStr">
        <is>
          <t>Interwashing</t>
        </is>
      </c>
      <c r="P9" s="147" t="inlineStr">
        <is>
          <t>TN</t>
        </is>
      </c>
      <c r="Q9" s="134" t="inlineStr">
        <is>
          <t>C/O</t>
        </is>
      </c>
      <c r="R9" s="17" t="n"/>
      <c r="S9" s="184" t="inlineStr">
        <is>
          <t>TRC Candiani</t>
        </is>
      </c>
      <c r="T9" s="247" t="inlineStr">
        <is>
          <t>RR2701 Old Preshrunk Stretch</t>
        </is>
      </c>
      <c r="U9" s="247" t="inlineStr">
        <is>
          <t>98% Organic Cotton / 2% Elastane</t>
        </is>
      </c>
      <c r="V9" s="247" t="n"/>
      <c r="W9" s="192" t="n">
        <v>42012</v>
      </c>
      <c r="X9" s="247" t="n"/>
      <c r="Y9" s="247" t="n"/>
      <c r="Z9" s="18" t="n">
        <v>1.09</v>
      </c>
      <c r="AA9" s="18" t="n"/>
      <c r="AB9" s="160" t="inlineStr">
        <is>
          <t>Euro</t>
        </is>
      </c>
      <c r="AC9" s="644" t="n"/>
      <c r="AD9" s="645" t="n">
        <v>23.76</v>
      </c>
      <c r="AE9" s="644" t="n">
        <v>23.69</v>
      </c>
      <c r="AF9" s="645" t="n">
        <v>0.25</v>
      </c>
      <c r="AG9" s="645">
        <f>(IF(AE9&gt;0, AE9, IF(AD9&gt;0, AD9, IF(AC9&gt;0, AC9, 0))))+AF9</f>
        <v/>
      </c>
      <c r="AH9" s="645">
        <f>AJ9/2.5</f>
        <v/>
      </c>
      <c r="AI9" s="645" t="n">
        <v>139.95</v>
      </c>
      <c r="AJ9" s="645" t="n">
        <v>139.95</v>
      </c>
      <c r="AK9" s="171">
        <f>((AH9-AG9)/AH9)</f>
        <v/>
      </c>
      <c r="AL9" s="27" t="n"/>
      <c r="AM9" s="27" t="n"/>
      <c r="AN9" s="27" t="n"/>
      <c r="AO9" s="646" t="n"/>
      <c r="AP9" s="646" t="n"/>
      <c r="AQ9" s="27" t="n"/>
      <c r="AR9" s="41" t="n">
        <v>10</v>
      </c>
      <c r="AS9" s="41" t="inlineStr">
        <is>
          <t>32-32</t>
        </is>
      </c>
      <c r="AT9" s="41" t="n">
        <v>10</v>
      </c>
      <c r="AU9" s="647" t="n">
        <v>41977</v>
      </c>
      <c r="AV9" s="126" t="n">
        <v>41984</v>
      </c>
      <c r="AW9" s="126" t="n">
        <v>41978</v>
      </c>
      <c r="AX9" s="126" t="n">
        <v>41984</v>
      </c>
      <c r="AY9" s="648" t="n"/>
      <c r="AZ9" s="49" t="n"/>
      <c r="BA9" s="649" t="n"/>
      <c r="BB9" s="36" t="n"/>
      <c r="BC9" s="650" t="n"/>
      <c r="BD9" s="27" t="n"/>
      <c r="BE9" s="27" t="n"/>
      <c r="BF9" s="646" t="n"/>
      <c r="BG9" s="41" t="n"/>
      <c r="BH9" s="41" t="n"/>
      <c r="BI9" s="648" t="n"/>
      <c r="BJ9" s="27" t="n"/>
      <c r="BK9" s="27">
        <f>+WEEKNUM(BJ9)</f>
        <v/>
      </c>
      <c r="BL9" s="646" t="n"/>
      <c r="BM9" s="27" t="n"/>
      <c r="BN9" s="27" t="n"/>
      <c r="BO9" s="27" t="n"/>
      <c r="BP9" s="27">
        <f>BO9*Z9</f>
        <v/>
      </c>
      <c r="BQ9" s="27" t="n"/>
      <c r="BR9" s="108">
        <f>BO9*AH9</f>
        <v/>
      </c>
      <c r="BS9" s="108">
        <f>BR9-(BO9*AG9)</f>
        <v/>
      </c>
      <c r="BT9" s="112">
        <f>BO9*AK9</f>
        <v/>
      </c>
      <c r="BU9" s="13" t="n"/>
    </row>
    <row customHeight="1" ht="44.25" r="10" s="304">
      <c r="A10" s="5" t="n"/>
      <c r="B10" s="5" t="inlineStr">
        <is>
          <t>April</t>
        </is>
      </c>
      <c r="C10" s="6" t="inlineStr">
        <is>
          <t>KOI</t>
        </is>
      </c>
      <c r="D10" s="96" t="inlineStr">
        <is>
          <t>jeans</t>
        </is>
      </c>
      <c r="E10" s="8" t="inlineStr">
        <is>
          <t>MEN</t>
        </is>
      </c>
      <c r="F10" s="96" t="inlineStr">
        <is>
          <t>K150451302</t>
        </is>
      </c>
      <c r="G10" s="96" t="inlineStr">
        <is>
          <t>JOHN CROPPED</t>
        </is>
      </c>
      <c r="H10" s="96" t="inlineStr">
        <is>
          <t>Black Overdye</t>
        </is>
      </c>
      <c r="I10" s="149" t="n"/>
      <c r="J10" s="149" t="inlineStr">
        <is>
          <t>Slim Long Rise</t>
        </is>
      </c>
      <c r="K10" s="149" t="n"/>
      <c r="L10" s="7" t="n"/>
      <c r="M10" s="48" t="inlineStr">
        <is>
          <t>Carthago</t>
        </is>
      </c>
      <c r="N10" s="147" t="inlineStr">
        <is>
          <t>CCC</t>
        </is>
      </c>
      <c r="O10" s="153" t="inlineStr">
        <is>
          <t>Interwashing</t>
        </is>
      </c>
      <c r="P10" s="147" t="inlineStr">
        <is>
          <t>TN</t>
        </is>
      </c>
      <c r="Q10" s="134" t="inlineStr">
        <is>
          <t>C/O</t>
        </is>
      </c>
      <c r="R10" s="17" t="n"/>
      <c r="S10" s="247" t="inlineStr">
        <is>
          <t>Gap</t>
        </is>
      </c>
      <c r="T10" s="247" t="inlineStr">
        <is>
          <t>D7749OT06</t>
        </is>
      </c>
      <c r="U10" s="247" t="inlineStr">
        <is>
          <t>98,2% Organic Cotton / 1,8% Elastane</t>
        </is>
      </c>
      <c r="V10" s="247" t="n"/>
      <c r="W10" s="192" t="n">
        <v>42012</v>
      </c>
      <c r="X10" s="247" t="n"/>
      <c r="Y10" s="247" t="n"/>
      <c r="Z10" s="18" t="n">
        <v>1.16</v>
      </c>
      <c r="AA10" s="18" t="n"/>
      <c r="AB10" s="160" t="inlineStr">
        <is>
          <t>Euro</t>
        </is>
      </c>
      <c r="AC10" s="644" t="n"/>
      <c r="AD10" s="645" t="n">
        <v>21.5</v>
      </c>
      <c r="AE10" s="644" t="n">
        <v>21.5</v>
      </c>
      <c r="AF10" s="645" t="n">
        <v>0.25</v>
      </c>
      <c r="AG10" s="645">
        <f>(IF(AE10&gt;0, AE10, IF(AD10&gt;0, AD10, IF(AC10&gt;0, AC10, 0))))+AF10</f>
        <v/>
      </c>
      <c r="AH10" s="645">
        <f>AJ10/2.5</f>
        <v/>
      </c>
      <c r="AI10" s="645" t="n">
        <v>119.95</v>
      </c>
      <c r="AJ10" s="645" t="n">
        <v>119.95</v>
      </c>
      <c r="AK10" s="171">
        <f>((AH10-AG10)/AH10)</f>
        <v/>
      </c>
      <c r="AL10" s="27" t="n"/>
      <c r="AM10" s="27" t="n"/>
      <c r="AN10" s="27" t="n"/>
      <c r="AO10" s="646" t="n"/>
      <c r="AP10" s="646" t="n"/>
      <c r="AQ10" s="27" t="n"/>
      <c r="AR10" s="41" t="n">
        <v>10</v>
      </c>
      <c r="AS10" s="41" t="inlineStr">
        <is>
          <t>32-32</t>
        </is>
      </c>
      <c r="AT10" s="41" t="n">
        <v>10</v>
      </c>
      <c r="AU10" s="647" t="n">
        <v>41977</v>
      </c>
      <c r="AV10" s="126" t="n">
        <v>41984</v>
      </c>
      <c r="AW10" s="126" t="n">
        <v>41978</v>
      </c>
      <c r="AX10" s="126" t="n">
        <v>41984</v>
      </c>
      <c r="AY10" s="648" t="n"/>
      <c r="AZ10" s="49" t="n"/>
      <c r="BA10" s="649" t="n"/>
      <c r="BB10" s="36" t="n"/>
      <c r="BC10" s="650" t="n"/>
      <c r="BD10" s="27" t="n"/>
      <c r="BE10" s="27" t="n"/>
      <c r="BF10" s="646" t="n"/>
      <c r="BG10" s="41" t="n"/>
      <c r="BH10" s="41" t="n"/>
      <c r="BI10" s="648" t="n"/>
      <c r="BJ10" s="27" t="n"/>
      <c r="BK10" s="27">
        <f>+WEEKNUM(BJ10)</f>
        <v/>
      </c>
      <c r="BL10" s="646" t="n"/>
      <c r="BM10" s="27" t="n"/>
      <c r="BN10" s="27" t="n"/>
      <c r="BO10" s="27" t="n"/>
      <c r="BP10" s="27">
        <f>BO10*Z10</f>
        <v/>
      </c>
      <c r="BQ10" s="27" t="n"/>
      <c r="BR10" s="108">
        <f>BO10*AH10</f>
        <v/>
      </c>
      <c r="BS10" s="108">
        <f>BR10-(BO10*AG10)</f>
        <v/>
      </c>
      <c r="BT10" s="112">
        <f>BO10*AK10</f>
        <v/>
      </c>
      <c r="BU10" s="13" t="n"/>
    </row>
    <row customHeight="1" ht="44.25" r="11" s="304">
      <c r="A11" s="5" t="n"/>
      <c r="B11" s="5" t="n">
        <v>2</v>
      </c>
      <c r="C11" s="6" t="inlineStr">
        <is>
          <t>KOI</t>
        </is>
      </c>
      <c r="D11" s="96" t="inlineStr">
        <is>
          <t>jeans</t>
        </is>
      </c>
      <c r="E11" s="124" t="inlineStr">
        <is>
          <t>WOMEN</t>
        </is>
      </c>
      <c r="F11" s="96" t="inlineStr">
        <is>
          <t>K150701101</t>
        </is>
      </c>
      <c r="G11" s="96" t="inlineStr">
        <is>
          <t>JUNO</t>
        </is>
      </c>
      <c r="H11" s="96" t="inlineStr">
        <is>
          <t>Vintage Repair</t>
        </is>
      </c>
      <c r="I11" s="149" t="inlineStr">
        <is>
          <t>BASIC</t>
        </is>
      </c>
      <c r="J11" s="149" t="inlineStr">
        <is>
          <t>Super Slim</t>
        </is>
      </c>
      <c r="K11" s="149" t="n"/>
      <c r="L11" s="7" t="n"/>
      <c r="M11" s="146" t="inlineStr">
        <is>
          <t>Carthago</t>
        </is>
      </c>
      <c r="N11" s="147" t="inlineStr">
        <is>
          <t>CCC</t>
        </is>
      </c>
      <c r="O11" s="148" t="inlineStr">
        <is>
          <t>Martelli</t>
        </is>
      </c>
      <c r="P11" s="147" t="inlineStr">
        <is>
          <t>IT</t>
        </is>
      </c>
      <c r="Q11" s="134" t="inlineStr">
        <is>
          <t>C/O</t>
        </is>
      </c>
      <c r="R11" s="134" t="n"/>
      <c r="S11" s="149" t="inlineStr">
        <is>
          <t>Orta</t>
        </is>
      </c>
      <c r="T11" s="135" t="n">
        <v>8148</v>
      </c>
      <c r="U11" s="135" t="inlineStr">
        <is>
          <t>98% Organic Cotton / 2% Elastane</t>
        </is>
      </c>
      <c r="V11" s="247" t="n"/>
      <c r="W11" s="192" t="n">
        <v>42023</v>
      </c>
      <c r="X11" s="192" t="n">
        <v>42044</v>
      </c>
      <c r="Y11" s="192" t="n">
        <v>42079</v>
      </c>
      <c r="Z11" s="18" t="n">
        <v>1.22</v>
      </c>
      <c r="AA11" s="18" t="n"/>
      <c r="AB11" s="160" t="inlineStr">
        <is>
          <t>Euro</t>
        </is>
      </c>
      <c r="AC11" s="644" t="n"/>
      <c r="AD11" s="652" t="n">
        <v>33.44</v>
      </c>
      <c r="AE11" s="653" t="n"/>
      <c r="AF11" s="645" t="n">
        <v>0.25</v>
      </c>
      <c r="AG11" s="645">
        <f>(IF(AE11&gt;0, AE11, IF(AD11&gt;0, AD11, IF(AC11&gt;0, AC11, 0))))+AF11</f>
        <v/>
      </c>
      <c r="AH11" s="645">
        <f>AJ11/2.5</f>
        <v/>
      </c>
      <c r="AI11" s="645" t="n">
        <v>189.95</v>
      </c>
      <c r="AJ11" s="645" t="n">
        <v>189.95</v>
      </c>
      <c r="AK11" s="171">
        <f>((AH11-AG11)/AH11)</f>
        <v/>
      </c>
      <c r="AL11" s="27" t="n"/>
      <c r="AM11" s="27" t="n"/>
      <c r="AN11" s="27" t="n"/>
      <c r="AO11" s="646" t="n"/>
      <c r="AP11" s="646" t="n"/>
      <c r="AQ11" s="27" t="n"/>
      <c r="AR11" s="41" t="n">
        <v>16</v>
      </c>
      <c r="AS11" s="41" t="inlineStr">
        <is>
          <t>28x32</t>
        </is>
      </c>
      <c r="AT11" s="41" t="n"/>
      <c r="AU11" s="41" t="n"/>
      <c r="AV11" s="60" t="n"/>
      <c r="AW11" s="126" t="n">
        <v>41978</v>
      </c>
      <c r="AX11" s="126" t="n">
        <v>42009</v>
      </c>
      <c r="AY11" s="648" t="n"/>
      <c r="AZ11" s="49" t="n"/>
      <c r="BA11" s="649" t="n"/>
      <c r="BB11" s="36" t="n"/>
      <c r="BC11" s="650" t="n"/>
      <c r="BD11" s="27" t="n"/>
      <c r="BE11" s="27" t="n"/>
      <c r="BF11" s="646" t="n"/>
      <c r="BG11" s="41" t="n"/>
      <c r="BH11" s="41" t="n"/>
      <c r="BI11" s="648" t="n"/>
      <c r="BJ11" s="27" t="n"/>
      <c r="BK11" s="27">
        <f>+WEEKNUM(BJ11)</f>
        <v/>
      </c>
      <c r="BL11" s="646" t="n"/>
      <c r="BM11" s="27" t="n"/>
      <c r="BN11" s="27" t="n"/>
      <c r="BO11" s="27" t="n"/>
      <c r="BP11" s="27">
        <f>BO11*Z11</f>
        <v/>
      </c>
      <c r="BQ11" s="27" t="n"/>
      <c r="BR11" s="108">
        <f>BO11*AH11</f>
        <v/>
      </c>
      <c r="BS11" s="108">
        <f>BR11-(BO11*AG11)</f>
        <v/>
      </c>
      <c r="BT11" s="112">
        <f>BO11*AK11</f>
        <v/>
      </c>
      <c r="BU11" s="13" t="n"/>
    </row>
    <row customHeight="1" ht="44.25" r="12" s="304">
      <c r="A12" s="5" t="n"/>
      <c r="B12" s="5" t="n">
        <v>2</v>
      </c>
      <c r="C12" s="6" t="inlineStr">
        <is>
          <t>KOI</t>
        </is>
      </c>
      <c r="D12" s="96" t="inlineStr">
        <is>
          <t>jeans</t>
        </is>
      </c>
      <c r="E12" s="124" t="inlineStr">
        <is>
          <t>WOMEN</t>
        </is>
      </c>
      <c r="F12" s="96" t="inlineStr">
        <is>
          <t>K150701102</t>
        </is>
      </c>
      <c r="G12" s="96" t="inlineStr">
        <is>
          <t>JUNO</t>
        </is>
      </c>
      <c r="H12" s="96" t="inlineStr">
        <is>
          <t>Rinse Tencel</t>
        </is>
      </c>
      <c r="I12" s="149" t="inlineStr">
        <is>
          <t>SUPER</t>
        </is>
      </c>
      <c r="J12" s="149" t="inlineStr">
        <is>
          <t>Super Slim</t>
        </is>
      </c>
      <c r="K12" s="149" t="n"/>
      <c r="L12" s="7" t="n"/>
      <c r="M12" s="146" t="inlineStr">
        <is>
          <t>Carthago</t>
        </is>
      </c>
      <c r="N12" s="147" t="inlineStr">
        <is>
          <t>CCC</t>
        </is>
      </c>
      <c r="O12" s="148" t="inlineStr">
        <is>
          <t>Interwashing</t>
        </is>
      </c>
      <c r="P12" s="147" t="inlineStr">
        <is>
          <t>TN</t>
        </is>
      </c>
      <c r="Q12" s="134" t="inlineStr">
        <is>
          <t>C/O</t>
        </is>
      </c>
      <c r="R12" s="134" t="n"/>
      <c r="S12" s="149" t="inlineStr">
        <is>
          <t>Orta</t>
        </is>
      </c>
      <c r="T12" s="135" t="inlineStr">
        <is>
          <t>7771A-42</t>
        </is>
      </c>
      <c r="U12" s="135" t="inlineStr">
        <is>
          <t>44% Cotton / 42% Polyvinyl / 12% Polyester / 2% Elastane</t>
        </is>
      </c>
      <c r="V12" s="247" t="n"/>
      <c r="W12" s="192" t="n">
        <v>42023</v>
      </c>
      <c r="X12" s="192" t="n">
        <v>42044</v>
      </c>
      <c r="Y12" s="192" t="n">
        <v>42079</v>
      </c>
      <c r="Z12" s="18" t="n">
        <v>1.44</v>
      </c>
      <c r="AA12" s="18" t="n"/>
      <c r="AB12" s="160" t="inlineStr">
        <is>
          <t>Euro</t>
        </is>
      </c>
      <c r="AC12" s="644" t="n"/>
      <c r="AD12" s="645" t="n">
        <v>19.83</v>
      </c>
      <c r="AE12" s="644" t="n">
        <v>19.83</v>
      </c>
      <c r="AF12" s="645" t="n">
        <v>0.25</v>
      </c>
      <c r="AG12" s="645">
        <f>(IF(AE12&gt;0, AE12, IF(AD12&gt;0, AD12, IF(AC12&gt;0, AC12, 0))))+AF12</f>
        <v/>
      </c>
      <c r="AH12" s="645">
        <f>AJ12/2.5</f>
        <v/>
      </c>
      <c r="AI12" s="645" t="n">
        <v>119.95</v>
      </c>
      <c r="AJ12" s="645" t="n">
        <v>119.95</v>
      </c>
      <c r="AK12" s="171">
        <f>((AH12-AG12)/AH12)</f>
        <v/>
      </c>
      <c r="AL12" s="27" t="n"/>
      <c r="AM12" s="27" t="n"/>
      <c r="AN12" s="27" t="n"/>
      <c r="AO12" s="646" t="n"/>
      <c r="AP12" s="646" t="n"/>
      <c r="AQ12" s="27" t="n"/>
      <c r="AR12" s="41" t="n">
        <v>16</v>
      </c>
      <c r="AS12" s="41" t="inlineStr">
        <is>
          <t>28x32</t>
        </is>
      </c>
      <c r="AT12" s="41" t="n">
        <v>16</v>
      </c>
      <c r="AU12" s="647" t="n">
        <v>41977</v>
      </c>
      <c r="AV12" s="60" t="n"/>
      <c r="AW12" s="126" t="n">
        <v>41978</v>
      </c>
      <c r="AX12" s="126" t="n">
        <v>41988</v>
      </c>
      <c r="AY12" s="648" t="n"/>
      <c r="AZ12" s="49" t="n"/>
      <c r="BA12" s="649" t="n"/>
      <c r="BB12" s="36" t="n"/>
      <c r="BC12" s="650" t="n"/>
      <c r="BD12" s="27" t="n"/>
      <c r="BE12" s="27" t="n"/>
      <c r="BF12" s="646" t="n"/>
      <c r="BG12" s="41" t="n"/>
      <c r="BH12" s="41" t="n"/>
      <c r="BI12" s="648" t="n"/>
      <c r="BJ12" s="27" t="n"/>
      <c r="BK12" s="27">
        <f>+WEEKNUM(BJ12)</f>
        <v/>
      </c>
      <c r="BL12" s="646" t="n"/>
      <c r="BM12" s="27" t="n"/>
      <c r="BN12" s="27" t="n"/>
      <c r="BO12" s="27" t="n"/>
      <c r="BP12" s="27">
        <f>BO12*Z12</f>
        <v/>
      </c>
      <c r="BQ12" s="27" t="n"/>
      <c r="BR12" s="108">
        <f>BO12*AH12</f>
        <v/>
      </c>
      <c r="BS12" s="108">
        <f>BR12-(BO12*AG12)</f>
        <v/>
      </c>
      <c r="BT12" s="112">
        <f>BO12*AK12</f>
        <v/>
      </c>
      <c r="BU12" s="13" t="n"/>
    </row>
    <row customHeight="1" ht="44.25" r="13" s="304">
      <c r="A13" s="5" t="n"/>
      <c r="B13" s="5" t="n">
        <v>3</v>
      </c>
      <c r="C13" s="6" t="inlineStr">
        <is>
          <t>KOI</t>
        </is>
      </c>
      <c r="D13" s="96" t="inlineStr">
        <is>
          <t>jeans</t>
        </is>
      </c>
      <c r="E13" s="124" t="inlineStr">
        <is>
          <t>WOMEN</t>
        </is>
      </c>
      <c r="F13" s="96" t="inlineStr">
        <is>
          <t>K150701103</t>
        </is>
      </c>
      <c r="G13" s="96" t="inlineStr">
        <is>
          <t>JUNO</t>
        </is>
      </c>
      <c r="H13" s="96" t="inlineStr">
        <is>
          <t>Easy Wear</t>
        </is>
      </c>
      <c r="I13" s="149" t="inlineStr">
        <is>
          <t>SUPER</t>
        </is>
      </c>
      <c r="J13" s="149" t="inlineStr">
        <is>
          <t>Super Slim</t>
        </is>
      </c>
      <c r="K13" s="149" t="n"/>
      <c r="L13" s="7" t="n"/>
      <c r="M13" s="146" t="inlineStr">
        <is>
          <t>Carthago</t>
        </is>
      </c>
      <c r="N13" s="147" t="inlineStr">
        <is>
          <t>CCC</t>
        </is>
      </c>
      <c r="O13" s="148" t="inlineStr">
        <is>
          <t>Interwashing</t>
        </is>
      </c>
      <c r="P13" s="147" t="inlineStr">
        <is>
          <t>TN</t>
        </is>
      </c>
      <c r="Q13" s="134" t="inlineStr">
        <is>
          <t>C/O</t>
        </is>
      </c>
      <c r="R13" s="134" t="n"/>
      <c r="S13" s="149" t="inlineStr">
        <is>
          <t>Orta</t>
        </is>
      </c>
      <c r="T13" s="135" t="inlineStr">
        <is>
          <t>7771A-42</t>
        </is>
      </c>
      <c r="U13" s="135" t="inlineStr">
        <is>
          <t>44% Organic Cotton / 42% Polyvinyl / 12% Polyester / 2% Elastane</t>
        </is>
      </c>
      <c r="V13" s="247" t="n"/>
      <c r="W13" s="192" t="n">
        <v>42023</v>
      </c>
      <c r="X13" s="192" t="n">
        <v>42044</v>
      </c>
      <c r="Y13" s="192" t="n">
        <v>42079</v>
      </c>
      <c r="Z13" s="18" t="n">
        <v>1.44</v>
      </c>
      <c r="AA13" s="18" t="n"/>
      <c r="AB13" s="160" t="inlineStr">
        <is>
          <t>Euro</t>
        </is>
      </c>
      <c r="AC13" s="644" t="n"/>
      <c r="AD13" s="645" t="n">
        <v>25.17</v>
      </c>
      <c r="AE13" s="644" t="n">
        <v>25.17</v>
      </c>
      <c r="AF13" s="645" t="n">
        <v>0.25</v>
      </c>
      <c r="AG13" s="645">
        <f>(IF(AE13&gt;0, AE13, IF(AD13&gt;0, AD13, IF(AC13&gt;0, AC13, 0))))+AF13</f>
        <v/>
      </c>
      <c r="AH13" s="645">
        <f>AJ13/2.5</f>
        <v/>
      </c>
      <c r="AI13" s="645" t="n">
        <v>139.95</v>
      </c>
      <c r="AJ13" s="645" t="n">
        <v>139.95</v>
      </c>
      <c r="AK13" s="171">
        <f>((AH13-AG13)/AH13)</f>
        <v/>
      </c>
      <c r="AL13" s="27" t="n"/>
      <c r="AM13" s="27" t="n"/>
      <c r="AN13" s="27" t="n"/>
      <c r="AO13" s="646" t="n"/>
      <c r="AP13" s="646" t="n"/>
      <c r="AQ13" s="27" t="n"/>
      <c r="AR13" s="41" t="n">
        <v>16</v>
      </c>
      <c r="AS13" s="41" t="inlineStr">
        <is>
          <t>28x32</t>
        </is>
      </c>
      <c r="AT13" s="132" t="n">
        <v>16</v>
      </c>
      <c r="AU13" s="655" t="n">
        <v>41977</v>
      </c>
      <c r="AV13" s="196" t="n"/>
      <c r="AW13" s="126" t="n">
        <v>41978</v>
      </c>
      <c r="AX13" s="126" t="n">
        <v>41988</v>
      </c>
      <c r="AY13" s="648" t="n"/>
      <c r="AZ13" s="49" t="n"/>
      <c r="BA13" s="649" t="n"/>
      <c r="BB13" s="36" t="n"/>
      <c r="BC13" s="650" t="n"/>
      <c r="BD13" s="27" t="n"/>
      <c r="BE13" s="27" t="n"/>
      <c r="BF13" s="646" t="n"/>
      <c r="BG13" s="41" t="n"/>
      <c r="BH13" s="41" t="n"/>
      <c r="BI13" s="648" t="n"/>
      <c r="BJ13" s="27" t="n"/>
      <c r="BK13" s="27">
        <f>+WEEKNUM(BJ13)</f>
        <v/>
      </c>
      <c r="BL13" s="646" t="n"/>
      <c r="BM13" s="27" t="n"/>
      <c r="BN13" s="27" t="n"/>
      <c r="BO13" s="27" t="n"/>
      <c r="BP13" s="27">
        <f>BO13*Z13</f>
        <v/>
      </c>
      <c r="BQ13" s="27" t="n"/>
      <c r="BR13" s="108">
        <f>BO13*AH13</f>
        <v/>
      </c>
      <c r="BS13" s="108">
        <f>BR13-(BO13*AG13)</f>
        <v/>
      </c>
      <c r="BT13" s="112">
        <f>BO13*AK13</f>
        <v/>
      </c>
      <c r="BU13" s="13" t="n"/>
    </row>
    <row customHeight="1" ht="44.25" r="14" s="304">
      <c r="A14" s="5" t="n"/>
      <c r="B14" s="5" t="n">
        <v>3</v>
      </c>
      <c r="C14" s="6" t="inlineStr">
        <is>
          <t>KOI</t>
        </is>
      </c>
      <c r="D14" s="96" t="inlineStr">
        <is>
          <t>jeans</t>
        </is>
      </c>
      <c r="E14" s="124" t="inlineStr">
        <is>
          <t>WOMEN</t>
        </is>
      </c>
      <c r="F14" s="96" t="inlineStr">
        <is>
          <t>K150701104</t>
        </is>
      </c>
      <c r="G14" s="96" t="inlineStr">
        <is>
          <t>JUNO</t>
        </is>
      </c>
      <c r="H14" s="96" t="inlineStr">
        <is>
          <t>Black Dark Marble</t>
        </is>
      </c>
      <c r="I14" s="149" t="inlineStr">
        <is>
          <t>BASIC</t>
        </is>
      </c>
      <c r="J14" s="149" t="inlineStr">
        <is>
          <t>Super Slim</t>
        </is>
      </c>
      <c r="K14" s="149" t="n"/>
      <c r="L14" s="7" t="n"/>
      <c r="M14" s="146" t="inlineStr">
        <is>
          <t>Carthago</t>
        </is>
      </c>
      <c r="N14" s="147" t="inlineStr">
        <is>
          <t>CCC</t>
        </is>
      </c>
      <c r="O14" s="148" t="inlineStr">
        <is>
          <t>Interwashing</t>
        </is>
      </c>
      <c r="P14" s="147" t="inlineStr">
        <is>
          <t>TN</t>
        </is>
      </c>
      <c r="Q14" s="134" t="inlineStr">
        <is>
          <t>C/O</t>
        </is>
      </c>
      <c r="R14" s="134" t="n"/>
      <c r="S14" s="149" t="inlineStr">
        <is>
          <t>Gap</t>
        </is>
      </c>
      <c r="T14" s="135" t="inlineStr">
        <is>
          <t>D7924O022 Pinus</t>
        </is>
      </c>
      <c r="U14" s="135" t="inlineStr">
        <is>
          <t>98% Organic Cotton / 2% Elastane</t>
        </is>
      </c>
      <c r="V14" s="247" t="n"/>
      <c r="W14" s="193" t="n">
        <v>41995</v>
      </c>
      <c r="X14" s="192" t="n">
        <v>42016</v>
      </c>
      <c r="Y14" s="192" t="n">
        <v>42051</v>
      </c>
      <c r="Z14" s="18" t="n">
        <v>1.29</v>
      </c>
      <c r="AA14" s="18" t="n"/>
      <c r="AB14" s="160" t="inlineStr">
        <is>
          <t>Euro</t>
        </is>
      </c>
      <c r="AC14" s="644" t="n"/>
      <c r="AD14" s="645" t="n">
        <v>20.76</v>
      </c>
      <c r="AE14" s="644" t="n">
        <v>20.76</v>
      </c>
      <c r="AF14" s="645" t="n">
        <v>0.25</v>
      </c>
      <c r="AG14" s="645">
        <f>(IF(AE14&gt;0, AE14, IF(AD14&gt;0, AD14, IF(AC14&gt;0, AC14, 0))))+AF14</f>
        <v/>
      </c>
      <c r="AH14" s="645">
        <f>AJ14/2.5</f>
        <v/>
      </c>
      <c r="AI14" s="645" t="n">
        <v>139.95</v>
      </c>
      <c r="AJ14" s="645" t="n">
        <v>139.95</v>
      </c>
      <c r="AK14" s="171">
        <f>((AH14-AG14)/AH14)</f>
        <v/>
      </c>
      <c r="AL14" s="27" t="n"/>
      <c r="AM14" s="27" t="n"/>
      <c r="AN14" s="27" t="n"/>
      <c r="AO14" s="646" t="n"/>
      <c r="AP14" s="646" t="n"/>
      <c r="AQ14" s="27" t="n"/>
      <c r="AR14" s="41" t="n">
        <v>16</v>
      </c>
      <c r="AS14" s="41" t="inlineStr">
        <is>
          <t>28x32</t>
        </is>
      </c>
      <c r="AT14" s="132" t="n">
        <v>16</v>
      </c>
      <c r="AU14" s="655" t="n">
        <v>41977</v>
      </c>
      <c r="AV14" s="196" t="n"/>
      <c r="AW14" s="126" t="n">
        <v>41978</v>
      </c>
      <c r="AX14" s="126" t="n">
        <v>41988</v>
      </c>
      <c r="AY14" s="648" t="n"/>
      <c r="AZ14" s="49" t="n"/>
      <c r="BA14" s="649" t="n"/>
      <c r="BB14" s="36" t="n"/>
      <c r="BC14" s="650" t="n"/>
      <c r="BD14" s="27" t="n"/>
      <c r="BE14" s="27" t="n"/>
      <c r="BF14" s="646" t="n"/>
      <c r="BG14" s="41" t="n"/>
      <c r="BH14" s="41" t="n"/>
      <c r="BI14" s="648" t="n"/>
      <c r="BJ14" s="27" t="n"/>
      <c r="BK14" s="27">
        <f>+WEEKNUM(BJ14)</f>
        <v/>
      </c>
      <c r="BL14" s="646" t="n"/>
      <c r="BM14" s="27" t="n"/>
      <c r="BN14" s="27" t="n"/>
      <c r="BO14" s="27" t="n"/>
      <c r="BP14" s="27">
        <f>BO14*Z14</f>
        <v/>
      </c>
      <c r="BQ14" s="27" t="n"/>
      <c r="BR14" s="108">
        <f>BO14*AH14</f>
        <v/>
      </c>
      <c r="BS14" s="108">
        <f>BR14-(BO14*AG14)</f>
        <v/>
      </c>
      <c r="BT14" s="112">
        <f>BO14*AK14</f>
        <v/>
      </c>
      <c r="BU14" s="13" t="n"/>
    </row>
    <row customHeight="1" ht="44.25" r="15" s="304">
      <c r="A15" s="5" t="n"/>
      <c r="B15" s="5" t="n">
        <v>2</v>
      </c>
      <c r="C15" s="6" t="inlineStr">
        <is>
          <t>KOI</t>
        </is>
      </c>
      <c r="D15" s="96" t="inlineStr">
        <is>
          <t>jeans</t>
        </is>
      </c>
      <c r="E15" s="124" t="inlineStr">
        <is>
          <t>WOMEN</t>
        </is>
      </c>
      <c r="F15" s="96" t="inlineStr">
        <is>
          <t>K150701105</t>
        </is>
      </c>
      <c r="G15" s="96" t="inlineStr">
        <is>
          <t>JUNO</t>
        </is>
      </c>
      <c r="H15" s="96" t="inlineStr">
        <is>
          <t>Black Worn Marble</t>
        </is>
      </c>
      <c r="I15" s="149" t="inlineStr">
        <is>
          <t>HIGH</t>
        </is>
      </c>
      <c r="J15" s="149" t="inlineStr">
        <is>
          <t>Super Slim</t>
        </is>
      </c>
      <c r="K15" s="149" t="n"/>
      <c r="L15" s="7" t="n"/>
      <c r="M15" s="146" t="inlineStr">
        <is>
          <t>Carthago</t>
        </is>
      </c>
      <c r="N15" s="147" t="inlineStr">
        <is>
          <t>CCC</t>
        </is>
      </c>
      <c r="O15" s="148" t="inlineStr">
        <is>
          <t>Interwashing</t>
        </is>
      </c>
      <c r="P15" s="147" t="inlineStr">
        <is>
          <t>TN</t>
        </is>
      </c>
      <c r="Q15" s="134" t="inlineStr">
        <is>
          <t>C/O</t>
        </is>
      </c>
      <c r="R15" s="134" t="n"/>
      <c r="S15" s="149" t="inlineStr">
        <is>
          <t>Gap</t>
        </is>
      </c>
      <c r="T15" s="135" t="inlineStr">
        <is>
          <t>D7924O022 Pinus</t>
        </is>
      </c>
      <c r="U15" s="135" t="inlineStr">
        <is>
          <t>98% Organic Cotton / 2% Elastane</t>
        </is>
      </c>
      <c r="V15" s="247" t="n"/>
      <c r="W15" s="193" t="n">
        <v>41995</v>
      </c>
      <c r="X15" s="192" t="n">
        <v>42016</v>
      </c>
      <c r="Y15" s="192" t="n">
        <v>42051</v>
      </c>
      <c r="Z15" s="18" t="n">
        <v>1.28</v>
      </c>
      <c r="AA15" s="18" t="n"/>
      <c r="AB15" s="160" t="inlineStr">
        <is>
          <t>Euro</t>
        </is>
      </c>
      <c r="AC15" s="644" t="n"/>
      <c r="AD15" s="645" t="n">
        <v>26.27</v>
      </c>
      <c r="AE15" s="644" t="n">
        <v>26.27</v>
      </c>
      <c r="AF15" s="645" t="n">
        <v>0.25</v>
      </c>
      <c r="AG15" s="645">
        <f>(IF(AE15&gt;0, AE15, IF(AD15&gt;0, AD15, IF(AC15&gt;0, AC15, 0))))+AF15</f>
        <v/>
      </c>
      <c r="AH15" s="645">
        <f>AJ15/2.5</f>
        <v/>
      </c>
      <c r="AI15" s="645" t="n">
        <v>139.95</v>
      </c>
      <c r="AJ15" s="645" t="n">
        <v>139.95</v>
      </c>
      <c r="AK15" s="171">
        <f>((AH15-AG15)/AH15)</f>
        <v/>
      </c>
      <c r="AL15" s="27" t="n"/>
      <c r="AM15" s="27" t="n"/>
      <c r="AN15" s="27" t="n"/>
      <c r="AO15" s="646" t="n"/>
      <c r="AP15" s="646" t="n"/>
      <c r="AQ15" s="27" t="n"/>
      <c r="AR15" s="41" t="n">
        <v>16</v>
      </c>
      <c r="AS15" s="41" t="inlineStr">
        <is>
          <t>28x32</t>
        </is>
      </c>
      <c r="AT15" s="132" t="n">
        <v>16</v>
      </c>
      <c r="AU15" s="655" t="n">
        <v>41977</v>
      </c>
      <c r="AV15" s="196" t="n"/>
      <c r="AW15" s="126" t="n">
        <v>41978</v>
      </c>
      <c r="AX15" s="126" t="n">
        <v>41988</v>
      </c>
      <c r="AY15" s="648" t="n"/>
      <c r="AZ15" s="49" t="n"/>
      <c r="BA15" s="649" t="n"/>
      <c r="BB15" s="36" t="n"/>
      <c r="BC15" s="650" t="n"/>
      <c r="BD15" s="27" t="n"/>
      <c r="BE15" s="27" t="n"/>
      <c r="BF15" s="646" t="n"/>
      <c r="BG15" s="41" t="n"/>
      <c r="BH15" s="41" t="n"/>
      <c r="BI15" s="648" t="n"/>
      <c r="BJ15" s="27" t="n"/>
      <c r="BK15" s="27">
        <f>+WEEKNUM(BJ15)</f>
        <v/>
      </c>
      <c r="BL15" s="646" t="n"/>
      <c r="BM15" s="27" t="n"/>
      <c r="BN15" s="27" t="n"/>
      <c r="BO15" s="27" t="n"/>
      <c r="BP15" s="27">
        <f>BO15*Z15</f>
        <v/>
      </c>
      <c r="BQ15" s="27" t="n"/>
      <c r="BR15" s="108">
        <f>BO15*AH15</f>
        <v/>
      </c>
      <c r="BS15" s="108">
        <f>BR15-(BO15*AG15)</f>
        <v/>
      </c>
      <c r="BT15" s="112">
        <f>BO15*AK15</f>
        <v/>
      </c>
      <c r="BU15" s="13" t="n"/>
    </row>
    <row customHeight="1" ht="44.25" r="16" s="304">
      <c r="A16" s="5" t="n"/>
      <c r="B16" s="5" t="n"/>
      <c r="C16" s="6" t="inlineStr">
        <is>
          <t>KOI</t>
        </is>
      </c>
      <c r="D16" s="96" t="inlineStr">
        <is>
          <t>jeans</t>
        </is>
      </c>
      <c r="E16" s="124" t="inlineStr">
        <is>
          <t>WOMEN</t>
        </is>
      </c>
      <c r="F16" s="96" t="inlineStr">
        <is>
          <t>K150701106</t>
        </is>
      </c>
      <c r="G16" s="96" t="inlineStr">
        <is>
          <t>JUNO</t>
        </is>
      </c>
      <c r="H16" s="96" t="inlineStr">
        <is>
          <t>Grey Marble</t>
        </is>
      </c>
      <c r="I16" s="149" t="inlineStr">
        <is>
          <t>HIGH</t>
        </is>
      </c>
      <c r="J16" s="149" t="inlineStr">
        <is>
          <t>Super Slim</t>
        </is>
      </c>
      <c r="K16" s="149" t="n"/>
      <c r="L16" s="7" t="n"/>
      <c r="M16" s="146" t="inlineStr">
        <is>
          <t>Carthago</t>
        </is>
      </c>
      <c r="N16" s="147" t="inlineStr">
        <is>
          <t>CCC</t>
        </is>
      </c>
      <c r="O16" s="146" t="inlineStr">
        <is>
          <t>Elleti</t>
        </is>
      </c>
      <c r="P16" s="147" t="inlineStr">
        <is>
          <t>IT</t>
        </is>
      </c>
      <c r="Q16" s="134" t="inlineStr">
        <is>
          <t>C/O</t>
        </is>
      </c>
      <c r="R16" s="134" t="n"/>
      <c r="S16" s="135" t="inlineStr">
        <is>
          <t>TRC Candiani</t>
        </is>
      </c>
      <c r="T16" s="135" t="inlineStr">
        <is>
          <t>RR9643 N-Time Comfy Candy</t>
        </is>
      </c>
      <c r="U16" s="135" t="inlineStr">
        <is>
          <t>98% Organic Cotton / 2% Elastane</t>
        </is>
      </c>
      <c r="V16" s="247" t="n"/>
      <c r="W16" s="192" t="n">
        <v>42023</v>
      </c>
      <c r="X16" s="192" t="n">
        <v>42044</v>
      </c>
      <c r="Y16" s="192" t="n">
        <v>42079</v>
      </c>
      <c r="Z16" s="18" t="n">
        <v>1.26</v>
      </c>
      <c r="AA16" s="18" t="n"/>
      <c r="AB16" s="160" t="inlineStr">
        <is>
          <t>Euro</t>
        </is>
      </c>
      <c r="AC16" s="644" t="n"/>
      <c r="AD16" s="652" t="n">
        <v>32.87</v>
      </c>
      <c r="AE16" s="653" t="n"/>
      <c r="AF16" s="645" t="n">
        <v>0.25</v>
      </c>
      <c r="AG16" s="645">
        <f>(IF(AE16&gt;0, AE16, IF(AD16&gt;0, AD16, IF(AC16&gt;0, AC16, 0))))+AF16</f>
        <v/>
      </c>
      <c r="AH16" s="645">
        <f>AG16*2</f>
        <v/>
      </c>
      <c r="AI16" s="645">
        <f>AG16*2.5</f>
        <v/>
      </c>
      <c r="AJ16" s="645">
        <f>AH16*2.5</f>
        <v/>
      </c>
      <c r="AK16" s="171">
        <f>((AH16-AG16)/AH16)</f>
        <v/>
      </c>
      <c r="AL16" s="27" t="n"/>
      <c r="AM16" s="27" t="n"/>
      <c r="AN16" s="27" t="n"/>
      <c r="AO16" s="646" t="n"/>
      <c r="AP16" s="646" t="n"/>
      <c r="AQ16" s="27" t="n"/>
      <c r="AR16" s="41" t="n">
        <v>16</v>
      </c>
      <c r="AS16" s="41" t="inlineStr">
        <is>
          <t>28x32</t>
        </is>
      </c>
      <c r="AT16" s="41" t="n"/>
      <c r="AU16" s="41" t="n"/>
      <c r="AV16" s="60" t="n"/>
      <c r="AW16" s="126" t="n">
        <v>41978</v>
      </c>
      <c r="AX16" s="126" t="n">
        <v>42009</v>
      </c>
      <c r="AY16" s="648" t="n"/>
      <c r="AZ16" s="49" t="n"/>
      <c r="BA16" s="649" t="n"/>
      <c r="BB16" s="36" t="n"/>
      <c r="BC16" s="650" t="n"/>
      <c r="BD16" s="27" t="n"/>
      <c r="BE16" s="27" t="n"/>
      <c r="BF16" s="646" t="n"/>
      <c r="BG16" s="41" t="n"/>
      <c r="BH16" s="41" t="n"/>
      <c r="BI16" s="648" t="n"/>
      <c r="BJ16" s="27" t="n"/>
      <c r="BK16" s="27">
        <f>+WEEKNUM(BJ16)</f>
        <v/>
      </c>
      <c r="BL16" s="646" t="n"/>
      <c r="BM16" s="27" t="n"/>
      <c r="BN16" s="27" t="n"/>
      <c r="BO16" s="27" t="n"/>
      <c r="BP16" s="27">
        <f>BO16*Z16</f>
        <v/>
      </c>
      <c r="BQ16" s="27" t="n"/>
      <c r="BR16" s="108">
        <f>BO16*AH16</f>
        <v/>
      </c>
      <c r="BS16" s="108">
        <f>BR16-(BO16*AG16)</f>
        <v/>
      </c>
      <c r="BT16" s="112">
        <f>BO16*AK16</f>
        <v/>
      </c>
      <c r="BU16" s="13" t="n"/>
    </row>
    <row customHeight="1" ht="44.25" r="17" s="304">
      <c r="A17" s="5" t="n"/>
      <c r="B17" s="5" t="n">
        <v>2</v>
      </c>
      <c r="C17" s="6" t="inlineStr">
        <is>
          <t>KOI</t>
        </is>
      </c>
      <c r="D17" s="96" t="inlineStr">
        <is>
          <t>jeans</t>
        </is>
      </c>
      <c r="E17" s="124" t="inlineStr">
        <is>
          <t>WOMEN</t>
        </is>
      </c>
      <c r="F17" s="96" t="inlineStr">
        <is>
          <t>K150701107</t>
        </is>
      </c>
      <c r="G17" s="96" t="inlineStr">
        <is>
          <t>JUNO</t>
        </is>
      </c>
      <c r="H17" s="96" t="inlineStr">
        <is>
          <t>Glory Blue Worn</t>
        </is>
      </c>
      <c r="I17" s="149" t="inlineStr">
        <is>
          <t>BASIC</t>
        </is>
      </c>
      <c r="J17" s="149" t="inlineStr">
        <is>
          <t>Super Slim</t>
        </is>
      </c>
      <c r="K17" s="149" t="n"/>
      <c r="L17" s="7" t="n"/>
      <c r="M17" s="146" t="inlineStr">
        <is>
          <t>Carthago</t>
        </is>
      </c>
      <c r="N17" s="147" t="inlineStr">
        <is>
          <t>CCC</t>
        </is>
      </c>
      <c r="O17" s="146" t="inlineStr">
        <is>
          <t>Interwashing</t>
        </is>
      </c>
      <c r="P17" s="147" t="inlineStr">
        <is>
          <t>TN</t>
        </is>
      </c>
      <c r="Q17" s="134" t="inlineStr">
        <is>
          <t>C/O</t>
        </is>
      </c>
      <c r="R17" s="134" t="n"/>
      <c r="S17" s="135" t="inlineStr">
        <is>
          <t>Gap</t>
        </is>
      </c>
      <c r="T17" s="135" t="n">
        <v>9540</v>
      </c>
      <c r="U17" s="135" t="inlineStr">
        <is>
          <t>98,2% Organic Cotton / 1,8% Elastane</t>
        </is>
      </c>
      <c r="V17" s="247" t="n"/>
      <c r="W17" s="193" t="n">
        <v>41995</v>
      </c>
      <c r="X17" s="192" t="n">
        <v>42016</v>
      </c>
      <c r="Y17" s="192" t="n">
        <v>42051</v>
      </c>
      <c r="Z17" s="18" t="n">
        <v>1.08</v>
      </c>
      <c r="AA17" s="18" t="n"/>
      <c r="AB17" s="160" t="inlineStr">
        <is>
          <t>Euro</t>
        </is>
      </c>
      <c r="AC17" s="644" t="n"/>
      <c r="AD17" s="645" t="n">
        <v>22.4</v>
      </c>
      <c r="AE17" s="644" t="n">
        <v>22.4</v>
      </c>
      <c r="AF17" s="645" t="n">
        <v>0.25</v>
      </c>
      <c r="AG17" s="645">
        <f>(IF(AE17&gt;0, AE17, IF(AD17&gt;0, AD17, IF(AC17&gt;0, AC17, 0))))+AF17</f>
        <v/>
      </c>
      <c r="AH17" s="645">
        <f>AJ17/2.5</f>
        <v/>
      </c>
      <c r="AI17" s="645" t="n">
        <v>139.95</v>
      </c>
      <c r="AJ17" s="645" t="n">
        <v>139.95</v>
      </c>
      <c r="AK17" s="171">
        <f>((AH17-AG17)/AH17)</f>
        <v/>
      </c>
      <c r="AL17" s="27" t="n"/>
      <c r="AM17" s="27" t="n"/>
      <c r="AN17" s="27" t="n"/>
      <c r="AO17" s="646" t="n"/>
      <c r="AP17" s="646" t="n"/>
      <c r="AQ17" s="27" t="n"/>
      <c r="AR17" s="41" t="n">
        <v>16</v>
      </c>
      <c r="AS17" s="41" t="inlineStr">
        <is>
          <t>28x32</t>
        </is>
      </c>
      <c r="AT17" s="41" t="n">
        <v>16</v>
      </c>
      <c r="AU17" s="655" t="n">
        <v>41977</v>
      </c>
      <c r="AV17" s="60" t="n"/>
      <c r="AW17" s="126" t="n">
        <v>41978</v>
      </c>
      <c r="AX17" s="126" t="n">
        <v>41988</v>
      </c>
      <c r="AY17" s="648" t="n"/>
      <c r="AZ17" s="49" t="n"/>
      <c r="BA17" s="649" t="n"/>
      <c r="BB17" s="36" t="n"/>
      <c r="BC17" s="650" t="n"/>
      <c r="BD17" s="27" t="n"/>
      <c r="BE17" s="27" t="n"/>
      <c r="BF17" s="646" t="n"/>
      <c r="BG17" s="41" t="n"/>
      <c r="BH17" s="41" t="n"/>
      <c r="BI17" s="648" t="n"/>
      <c r="BJ17" s="27" t="n"/>
      <c r="BK17" s="27">
        <f>+WEEKNUM(BJ17)</f>
        <v/>
      </c>
      <c r="BL17" s="646" t="n"/>
      <c r="BM17" s="27" t="n"/>
      <c r="BN17" s="27" t="n"/>
      <c r="BO17" s="27" t="n"/>
      <c r="BP17" s="27">
        <f>BO17*Z17</f>
        <v/>
      </c>
      <c r="BQ17" s="27" t="n"/>
      <c r="BR17" s="108">
        <f>BO17*AH17</f>
        <v/>
      </c>
      <c r="BS17" s="108">
        <f>BR17-(BO17*AG17)</f>
        <v/>
      </c>
      <c r="BT17" s="112">
        <f>BO17*AK17</f>
        <v/>
      </c>
      <c r="BU17" s="13" t="n"/>
    </row>
    <row customFormat="1" customHeight="1" ht="44.25" r="18" s="86">
      <c r="A18" s="5" t="n"/>
      <c r="B18" s="5" t="n">
        <v>2</v>
      </c>
      <c r="C18" s="6" t="inlineStr">
        <is>
          <t>KOI</t>
        </is>
      </c>
      <c r="D18" s="96" t="inlineStr">
        <is>
          <t>jeans</t>
        </is>
      </c>
      <c r="E18" s="124" t="inlineStr">
        <is>
          <t>WOMEN</t>
        </is>
      </c>
      <c r="F18" s="96" t="inlineStr">
        <is>
          <t>K150701108</t>
        </is>
      </c>
      <c r="G18" s="96" t="inlineStr">
        <is>
          <t>JUNO</t>
        </is>
      </c>
      <c r="H18" s="96" t="inlineStr">
        <is>
          <t>Origami</t>
        </is>
      </c>
      <c r="I18" s="149" t="inlineStr">
        <is>
          <t>BASIC</t>
        </is>
      </c>
      <c r="J18" s="149" t="inlineStr">
        <is>
          <t>Super Slim</t>
        </is>
      </c>
      <c r="K18" s="149" t="n"/>
      <c r="L18" s="7" t="n"/>
      <c r="M18" s="146" t="inlineStr">
        <is>
          <t>Carthago</t>
        </is>
      </c>
      <c r="N18" s="147" t="inlineStr">
        <is>
          <t>CCC</t>
        </is>
      </c>
      <c r="O18" s="146" t="inlineStr">
        <is>
          <t>Interwashing</t>
        </is>
      </c>
      <c r="P18" s="147" t="inlineStr">
        <is>
          <t>TN</t>
        </is>
      </c>
      <c r="Q18" s="134" t="inlineStr">
        <is>
          <t>C/O</t>
        </is>
      </c>
      <c r="R18" s="134" t="n"/>
      <c r="S18" s="135" t="inlineStr">
        <is>
          <t>Orta</t>
        </is>
      </c>
      <c r="T18" s="135" t="n">
        <v>9541</v>
      </c>
      <c r="U18" s="135" t="inlineStr">
        <is>
          <t>98% Organic Cotton / 2% Elastane</t>
        </is>
      </c>
      <c r="V18" s="247" t="n"/>
      <c r="W18" s="192" t="n">
        <v>42023</v>
      </c>
      <c r="X18" s="192" t="n">
        <v>42044</v>
      </c>
      <c r="Y18" s="192" t="n">
        <v>42079</v>
      </c>
      <c r="Z18" s="18" t="n">
        <v>1.19</v>
      </c>
      <c r="AA18" s="18" t="n"/>
      <c r="AB18" s="160" t="inlineStr">
        <is>
          <t>Euro</t>
        </is>
      </c>
      <c r="AC18" s="644" t="n"/>
      <c r="AD18" s="645" t="n">
        <v>28.2</v>
      </c>
      <c r="AE18" s="644" t="n">
        <v>28.2</v>
      </c>
      <c r="AF18" s="645" t="n">
        <v>0.25</v>
      </c>
      <c r="AG18" s="645">
        <f>(IF(AE18&gt;0, AE18, IF(AD18&gt;0, AD18, IF(AC18&gt;0, AC18, 0))))+AF18</f>
        <v/>
      </c>
      <c r="AH18" s="645">
        <f>AJ18/2.5</f>
        <v/>
      </c>
      <c r="AI18" s="645" t="n">
        <v>159.95</v>
      </c>
      <c r="AJ18" s="645" t="n">
        <v>159.95</v>
      </c>
      <c r="AK18" s="171">
        <f>((AH18-AG18)/AH18)</f>
        <v/>
      </c>
      <c r="AL18" s="27" t="n"/>
      <c r="AM18" s="27" t="n"/>
      <c r="AN18" s="27" t="n"/>
      <c r="AO18" s="646" t="n"/>
      <c r="AP18" s="646" t="n"/>
      <c r="AQ18" s="27" t="n"/>
      <c r="AR18" s="41" t="n">
        <v>16</v>
      </c>
      <c r="AS18" s="41" t="inlineStr">
        <is>
          <t>28x32</t>
        </is>
      </c>
      <c r="AT18" s="41" t="n">
        <v>16</v>
      </c>
      <c r="AU18" s="647" t="n">
        <v>41977</v>
      </c>
      <c r="AV18" s="60" t="n"/>
      <c r="AW18" s="126" t="n">
        <v>41978</v>
      </c>
      <c r="AX18" s="126" t="n">
        <v>41988</v>
      </c>
      <c r="AY18" s="648" t="n"/>
      <c r="AZ18" s="49" t="n"/>
      <c r="BA18" s="649" t="n"/>
      <c r="BB18" s="36" t="n"/>
      <c r="BC18" s="650" t="n"/>
      <c r="BD18" s="27" t="n"/>
      <c r="BE18" s="27" t="n"/>
      <c r="BF18" s="646" t="n"/>
      <c r="BG18" s="41" t="n"/>
      <c r="BH18" s="41" t="n"/>
      <c r="BI18" s="648" t="n"/>
      <c r="BJ18" s="27" t="n"/>
      <c r="BK18" s="27">
        <f>+WEEKNUM(BJ18)</f>
        <v/>
      </c>
      <c r="BL18" s="646" t="n"/>
      <c r="BM18" s="27" t="n"/>
      <c r="BN18" s="27" t="n"/>
      <c r="BO18" s="27" t="n"/>
      <c r="BP18" s="27">
        <f>BO18*Z18</f>
        <v/>
      </c>
      <c r="BQ18" s="27" t="n"/>
      <c r="BR18" s="108">
        <f>BO18*AH18</f>
        <v/>
      </c>
      <c r="BS18" s="108">
        <f>BR18-(BO18*AG18)</f>
        <v/>
      </c>
      <c r="BT18" s="112">
        <f>BO18*AK18</f>
        <v/>
      </c>
      <c r="BU18" s="13" t="n"/>
    </row>
    <row customHeight="1" ht="44.25" r="19" s="304">
      <c r="A19" s="5" t="n"/>
      <c r="B19" s="5" t="n">
        <v>2</v>
      </c>
      <c r="C19" s="6" t="inlineStr">
        <is>
          <t>KOI</t>
        </is>
      </c>
      <c r="D19" s="96" t="inlineStr">
        <is>
          <t>jeans</t>
        </is>
      </c>
      <c r="E19" s="124" t="inlineStr">
        <is>
          <t>WOMEN</t>
        </is>
      </c>
      <c r="F19" s="96" t="inlineStr">
        <is>
          <t>K150701109</t>
        </is>
      </c>
      <c r="G19" s="96" t="inlineStr">
        <is>
          <t>JUNO</t>
        </is>
      </c>
      <c r="H19" s="96" t="inlineStr">
        <is>
          <t>Scraped</t>
        </is>
      </c>
      <c r="I19" s="149" t="inlineStr">
        <is>
          <t>NON</t>
        </is>
      </c>
      <c r="J19" s="149" t="inlineStr">
        <is>
          <t>Super Slim</t>
        </is>
      </c>
      <c r="K19" s="149" t="n"/>
      <c r="L19" s="7" t="n"/>
      <c r="M19" s="146" t="inlineStr">
        <is>
          <t>Carthago</t>
        </is>
      </c>
      <c r="N19" s="147" t="inlineStr">
        <is>
          <t>CCC</t>
        </is>
      </c>
      <c r="O19" s="146" t="inlineStr">
        <is>
          <t>Elleti</t>
        </is>
      </c>
      <c r="P19" s="147" t="inlineStr">
        <is>
          <t>IT</t>
        </is>
      </c>
      <c r="Q19" s="134" t="inlineStr">
        <is>
          <t>C/O</t>
        </is>
      </c>
      <c r="R19" s="134" t="n"/>
      <c r="S19" s="135" t="inlineStr">
        <is>
          <t>Orta</t>
        </is>
      </c>
      <c r="T19" s="135" t="n">
        <v>8148</v>
      </c>
      <c r="U19" s="135" t="inlineStr">
        <is>
          <t>98% Organic Cotton / 2% Elastane</t>
        </is>
      </c>
      <c r="V19" s="247" t="n"/>
      <c r="W19" s="192" t="n">
        <v>42023</v>
      </c>
      <c r="X19" s="192" t="n">
        <v>42044</v>
      </c>
      <c r="Y19" s="192" t="n">
        <v>42079</v>
      </c>
      <c r="Z19" s="18" t="n">
        <v>1.2</v>
      </c>
      <c r="AA19" s="18" t="n"/>
      <c r="AB19" s="160" t="inlineStr">
        <is>
          <t>Euro</t>
        </is>
      </c>
      <c r="AC19" s="644" t="n"/>
      <c r="AD19" s="652" t="n">
        <v>32.79</v>
      </c>
      <c r="AE19" s="653" t="n"/>
      <c r="AF19" s="645" t="n">
        <v>0.25</v>
      </c>
      <c r="AG19" s="645">
        <f>(IF(AE19&gt;0, AE19, IF(AD19&gt;0, AD19, IF(AC19&gt;0, AC19, 0))))+AF19</f>
        <v/>
      </c>
      <c r="AH19" s="645">
        <f>AJ19/2.5</f>
        <v/>
      </c>
      <c r="AI19" s="645" t="n">
        <v>179.95</v>
      </c>
      <c r="AJ19" s="645" t="n">
        <v>179.95</v>
      </c>
      <c r="AK19" s="171">
        <f>((AH19-AG19)/AH19)</f>
        <v/>
      </c>
      <c r="AL19" s="27" t="n"/>
      <c r="AM19" s="27" t="n"/>
      <c r="AN19" s="27" t="n"/>
      <c r="AO19" s="646" t="n"/>
      <c r="AP19" s="646" t="n"/>
      <c r="AQ19" s="27" t="n"/>
      <c r="AR19" s="41" t="n">
        <v>16</v>
      </c>
      <c r="AS19" s="41" t="inlineStr">
        <is>
          <t>28x32</t>
        </is>
      </c>
      <c r="AT19" s="41" t="n"/>
      <c r="AU19" s="132" t="n"/>
      <c r="AV19" s="60" t="n"/>
      <c r="AW19" s="126" t="n">
        <v>41978</v>
      </c>
      <c r="AX19" s="126" t="n">
        <v>42009</v>
      </c>
      <c r="AY19" s="648" t="n"/>
      <c r="AZ19" s="49" t="n"/>
      <c r="BA19" s="649" t="n"/>
      <c r="BB19" s="36" t="n"/>
      <c r="BC19" s="650" t="n"/>
      <c r="BD19" s="27" t="n"/>
      <c r="BE19" s="27" t="n"/>
      <c r="BF19" s="646" t="n"/>
      <c r="BG19" s="41" t="n"/>
      <c r="BH19" s="41" t="n"/>
      <c r="BI19" s="648" t="n"/>
      <c r="BJ19" s="27" t="n"/>
      <c r="BK19" s="27">
        <f>+WEEKNUM(BJ19)</f>
        <v/>
      </c>
      <c r="BL19" s="646" t="n"/>
      <c r="BM19" s="27" t="n"/>
      <c r="BN19" s="27" t="n"/>
      <c r="BO19" s="27" t="n"/>
      <c r="BP19" s="27">
        <f>BO19*Z19</f>
        <v/>
      </c>
      <c r="BQ19" s="27" t="n"/>
      <c r="BR19" s="108">
        <f>BO19*AH19</f>
        <v/>
      </c>
      <c r="BS19" s="108">
        <f>BR19-(BO19*AG19)</f>
        <v/>
      </c>
      <c r="BT19" s="112">
        <f>BO19*AK19</f>
        <v/>
      </c>
      <c r="BU19" s="13" t="n"/>
    </row>
    <row customHeight="1" ht="44.25" r="20" s="304">
      <c r="A20" s="5" t="n"/>
      <c r="B20" s="5" t="n">
        <v>3</v>
      </c>
      <c r="C20" s="6" t="inlineStr">
        <is>
          <t>KOI</t>
        </is>
      </c>
      <c r="D20" s="96" t="inlineStr">
        <is>
          <t>jeans</t>
        </is>
      </c>
      <c r="E20" s="124" t="inlineStr">
        <is>
          <t>WOMEN</t>
        </is>
      </c>
      <c r="F20" s="96" t="inlineStr">
        <is>
          <t>K150701110</t>
        </is>
      </c>
      <c r="G20" s="96" t="inlineStr">
        <is>
          <t>JUNO</t>
        </is>
      </c>
      <c r="H20" s="96" t="inlineStr">
        <is>
          <t>Blue Marble</t>
        </is>
      </c>
      <c r="I20" s="149" t="inlineStr">
        <is>
          <t>NON</t>
        </is>
      </c>
      <c r="J20" s="149" t="inlineStr">
        <is>
          <t>Super Slim</t>
        </is>
      </c>
      <c r="K20" s="149" t="n"/>
      <c r="L20" s="7" t="n"/>
      <c r="M20" s="146" t="inlineStr">
        <is>
          <t>Carthago</t>
        </is>
      </c>
      <c r="N20" s="147" t="inlineStr">
        <is>
          <t>CCC</t>
        </is>
      </c>
      <c r="O20" s="146" t="inlineStr">
        <is>
          <t>Interwashing</t>
        </is>
      </c>
      <c r="P20" s="147" t="inlineStr">
        <is>
          <t>TN</t>
        </is>
      </c>
      <c r="Q20" s="134" t="inlineStr">
        <is>
          <t>C/O</t>
        </is>
      </c>
      <c r="R20" s="134" t="n"/>
      <c r="S20" s="135" t="inlineStr">
        <is>
          <t>Orta</t>
        </is>
      </c>
      <c r="T20" s="135" t="n">
        <v>8148</v>
      </c>
      <c r="U20" s="135" t="inlineStr">
        <is>
          <t>98% Organic Cotton / 2% Elastane</t>
        </is>
      </c>
      <c r="V20" s="247" t="n"/>
      <c r="W20" s="192" t="n">
        <v>42023</v>
      </c>
      <c r="X20" s="192" t="n">
        <v>42044</v>
      </c>
      <c r="Y20" s="192" t="n">
        <v>42079</v>
      </c>
      <c r="Z20" s="18" t="n">
        <v>1.21</v>
      </c>
      <c r="AA20" s="18" t="n"/>
      <c r="AB20" s="160" t="inlineStr">
        <is>
          <t>Euro</t>
        </is>
      </c>
      <c r="AC20" s="644" t="n"/>
      <c r="AD20" s="645" t="n">
        <v>21.12</v>
      </c>
      <c r="AE20" s="644" t="n">
        <v>21.12</v>
      </c>
      <c r="AF20" s="645" t="n">
        <v>0.25</v>
      </c>
      <c r="AG20" s="645">
        <f>(IF(AE20&gt;0, AE20, IF(AD20&gt;0, AD20, IF(AC20&gt;0, AC20, 0))))+AF20</f>
        <v/>
      </c>
      <c r="AH20" s="645">
        <f>AJ20/2.5</f>
        <v/>
      </c>
      <c r="AI20" s="645" t="n">
        <v>149.95</v>
      </c>
      <c r="AJ20" s="645" t="n">
        <v>149.95</v>
      </c>
      <c r="AK20" s="171">
        <f>((AH20-AG20)/AH20)</f>
        <v/>
      </c>
      <c r="AL20" s="27" t="n"/>
      <c r="AM20" s="27" t="n"/>
      <c r="AN20" s="27" t="n"/>
      <c r="AO20" s="646" t="n"/>
      <c r="AP20" s="646" t="n"/>
      <c r="AQ20" s="27" t="n"/>
      <c r="AR20" s="41" t="n">
        <v>16</v>
      </c>
      <c r="AS20" s="41" t="inlineStr">
        <is>
          <t>28x32</t>
        </is>
      </c>
      <c r="AT20" s="41" t="n">
        <v>16</v>
      </c>
      <c r="AU20" s="647" t="n">
        <v>41977</v>
      </c>
      <c r="AV20" s="60" t="n"/>
      <c r="AW20" s="60" t="inlineStr">
        <is>
          <t>recut</t>
        </is>
      </c>
      <c r="AX20" s="60" t="inlineStr">
        <is>
          <t>recut</t>
        </is>
      </c>
      <c r="AY20" s="648" t="n"/>
      <c r="AZ20" s="49" t="n"/>
      <c r="BA20" s="649" t="n"/>
      <c r="BB20" s="36" t="n"/>
      <c r="BC20" s="650" t="n"/>
      <c r="BD20" s="27" t="n"/>
      <c r="BE20" s="27" t="n"/>
      <c r="BF20" s="646" t="n"/>
      <c r="BG20" s="41" t="n"/>
      <c r="BH20" s="41" t="n"/>
      <c r="BI20" s="648" t="n"/>
      <c r="BJ20" s="27" t="n"/>
      <c r="BK20" s="27">
        <f>+WEEKNUM(BJ20)</f>
        <v/>
      </c>
      <c r="BL20" s="646" t="n"/>
      <c r="BM20" s="27" t="n"/>
      <c r="BN20" s="27" t="n"/>
      <c r="BO20" s="27" t="n"/>
      <c r="BP20" s="27">
        <f>BO20*Z20</f>
        <v/>
      </c>
      <c r="BQ20" s="27" t="n"/>
      <c r="BR20" s="108">
        <f>BO20*AH20</f>
        <v/>
      </c>
      <c r="BS20" s="108">
        <f>BR20-(BO20*AG20)</f>
        <v/>
      </c>
      <c r="BT20" s="112">
        <f>BO20*AK20</f>
        <v/>
      </c>
      <c r="BU20" s="13" t="n"/>
    </row>
    <row customFormat="1" customHeight="1" ht="44.25" r="21" s="86">
      <c r="A21" s="5" t="n"/>
      <c r="B21" s="5" t="n">
        <v>2</v>
      </c>
      <c r="C21" s="6" t="inlineStr">
        <is>
          <t>KOI</t>
        </is>
      </c>
      <c r="D21" s="96" t="inlineStr">
        <is>
          <t>jeans</t>
        </is>
      </c>
      <c r="E21" s="124" t="inlineStr">
        <is>
          <t>WOMEN</t>
        </is>
      </c>
      <c r="F21" s="96" t="inlineStr">
        <is>
          <t>K150701201</t>
        </is>
      </c>
      <c r="G21" s="96" t="inlineStr">
        <is>
          <t>DIDO</t>
        </is>
      </c>
      <c r="H21" s="96" t="inlineStr">
        <is>
          <t>Grey Worn In</t>
        </is>
      </c>
      <c r="I21" s="149" t="inlineStr">
        <is>
          <t>HIGH</t>
        </is>
      </c>
      <c r="J21" s="149" t="inlineStr">
        <is>
          <t>Regular slim</t>
        </is>
      </c>
      <c r="K21" s="149" t="n"/>
      <c r="L21" s="7" t="n"/>
      <c r="M21" s="146" t="inlineStr">
        <is>
          <t>Carthago</t>
        </is>
      </c>
      <c r="N21" s="147" t="inlineStr">
        <is>
          <t>CCC</t>
        </is>
      </c>
      <c r="O21" s="146" t="inlineStr">
        <is>
          <t>Interwashing</t>
        </is>
      </c>
      <c r="P21" s="147" t="inlineStr">
        <is>
          <t>TN</t>
        </is>
      </c>
      <c r="Q21" s="134" t="inlineStr">
        <is>
          <t>C/O</t>
        </is>
      </c>
      <c r="R21" s="134" t="n"/>
      <c r="S21" s="149" t="inlineStr">
        <is>
          <t>Gap</t>
        </is>
      </c>
      <c r="T21" s="135" t="inlineStr">
        <is>
          <t>D7924O022 Pinus</t>
        </is>
      </c>
      <c r="U21" s="135" t="inlineStr">
        <is>
          <t>98% Organic Cotton / 2% Elastane</t>
        </is>
      </c>
      <c r="V21" s="247" t="n"/>
      <c r="W21" s="193" t="n">
        <v>41995</v>
      </c>
      <c r="X21" s="192" t="n">
        <v>42016</v>
      </c>
      <c r="Y21" s="192" t="n">
        <v>42051</v>
      </c>
      <c r="Z21" s="18" t="n">
        <v>1.4</v>
      </c>
      <c r="AA21" s="18" t="n"/>
      <c r="AB21" s="160" t="inlineStr">
        <is>
          <t>Euro</t>
        </is>
      </c>
      <c r="AC21" s="644" t="n"/>
      <c r="AD21" s="645" t="n">
        <v>24.95</v>
      </c>
      <c r="AE21" s="644" t="n">
        <v>24.98</v>
      </c>
      <c r="AF21" s="645" t="n">
        <v>0.25</v>
      </c>
      <c r="AG21" s="645">
        <f>(IF(AE21&gt;0, AE21, IF(AD21&gt;0, AD21, IF(AC21&gt;0, AC21, 0))))+AF21</f>
        <v/>
      </c>
      <c r="AH21" s="645">
        <f>AJ21/2.5</f>
        <v/>
      </c>
      <c r="AI21" s="645" t="n">
        <v>129.95</v>
      </c>
      <c r="AJ21" s="645" t="n">
        <v>129.95</v>
      </c>
      <c r="AK21" s="171">
        <f>((AH21-AG21)/AH21)</f>
        <v/>
      </c>
      <c r="AL21" s="27" t="n"/>
      <c r="AM21" s="27" t="n"/>
      <c r="AN21" s="27" t="n"/>
      <c r="AO21" s="646" t="n"/>
      <c r="AP21" s="646" t="n"/>
      <c r="AQ21" s="27" t="n"/>
      <c r="AR21" s="41" t="n">
        <v>16</v>
      </c>
      <c r="AS21" s="41" t="inlineStr">
        <is>
          <t>28x32</t>
        </is>
      </c>
      <c r="AT21" s="41" t="n">
        <v>16</v>
      </c>
      <c r="AU21" s="647" t="n">
        <v>41977</v>
      </c>
      <c r="AV21" s="60" t="n"/>
      <c r="AW21" s="126" t="n">
        <v>41978</v>
      </c>
      <c r="AX21" s="126" t="n">
        <v>41988</v>
      </c>
      <c r="AY21" s="648" t="n"/>
      <c r="AZ21" s="49" t="n"/>
      <c r="BA21" s="649" t="n"/>
      <c r="BB21" s="36" t="n"/>
      <c r="BC21" s="650" t="n"/>
      <c r="BD21" s="27" t="n"/>
      <c r="BE21" s="27" t="n"/>
      <c r="BF21" s="646" t="n"/>
      <c r="BG21" s="41" t="n"/>
      <c r="BH21" s="41" t="n"/>
      <c r="BI21" s="648" t="n"/>
      <c r="BJ21" s="27" t="n"/>
      <c r="BK21" s="27">
        <f>+WEEKNUM(BJ21)</f>
        <v/>
      </c>
      <c r="BL21" s="646" t="n"/>
      <c r="BM21" s="27" t="n"/>
      <c r="BN21" s="27" t="n"/>
      <c r="BO21" s="27" t="n"/>
      <c r="BP21" s="27">
        <f>BO21*Z21</f>
        <v/>
      </c>
      <c r="BQ21" s="27" t="n"/>
      <c r="BR21" s="108">
        <f>BO21*AH21</f>
        <v/>
      </c>
      <c r="BS21" s="108">
        <f>BR21-(BO21*AG21)</f>
        <v/>
      </c>
      <c r="BT21" s="112">
        <f>BO21*AK21</f>
        <v/>
      </c>
      <c r="BU21" s="13" t="n"/>
    </row>
    <row customFormat="1" customHeight="1" hidden="1" ht="44.25" r="22" s="86">
      <c r="A22" s="73" t="inlineStr">
        <is>
          <t>x</t>
        </is>
      </c>
      <c r="B22" s="73" t="n"/>
      <c r="C22" s="74" t="inlineStr">
        <is>
          <t>KOI</t>
        </is>
      </c>
      <c r="D22" s="76" t="inlineStr">
        <is>
          <t>jeans</t>
        </is>
      </c>
      <c r="E22" s="75" t="inlineStr">
        <is>
          <t>WOMEN</t>
        </is>
      </c>
      <c r="F22" s="76" t="inlineStr">
        <is>
          <t>K150701202</t>
        </is>
      </c>
      <c r="G22" s="76" t="inlineStr">
        <is>
          <t>DIDO</t>
        </is>
      </c>
      <c r="H22" s="76" t="inlineStr">
        <is>
          <t>Smoke Worn Blue</t>
        </is>
      </c>
      <c r="I22" s="121" t="inlineStr">
        <is>
          <t>HIGH</t>
        </is>
      </c>
      <c r="J22" s="121" t="inlineStr">
        <is>
          <t>Regular slim</t>
        </is>
      </c>
      <c r="K22" s="121" t="n"/>
      <c r="L22" s="77" t="n">
        <v>41981</v>
      </c>
      <c r="M22" s="98" t="inlineStr">
        <is>
          <t>Carthago</t>
        </is>
      </c>
      <c r="N22" s="150" t="inlineStr">
        <is>
          <t>CCC</t>
        </is>
      </c>
      <c r="O22" s="150" t="n"/>
      <c r="P22" s="150" t="n"/>
      <c r="Q22" s="151" t="n"/>
      <c r="R22" s="151" t="n"/>
      <c r="S22" s="98" t="inlineStr">
        <is>
          <t>Gap</t>
        </is>
      </c>
      <c r="T22" s="139" t="n"/>
      <c r="U22" s="152" t="inlineStr">
        <is>
          <t>91% Organic Cotton / 7% Polyester / 2% Elastane</t>
        </is>
      </c>
      <c r="V22" s="80" t="n"/>
      <c r="W22" s="80" t="n"/>
      <c r="X22" s="80" t="n"/>
      <c r="Y22" s="80" t="n"/>
      <c r="Z22" s="81" t="n"/>
      <c r="AA22" s="81" t="n"/>
      <c r="AB22" s="161" t="n"/>
      <c r="AC22" s="656" t="n"/>
      <c r="AD22" s="657" t="n">
        <v>24.68</v>
      </c>
      <c r="AE22" s="656" t="n"/>
      <c r="AF22" s="657" t="n">
        <v>0.25</v>
      </c>
      <c r="AG22" s="657">
        <f>(IF(AE22&gt;0, AE22, IF(AD22&gt;0, AD22, IF(AC22&gt;0, AC22, 0))))+AF22</f>
        <v/>
      </c>
      <c r="AH22" s="657">
        <f>AG22*2</f>
        <v/>
      </c>
      <c r="AI22" s="657">
        <f>AG22*2.5</f>
        <v/>
      </c>
      <c r="AJ22" s="657">
        <f>AH22*2.5</f>
        <v/>
      </c>
      <c r="AK22" s="172">
        <f>((AH22-AG22)/AH22)</f>
        <v/>
      </c>
      <c r="AL22" s="82" t="n"/>
      <c r="AM22" s="82" t="n"/>
      <c r="AN22" s="82" t="n"/>
      <c r="AO22" s="658" t="n"/>
      <c r="AP22" s="658" t="n"/>
      <c r="AQ22" s="82" t="n"/>
      <c r="AR22" s="82" t="n">
        <v>16</v>
      </c>
      <c r="AS22" s="82" t="inlineStr">
        <is>
          <t>28x32</t>
        </is>
      </c>
      <c r="AT22" s="82" t="n"/>
      <c r="AU22" s="82" t="n"/>
      <c r="AV22" s="130" t="n"/>
      <c r="AW22" s="131" t="n">
        <v>41978</v>
      </c>
      <c r="AX22" s="130" t="n"/>
      <c r="AY22" s="658" t="n"/>
      <c r="AZ22" s="81" t="n"/>
      <c r="BA22" s="658" t="n"/>
      <c r="BB22" s="84" t="n"/>
      <c r="BC22" s="659" t="n"/>
      <c r="BD22" s="82" t="n"/>
      <c r="BE22" s="82" t="n"/>
      <c r="BF22" s="658" t="n"/>
      <c r="BG22" s="82" t="n"/>
      <c r="BH22" s="82" t="n"/>
      <c r="BI22" s="658" t="n"/>
      <c r="BJ22" s="82" t="n"/>
      <c r="BK22" s="82">
        <f>+WEEKNUM(BJ22)</f>
        <v/>
      </c>
      <c r="BL22" s="658" t="n"/>
      <c r="BM22" s="82" t="n"/>
      <c r="BN22" s="82" t="n"/>
      <c r="BO22" s="82" t="n"/>
      <c r="BP22" s="82">
        <f>BO22*Z22</f>
        <v/>
      </c>
      <c r="BQ22" s="82" t="n"/>
      <c r="BR22" s="109">
        <f>BO22*AH22</f>
        <v/>
      </c>
      <c r="BS22" s="109">
        <f>BR22-(BO22*AG22)</f>
        <v/>
      </c>
      <c r="BT22" s="113">
        <f>BO22*AK22</f>
        <v/>
      </c>
      <c r="BU22" s="78" t="n"/>
    </row>
    <row customFormat="1" customHeight="1" ht="44.25" r="23" s="86">
      <c r="A23" s="5" t="n"/>
      <c r="B23" s="5" t="n">
        <v>2</v>
      </c>
      <c r="C23" s="6" t="inlineStr">
        <is>
          <t>KOI</t>
        </is>
      </c>
      <c r="D23" s="96" t="inlineStr">
        <is>
          <t>jeans</t>
        </is>
      </c>
      <c r="E23" s="124" t="inlineStr">
        <is>
          <t>WOMEN</t>
        </is>
      </c>
      <c r="F23" s="96" t="inlineStr">
        <is>
          <t>K150701203</t>
        </is>
      </c>
      <c r="G23" s="96" t="inlineStr">
        <is>
          <t>DIDO</t>
        </is>
      </c>
      <c r="H23" s="96" t="inlineStr">
        <is>
          <t>Smoke Blue Barely Touched</t>
        </is>
      </c>
      <c r="I23" s="149" t="inlineStr">
        <is>
          <t>HIGH</t>
        </is>
      </c>
      <c r="J23" s="149" t="inlineStr">
        <is>
          <t>Regular slim</t>
        </is>
      </c>
      <c r="K23" s="149" t="n"/>
      <c r="L23" s="7" t="n"/>
      <c r="M23" s="146" t="inlineStr">
        <is>
          <t>Carthago</t>
        </is>
      </c>
      <c r="N23" s="147" t="inlineStr">
        <is>
          <t>CCC</t>
        </is>
      </c>
      <c r="O23" s="146" t="inlineStr">
        <is>
          <t>Interwashing</t>
        </is>
      </c>
      <c r="P23" s="147" t="inlineStr">
        <is>
          <t>TN</t>
        </is>
      </c>
      <c r="Q23" s="134" t="inlineStr">
        <is>
          <t>C/O</t>
        </is>
      </c>
      <c r="R23" s="134" t="n"/>
      <c r="S23" s="149" t="inlineStr">
        <is>
          <t>Gap</t>
        </is>
      </c>
      <c r="T23" s="135" t="inlineStr">
        <is>
          <t>D5202AF85 Caminala Smoky Blue</t>
        </is>
      </c>
      <c r="U23" s="135" t="inlineStr">
        <is>
          <t>91% Organic Cotton / 7% Polyester / 2% Elastane</t>
        </is>
      </c>
      <c r="V23" s="247" t="n"/>
      <c r="W23" s="193" t="n">
        <v>41995</v>
      </c>
      <c r="X23" s="192" t="n">
        <v>42016</v>
      </c>
      <c r="Y23" s="192" t="n">
        <v>42051</v>
      </c>
      <c r="Z23" s="18" t="n">
        <v>1.22</v>
      </c>
      <c r="AA23" s="18" t="n"/>
      <c r="AB23" s="160" t="inlineStr">
        <is>
          <t>Euro</t>
        </is>
      </c>
      <c r="AC23" s="644" t="n"/>
      <c r="AD23" s="645" t="n">
        <v>24.79</v>
      </c>
      <c r="AE23" s="644" t="n">
        <v>24.79</v>
      </c>
      <c r="AF23" s="645" t="n">
        <v>0.25</v>
      </c>
      <c r="AG23" s="645">
        <f>(IF(AE23&gt;0, AE23, IF(AD23&gt;0, AD23, IF(AC23&gt;0, AC23, 0))))+AF23</f>
        <v/>
      </c>
      <c r="AH23" s="645">
        <f>AJ23/2.5</f>
        <v/>
      </c>
      <c r="AI23" s="645" t="n">
        <v>119.95</v>
      </c>
      <c r="AJ23" s="645" t="n">
        <v>119.95</v>
      </c>
      <c r="AK23" s="171">
        <f>((AH23-AG23)/AH23)</f>
        <v/>
      </c>
      <c r="AL23" s="27" t="n"/>
      <c r="AM23" s="27" t="n"/>
      <c r="AN23" s="27" t="n"/>
      <c r="AO23" s="646" t="n"/>
      <c r="AP23" s="646" t="n"/>
      <c r="AQ23" s="27" t="n"/>
      <c r="AR23" s="41" t="n">
        <v>16</v>
      </c>
      <c r="AS23" s="41" t="inlineStr">
        <is>
          <t>28x32</t>
        </is>
      </c>
      <c r="AT23" s="157" t="n">
        <v>16</v>
      </c>
      <c r="AU23" s="660" t="n">
        <v>41977</v>
      </c>
      <c r="AV23" s="60" t="n"/>
      <c r="AW23" s="126" t="n">
        <v>41978</v>
      </c>
      <c r="AX23" s="126" t="n">
        <v>41988</v>
      </c>
      <c r="AY23" s="648" t="n"/>
      <c r="AZ23" s="49" t="n"/>
      <c r="BA23" s="649" t="n"/>
      <c r="BB23" s="36" t="n"/>
      <c r="BC23" s="650" t="n"/>
      <c r="BD23" s="27" t="n"/>
      <c r="BE23" s="27" t="n"/>
      <c r="BF23" s="646" t="n"/>
      <c r="BG23" s="41" t="n"/>
      <c r="BH23" s="41" t="n"/>
      <c r="BI23" s="648" t="n"/>
      <c r="BJ23" s="27" t="n"/>
      <c r="BK23" s="27">
        <f>+WEEKNUM(BJ23)</f>
        <v/>
      </c>
      <c r="BL23" s="646" t="n"/>
      <c r="BM23" s="27" t="n"/>
      <c r="BN23" s="27" t="n"/>
      <c r="BO23" s="27" t="n"/>
      <c r="BP23" s="27">
        <f>BO23*Z23</f>
        <v/>
      </c>
      <c r="BQ23" s="27" t="n"/>
      <c r="BR23" s="108">
        <f>BO23*AH23</f>
        <v/>
      </c>
      <c r="BS23" s="108">
        <f>BR23-(BO23*AG23)</f>
        <v/>
      </c>
      <c r="BT23" s="112">
        <f>BO23*AK23</f>
        <v/>
      </c>
      <c r="BU23" s="13" t="n"/>
    </row>
    <row customHeight="1" ht="44.25" r="24" s="304">
      <c r="A24" s="5" t="n"/>
      <c r="B24" s="5" t="n">
        <v>2</v>
      </c>
      <c r="C24" s="6" t="inlineStr">
        <is>
          <t>KOI</t>
        </is>
      </c>
      <c r="D24" s="96" t="inlineStr">
        <is>
          <t>jeans</t>
        </is>
      </c>
      <c r="E24" s="124" t="inlineStr">
        <is>
          <t>WOMEN</t>
        </is>
      </c>
      <c r="F24" s="96" t="inlineStr">
        <is>
          <t>K150701204</t>
        </is>
      </c>
      <c r="G24" s="96" t="inlineStr">
        <is>
          <t>DIDO</t>
        </is>
      </c>
      <c r="H24" s="96" t="inlineStr">
        <is>
          <t>Electric Tied</t>
        </is>
      </c>
      <c r="I24" s="149" t="inlineStr">
        <is>
          <t>BASIC</t>
        </is>
      </c>
      <c r="J24" s="149" t="inlineStr">
        <is>
          <t>Regular slim</t>
        </is>
      </c>
      <c r="K24" s="149" t="n"/>
      <c r="L24" s="7" t="n"/>
      <c r="M24" s="146" t="inlineStr">
        <is>
          <t>Carthago</t>
        </is>
      </c>
      <c r="N24" s="147" t="inlineStr">
        <is>
          <t>CCC</t>
        </is>
      </c>
      <c r="O24" s="146" t="inlineStr">
        <is>
          <t>Interwashing</t>
        </is>
      </c>
      <c r="P24" s="147" t="inlineStr">
        <is>
          <t>TN</t>
        </is>
      </c>
      <c r="Q24" s="134" t="inlineStr">
        <is>
          <t>C/O</t>
        </is>
      </c>
      <c r="R24" s="134" t="n"/>
      <c r="S24" s="149" t="inlineStr">
        <is>
          <t>Gap</t>
        </is>
      </c>
      <c r="T24" s="135" t="inlineStr">
        <is>
          <t>D7253O019 Rosemary</t>
        </is>
      </c>
      <c r="U24" s="135" t="inlineStr">
        <is>
          <t>96,5% Organic Cotton / 3% Polyester / 0,5% Elastane</t>
        </is>
      </c>
      <c r="V24" s="247" t="n"/>
      <c r="W24" s="193" t="n">
        <v>41995</v>
      </c>
      <c r="X24" s="192" t="n">
        <v>42016</v>
      </c>
      <c r="Y24" s="192" t="n">
        <v>42051</v>
      </c>
      <c r="Z24" s="18" t="n">
        <v>1.19</v>
      </c>
      <c r="AA24" s="18" t="n"/>
      <c r="AB24" s="160" t="inlineStr">
        <is>
          <t>Euro</t>
        </is>
      </c>
      <c r="AC24" s="644" t="n"/>
      <c r="AD24" s="645" t="n">
        <v>25.65</v>
      </c>
      <c r="AE24" s="644" t="n">
        <v>25.65</v>
      </c>
      <c r="AF24" s="645" t="n">
        <v>0.25</v>
      </c>
      <c r="AG24" s="645">
        <f>(IF(AE24&gt;0, AE24, IF(AD24&gt;0, AD24, IF(AC24&gt;0, AC24, 0))))+AF24</f>
        <v/>
      </c>
      <c r="AH24" s="645">
        <f>AJ24/2.5</f>
        <v/>
      </c>
      <c r="AI24" s="645" t="n">
        <v>139.95</v>
      </c>
      <c r="AJ24" s="645" t="n">
        <v>139.95</v>
      </c>
      <c r="AK24" s="171">
        <f>((AH24-AG24)/AH24)</f>
        <v/>
      </c>
      <c r="AL24" s="27" t="n"/>
      <c r="AM24" s="27" t="n"/>
      <c r="AN24" s="27" t="n"/>
      <c r="AO24" s="646" t="n"/>
      <c r="AP24" s="646" t="n"/>
      <c r="AQ24" s="27" t="n"/>
      <c r="AR24" s="41" t="n">
        <v>16</v>
      </c>
      <c r="AS24" s="41" t="inlineStr">
        <is>
          <t>28x32</t>
        </is>
      </c>
      <c r="AT24" s="41" t="n">
        <v>16</v>
      </c>
      <c r="AU24" s="647" t="n">
        <v>41977</v>
      </c>
      <c r="AV24" s="60" t="n"/>
      <c r="AW24" s="126" t="n">
        <v>41978</v>
      </c>
      <c r="AX24" s="126" t="n">
        <v>41988</v>
      </c>
      <c r="AY24" s="648" t="n"/>
      <c r="AZ24" s="49" t="n"/>
      <c r="BA24" s="649" t="n"/>
      <c r="BB24" s="36" t="n"/>
      <c r="BC24" s="650" t="n"/>
      <c r="BD24" s="27" t="n"/>
      <c r="BE24" s="27" t="n"/>
      <c r="BF24" s="646" t="n"/>
      <c r="BG24" s="41" t="n"/>
      <c r="BH24" s="41" t="n"/>
      <c r="BI24" s="648" t="n"/>
      <c r="BJ24" s="27" t="n"/>
      <c r="BK24" s="27">
        <f>+WEEKNUM(BJ24)</f>
        <v/>
      </c>
      <c r="BL24" s="646" t="n"/>
      <c r="BM24" s="27" t="n"/>
      <c r="BN24" s="27" t="n"/>
      <c r="BO24" s="27" t="n"/>
      <c r="BP24" s="27">
        <f>BO24*Z24</f>
        <v/>
      </c>
      <c r="BQ24" s="27" t="n"/>
      <c r="BR24" s="108">
        <f>BO24*AH24</f>
        <v/>
      </c>
      <c r="BS24" s="108">
        <f>BR24-(BO24*AG24)</f>
        <v/>
      </c>
      <c r="BT24" s="112">
        <f>BO24*AK24</f>
        <v/>
      </c>
      <c r="BU24" s="13" t="n"/>
    </row>
    <row customFormat="1" customHeight="1" ht="44.25" r="25" s="86">
      <c r="A25" s="5" t="n"/>
      <c r="B25" s="5" t="n">
        <v>3</v>
      </c>
      <c r="C25" s="6" t="inlineStr">
        <is>
          <t>KOI</t>
        </is>
      </c>
      <c r="D25" s="96" t="inlineStr">
        <is>
          <t>jeans</t>
        </is>
      </c>
      <c r="E25" s="124" t="inlineStr">
        <is>
          <t>WOMEN</t>
        </is>
      </c>
      <c r="F25" s="96" t="inlineStr">
        <is>
          <t>K150701205</t>
        </is>
      </c>
      <c r="G25" s="96" t="inlineStr">
        <is>
          <t>DIDO</t>
        </is>
      </c>
      <c r="H25" s="96" t="inlineStr">
        <is>
          <t>Garage Used</t>
        </is>
      </c>
      <c r="I25" s="149" t="inlineStr">
        <is>
          <t>BASIC</t>
        </is>
      </c>
      <c r="J25" s="149" t="inlineStr">
        <is>
          <t>Regular slim</t>
        </is>
      </c>
      <c r="K25" s="149" t="n"/>
      <c r="L25" s="7" t="n"/>
      <c r="M25" s="146" t="inlineStr">
        <is>
          <t>Carthago</t>
        </is>
      </c>
      <c r="N25" s="147" t="inlineStr">
        <is>
          <t>CCC</t>
        </is>
      </c>
      <c r="O25" s="146" t="inlineStr">
        <is>
          <t>Interwashing</t>
        </is>
      </c>
      <c r="P25" s="147" t="inlineStr">
        <is>
          <t>TN</t>
        </is>
      </c>
      <c r="Q25" s="134" t="inlineStr">
        <is>
          <t>C/O</t>
        </is>
      </c>
      <c r="R25" s="134" t="n"/>
      <c r="S25" s="149" t="inlineStr">
        <is>
          <t>Orta</t>
        </is>
      </c>
      <c r="T25" s="135" t="n">
        <v>9541</v>
      </c>
      <c r="U25" s="135" t="inlineStr">
        <is>
          <t>98% Organic Cotton / 2% Elastane</t>
        </is>
      </c>
      <c r="V25" s="247" t="n"/>
      <c r="W25" s="192" t="n">
        <v>42023</v>
      </c>
      <c r="X25" s="192" t="n">
        <v>42044</v>
      </c>
      <c r="Y25" s="192" t="n">
        <v>42079</v>
      </c>
      <c r="Z25" s="18" t="n">
        <v>1.19</v>
      </c>
      <c r="AA25" s="18" t="n"/>
      <c r="AB25" s="160" t="inlineStr">
        <is>
          <t>Euro</t>
        </is>
      </c>
      <c r="AC25" s="644" t="n"/>
      <c r="AD25" s="645" t="n">
        <v>26.65</v>
      </c>
      <c r="AE25" s="644" t="n">
        <v>26.65</v>
      </c>
      <c r="AF25" s="645" t="n">
        <v>0.25</v>
      </c>
      <c r="AG25" s="645">
        <f>(IF(AE25&gt;0, AE25, IF(AD25&gt;0, AD25, IF(AC25&gt;0, AC25, 0))))+AF25</f>
        <v/>
      </c>
      <c r="AH25" s="645">
        <f>AJ25/2.5</f>
        <v/>
      </c>
      <c r="AI25" s="645" t="n">
        <v>149.95</v>
      </c>
      <c r="AJ25" s="645" t="n">
        <v>149.95</v>
      </c>
      <c r="AK25" s="171">
        <f>((AH25-AG25)/AH25)</f>
        <v/>
      </c>
      <c r="AL25" s="27" t="n"/>
      <c r="AM25" s="27" t="n"/>
      <c r="AN25" s="27" t="n"/>
      <c r="AO25" s="646" t="n"/>
      <c r="AP25" s="646" t="n"/>
      <c r="AQ25" s="27" t="n"/>
      <c r="AR25" s="41" t="n">
        <v>16</v>
      </c>
      <c r="AS25" s="41" t="inlineStr">
        <is>
          <t>28x32</t>
        </is>
      </c>
      <c r="AT25" s="41" t="n">
        <v>16</v>
      </c>
      <c r="AU25" s="647" t="n">
        <v>41977</v>
      </c>
      <c r="AV25" s="60" t="n"/>
      <c r="AW25" s="126" t="n">
        <v>41978</v>
      </c>
      <c r="AX25" s="126" t="n">
        <v>41988</v>
      </c>
      <c r="AY25" s="648" t="n"/>
      <c r="AZ25" s="49" t="n"/>
      <c r="BA25" s="649" t="n"/>
      <c r="BB25" s="36" t="n"/>
      <c r="BC25" s="650" t="n"/>
      <c r="BD25" s="27" t="n"/>
      <c r="BE25" s="27" t="n"/>
      <c r="BF25" s="646" t="n"/>
      <c r="BG25" s="41" t="n"/>
      <c r="BH25" s="41" t="n"/>
      <c r="BI25" s="648" t="n"/>
      <c r="BJ25" s="27" t="n"/>
      <c r="BK25" s="27">
        <f>+WEEKNUM(BJ25)</f>
        <v/>
      </c>
      <c r="BL25" s="646" t="n"/>
      <c r="BM25" s="27" t="n"/>
      <c r="BN25" s="27" t="n"/>
      <c r="BO25" s="27" t="n"/>
      <c r="BP25" s="27">
        <f>BO25*Z25</f>
        <v/>
      </c>
      <c r="BQ25" s="27" t="n"/>
      <c r="BR25" s="108">
        <f>BO25*AH25</f>
        <v/>
      </c>
      <c r="BS25" s="108">
        <f>BR25-(BO25*AG25)</f>
        <v/>
      </c>
      <c r="BT25" s="112">
        <f>BO25*AK25</f>
        <v/>
      </c>
      <c r="BU25" s="13" t="n"/>
    </row>
    <row customHeight="1" ht="44.25" r="26" s="304">
      <c r="A26" s="5" t="n"/>
      <c r="B26" s="5" t="n">
        <v>2</v>
      </c>
      <c r="C26" s="6" t="inlineStr">
        <is>
          <t>KOI</t>
        </is>
      </c>
      <c r="D26" s="96" t="inlineStr">
        <is>
          <t>jeans</t>
        </is>
      </c>
      <c r="E26" s="124" t="inlineStr">
        <is>
          <t>WOMEN</t>
        </is>
      </c>
      <c r="F26" s="96" t="inlineStr">
        <is>
          <t>K150701301</t>
        </is>
      </c>
      <c r="G26" s="96" t="inlineStr">
        <is>
          <t>CHRISTINA</t>
        </is>
      </c>
      <c r="H26" s="96" t="inlineStr">
        <is>
          <t>Black Dark Marble</t>
        </is>
      </c>
      <c r="I26" s="149" t="inlineStr">
        <is>
          <t>BASIC</t>
        </is>
      </c>
      <c r="J26" s="149" t="inlineStr">
        <is>
          <t>High Skinny</t>
        </is>
      </c>
      <c r="K26" s="149" t="n"/>
      <c r="L26" s="7" t="n"/>
      <c r="M26" s="146" t="inlineStr">
        <is>
          <t>Carthago</t>
        </is>
      </c>
      <c r="N26" s="147" t="inlineStr">
        <is>
          <t>CCC</t>
        </is>
      </c>
      <c r="O26" s="146" t="inlineStr">
        <is>
          <t>Interwashing</t>
        </is>
      </c>
      <c r="P26" s="147" t="inlineStr">
        <is>
          <t>TN</t>
        </is>
      </c>
      <c r="Q26" s="134" t="inlineStr">
        <is>
          <t>C/O</t>
        </is>
      </c>
      <c r="R26" s="134" t="n"/>
      <c r="S26" s="149" t="inlineStr">
        <is>
          <t>Gap</t>
        </is>
      </c>
      <c r="T26" s="135" t="inlineStr">
        <is>
          <t>D7924O022 Pinus</t>
        </is>
      </c>
      <c r="U26" s="135" t="inlineStr">
        <is>
          <t>98% Organic Cotton / 2% Elastane</t>
        </is>
      </c>
      <c r="V26" s="247" t="n"/>
      <c r="W26" s="193" t="n">
        <v>41995</v>
      </c>
      <c r="X26" s="192" t="n">
        <v>42016</v>
      </c>
      <c r="Y26" s="192" t="n">
        <v>42051</v>
      </c>
      <c r="Z26" s="18" t="n">
        <v>1.36</v>
      </c>
      <c r="AA26" s="18" t="n"/>
      <c r="AB26" s="160" t="inlineStr">
        <is>
          <t>Euro</t>
        </is>
      </c>
      <c r="AC26" s="644" t="n"/>
      <c r="AD26" s="645" t="n">
        <v>21.56</v>
      </c>
      <c r="AE26" s="644" t="n">
        <v>21.56</v>
      </c>
      <c r="AF26" s="645" t="n">
        <v>0.25</v>
      </c>
      <c r="AG26" s="645">
        <f>(IF(AE26&gt;0, AE26, IF(AD26&gt;0, AD26, IF(AC26&gt;0, AC26, 0))))+AF26</f>
        <v/>
      </c>
      <c r="AH26" s="645">
        <f>AJ26/2.5</f>
        <v/>
      </c>
      <c r="AI26" s="645" t="n">
        <v>139.95</v>
      </c>
      <c r="AJ26" s="645" t="n">
        <v>139.95</v>
      </c>
      <c r="AK26" s="171">
        <f>((AH26-AG26)/AH26)</f>
        <v/>
      </c>
      <c r="AL26" s="27" t="n"/>
      <c r="AM26" s="27" t="n"/>
      <c r="AN26" s="27" t="n"/>
      <c r="AO26" s="646" t="n"/>
      <c r="AP26" s="646" t="n"/>
      <c r="AQ26" s="27" t="n"/>
      <c r="AR26" s="41" t="n">
        <v>16</v>
      </c>
      <c r="AS26" s="41" t="inlineStr">
        <is>
          <t>28x32</t>
        </is>
      </c>
      <c r="AT26" s="41" t="n">
        <v>16</v>
      </c>
      <c r="AU26" s="655" t="n">
        <v>41977</v>
      </c>
      <c r="AV26" s="60" t="n"/>
      <c r="AW26" s="126" t="n">
        <v>41978</v>
      </c>
      <c r="AX26" s="126" t="n">
        <v>41988</v>
      </c>
      <c r="AY26" s="648" t="n"/>
      <c r="AZ26" s="49" t="n"/>
      <c r="BA26" s="649" t="n"/>
      <c r="BB26" s="36" t="n"/>
      <c r="BC26" s="650" t="n"/>
      <c r="BD26" s="27" t="n"/>
      <c r="BE26" s="27" t="n"/>
      <c r="BF26" s="646" t="n"/>
      <c r="BG26" s="41" t="n"/>
      <c r="BH26" s="41" t="n"/>
      <c r="BI26" s="648" t="n"/>
      <c r="BJ26" s="27" t="n"/>
      <c r="BK26" s="27">
        <f>+WEEKNUM(BJ26)</f>
        <v/>
      </c>
      <c r="BL26" s="646" t="n"/>
      <c r="BM26" s="27" t="n"/>
      <c r="BN26" s="27" t="n"/>
      <c r="BO26" s="27" t="n"/>
      <c r="BP26" s="27">
        <f>BO26*Z26</f>
        <v/>
      </c>
      <c r="BQ26" s="27" t="n"/>
      <c r="BR26" s="108">
        <f>BO26*AH26</f>
        <v/>
      </c>
      <c r="BS26" s="108">
        <f>BR26-(BO26*AG26)</f>
        <v/>
      </c>
      <c r="BT26" s="112">
        <f>BO26*AK26</f>
        <v/>
      </c>
      <c r="BU26" s="13" t="n"/>
    </row>
    <row customHeight="1" ht="44.25" r="27" s="304">
      <c r="A27" s="5" t="n"/>
      <c r="B27" s="5" t="n">
        <v>3</v>
      </c>
      <c r="C27" s="6" t="inlineStr">
        <is>
          <t>KOI</t>
        </is>
      </c>
      <c r="D27" s="96" t="inlineStr">
        <is>
          <t>jeans</t>
        </is>
      </c>
      <c r="E27" s="124" t="inlineStr">
        <is>
          <t>WOMEN</t>
        </is>
      </c>
      <c r="F27" s="96" t="inlineStr">
        <is>
          <t>K150701302</t>
        </is>
      </c>
      <c r="G27" s="96" t="inlineStr">
        <is>
          <t>CHRISTINA</t>
        </is>
      </c>
      <c r="H27" s="96" t="inlineStr">
        <is>
          <t>Rinse Tencel</t>
        </is>
      </c>
      <c r="I27" s="149" t="inlineStr">
        <is>
          <t>SUPER</t>
        </is>
      </c>
      <c r="J27" s="149" t="inlineStr">
        <is>
          <t>High Skinny</t>
        </is>
      </c>
      <c r="K27" s="149" t="n"/>
      <c r="L27" s="7" t="n"/>
      <c r="M27" s="146" t="inlineStr">
        <is>
          <t>Carthago</t>
        </is>
      </c>
      <c r="N27" s="147" t="inlineStr">
        <is>
          <t>CCC</t>
        </is>
      </c>
      <c r="O27" s="146" t="inlineStr">
        <is>
          <t>Interwashing</t>
        </is>
      </c>
      <c r="P27" s="147" t="inlineStr">
        <is>
          <t>TN</t>
        </is>
      </c>
      <c r="Q27" s="134" t="inlineStr">
        <is>
          <t>C/O</t>
        </is>
      </c>
      <c r="R27" s="134" t="n"/>
      <c r="S27" s="149" t="inlineStr">
        <is>
          <t>Orta</t>
        </is>
      </c>
      <c r="T27" s="135" t="inlineStr">
        <is>
          <t>7771A-42</t>
        </is>
      </c>
      <c r="U27" s="135" t="inlineStr">
        <is>
          <t>44% Cotton / 42% Polyvinyl / 12% Polyester / 2% Elastane</t>
        </is>
      </c>
      <c r="V27" s="247" t="n"/>
      <c r="W27" s="192" t="n">
        <v>42023</v>
      </c>
      <c r="X27" s="192" t="n">
        <v>42044</v>
      </c>
      <c r="Y27" s="192" t="n">
        <v>42079</v>
      </c>
      <c r="Z27" s="18" t="n">
        <v>1.34</v>
      </c>
      <c r="AA27" s="18" t="n"/>
      <c r="AB27" s="160" t="inlineStr">
        <is>
          <t>Euro</t>
        </is>
      </c>
      <c r="AC27" s="644" t="n"/>
      <c r="AD27" s="645" t="n">
        <v>19.72</v>
      </c>
      <c r="AE27" s="644" t="n">
        <v>19.72</v>
      </c>
      <c r="AF27" s="645" t="n">
        <v>0.25</v>
      </c>
      <c r="AG27" s="645">
        <f>(IF(AE27&gt;0, AE27, IF(AD27&gt;0, AD27, IF(AC27&gt;0, AC27, 0))))+AF27</f>
        <v/>
      </c>
      <c r="AH27" s="645">
        <f>AJ27/2.5</f>
        <v/>
      </c>
      <c r="AI27" s="645" t="n">
        <v>119.95</v>
      </c>
      <c r="AJ27" s="645" t="n">
        <v>119.95</v>
      </c>
      <c r="AK27" s="171">
        <f>((AH27-AG27)/AH27)</f>
        <v/>
      </c>
      <c r="AL27" s="27" t="n"/>
      <c r="AM27" s="27" t="n"/>
      <c r="AN27" s="27" t="n"/>
      <c r="AO27" s="646" t="n"/>
      <c r="AP27" s="646" t="n"/>
      <c r="AQ27" s="27" t="n"/>
      <c r="AR27" s="41" t="n">
        <v>16</v>
      </c>
      <c r="AS27" s="41" t="inlineStr">
        <is>
          <t>28x32</t>
        </is>
      </c>
      <c r="AT27" s="41" t="n">
        <v>16</v>
      </c>
      <c r="AU27" s="655" t="n">
        <v>41977</v>
      </c>
      <c r="AV27" s="60" t="n"/>
      <c r="AW27" s="126" t="n">
        <v>41978</v>
      </c>
      <c r="AX27" s="126" t="n">
        <v>41988</v>
      </c>
      <c r="AY27" s="648" t="n"/>
      <c r="AZ27" s="49" t="n"/>
      <c r="BA27" s="649" t="n"/>
      <c r="BB27" s="36" t="n"/>
      <c r="BC27" s="650" t="n"/>
      <c r="BD27" s="27" t="n"/>
      <c r="BE27" s="27" t="n"/>
      <c r="BF27" s="646" t="n"/>
      <c r="BG27" s="41" t="n"/>
      <c r="BH27" s="41" t="n"/>
      <c r="BI27" s="648" t="n"/>
      <c r="BJ27" s="27" t="n"/>
      <c r="BK27" s="27">
        <f>+WEEKNUM(BJ27)</f>
        <v/>
      </c>
      <c r="BL27" s="646" t="n"/>
      <c r="BM27" s="27" t="n"/>
      <c r="BN27" s="27" t="n"/>
      <c r="BO27" s="27" t="n"/>
      <c r="BP27" s="27">
        <f>BO27*Z27</f>
        <v/>
      </c>
      <c r="BQ27" s="27" t="n"/>
      <c r="BR27" s="108">
        <f>BO27*AH27</f>
        <v/>
      </c>
      <c r="BS27" s="108">
        <f>BR27-(BO27*AG27)</f>
        <v/>
      </c>
      <c r="BT27" s="112">
        <f>BO27*AK27</f>
        <v/>
      </c>
      <c r="BU27" s="13" t="n"/>
    </row>
    <row customHeight="1" ht="44.25" r="28" s="304">
      <c r="A28" s="5" t="n"/>
      <c r="B28" s="5" t="n">
        <v>2</v>
      </c>
      <c r="C28" s="6" t="inlineStr">
        <is>
          <t>KOI</t>
        </is>
      </c>
      <c r="D28" s="96" t="inlineStr">
        <is>
          <t>jeans</t>
        </is>
      </c>
      <c r="E28" s="124" t="inlineStr">
        <is>
          <t>WOMEN</t>
        </is>
      </c>
      <c r="F28" s="96" t="inlineStr">
        <is>
          <t>K150701303</t>
        </is>
      </c>
      <c r="G28" s="96" t="inlineStr">
        <is>
          <t>CHRISTINA</t>
        </is>
      </c>
      <c r="H28" s="96" t="inlineStr">
        <is>
          <t>Laser Crackle</t>
        </is>
      </c>
      <c r="I28" s="149" t="inlineStr">
        <is>
          <t>BASIC</t>
        </is>
      </c>
      <c r="J28" s="149" t="inlineStr">
        <is>
          <t>High Skinny</t>
        </is>
      </c>
      <c r="K28" s="149" t="n"/>
      <c r="L28" s="7" t="n"/>
      <c r="M28" s="146" t="inlineStr">
        <is>
          <t>Carthago</t>
        </is>
      </c>
      <c r="N28" s="147" t="inlineStr">
        <is>
          <t>CCC</t>
        </is>
      </c>
      <c r="O28" s="146" t="inlineStr">
        <is>
          <t>Martelli</t>
        </is>
      </c>
      <c r="P28" s="147" t="inlineStr">
        <is>
          <t>IT</t>
        </is>
      </c>
      <c r="Q28" s="134" t="inlineStr">
        <is>
          <t>C/O</t>
        </is>
      </c>
      <c r="R28" s="134" t="n"/>
      <c r="S28" s="149" t="inlineStr">
        <is>
          <t>Orta</t>
        </is>
      </c>
      <c r="T28" s="135" t="n">
        <v>8148</v>
      </c>
      <c r="U28" s="135" t="inlineStr">
        <is>
          <t>98% Organic Cotton / 2% Elastane</t>
        </is>
      </c>
      <c r="V28" s="247" t="n"/>
      <c r="W28" s="192" t="n">
        <v>42023</v>
      </c>
      <c r="X28" s="192" t="n">
        <v>42044</v>
      </c>
      <c r="Y28" s="192" t="n">
        <v>42079</v>
      </c>
      <c r="Z28" s="18" t="n">
        <v>1.29</v>
      </c>
      <c r="AA28" s="18" t="n"/>
      <c r="AB28" s="160" t="inlineStr">
        <is>
          <t>Euro</t>
        </is>
      </c>
      <c r="AC28" s="644" t="n"/>
      <c r="AD28" s="652" t="n">
        <v>28.55</v>
      </c>
      <c r="AE28" s="653" t="n"/>
      <c r="AF28" s="645" t="n">
        <v>0.25</v>
      </c>
      <c r="AG28" s="645">
        <f>(IF(AE28&gt;0, AE28, IF(AD28&gt;0, AD28, IF(AC28&gt;0, AC28, 0))))+AF28</f>
        <v/>
      </c>
      <c r="AH28" s="645">
        <f>AJ28/2.5</f>
        <v/>
      </c>
      <c r="AI28" s="645" t="n">
        <v>159.95</v>
      </c>
      <c r="AJ28" s="645" t="n">
        <v>159.95</v>
      </c>
      <c r="AK28" s="171">
        <f>((AH28-AG28)/AH28)</f>
        <v/>
      </c>
      <c r="AL28" s="27" t="n"/>
      <c r="AM28" s="27" t="n"/>
      <c r="AN28" s="27" t="n"/>
      <c r="AO28" s="646" t="n"/>
      <c r="AP28" s="646" t="n"/>
      <c r="AQ28" s="27" t="n"/>
      <c r="AR28" s="41" t="n">
        <v>16</v>
      </c>
      <c r="AS28" s="41" t="inlineStr">
        <is>
          <t>28x32</t>
        </is>
      </c>
      <c r="AT28" s="41" t="n"/>
      <c r="AU28" s="132" t="n"/>
      <c r="AV28" s="60" t="n"/>
      <c r="AW28" s="126" t="n">
        <v>41978</v>
      </c>
      <c r="AX28" s="126" t="n">
        <v>42009</v>
      </c>
      <c r="AY28" s="648" t="n"/>
      <c r="AZ28" s="49" t="n"/>
      <c r="BA28" s="649" t="n"/>
      <c r="BB28" s="36" t="n"/>
      <c r="BC28" s="650" t="n"/>
      <c r="BD28" s="27" t="n"/>
      <c r="BE28" s="27" t="n"/>
      <c r="BF28" s="646" t="n"/>
      <c r="BG28" s="41" t="n"/>
      <c r="BH28" s="41" t="n"/>
      <c r="BI28" s="648" t="n"/>
      <c r="BJ28" s="27" t="n"/>
      <c r="BK28" s="27">
        <f>+WEEKNUM(BJ28)</f>
        <v/>
      </c>
      <c r="BL28" s="646" t="n"/>
      <c r="BM28" s="27" t="n"/>
      <c r="BN28" s="27" t="n"/>
      <c r="BO28" s="27" t="n"/>
      <c r="BP28" s="27">
        <f>BO28*Z28</f>
        <v/>
      </c>
      <c r="BQ28" s="27" t="n"/>
      <c r="BR28" s="108">
        <f>BO28*AH28</f>
        <v/>
      </c>
      <c r="BS28" s="108">
        <f>BR28-(BO28*AG28)</f>
        <v/>
      </c>
      <c r="BT28" s="112">
        <f>BO28*AK28</f>
        <v/>
      </c>
      <c r="BU28" s="13" t="n"/>
    </row>
    <row customHeight="1" ht="44.25" r="29" s="304">
      <c r="A29" s="5" t="n"/>
      <c r="B29" s="5" t="n">
        <v>3</v>
      </c>
      <c r="C29" s="6" t="inlineStr">
        <is>
          <t>KOI</t>
        </is>
      </c>
      <c r="D29" s="96" t="inlineStr">
        <is>
          <t>jeans</t>
        </is>
      </c>
      <c r="E29" s="124" t="inlineStr">
        <is>
          <t>WOMEN</t>
        </is>
      </c>
      <c r="F29" s="96" t="inlineStr">
        <is>
          <t>K150701304</t>
        </is>
      </c>
      <c r="G29" s="96" t="inlineStr">
        <is>
          <t>CHRISTINA</t>
        </is>
      </c>
      <c r="H29" s="96" t="inlineStr">
        <is>
          <t>Grey Worn In</t>
        </is>
      </c>
      <c r="I29" s="149" t="inlineStr">
        <is>
          <t>HIGH</t>
        </is>
      </c>
      <c r="J29" s="149" t="inlineStr">
        <is>
          <t>High Skinny</t>
        </is>
      </c>
      <c r="K29" s="149" t="n"/>
      <c r="L29" s="7" t="n"/>
      <c r="M29" s="146" t="inlineStr">
        <is>
          <t>Carthago</t>
        </is>
      </c>
      <c r="N29" s="147" t="inlineStr">
        <is>
          <t>CCC</t>
        </is>
      </c>
      <c r="O29" s="146" t="inlineStr">
        <is>
          <t>Interwashing</t>
        </is>
      </c>
      <c r="P29" s="147" t="inlineStr">
        <is>
          <t>TN</t>
        </is>
      </c>
      <c r="Q29" s="134" t="inlineStr">
        <is>
          <t>C/O</t>
        </is>
      </c>
      <c r="R29" s="134" t="n"/>
      <c r="S29" s="149" t="inlineStr">
        <is>
          <t>Gap</t>
        </is>
      </c>
      <c r="T29" s="135" t="inlineStr">
        <is>
          <t>D7924O022 Pinus</t>
        </is>
      </c>
      <c r="U29" s="135" t="inlineStr">
        <is>
          <t>98% Organic Cotton / 2% Elastane</t>
        </is>
      </c>
      <c r="V29" s="247" t="n"/>
      <c r="W29" s="193" t="n">
        <v>41995</v>
      </c>
      <c r="X29" s="192" t="n">
        <v>42016</v>
      </c>
      <c r="Y29" s="192" t="n">
        <v>42051</v>
      </c>
      <c r="Z29" s="18" t="n">
        <v>1.35</v>
      </c>
      <c r="AA29" s="18" t="n"/>
      <c r="AB29" s="160" t="inlineStr">
        <is>
          <t>Euro</t>
        </is>
      </c>
      <c r="AC29" s="644" t="n"/>
      <c r="AD29" s="645" t="n">
        <v>24.66</v>
      </c>
      <c r="AE29" s="644" t="n">
        <v>24.66</v>
      </c>
      <c r="AF29" s="645" t="n">
        <v>0.25</v>
      </c>
      <c r="AG29" s="645">
        <f>(IF(AE29&gt;0, AE29, IF(AD29&gt;0, AD29, IF(AC29&gt;0, AC29, 0))))+AF29</f>
        <v/>
      </c>
      <c r="AH29" s="645">
        <f>AJ29/2.5</f>
        <v/>
      </c>
      <c r="AI29" s="645" t="n">
        <v>139.95</v>
      </c>
      <c r="AJ29" s="645" t="n">
        <v>139.95</v>
      </c>
      <c r="AK29" s="171">
        <f>((AH29-AG29)/AH29)</f>
        <v/>
      </c>
      <c r="AL29" s="27" t="n"/>
      <c r="AM29" s="27" t="n"/>
      <c r="AN29" s="27" t="n"/>
      <c r="AO29" s="646" t="n"/>
      <c r="AP29" s="646" t="n"/>
      <c r="AQ29" s="27" t="n"/>
      <c r="AR29" s="41" t="n">
        <v>16</v>
      </c>
      <c r="AS29" s="41" t="inlineStr">
        <is>
          <t>28x32</t>
        </is>
      </c>
      <c r="AT29" s="41" t="n">
        <v>16</v>
      </c>
      <c r="AU29" s="655" t="n">
        <v>41977</v>
      </c>
      <c r="AV29" s="60" t="n"/>
      <c r="AW29" s="126" t="n">
        <v>41978</v>
      </c>
      <c r="AX29" s="126" t="n">
        <v>41988</v>
      </c>
      <c r="AY29" s="648" t="n"/>
      <c r="AZ29" s="49" t="n"/>
      <c r="BA29" s="649" t="n"/>
      <c r="BB29" s="36" t="n"/>
      <c r="BC29" s="650" t="n"/>
      <c r="BD29" s="27" t="n"/>
      <c r="BE29" s="27" t="n"/>
      <c r="BF29" s="646" t="n"/>
      <c r="BG29" s="41" t="n"/>
      <c r="BH29" s="41" t="n"/>
      <c r="BI29" s="648" t="n"/>
      <c r="BJ29" s="27" t="n"/>
      <c r="BK29" s="27">
        <f>+WEEKNUM(BJ29)</f>
        <v/>
      </c>
      <c r="BL29" s="646" t="n"/>
      <c r="BM29" s="27" t="n"/>
      <c r="BN29" s="27" t="n"/>
      <c r="BO29" s="27" t="n"/>
      <c r="BP29" s="27">
        <f>BO29*Z29</f>
        <v/>
      </c>
      <c r="BQ29" s="27" t="n"/>
      <c r="BR29" s="108">
        <f>BO29*AH29</f>
        <v/>
      </c>
      <c r="BS29" s="108">
        <f>BR29-(BO29*AG29)</f>
        <v/>
      </c>
      <c r="BT29" s="112">
        <f>BO29*AK29</f>
        <v/>
      </c>
      <c r="BU29" s="13" t="n"/>
    </row>
    <row customFormat="1" customHeight="1" ht="44.25" r="30" s="86">
      <c r="A30" s="5" t="n"/>
      <c r="B30" s="5" t="n">
        <v>2</v>
      </c>
      <c r="C30" s="6" t="inlineStr">
        <is>
          <t>KOI</t>
        </is>
      </c>
      <c r="D30" s="96" t="inlineStr">
        <is>
          <t>jeans</t>
        </is>
      </c>
      <c r="E30" s="124" t="inlineStr">
        <is>
          <t>WOMEN</t>
        </is>
      </c>
      <c r="F30" s="96" t="inlineStr">
        <is>
          <t>K150701305</t>
        </is>
      </c>
      <c r="G30" s="96" t="inlineStr">
        <is>
          <t>CHRISTINA</t>
        </is>
      </c>
      <c r="H30" s="96" t="inlineStr">
        <is>
          <t>Glory Blue Worn</t>
        </is>
      </c>
      <c r="I30" s="149" t="inlineStr">
        <is>
          <t>BASIC</t>
        </is>
      </c>
      <c r="J30" s="149" t="inlineStr">
        <is>
          <t>High Skinny</t>
        </is>
      </c>
      <c r="K30" s="149" t="n"/>
      <c r="L30" s="7" t="n"/>
      <c r="M30" s="146" t="inlineStr">
        <is>
          <t>Carthago</t>
        </is>
      </c>
      <c r="N30" s="147" t="inlineStr">
        <is>
          <t>CCC</t>
        </is>
      </c>
      <c r="O30" s="146" t="inlineStr">
        <is>
          <t>Interwashing</t>
        </is>
      </c>
      <c r="P30" s="147" t="inlineStr">
        <is>
          <t>TN</t>
        </is>
      </c>
      <c r="Q30" s="134" t="inlineStr">
        <is>
          <t>C/O</t>
        </is>
      </c>
      <c r="R30" s="134" t="n"/>
      <c r="S30" s="149" t="inlineStr">
        <is>
          <t>Orta</t>
        </is>
      </c>
      <c r="T30" s="135" t="n">
        <v>9540</v>
      </c>
      <c r="U30" s="135" t="inlineStr">
        <is>
          <t>99% Organic Cotton / 1% Elastane</t>
        </is>
      </c>
      <c r="V30" s="247" t="n"/>
      <c r="W30" s="192" t="n">
        <v>42023</v>
      </c>
      <c r="X30" s="192" t="n">
        <v>42044</v>
      </c>
      <c r="Y30" s="192" t="n">
        <v>42079</v>
      </c>
      <c r="Z30" s="18" t="n">
        <v>1.08</v>
      </c>
      <c r="AA30" s="18" t="n"/>
      <c r="AB30" s="160" t="inlineStr">
        <is>
          <t>Euro</t>
        </is>
      </c>
      <c r="AC30" s="644" t="n"/>
      <c r="AD30" s="645" t="n">
        <v>22.68</v>
      </c>
      <c r="AE30" s="644" t="n">
        <v>22.68</v>
      </c>
      <c r="AF30" s="645" t="n">
        <v>0.25</v>
      </c>
      <c r="AG30" s="645">
        <f>(IF(AE30&gt;0, AE30, IF(AD30&gt;0, AD30, IF(AC30&gt;0, AC30, 0))))+AF30</f>
        <v/>
      </c>
      <c r="AH30" s="645">
        <f>AJ30/2.5</f>
        <v/>
      </c>
      <c r="AI30" s="645" t="n">
        <v>139.95</v>
      </c>
      <c r="AJ30" s="645" t="n">
        <v>139.95</v>
      </c>
      <c r="AK30" s="171">
        <f>((AH30-AG30)/AH30)</f>
        <v/>
      </c>
      <c r="AL30" s="27" t="n"/>
      <c r="AM30" s="27" t="n"/>
      <c r="AN30" s="27" t="n"/>
      <c r="AO30" s="646" t="n"/>
      <c r="AP30" s="646" t="n"/>
      <c r="AQ30" s="27" t="n"/>
      <c r="AR30" s="41" t="n">
        <v>16</v>
      </c>
      <c r="AS30" s="41" t="inlineStr">
        <is>
          <t>28x32</t>
        </is>
      </c>
      <c r="AT30" s="41" t="n">
        <v>16</v>
      </c>
      <c r="AU30" s="647" t="n">
        <v>41977</v>
      </c>
      <c r="AV30" s="60" t="n"/>
      <c r="AW30" s="126" t="n">
        <v>41978</v>
      </c>
      <c r="AX30" s="126" t="n">
        <v>41988</v>
      </c>
      <c r="AY30" s="648" t="n"/>
      <c r="AZ30" s="49" t="n"/>
      <c r="BA30" s="649" t="n"/>
      <c r="BB30" s="36" t="n"/>
      <c r="BC30" s="650" t="n"/>
      <c r="BD30" s="27" t="n"/>
      <c r="BE30" s="27" t="n"/>
      <c r="BF30" s="646" t="n"/>
      <c r="BG30" s="41" t="n"/>
      <c r="BH30" s="41" t="n"/>
      <c r="BI30" s="648" t="n"/>
      <c r="BJ30" s="27" t="n"/>
      <c r="BK30" s="27">
        <f>+WEEKNUM(BJ30)</f>
        <v/>
      </c>
      <c r="BL30" s="646" t="n"/>
      <c r="BM30" s="27" t="n"/>
      <c r="BN30" s="27" t="n"/>
      <c r="BO30" s="27" t="n"/>
      <c r="BP30" s="27">
        <f>BO30*Z30</f>
        <v/>
      </c>
      <c r="BQ30" s="27" t="n"/>
      <c r="BR30" s="108">
        <f>BO30*AH30</f>
        <v/>
      </c>
      <c r="BS30" s="108">
        <f>BR30-(BO30*AG30)</f>
        <v/>
      </c>
      <c r="BT30" s="112">
        <f>BO30*AK30</f>
        <v/>
      </c>
      <c r="BU30" s="13" t="n"/>
    </row>
    <row customHeight="1" ht="44.25" r="31" s="304">
      <c r="A31" s="5" t="n"/>
      <c r="B31" s="5" t="n">
        <v>2</v>
      </c>
      <c r="C31" s="6" t="inlineStr">
        <is>
          <t>KOI</t>
        </is>
      </c>
      <c r="D31" s="96" t="inlineStr">
        <is>
          <t>jeans</t>
        </is>
      </c>
      <c r="E31" s="124" t="inlineStr">
        <is>
          <t>WOMEN</t>
        </is>
      </c>
      <c r="F31" s="96" t="inlineStr">
        <is>
          <t>K150701401</t>
        </is>
      </c>
      <c r="G31" s="96" t="inlineStr">
        <is>
          <t>RANI</t>
        </is>
      </c>
      <c r="H31" s="96" t="inlineStr">
        <is>
          <t>Rinse Tencel</t>
        </is>
      </c>
      <c r="I31" s="149" t="inlineStr">
        <is>
          <t>SUPER</t>
        </is>
      </c>
      <c r="J31" s="149" t="inlineStr">
        <is>
          <t>Slim Shoecut</t>
        </is>
      </c>
      <c r="K31" s="149" t="n"/>
      <c r="L31" s="7" t="n"/>
      <c r="M31" s="146" t="inlineStr">
        <is>
          <t>Carthago</t>
        </is>
      </c>
      <c r="N31" s="147" t="inlineStr">
        <is>
          <t>CCC</t>
        </is>
      </c>
      <c r="O31" s="146" t="inlineStr">
        <is>
          <t>Interwashing</t>
        </is>
      </c>
      <c r="P31" s="147" t="inlineStr">
        <is>
          <t>TN</t>
        </is>
      </c>
      <c r="Q31" s="134" t="inlineStr">
        <is>
          <t>C/O</t>
        </is>
      </c>
      <c r="R31" s="134" t="n"/>
      <c r="S31" s="135" t="inlineStr">
        <is>
          <t>Orta</t>
        </is>
      </c>
      <c r="T31" s="135" t="inlineStr">
        <is>
          <t>7771A-42</t>
        </is>
      </c>
      <c r="U31" s="135" t="inlineStr">
        <is>
          <t>44% Cotton / 42% Polyvinyl / 12% Polyester / 2% Elastane</t>
        </is>
      </c>
      <c r="V31" s="247" t="n"/>
      <c r="W31" s="192" t="n">
        <v>42023</v>
      </c>
      <c r="X31" s="192" t="n">
        <v>42044</v>
      </c>
      <c r="Y31" s="192" t="n">
        <v>42079</v>
      </c>
      <c r="Z31" s="18" t="n">
        <v>1.48</v>
      </c>
      <c r="AA31" s="18" t="n"/>
      <c r="AB31" s="160" t="inlineStr">
        <is>
          <t>Euro</t>
        </is>
      </c>
      <c r="AC31" s="644" t="n"/>
      <c r="AD31" s="645" t="n">
        <v>20.07</v>
      </c>
      <c r="AE31" s="644" t="n">
        <v>20.07</v>
      </c>
      <c r="AF31" s="645" t="n">
        <v>0.25</v>
      </c>
      <c r="AG31" s="645">
        <f>(IF(AE31&gt;0, AE31, IF(AD31&gt;0, AD31, IF(AC31&gt;0, AC31, 0))))+AF31</f>
        <v/>
      </c>
      <c r="AH31" s="645">
        <f>AJ31/2.5</f>
        <v/>
      </c>
      <c r="AI31" s="645" t="n">
        <v>119.95</v>
      </c>
      <c r="AJ31" s="645" t="n">
        <v>119.95</v>
      </c>
      <c r="AK31" s="171">
        <f>((AH31-AG31)/AH31)</f>
        <v/>
      </c>
      <c r="AL31" s="27" t="n"/>
      <c r="AM31" s="27" t="n"/>
      <c r="AN31" s="27" t="n"/>
      <c r="AO31" s="646" t="n"/>
      <c r="AP31" s="646" t="n"/>
      <c r="AQ31" s="27" t="n"/>
      <c r="AR31" s="41" t="n">
        <v>16</v>
      </c>
      <c r="AS31" s="41" t="inlineStr">
        <is>
          <t>28x32</t>
        </is>
      </c>
      <c r="AT31" s="41" t="n">
        <v>16</v>
      </c>
      <c r="AU31" s="647" t="n">
        <v>41977</v>
      </c>
      <c r="AV31" s="60" t="n"/>
      <c r="AW31" s="126" t="n">
        <v>41978</v>
      </c>
      <c r="AX31" s="126" t="n">
        <v>41988</v>
      </c>
      <c r="AY31" s="648" t="n"/>
      <c r="AZ31" s="49" t="n"/>
      <c r="BA31" s="649" t="n"/>
      <c r="BB31" s="36" t="n"/>
      <c r="BC31" s="650" t="n"/>
      <c r="BD31" s="27" t="n"/>
      <c r="BE31" s="27" t="n"/>
      <c r="BF31" s="646" t="n"/>
      <c r="BG31" s="41" t="n"/>
      <c r="BH31" s="41" t="n"/>
      <c r="BI31" s="648" t="n"/>
      <c r="BJ31" s="27" t="n"/>
      <c r="BK31" s="27">
        <f>+WEEKNUM(BJ31)</f>
        <v/>
      </c>
      <c r="BL31" s="646" t="n"/>
      <c r="BM31" s="27" t="n"/>
      <c r="BN31" s="27" t="n"/>
      <c r="BO31" s="27" t="n"/>
      <c r="BP31" s="27">
        <f>BO31*Z31</f>
        <v/>
      </c>
      <c r="BQ31" s="27" t="n"/>
      <c r="BR31" s="108">
        <f>BO31*AH31</f>
        <v/>
      </c>
      <c r="BS31" s="108">
        <f>BR31-(BO31*AG31)</f>
        <v/>
      </c>
      <c r="BT31" s="112">
        <f>BO31*AK31</f>
        <v/>
      </c>
      <c r="BU31" s="13" t="n"/>
    </row>
    <row customHeight="1" ht="44.25" r="32" s="304">
      <c r="A32" s="5" t="n"/>
      <c r="B32" s="5" t="n">
        <v>2</v>
      </c>
      <c r="C32" s="6" t="inlineStr">
        <is>
          <t>KOI</t>
        </is>
      </c>
      <c r="D32" s="96" t="inlineStr">
        <is>
          <t>jeans</t>
        </is>
      </c>
      <c r="E32" s="124" t="inlineStr">
        <is>
          <t>WOMEN</t>
        </is>
      </c>
      <c r="F32" s="96" t="inlineStr">
        <is>
          <t>K150701402</t>
        </is>
      </c>
      <c r="G32" s="96" t="inlineStr">
        <is>
          <t>RANI</t>
        </is>
      </c>
      <c r="H32" s="96" t="inlineStr">
        <is>
          <t>Black Worn In</t>
        </is>
      </c>
      <c r="I32" s="149" t="inlineStr">
        <is>
          <t>HIGH</t>
        </is>
      </c>
      <c r="J32" s="149" t="inlineStr">
        <is>
          <t>Slim Shoecut</t>
        </is>
      </c>
      <c r="K32" s="149" t="n"/>
      <c r="L32" s="7" t="n"/>
      <c r="M32" s="146" t="inlineStr">
        <is>
          <t>Carthago</t>
        </is>
      </c>
      <c r="N32" s="147" t="inlineStr">
        <is>
          <t>CCC</t>
        </is>
      </c>
      <c r="O32" s="146" t="inlineStr">
        <is>
          <t>Interwashing</t>
        </is>
      </c>
      <c r="P32" s="147" t="inlineStr">
        <is>
          <t>TN</t>
        </is>
      </c>
      <c r="Q32" s="134" t="inlineStr">
        <is>
          <t>C/O</t>
        </is>
      </c>
      <c r="R32" s="134" t="n"/>
      <c r="S32" s="135" t="inlineStr">
        <is>
          <t>Gap</t>
        </is>
      </c>
      <c r="T32" s="135" t="inlineStr">
        <is>
          <t>D7924O022 Pinus</t>
        </is>
      </c>
      <c r="U32" s="135" t="inlineStr">
        <is>
          <t>98% Organic Cotton / 2% Elastane</t>
        </is>
      </c>
      <c r="V32" s="247" t="n"/>
      <c r="W32" s="193" t="n">
        <v>41995</v>
      </c>
      <c r="X32" s="192" t="n">
        <v>42016</v>
      </c>
      <c r="Y32" s="192" t="n">
        <v>42051</v>
      </c>
      <c r="Z32" s="18" t="n">
        <v>1.33</v>
      </c>
      <c r="AA32" s="18" t="n"/>
      <c r="AB32" s="160" t="inlineStr">
        <is>
          <t>Euro</t>
        </is>
      </c>
      <c r="AC32" s="644" t="n"/>
      <c r="AD32" s="645" t="n">
        <v>23.8</v>
      </c>
      <c r="AE32" s="644" t="n">
        <v>23.79</v>
      </c>
      <c r="AF32" s="645" t="n">
        <v>0.25</v>
      </c>
      <c r="AG32" s="645">
        <f>(IF(AE32&gt;0, AE32, IF(AD32&gt;0, AD32, IF(AC32&gt;0, AC32, 0))))+AF32</f>
        <v/>
      </c>
      <c r="AH32" s="645">
        <f>AJ32/2.5</f>
        <v/>
      </c>
      <c r="AI32" s="645" t="n">
        <v>129.95</v>
      </c>
      <c r="AJ32" s="645" t="n">
        <v>129.95</v>
      </c>
      <c r="AK32" s="171">
        <f>((AH32-AG32)/AH32)</f>
        <v/>
      </c>
      <c r="AL32" s="27" t="n"/>
      <c r="AM32" s="27" t="n"/>
      <c r="AN32" s="27" t="n"/>
      <c r="AO32" s="646" t="n"/>
      <c r="AP32" s="646" t="n"/>
      <c r="AQ32" s="27" t="n"/>
      <c r="AR32" s="41" t="n">
        <v>16</v>
      </c>
      <c r="AS32" s="41" t="inlineStr">
        <is>
          <t>28x32</t>
        </is>
      </c>
      <c r="AT32" s="41" t="n">
        <v>16</v>
      </c>
      <c r="AU32" s="655" t="n">
        <v>41977</v>
      </c>
      <c r="AV32" s="60" t="n"/>
      <c r="AW32" s="126" t="n">
        <v>41978</v>
      </c>
      <c r="AX32" s="126" t="n">
        <v>41988</v>
      </c>
      <c r="AY32" s="648" t="n"/>
      <c r="AZ32" s="49" t="n"/>
      <c r="BA32" s="649" t="n"/>
      <c r="BB32" s="36" t="n"/>
      <c r="BC32" s="650" t="n"/>
      <c r="BD32" s="27" t="n"/>
      <c r="BE32" s="27" t="n"/>
      <c r="BF32" s="646" t="n"/>
      <c r="BG32" s="41" t="n"/>
      <c r="BH32" s="41" t="n"/>
      <c r="BI32" s="648" t="n"/>
      <c r="BJ32" s="27" t="n"/>
      <c r="BK32" s="27">
        <f>+WEEKNUM(BJ32)</f>
        <v/>
      </c>
      <c r="BL32" s="646" t="n"/>
      <c r="BM32" s="27" t="n"/>
      <c r="BN32" s="27" t="n"/>
      <c r="BO32" s="27" t="n"/>
      <c r="BP32" s="27">
        <f>BO32*Z32</f>
        <v/>
      </c>
      <c r="BQ32" s="27" t="n"/>
      <c r="BR32" s="108">
        <f>BO32*AH32</f>
        <v/>
      </c>
      <c r="BS32" s="108">
        <f>BR32-(BO32*AG32)</f>
        <v/>
      </c>
      <c r="BT32" s="112">
        <f>BO32*AK32</f>
        <v/>
      </c>
      <c r="BU32" s="13" t="n"/>
    </row>
    <row customHeight="1" ht="44.25" r="33" s="304">
      <c r="A33" s="5" t="n"/>
      <c r="B33" s="5" t="n">
        <v>2</v>
      </c>
      <c r="C33" s="6" t="inlineStr">
        <is>
          <t>KOI</t>
        </is>
      </c>
      <c r="D33" s="96" t="inlineStr">
        <is>
          <t>jeans</t>
        </is>
      </c>
      <c r="E33" s="124" t="inlineStr">
        <is>
          <t>WOMEN</t>
        </is>
      </c>
      <c r="F33" s="96" t="inlineStr">
        <is>
          <t>K150701501</t>
        </is>
      </c>
      <c r="G33" s="96" t="inlineStr">
        <is>
          <t>EMMA</t>
        </is>
      </c>
      <c r="H33" s="96" t="inlineStr">
        <is>
          <t>Origami</t>
        </is>
      </c>
      <c r="I33" s="149" t="inlineStr">
        <is>
          <t>BASIC</t>
        </is>
      </c>
      <c r="J33" s="149" t="inlineStr">
        <is>
          <t>Tapered</t>
        </is>
      </c>
      <c r="K33" s="149" t="n"/>
      <c r="L33" s="7" t="n"/>
      <c r="M33" s="146" t="inlineStr">
        <is>
          <t>Carthago</t>
        </is>
      </c>
      <c r="N33" s="147" t="inlineStr">
        <is>
          <t>CCC</t>
        </is>
      </c>
      <c r="O33" s="146" t="inlineStr">
        <is>
          <t>Interwashing</t>
        </is>
      </c>
      <c r="P33" s="147" t="inlineStr">
        <is>
          <t>TN</t>
        </is>
      </c>
      <c r="Q33" s="134" t="inlineStr">
        <is>
          <t>C/O</t>
        </is>
      </c>
      <c r="R33" s="134" t="n"/>
      <c r="S33" s="135" t="inlineStr">
        <is>
          <t>Orta</t>
        </is>
      </c>
      <c r="T33" s="140" t="n">
        <v>8148</v>
      </c>
      <c r="U33" s="135" t="inlineStr">
        <is>
          <t>98% Organic Cotton / 2% Elastane</t>
        </is>
      </c>
      <c r="V33" s="247" t="n"/>
      <c r="W33" s="192" t="n">
        <v>42023</v>
      </c>
      <c r="X33" s="192" t="n">
        <v>42044</v>
      </c>
      <c r="Y33" s="192" t="n">
        <v>42079</v>
      </c>
      <c r="Z33" s="18" t="n">
        <v>1.24</v>
      </c>
      <c r="AA33" s="18" t="n"/>
      <c r="AB33" s="160" t="inlineStr">
        <is>
          <t>Euro</t>
        </is>
      </c>
      <c r="AC33" s="644" t="n"/>
      <c r="AD33" s="645" t="n">
        <v>28.7</v>
      </c>
      <c r="AE33" s="644" t="n">
        <v>28.7</v>
      </c>
      <c r="AF33" s="645" t="n">
        <v>0.25</v>
      </c>
      <c r="AG33" s="645">
        <f>(IF(AE33&gt;0, AE33, IF(AD33&gt;0, AD33, IF(AC33&gt;0, AC33, 0))))+AF33</f>
        <v/>
      </c>
      <c r="AH33" s="645">
        <f>AJ33/2.5</f>
        <v/>
      </c>
      <c r="AI33" s="645" t="n">
        <v>169.95</v>
      </c>
      <c r="AJ33" s="651" t="n">
        <v>159.95</v>
      </c>
      <c r="AK33" s="171">
        <f>((AH33-AG33)/AH33)</f>
        <v/>
      </c>
      <c r="AL33" s="27" t="n"/>
      <c r="AM33" s="27" t="n"/>
      <c r="AN33" s="27" t="n"/>
      <c r="AO33" s="646" t="n"/>
      <c r="AP33" s="646" t="n"/>
      <c r="AQ33" s="27" t="n"/>
      <c r="AR33" s="41" t="n">
        <v>16</v>
      </c>
      <c r="AS33" s="41" t="inlineStr">
        <is>
          <t>28x32</t>
        </is>
      </c>
      <c r="AT33" s="41" t="n">
        <v>16</v>
      </c>
      <c r="AU33" s="655" t="n">
        <v>41977</v>
      </c>
      <c r="AV33" s="60" t="n"/>
      <c r="AW33" s="126" t="n">
        <v>41978</v>
      </c>
      <c r="AX33" s="126" t="n">
        <v>41988</v>
      </c>
      <c r="AY33" s="648" t="n"/>
      <c r="AZ33" s="49" t="n"/>
      <c r="BA33" s="649" t="n"/>
      <c r="BB33" s="36" t="n"/>
      <c r="BC33" s="650" t="n"/>
      <c r="BD33" s="27" t="n"/>
      <c r="BE33" s="27" t="n"/>
      <c r="BF33" s="646" t="n"/>
      <c r="BG33" s="41" t="n"/>
      <c r="BH33" s="41" t="n"/>
      <c r="BI33" s="648" t="n"/>
      <c r="BJ33" s="27" t="n"/>
      <c r="BK33" s="27">
        <f>+WEEKNUM(BJ33)</f>
        <v/>
      </c>
      <c r="BL33" s="646" t="n"/>
      <c r="BM33" s="27" t="n"/>
      <c r="BN33" s="27" t="n"/>
      <c r="BO33" s="27" t="n"/>
      <c r="BP33" s="27">
        <f>BO33*Z33</f>
        <v/>
      </c>
      <c r="BQ33" s="27" t="n"/>
      <c r="BR33" s="108">
        <f>BO33*AH33</f>
        <v/>
      </c>
      <c r="BS33" s="108">
        <f>BR33-(BO33*AG33)</f>
        <v/>
      </c>
      <c r="BT33" s="112">
        <f>BO33*AK33</f>
        <v/>
      </c>
      <c r="BU33" s="13" t="n"/>
    </row>
    <row customHeight="1" ht="44.25" r="34" s="304">
      <c r="A34" s="5" t="n"/>
      <c r="B34" s="5" t="n">
        <v>3</v>
      </c>
      <c r="C34" s="6" t="inlineStr">
        <is>
          <t>KOI</t>
        </is>
      </c>
      <c r="D34" s="96" t="inlineStr">
        <is>
          <t>jeans</t>
        </is>
      </c>
      <c r="E34" s="124" t="inlineStr">
        <is>
          <t>WOMEN</t>
        </is>
      </c>
      <c r="F34" s="96" t="inlineStr">
        <is>
          <t>K150701502</t>
        </is>
      </c>
      <c r="G34" s="96" t="inlineStr">
        <is>
          <t>EMMA</t>
        </is>
      </c>
      <c r="H34" s="96" t="inlineStr">
        <is>
          <t>Tinted Mid Worn</t>
        </is>
      </c>
      <c r="I34" s="149" t="inlineStr">
        <is>
          <t>BASIC</t>
        </is>
      </c>
      <c r="J34" s="149" t="inlineStr">
        <is>
          <t>Tapered</t>
        </is>
      </c>
      <c r="K34" s="149" t="n"/>
      <c r="L34" s="7" t="n"/>
      <c r="M34" s="146" t="inlineStr">
        <is>
          <t>Carthago</t>
        </is>
      </c>
      <c r="N34" s="147" t="inlineStr">
        <is>
          <t>CCC</t>
        </is>
      </c>
      <c r="O34" s="146" t="inlineStr">
        <is>
          <t>Interwashing</t>
        </is>
      </c>
      <c r="P34" s="147" t="inlineStr">
        <is>
          <t>TN</t>
        </is>
      </c>
      <c r="Q34" s="134" t="inlineStr">
        <is>
          <t>C/O</t>
        </is>
      </c>
      <c r="R34" s="134" t="n"/>
      <c r="S34" s="135" t="inlineStr">
        <is>
          <t>Bossa</t>
        </is>
      </c>
      <c r="T34" s="140" t="inlineStr">
        <is>
          <t>Ozzy</t>
        </is>
      </c>
      <c r="U34" s="135" t="inlineStr">
        <is>
          <t>99% Organic Cotton / 1% Elastane</t>
        </is>
      </c>
      <c r="V34" s="247" t="n"/>
      <c r="W34" s="192" t="n">
        <v>42006</v>
      </c>
      <c r="X34" s="192" t="n">
        <v>42027</v>
      </c>
      <c r="Y34" s="192" t="n">
        <v>42062</v>
      </c>
      <c r="Z34" s="18" t="n">
        <v>1.25</v>
      </c>
      <c r="AA34" s="18" t="n"/>
      <c r="AB34" s="160" t="inlineStr">
        <is>
          <t>Euro</t>
        </is>
      </c>
      <c r="AC34" s="644" t="n"/>
      <c r="AD34" s="645" t="n">
        <v>24.87</v>
      </c>
      <c r="AE34" s="644" t="n">
        <v>24.86</v>
      </c>
      <c r="AF34" s="645" t="n">
        <v>0.25</v>
      </c>
      <c r="AG34" s="645">
        <f>(IF(AE34&gt;0, AE34, IF(AD34&gt;0, AD34, IF(AC34&gt;0, AC34, 0))))+AF34</f>
        <v/>
      </c>
      <c r="AH34" s="645">
        <f>AJ34/2.5</f>
        <v/>
      </c>
      <c r="AI34" s="645" t="n">
        <v>139.95</v>
      </c>
      <c r="AJ34" s="645" t="n">
        <v>139.95</v>
      </c>
      <c r="AK34" s="171">
        <f>((AH34-AG34)/AH34)</f>
        <v/>
      </c>
      <c r="AL34" s="27" t="n"/>
      <c r="AM34" s="27" t="n"/>
      <c r="AN34" s="27" t="n"/>
      <c r="AO34" s="646" t="n"/>
      <c r="AP34" s="646" t="n"/>
      <c r="AQ34" s="27" t="n"/>
      <c r="AR34" s="41" t="n">
        <v>16</v>
      </c>
      <c r="AS34" s="41" t="inlineStr">
        <is>
          <t>28x32</t>
        </is>
      </c>
      <c r="AT34" s="41" t="n">
        <v>16</v>
      </c>
      <c r="AU34" s="647" t="n">
        <v>41977</v>
      </c>
      <c r="AV34" s="60" t="n"/>
      <c r="AW34" s="126" t="n">
        <v>41978</v>
      </c>
      <c r="AX34" s="126" t="n">
        <v>41988</v>
      </c>
      <c r="AY34" s="648" t="n"/>
      <c r="AZ34" s="49" t="n"/>
      <c r="BA34" s="649" t="n"/>
      <c r="BB34" s="36" t="n"/>
      <c r="BC34" s="650" t="n"/>
      <c r="BD34" s="27" t="n"/>
      <c r="BE34" s="27" t="n"/>
      <c r="BF34" s="646" t="n"/>
      <c r="BG34" s="41" t="n"/>
      <c r="BH34" s="41" t="n"/>
      <c r="BI34" s="648" t="n"/>
      <c r="BJ34" s="27" t="n"/>
      <c r="BK34" s="27">
        <f>+WEEKNUM(BJ34)</f>
        <v/>
      </c>
      <c r="BL34" s="646" t="n"/>
      <c r="BM34" s="27" t="n"/>
      <c r="BN34" s="27" t="n"/>
      <c r="BO34" s="27" t="n"/>
      <c r="BP34" s="27">
        <f>BO34*Z34</f>
        <v/>
      </c>
      <c r="BQ34" s="27" t="n"/>
      <c r="BR34" s="108">
        <f>BO34*AH34</f>
        <v/>
      </c>
      <c r="BS34" s="108">
        <f>BR34-(BO34*AG34)</f>
        <v/>
      </c>
      <c r="BT34" s="112">
        <f>BO34*AK34</f>
        <v/>
      </c>
      <c r="BU34" s="13" t="n"/>
    </row>
    <row customHeight="1" ht="44.25" r="35" s="304">
      <c r="A35" s="5" t="n"/>
      <c r="B35" s="5" t="n">
        <v>2</v>
      </c>
      <c r="C35" s="6" t="inlineStr">
        <is>
          <t>KOI</t>
        </is>
      </c>
      <c r="D35" s="96" t="inlineStr">
        <is>
          <t>jeans</t>
        </is>
      </c>
      <c r="E35" s="124" t="inlineStr">
        <is>
          <t>WOMEN</t>
        </is>
      </c>
      <c r="F35" s="96" t="inlineStr">
        <is>
          <t>K150701503</t>
        </is>
      </c>
      <c r="G35" s="96" t="inlineStr">
        <is>
          <t>EMMA</t>
        </is>
      </c>
      <c r="H35" s="96" t="inlineStr">
        <is>
          <t>Vintage Marble Repair</t>
        </is>
      </c>
      <c r="I35" s="149" t="inlineStr">
        <is>
          <t>NON</t>
        </is>
      </c>
      <c r="J35" s="149" t="inlineStr">
        <is>
          <t>Tapered</t>
        </is>
      </c>
      <c r="K35" s="149" t="n"/>
      <c r="L35" s="7" t="n"/>
      <c r="M35" s="146" t="inlineStr">
        <is>
          <t>Carthago</t>
        </is>
      </c>
      <c r="N35" s="147" t="inlineStr">
        <is>
          <t>CCC</t>
        </is>
      </c>
      <c r="O35" s="146" t="inlineStr">
        <is>
          <t>Martelli</t>
        </is>
      </c>
      <c r="P35" s="147" t="inlineStr">
        <is>
          <t>IT</t>
        </is>
      </c>
      <c r="Q35" s="134" t="inlineStr">
        <is>
          <t>C/O</t>
        </is>
      </c>
      <c r="R35" s="134" t="n"/>
      <c r="S35" s="135" t="inlineStr">
        <is>
          <t>Orta</t>
        </is>
      </c>
      <c r="T35" s="140" t="n">
        <v>5616</v>
      </c>
      <c r="U35" s="135" t="inlineStr">
        <is>
          <t>100% Organic Cotton</t>
        </is>
      </c>
      <c r="V35" s="247" t="n"/>
      <c r="W35" s="192" t="n">
        <v>42023</v>
      </c>
      <c r="X35" s="192" t="n">
        <v>42044</v>
      </c>
      <c r="Y35" s="192" t="n">
        <v>42079</v>
      </c>
      <c r="Z35" s="18" t="n">
        <v>1.22</v>
      </c>
      <c r="AA35" s="18" t="n"/>
      <c r="AB35" s="160" t="inlineStr">
        <is>
          <t>Euro</t>
        </is>
      </c>
      <c r="AC35" s="644" t="n"/>
      <c r="AD35" s="652" t="n">
        <v>33.3</v>
      </c>
      <c r="AE35" s="653" t="n"/>
      <c r="AF35" s="645" t="n">
        <v>0.25</v>
      </c>
      <c r="AG35" s="645">
        <f>(IF(AE35&gt;0, AE35, IF(AD35&gt;0, AD35, IF(AC35&gt;0, AC35, 0))))+AF35</f>
        <v/>
      </c>
      <c r="AH35" s="645">
        <f>AJ35/2.5</f>
        <v/>
      </c>
      <c r="AI35" s="645" t="n">
        <v>189.95</v>
      </c>
      <c r="AJ35" s="651" t="n">
        <v>179.95</v>
      </c>
      <c r="AK35" s="171">
        <f>((AH35-AG35)/AH35)</f>
        <v/>
      </c>
      <c r="AL35" s="27" t="n"/>
      <c r="AM35" s="27" t="n"/>
      <c r="AN35" s="27" t="n"/>
      <c r="AO35" s="646" t="n"/>
      <c r="AP35" s="646" t="n"/>
      <c r="AQ35" s="27" t="n"/>
      <c r="AR35" s="41" t="n">
        <v>16</v>
      </c>
      <c r="AS35" s="41" t="inlineStr">
        <is>
          <t>28x32</t>
        </is>
      </c>
      <c r="AT35" s="41" t="n"/>
      <c r="AU35" s="132" t="n"/>
      <c r="AV35" s="60" t="n"/>
      <c r="AW35" s="126" t="n">
        <v>41978</v>
      </c>
      <c r="AX35" s="126" t="n">
        <v>42009</v>
      </c>
      <c r="AY35" s="648" t="n"/>
      <c r="AZ35" s="49" t="n"/>
      <c r="BA35" s="649" t="n"/>
      <c r="BB35" s="36" t="n"/>
      <c r="BC35" s="650" t="n"/>
      <c r="BD35" s="27" t="n"/>
      <c r="BE35" s="27" t="n"/>
      <c r="BF35" s="646" t="n"/>
      <c r="BG35" s="41" t="n"/>
      <c r="BH35" s="41" t="n"/>
      <c r="BI35" s="648" t="n"/>
      <c r="BJ35" s="27" t="n"/>
      <c r="BK35" s="27">
        <f>+WEEKNUM(BJ35)</f>
        <v/>
      </c>
      <c r="BL35" s="646" t="n"/>
      <c r="BM35" s="27" t="n"/>
      <c r="BN35" s="27" t="n"/>
      <c r="BO35" s="27" t="n"/>
      <c r="BP35" s="27">
        <f>BO35*Z35</f>
        <v/>
      </c>
      <c r="BQ35" s="27" t="n"/>
      <c r="BR35" s="108">
        <f>BO35*AH35</f>
        <v/>
      </c>
      <c r="BS35" s="108">
        <f>BR35-(BO35*AG35)</f>
        <v/>
      </c>
      <c r="BT35" s="112">
        <f>BO35*AK35</f>
        <v/>
      </c>
      <c r="BU35" s="13" t="n"/>
    </row>
    <row customHeight="1" ht="44.25" r="36" s="304">
      <c r="A36" s="5" t="n"/>
      <c r="B36" s="5" t="n">
        <v>3</v>
      </c>
      <c r="C36" s="6" t="inlineStr">
        <is>
          <t>KOI</t>
        </is>
      </c>
      <c r="D36" s="96" t="inlineStr">
        <is>
          <t>jeans</t>
        </is>
      </c>
      <c r="E36" s="124" t="inlineStr">
        <is>
          <t>WOMEN</t>
        </is>
      </c>
      <c r="F36" s="96" t="inlineStr">
        <is>
          <t>K150701504</t>
        </is>
      </c>
      <c r="G36" s="96" t="inlineStr">
        <is>
          <t>EMMA</t>
        </is>
      </c>
      <c r="H36" s="96" t="inlineStr">
        <is>
          <t>Lasered Repaired</t>
        </is>
      </c>
      <c r="I36" s="149" t="inlineStr">
        <is>
          <t>BASIC</t>
        </is>
      </c>
      <c r="J36" s="149" t="inlineStr">
        <is>
          <t>Tapered</t>
        </is>
      </c>
      <c r="K36" s="149" t="n"/>
      <c r="L36" s="7" t="n"/>
      <c r="M36" s="146" t="inlineStr">
        <is>
          <t>Carthago</t>
        </is>
      </c>
      <c r="N36" s="147" t="inlineStr">
        <is>
          <t>CCC</t>
        </is>
      </c>
      <c r="O36" s="146" t="inlineStr">
        <is>
          <t>Elleti</t>
        </is>
      </c>
      <c r="P36" s="147" t="inlineStr">
        <is>
          <t>IT</t>
        </is>
      </c>
      <c r="Q36" s="134" t="inlineStr">
        <is>
          <t>C/O</t>
        </is>
      </c>
      <c r="R36" s="134" t="n"/>
      <c r="S36" s="135" t="inlineStr">
        <is>
          <t>Orta</t>
        </is>
      </c>
      <c r="T36" s="140" t="n">
        <v>8148</v>
      </c>
      <c r="U36" s="135" t="inlineStr">
        <is>
          <t>98% Organic Cotton / 2% Elastane</t>
        </is>
      </c>
      <c r="V36" s="247" t="n"/>
      <c r="W36" s="192" t="n">
        <v>42023</v>
      </c>
      <c r="X36" s="192" t="n">
        <v>42044</v>
      </c>
      <c r="Y36" s="192" t="n">
        <v>42079</v>
      </c>
      <c r="Z36" s="18" t="n">
        <v>1.29</v>
      </c>
      <c r="AA36" s="18" t="n"/>
      <c r="AB36" s="160" t="inlineStr">
        <is>
          <t>Euro</t>
        </is>
      </c>
      <c r="AC36" s="644" t="n"/>
      <c r="AD36" s="652" t="n">
        <v>35.58</v>
      </c>
      <c r="AE36" s="653" t="n"/>
      <c r="AF36" s="645" t="n">
        <v>0.25</v>
      </c>
      <c r="AG36" s="645">
        <f>(IF(AE36&gt;0, AE36, IF(AD36&gt;0, AD36, IF(AC36&gt;0, AC36, 0))))+AF36</f>
        <v/>
      </c>
      <c r="AH36" s="645">
        <f>AJ36/2.5</f>
        <v/>
      </c>
      <c r="AI36" s="645" t="n">
        <v>199.95</v>
      </c>
      <c r="AJ36" s="645" t="n">
        <v>199.95</v>
      </c>
      <c r="AK36" s="171">
        <f>((AH36-AG36)/AH36)</f>
        <v/>
      </c>
      <c r="AL36" s="27" t="n"/>
      <c r="AM36" s="27" t="n"/>
      <c r="AN36" s="27" t="n"/>
      <c r="AO36" s="646" t="n"/>
      <c r="AP36" s="646" t="n"/>
      <c r="AQ36" s="27" t="n"/>
      <c r="AR36" s="41" t="n">
        <v>16</v>
      </c>
      <c r="AS36" s="41" t="inlineStr">
        <is>
          <t>28x32</t>
        </is>
      </c>
      <c r="AT36" s="41" t="n"/>
      <c r="AU36" s="132" t="n"/>
      <c r="AV36" s="60" t="n"/>
      <c r="AW36" s="126" t="n">
        <v>41978</v>
      </c>
      <c r="AX36" s="126" t="n">
        <v>42009</v>
      </c>
      <c r="AY36" s="648" t="n"/>
      <c r="AZ36" s="49" t="n"/>
      <c r="BA36" s="649" t="n"/>
      <c r="BB36" s="36" t="n"/>
      <c r="BC36" s="650" t="n"/>
      <c r="BD36" s="27" t="n"/>
      <c r="BE36" s="27" t="n"/>
      <c r="BF36" s="646" t="n"/>
      <c r="BG36" s="41" t="n"/>
      <c r="BH36" s="41" t="n"/>
      <c r="BI36" s="648" t="n"/>
      <c r="BJ36" s="27" t="n"/>
      <c r="BK36" s="27">
        <f>+WEEKNUM(BJ36)</f>
        <v/>
      </c>
      <c r="BL36" s="646" t="n"/>
      <c r="BM36" s="27" t="n"/>
      <c r="BN36" s="27" t="n"/>
      <c r="BO36" s="27" t="n"/>
      <c r="BP36" s="27">
        <f>BO36*Z36</f>
        <v/>
      </c>
      <c r="BQ36" s="27" t="n"/>
      <c r="BR36" s="108">
        <f>BO36*AH36</f>
        <v/>
      </c>
      <c r="BS36" s="108">
        <f>BR36-(BO36*AG36)</f>
        <v/>
      </c>
      <c r="BT36" s="112">
        <f>BO36*AK36</f>
        <v/>
      </c>
      <c r="BU36" s="13" t="n"/>
    </row>
    <row customFormat="1" customHeight="1" hidden="1" ht="44.25" r="37" s="86">
      <c r="A37" s="73" t="inlineStr">
        <is>
          <t>x</t>
        </is>
      </c>
      <c r="B37" s="73" t="n"/>
      <c r="C37" s="74" t="inlineStr">
        <is>
          <t>KOI</t>
        </is>
      </c>
      <c r="D37" s="76" t="inlineStr">
        <is>
          <t>jeans</t>
        </is>
      </c>
      <c r="E37" s="75" t="inlineStr">
        <is>
          <t>WOMEN</t>
        </is>
      </c>
      <c r="F37" s="76" t="inlineStr">
        <is>
          <t>K150701505</t>
        </is>
      </c>
      <c r="G37" s="76" t="inlineStr">
        <is>
          <t>EMMA</t>
        </is>
      </c>
      <c r="H37" s="76" t="inlineStr">
        <is>
          <t>Black Overdye Shredded</t>
        </is>
      </c>
      <c r="I37" s="121" t="inlineStr">
        <is>
          <t>BASIC</t>
        </is>
      </c>
      <c r="J37" s="121" t="inlineStr">
        <is>
          <t>Tapered</t>
        </is>
      </c>
      <c r="K37" s="121" t="n"/>
      <c r="L37" s="77" t="n"/>
      <c r="M37" s="98" t="inlineStr">
        <is>
          <t>Carthago</t>
        </is>
      </c>
      <c r="N37" s="150" t="inlineStr">
        <is>
          <t>CCC</t>
        </is>
      </c>
      <c r="O37" s="98" t="inlineStr">
        <is>
          <t>Interwashing</t>
        </is>
      </c>
      <c r="P37" s="150" t="n"/>
      <c r="Q37" s="151" t="inlineStr">
        <is>
          <t>C/O</t>
        </is>
      </c>
      <c r="R37" s="151" t="n"/>
      <c r="S37" s="139" t="inlineStr">
        <is>
          <t>Gap</t>
        </is>
      </c>
      <c r="T37" s="188" t="inlineStr">
        <is>
          <t>D7749OT06</t>
        </is>
      </c>
      <c r="U37" s="139" t="inlineStr">
        <is>
          <t>98,2% Organic Cotton / 1,8% Elastane</t>
        </is>
      </c>
      <c r="V37" s="80" t="n"/>
      <c r="W37" s="80" t="n"/>
      <c r="X37" s="80" t="n"/>
      <c r="Y37" s="80" t="n"/>
      <c r="Z37" s="81" t="n"/>
      <c r="AA37" s="81" t="n"/>
      <c r="AB37" s="161" t="n"/>
      <c r="AC37" s="656" t="n"/>
      <c r="AD37" s="657" t="n">
        <v>21.65</v>
      </c>
      <c r="AE37" s="656" t="n">
        <v>21.64</v>
      </c>
      <c r="AF37" s="657" t="n">
        <v>0.25</v>
      </c>
      <c r="AG37" s="657">
        <f>(IF(AE37&gt;0, AE37, IF(AD37&gt;0, AD37, IF(AC37&gt;0, AC37, 0))))+AF37</f>
        <v/>
      </c>
      <c r="AH37" s="657">
        <f>AG37*2</f>
        <v/>
      </c>
      <c r="AI37" s="657">
        <f>AG37*2.5</f>
        <v/>
      </c>
      <c r="AJ37" s="657">
        <f>AH37*2.5</f>
        <v/>
      </c>
      <c r="AK37" s="189">
        <f>((AH37-AG37)/AH37)*100</f>
        <v/>
      </c>
      <c r="AL37" s="82" t="n"/>
      <c r="AM37" s="82" t="n"/>
      <c r="AN37" s="82" t="n"/>
      <c r="AO37" s="658" t="n"/>
      <c r="AP37" s="658" t="n"/>
      <c r="AQ37" s="82" t="n"/>
      <c r="AR37" s="82" t="n">
        <v>16</v>
      </c>
      <c r="AS37" s="82" t="inlineStr">
        <is>
          <t>28x32</t>
        </is>
      </c>
      <c r="AT37" s="82" t="n">
        <v>16</v>
      </c>
      <c r="AU37" s="159" t="inlineStr">
        <is>
          <t>TBC</t>
        </is>
      </c>
      <c r="AV37" s="130" t="inlineStr">
        <is>
          <t>TBC</t>
        </is>
      </c>
      <c r="AW37" s="131" t="n">
        <v>41978</v>
      </c>
      <c r="AX37" s="130" t="inlineStr">
        <is>
          <t>TBC</t>
        </is>
      </c>
      <c r="AY37" s="658" t="n"/>
      <c r="AZ37" s="81" t="n"/>
      <c r="BA37" s="658" t="n"/>
      <c r="BB37" s="84" t="n"/>
      <c r="BC37" s="659" t="n"/>
      <c r="BD37" s="82" t="n"/>
      <c r="BE37" s="82" t="n"/>
      <c r="BF37" s="658" t="n"/>
      <c r="BG37" s="82" t="n"/>
      <c r="BH37" s="82" t="n"/>
      <c r="BI37" s="658" t="n"/>
      <c r="BJ37" s="82" t="n"/>
      <c r="BK37" s="82">
        <f>+WEEKNUM(BJ37)</f>
        <v/>
      </c>
      <c r="BL37" s="658" t="n"/>
      <c r="BM37" s="82" t="n"/>
      <c r="BN37" s="82" t="n"/>
      <c r="BO37" s="82" t="n"/>
      <c r="BP37" s="82">
        <f>BO37*Z37</f>
        <v/>
      </c>
      <c r="BQ37" s="82" t="n"/>
      <c r="BR37" s="109">
        <f>BO37*AH37</f>
        <v/>
      </c>
      <c r="BS37" s="109">
        <f>BR37-(BO37*AG37)</f>
        <v/>
      </c>
      <c r="BT37" s="113">
        <f>BO37*AK37</f>
        <v/>
      </c>
      <c r="BU37" s="78" t="n"/>
    </row>
    <row customHeight="1" ht="44.25" r="38" s="304">
      <c r="A38" s="5" t="n"/>
      <c r="B38" s="5" t="n">
        <v>2</v>
      </c>
      <c r="C38" s="6" t="inlineStr">
        <is>
          <t>KOI</t>
        </is>
      </c>
      <c r="D38" s="96" t="inlineStr">
        <is>
          <t>jeans</t>
        </is>
      </c>
      <c r="E38" s="124" t="inlineStr">
        <is>
          <t>WOMEN</t>
        </is>
      </c>
      <c r="F38" s="96" t="inlineStr">
        <is>
          <t>K150701601</t>
        </is>
      </c>
      <c r="G38" s="96" t="inlineStr">
        <is>
          <t>VIRGINIA SELVAGE</t>
        </is>
      </c>
      <c r="H38" s="96" t="inlineStr">
        <is>
          <t>12 oz. Dry</t>
        </is>
      </c>
      <c r="I38" s="149" t="inlineStr">
        <is>
          <t>NON</t>
        </is>
      </c>
      <c r="J38" s="149" t="inlineStr">
        <is>
          <t>Straight</t>
        </is>
      </c>
      <c r="K38" s="149" t="n"/>
      <c r="L38" s="7" t="n"/>
      <c r="M38" s="146" t="inlineStr">
        <is>
          <t>Carthago</t>
        </is>
      </c>
      <c r="N38" s="147" t="inlineStr">
        <is>
          <t>CCC</t>
        </is>
      </c>
      <c r="O38" s="146" t="inlineStr">
        <is>
          <t>n/a</t>
        </is>
      </c>
      <c r="P38" s="147" t="inlineStr">
        <is>
          <t>TN</t>
        </is>
      </c>
      <c r="Q38" s="134" t="inlineStr">
        <is>
          <t>C/O</t>
        </is>
      </c>
      <c r="R38" s="134" t="n"/>
      <c r="S38" s="135" t="inlineStr">
        <is>
          <t>Cone</t>
        </is>
      </c>
      <c r="T38" s="135" t="inlineStr">
        <is>
          <t>DLL W680</t>
        </is>
      </c>
      <c r="U38" s="135" t="inlineStr">
        <is>
          <t>81% Cotton / 19% Lyocell</t>
        </is>
      </c>
      <c r="V38" s="247" t="n"/>
      <c r="W38" s="193" t="n">
        <v>41995</v>
      </c>
      <c r="X38" s="192" t="n">
        <v>42016</v>
      </c>
      <c r="Y38" s="192" t="n">
        <v>42051</v>
      </c>
      <c r="Z38" s="18" t="n">
        <v>2.22</v>
      </c>
      <c r="AA38" s="18" t="n"/>
      <c r="AB38" s="160" t="inlineStr">
        <is>
          <t>Euro</t>
        </is>
      </c>
      <c r="AC38" s="644" t="n"/>
      <c r="AD38" s="645" t="n">
        <v>30.98</v>
      </c>
      <c r="AE38" s="644" t="n">
        <v>30.98</v>
      </c>
      <c r="AF38" s="645" t="n">
        <v>0.25</v>
      </c>
      <c r="AG38" s="645">
        <f>(IF(AE38&gt;0, AE38, IF(AD38&gt;0, AD38, IF(AC38&gt;0, AC38, 0))))+AF38</f>
        <v/>
      </c>
      <c r="AH38" s="645">
        <f>AJ38/2.5</f>
        <v/>
      </c>
      <c r="AI38" s="645" t="n">
        <v>159.95</v>
      </c>
      <c r="AJ38" s="645" t="n">
        <v>159.95</v>
      </c>
      <c r="AK38" s="171">
        <f>((AH38-AG38)/AH38)</f>
        <v/>
      </c>
      <c r="AL38" s="27" t="n"/>
      <c r="AM38" s="27" t="n"/>
      <c r="AN38" s="27" t="n"/>
      <c r="AO38" s="646" t="n"/>
      <c r="AP38" s="646" t="n"/>
      <c r="AQ38" s="27" t="n"/>
      <c r="AR38" s="41" t="n">
        <v>16</v>
      </c>
      <c r="AS38" s="41" t="inlineStr">
        <is>
          <t>28x32</t>
        </is>
      </c>
      <c r="AT38" s="41" t="n">
        <v>14</v>
      </c>
      <c r="AU38" s="655" t="n">
        <v>41977</v>
      </c>
      <c r="AV38" s="60" t="n"/>
      <c r="AW38" s="126" t="n">
        <v>41978</v>
      </c>
      <c r="AX38" s="126" t="n">
        <v>41988</v>
      </c>
      <c r="AY38" s="648" t="n"/>
      <c r="AZ38" s="49" t="n"/>
      <c r="BA38" s="649" t="n"/>
      <c r="BB38" s="36" t="n"/>
      <c r="BC38" s="650" t="n"/>
      <c r="BD38" s="27" t="n"/>
      <c r="BE38" s="27" t="n"/>
      <c r="BF38" s="646" t="n"/>
      <c r="BG38" s="41" t="n"/>
      <c r="BH38" s="41" t="n"/>
      <c r="BI38" s="648" t="n"/>
      <c r="BJ38" s="27" t="n"/>
      <c r="BK38" s="27">
        <f>+WEEKNUM(BJ38)</f>
        <v/>
      </c>
      <c r="BL38" s="646" t="n"/>
      <c r="BM38" s="27" t="n"/>
      <c r="BN38" s="27" t="n"/>
      <c r="BO38" s="27" t="n"/>
      <c r="BP38" s="27">
        <f>BO38*Z38</f>
        <v/>
      </c>
      <c r="BQ38" s="27" t="n"/>
      <c r="BR38" s="108">
        <f>BO38*AH38</f>
        <v/>
      </c>
      <c r="BS38" s="108">
        <f>BR38-(BO38*AG38)</f>
        <v/>
      </c>
      <c r="BT38" s="112">
        <f>BO38*AK38</f>
        <v/>
      </c>
      <c r="BU38" s="13" t="n"/>
    </row>
    <row customHeight="1" ht="44.25" r="39" s="304">
      <c r="A39" s="5" t="n"/>
      <c r="B39" s="5" t="n">
        <v>3</v>
      </c>
      <c r="C39" s="6" t="inlineStr">
        <is>
          <t>KOI</t>
        </is>
      </c>
      <c r="D39" s="96" t="inlineStr">
        <is>
          <t>jeans</t>
        </is>
      </c>
      <c r="E39" s="124" t="inlineStr">
        <is>
          <t>WOMEN</t>
        </is>
      </c>
      <c r="F39" s="96" t="inlineStr">
        <is>
          <t>K150701602</t>
        </is>
      </c>
      <c r="G39" s="96" t="inlineStr">
        <is>
          <t>VIRGINIA</t>
        </is>
      </c>
      <c r="H39" s="96" t="inlineStr">
        <is>
          <t>Dark Vintage Marble</t>
        </is>
      </c>
      <c r="I39" s="149" t="inlineStr">
        <is>
          <t>NON</t>
        </is>
      </c>
      <c r="J39" s="149" t="inlineStr">
        <is>
          <t>Straight</t>
        </is>
      </c>
      <c r="K39" s="149" t="n"/>
      <c r="L39" s="7" t="n"/>
      <c r="M39" s="146" t="inlineStr">
        <is>
          <t>Carthago</t>
        </is>
      </c>
      <c r="N39" s="147" t="inlineStr">
        <is>
          <t>CCC</t>
        </is>
      </c>
      <c r="O39" s="146" t="inlineStr">
        <is>
          <t>Elleti</t>
        </is>
      </c>
      <c r="P39" s="147" t="inlineStr">
        <is>
          <t>IT</t>
        </is>
      </c>
      <c r="Q39" s="134" t="inlineStr">
        <is>
          <t>C/O</t>
        </is>
      </c>
      <c r="R39" s="134" t="n"/>
      <c r="S39" s="135" t="inlineStr">
        <is>
          <t>Orta</t>
        </is>
      </c>
      <c r="T39" s="135" t="n">
        <v>5616</v>
      </c>
      <c r="U39" s="135" t="inlineStr">
        <is>
          <t>100% Organic Cotton</t>
        </is>
      </c>
      <c r="V39" s="247" t="n"/>
      <c r="W39" s="192" t="n">
        <v>42023</v>
      </c>
      <c r="X39" s="192" t="n">
        <v>42044</v>
      </c>
      <c r="Y39" s="192" t="n">
        <v>42079</v>
      </c>
      <c r="Z39" s="18" t="n">
        <v>1.2</v>
      </c>
      <c r="AA39" s="18" t="n"/>
      <c r="AB39" s="160" t="inlineStr">
        <is>
          <t>Euro</t>
        </is>
      </c>
      <c r="AC39" s="644" t="n"/>
      <c r="AD39" s="653" t="n"/>
      <c r="AE39" s="653" t="n"/>
      <c r="AF39" s="645" t="n">
        <v>0.25</v>
      </c>
      <c r="AG39" s="645">
        <f>(IF(AE39&gt;0, AE39, IF(AD39&gt;0, AD39, IF(AC39&gt;0, AC39, 0))))+AF39</f>
        <v/>
      </c>
      <c r="AH39" s="645">
        <f>AJ39/2.5</f>
        <v/>
      </c>
      <c r="AI39" s="645" t="n">
        <v>219.95</v>
      </c>
      <c r="AJ39" s="651" t="n">
        <v>199.95</v>
      </c>
      <c r="AK39" s="171">
        <f>((AH39-AG39)/AH39)</f>
        <v/>
      </c>
      <c r="AL39" s="27" t="n"/>
      <c r="AM39" s="27" t="n"/>
      <c r="AN39" s="27" t="n"/>
      <c r="AO39" s="646" t="n"/>
      <c r="AP39" s="646" t="n"/>
      <c r="AQ39" s="27" t="n"/>
      <c r="AR39" s="41" t="n">
        <v>16</v>
      </c>
      <c r="AS39" s="41" t="inlineStr">
        <is>
          <t>28x32</t>
        </is>
      </c>
      <c r="AT39" s="41" t="n"/>
      <c r="AU39" s="132" t="n"/>
      <c r="AV39" s="60" t="n"/>
      <c r="AW39" s="126" t="n">
        <v>41978</v>
      </c>
      <c r="AX39" s="126" t="n">
        <v>42009</v>
      </c>
      <c r="AY39" s="648" t="n"/>
      <c r="AZ39" s="49" t="n"/>
      <c r="BA39" s="649" t="n"/>
      <c r="BB39" s="36" t="n"/>
      <c r="BC39" s="650" t="n"/>
      <c r="BD39" s="27" t="n"/>
      <c r="BE39" s="27" t="n"/>
      <c r="BF39" s="646" t="n"/>
      <c r="BG39" s="41" t="n"/>
      <c r="BH39" s="41" t="n"/>
      <c r="BI39" s="648" t="n"/>
      <c r="BJ39" s="27" t="n"/>
      <c r="BK39" s="27">
        <f>+WEEKNUM(BJ39)</f>
        <v/>
      </c>
      <c r="BL39" s="646" t="n"/>
      <c r="BM39" s="27" t="n"/>
      <c r="BN39" s="27" t="n"/>
      <c r="BO39" s="27" t="n"/>
      <c r="BP39" s="27">
        <f>BO39*Z39</f>
        <v/>
      </c>
      <c r="BQ39" s="27" t="n"/>
      <c r="BR39" s="108">
        <f>BO39*AH39</f>
        <v/>
      </c>
      <c r="BS39" s="108">
        <f>BR39-(BO39*AG39)</f>
        <v/>
      </c>
      <c r="BT39" s="112">
        <f>BO39*AK39</f>
        <v/>
      </c>
      <c r="BU39" s="78" t="n"/>
    </row>
    <row customHeight="1" ht="44.25" r="40" s="304">
      <c r="A40" s="5" t="n"/>
      <c r="B40" s="5" t="n">
        <v>2</v>
      </c>
      <c r="C40" s="6" t="inlineStr">
        <is>
          <t>KOI</t>
        </is>
      </c>
      <c r="D40" s="96" t="inlineStr">
        <is>
          <t>jeans</t>
        </is>
      </c>
      <c r="E40" s="124" t="inlineStr">
        <is>
          <t>WOMEN</t>
        </is>
      </c>
      <c r="F40" s="96" t="inlineStr">
        <is>
          <t>K150701603</t>
        </is>
      </c>
      <c r="G40" s="96" t="inlineStr">
        <is>
          <t>VIRGINIA</t>
        </is>
      </c>
      <c r="H40" s="96" t="inlineStr">
        <is>
          <t>Well Used</t>
        </is>
      </c>
      <c r="I40" s="149" t="inlineStr">
        <is>
          <t>NON</t>
        </is>
      </c>
      <c r="J40" s="149" t="inlineStr">
        <is>
          <t>Straight</t>
        </is>
      </c>
      <c r="K40" s="149" t="n"/>
      <c r="L40" s="7" t="n"/>
      <c r="M40" s="146" t="inlineStr">
        <is>
          <t>Carthago</t>
        </is>
      </c>
      <c r="N40" s="147" t="inlineStr">
        <is>
          <t>CCC</t>
        </is>
      </c>
      <c r="O40" s="146" t="inlineStr">
        <is>
          <t>Interwashing</t>
        </is>
      </c>
      <c r="P40" s="147" t="inlineStr">
        <is>
          <t>TN</t>
        </is>
      </c>
      <c r="Q40" s="134" t="inlineStr">
        <is>
          <t>C/O</t>
        </is>
      </c>
      <c r="R40" s="134" t="n"/>
      <c r="S40" s="135" t="inlineStr">
        <is>
          <t>Orta</t>
        </is>
      </c>
      <c r="T40" s="135" t="n">
        <v>9006</v>
      </c>
      <c r="U40" s="135" t="inlineStr">
        <is>
          <t>100% Organic Cotton</t>
        </is>
      </c>
      <c r="V40" s="247" t="n"/>
      <c r="W40" s="192" t="n">
        <v>42023</v>
      </c>
      <c r="X40" s="192" t="n">
        <v>42044</v>
      </c>
      <c r="Y40" s="192" t="n">
        <v>42079</v>
      </c>
      <c r="Z40" s="18" t="n">
        <v>1.21</v>
      </c>
      <c r="AA40" s="18" t="n"/>
      <c r="AB40" s="160" t="inlineStr">
        <is>
          <t>Euro</t>
        </is>
      </c>
      <c r="AC40" s="644" t="n"/>
      <c r="AD40" s="645" t="n">
        <v>25.3</v>
      </c>
      <c r="AE40" s="644" t="n">
        <v>25.3</v>
      </c>
      <c r="AF40" s="645" t="n">
        <v>0.25</v>
      </c>
      <c r="AG40" s="645">
        <f>(IF(AE40&gt;0, AE40, IF(AD40&gt;0, AD40, IF(AC40&gt;0, AC40, 0))))+AF40</f>
        <v/>
      </c>
      <c r="AH40" s="645">
        <f>AJ40/2.5</f>
        <v/>
      </c>
      <c r="AI40" s="645" t="n">
        <v>169.95</v>
      </c>
      <c r="AJ40" s="651" t="n">
        <v>159.95</v>
      </c>
      <c r="AK40" s="171">
        <f>((AH40-AG40)/AH40)</f>
        <v/>
      </c>
      <c r="AL40" s="27" t="n"/>
      <c r="AM40" s="27" t="n"/>
      <c r="AN40" s="27" t="n"/>
      <c r="AO40" s="646" t="n"/>
      <c r="AP40" s="646" t="n"/>
      <c r="AQ40" s="27" t="n"/>
      <c r="AR40" s="41" t="n">
        <v>16</v>
      </c>
      <c r="AS40" s="41" t="inlineStr">
        <is>
          <t>28x32</t>
        </is>
      </c>
      <c r="AT40" s="41" t="n">
        <v>16</v>
      </c>
      <c r="AU40" s="655" t="n">
        <v>41977</v>
      </c>
      <c r="AV40" s="60" t="n"/>
      <c r="AW40" s="126" t="n">
        <v>41978</v>
      </c>
      <c r="AX40" s="126" t="n">
        <v>41988</v>
      </c>
      <c r="AY40" s="648" t="n"/>
      <c r="AZ40" s="49" t="n"/>
      <c r="BA40" s="649" t="n"/>
      <c r="BB40" s="36" t="n"/>
      <c r="BC40" s="650" t="n"/>
      <c r="BD40" s="27" t="n"/>
      <c r="BE40" s="27" t="n"/>
      <c r="BF40" s="646" t="n"/>
      <c r="BG40" s="41" t="n"/>
      <c r="BH40" s="41" t="n"/>
      <c r="BI40" s="648" t="n"/>
      <c r="BJ40" s="27" t="n"/>
      <c r="BK40" s="27">
        <f>+WEEKNUM(BJ40)</f>
        <v/>
      </c>
      <c r="BL40" s="646" t="n"/>
      <c r="BM40" s="27" t="n"/>
      <c r="BN40" s="27" t="n"/>
      <c r="BO40" s="27" t="n"/>
      <c r="BP40" s="27">
        <f>BO40*Z40</f>
        <v/>
      </c>
      <c r="BQ40" s="27" t="n"/>
      <c r="BR40" s="108">
        <f>BO40*AH40</f>
        <v/>
      </c>
      <c r="BS40" s="108">
        <f>BR40-(BO40*AG40)</f>
        <v/>
      </c>
      <c r="BT40" s="112">
        <f>BO40*AK40</f>
        <v/>
      </c>
      <c r="BU40" s="13" t="n"/>
    </row>
    <row customHeight="1" ht="44.25" r="41" s="304">
      <c r="A41" s="5" t="n"/>
      <c r="B41" s="5" t="n">
        <v>2</v>
      </c>
      <c r="C41" s="6" t="inlineStr">
        <is>
          <t>KOI</t>
        </is>
      </c>
      <c r="D41" s="96" t="inlineStr">
        <is>
          <t>jeans</t>
        </is>
      </c>
      <c r="E41" s="124" t="inlineStr">
        <is>
          <t>WOMEN</t>
        </is>
      </c>
      <c r="F41" s="96" t="inlineStr">
        <is>
          <t>K150701604</t>
        </is>
      </c>
      <c r="G41" s="96" t="inlineStr">
        <is>
          <t>VIRGINIA</t>
        </is>
      </c>
      <c r="H41" s="96" t="inlineStr">
        <is>
          <t>Glory Blue Worn</t>
        </is>
      </c>
      <c r="I41" s="149" t="inlineStr">
        <is>
          <t>BASIC</t>
        </is>
      </c>
      <c r="J41" s="149" t="inlineStr">
        <is>
          <t>Straight</t>
        </is>
      </c>
      <c r="K41" s="149" t="n"/>
      <c r="L41" s="7" t="n"/>
      <c r="M41" s="146" t="inlineStr">
        <is>
          <t>Carthago</t>
        </is>
      </c>
      <c r="N41" s="147" t="inlineStr">
        <is>
          <t>CCC</t>
        </is>
      </c>
      <c r="O41" s="146" t="inlineStr">
        <is>
          <t>Interwashing</t>
        </is>
      </c>
      <c r="P41" s="147" t="inlineStr">
        <is>
          <t>TN</t>
        </is>
      </c>
      <c r="Q41" s="134" t="inlineStr">
        <is>
          <t>C/O</t>
        </is>
      </c>
      <c r="R41" s="134" t="n"/>
      <c r="S41" s="135" t="inlineStr">
        <is>
          <t>Orta</t>
        </is>
      </c>
      <c r="T41" s="135" t="n">
        <v>9540</v>
      </c>
      <c r="U41" s="135" t="inlineStr">
        <is>
          <t>99% Organic Cotton / 1% Elastane</t>
        </is>
      </c>
      <c r="V41" s="247" t="n"/>
      <c r="W41" s="192" t="n">
        <v>42023</v>
      </c>
      <c r="X41" s="192" t="n">
        <v>42044</v>
      </c>
      <c r="Y41" s="192" t="n">
        <v>42079</v>
      </c>
      <c r="Z41" s="18" t="n">
        <v>1.22</v>
      </c>
      <c r="AA41" s="18" t="n"/>
      <c r="AB41" s="160" t="inlineStr">
        <is>
          <t>Euro</t>
        </is>
      </c>
      <c r="AC41" s="644" t="n"/>
      <c r="AD41" s="652" t="n">
        <v>25.22</v>
      </c>
      <c r="AE41" s="644" t="n">
        <v>23.35</v>
      </c>
      <c r="AF41" s="645" t="n">
        <v>0.25</v>
      </c>
      <c r="AG41" s="645">
        <f>(IF(AE41&gt;0, AE41, IF(AD41&gt;0, AD41, IF(AC41&gt;0, AC41, 0))))+AF41</f>
        <v/>
      </c>
      <c r="AH41" s="645">
        <f>AJ41/2.5</f>
        <v/>
      </c>
      <c r="AI41" s="645" t="n">
        <v>139.95</v>
      </c>
      <c r="AJ41" s="645" t="n">
        <v>139.95</v>
      </c>
      <c r="AK41" s="171">
        <f>((AH41-AG41)/AH41)</f>
        <v/>
      </c>
      <c r="AL41" s="27" t="n"/>
      <c r="AM41" s="27" t="n"/>
      <c r="AN41" s="27" t="n"/>
      <c r="AO41" s="646" t="n"/>
      <c r="AP41" s="646" t="n"/>
      <c r="AQ41" s="27" t="n"/>
      <c r="AR41" s="41" t="n">
        <v>16</v>
      </c>
      <c r="AS41" s="41" t="inlineStr">
        <is>
          <t>28x32</t>
        </is>
      </c>
      <c r="AT41" s="41" t="n">
        <v>16</v>
      </c>
      <c r="AU41" s="655" t="n">
        <v>41977</v>
      </c>
      <c r="AV41" s="60" t="n"/>
      <c r="AW41" s="126" t="n">
        <v>41978</v>
      </c>
      <c r="AX41" s="126" t="n">
        <v>41988</v>
      </c>
      <c r="AY41" s="648" t="n"/>
      <c r="AZ41" s="49" t="n"/>
      <c r="BA41" s="649" t="n"/>
      <c r="BB41" s="36" t="n"/>
      <c r="BC41" s="650" t="n"/>
      <c r="BD41" s="27" t="n"/>
      <c r="BE41" s="27" t="n"/>
      <c r="BF41" s="646" t="n"/>
      <c r="BG41" s="41" t="n"/>
      <c r="BH41" s="41" t="n"/>
      <c r="BI41" s="648" t="n"/>
      <c r="BJ41" s="27" t="n"/>
      <c r="BK41" s="27">
        <f>+WEEKNUM(BJ41)</f>
        <v/>
      </c>
      <c r="BL41" s="646" t="n"/>
      <c r="BM41" s="27" t="n"/>
      <c r="BN41" s="27" t="n"/>
      <c r="BO41" s="27" t="n"/>
      <c r="BP41" s="27">
        <f>BO41*Z41</f>
        <v/>
      </c>
      <c r="BQ41" s="27" t="n"/>
      <c r="BR41" s="108">
        <f>BO41*AH41</f>
        <v/>
      </c>
      <c r="BS41" s="108">
        <f>BR41-(BO41*AG41)</f>
        <v/>
      </c>
      <c r="BT41" s="112">
        <f>BO41*AK41</f>
        <v/>
      </c>
      <c r="BU41" s="13" t="n"/>
    </row>
    <row customHeight="1" ht="44.25" r="42" s="304">
      <c r="A42" s="5" t="n"/>
      <c r="B42" s="5" t="n">
        <v>3</v>
      </c>
      <c r="C42" s="6" t="inlineStr">
        <is>
          <t>KOI</t>
        </is>
      </c>
      <c r="D42" s="96" t="inlineStr">
        <is>
          <t>jeans</t>
        </is>
      </c>
      <c r="E42" s="124" t="inlineStr">
        <is>
          <t>WOMEN</t>
        </is>
      </c>
      <c r="F42" s="96" t="inlineStr">
        <is>
          <t>K150701605</t>
        </is>
      </c>
      <c r="G42" s="96" t="inlineStr">
        <is>
          <t>VIRGINIA</t>
        </is>
      </c>
      <c r="H42" s="96" t="inlineStr">
        <is>
          <t>Black Dark Marble</t>
        </is>
      </c>
      <c r="I42" s="149" t="inlineStr">
        <is>
          <t>BASIC</t>
        </is>
      </c>
      <c r="J42" s="149" t="inlineStr">
        <is>
          <t>Straight</t>
        </is>
      </c>
      <c r="K42" s="149" t="n"/>
      <c r="L42" s="7" t="n"/>
      <c r="M42" s="146" t="inlineStr">
        <is>
          <t>Carthago</t>
        </is>
      </c>
      <c r="N42" s="147" t="inlineStr">
        <is>
          <t>CCC</t>
        </is>
      </c>
      <c r="O42" s="146" t="inlineStr">
        <is>
          <t>Interwashing</t>
        </is>
      </c>
      <c r="P42" s="147" t="inlineStr">
        <is>
          <t>TN</t>
        </is>
      </c>
      <c r="Q42" s="134" t="inlineStr">
        <is>
          <t>C/O</t>
        </is>
      </c>
      <c r="R42" s="134" t="n"/>
      <c r="S42" s="135" t="inlineStr">
        <is>
          <t>Gap</t>
        </is>
      </c>
      <c r="T42" s="135" t="inlineStr">
        <is>
          <t>D7924O022 Pinus</t>
        </is>
      </c>
      <c r="U42" s="135" t="inlineStr">
        <is>
          <t>98% Organic Cotton / 2% Elastane</t>
        </is>
      </c>
      <c r="V42" s="247" t="n"/>
      <c r="W42" s="193" t="n">
        <v>41995</v>
      </c>
      <c r="X42" s="192" t="n">
        <v>42016</v>
      </c>
      <c r="Y42" s="192" t="n">
        <v>42051</v>
      </c>
      <c r="Z42" s="18" t="n">
        <v>1.39</v>
      </c>
      <c r="AA42" s="18" t="n"/>
      <c r="AB42" s="160" t="inlineStr">
        <is>
          <t>Euro</t>
        </is>
      </c>
      <c r="AC42" s="644" t="n"/>
      <c r="AD42" s="645" t="n">
        <v>21.71</v>
      </c>
      <c r="AE42" s="644" t="n">
        <v>21.71</v>
      </c>
      <c r="AF42" s="645" t="n">
        <v>0.25</v>
      </c>
      <c r="AG42" s="645">
        <f>(IF(AE42&gt;0, AE42, IF(AD42&gt;0, AD42, IF(AC42&gt;0, AC42, 0))))+AF42</f>
        <v/>
      </c>
      <c r="AH42" s="645">
        <f>AJ42/2.5</f>
        <v/>
      </c>
      <c r="AI42" s="645" t="n">
        <v>149.95</v>
      </c>
      <c r="AJ42" s="645" t="n">
        <v>149.95</v>
      </c>
      <c r="AK42" s="171">
        <f>((AH42-AG42)/AH42)</f>
        <v/>
      </c>
      <c r="AL42" s="27" t="n"/>
      <c r="AM42" s="27" t="n"/>
      <c r="AN42" s="27" t="n"/>
      <c r="AO42" s="646" t="n"/>
      <c r="AP42" s="646" t="n"/>
      <c r="AQ42" s="27" t="n"/>
      <c r="AR42" s="41" t="n">
        <v>16</v>
      </c>
      <c r="AS42" s="41" t="inlineStr">
        <is>
          <t>28x32</t>
        </is>
      </c>
      <c r="AT42" s="41" t="n">
        <v>16</v>
      </c>
      <c r="AU42" s="647" t="n">
        <v>41977</v>
      </c>
      <c r="AV42" s="60" t="n"/>
      <c r="AW42" s="126" t="n">
        <v>41978</v>
      </c>
      <c r="AX42" s="126" t="n">
        <v>41988</v>
      </c>
      <c r="AY42" s="648" t="n"/>
      <c r="AZ42" s="49" t="n"/>
      <c r="BA42" s="649" t="n"/>
      <c r="BB42" s="36" t="n"/>
      <c r="BC42" s="650" t="n"/>
      <c r="BD42" s="27" t="n"/>
      <c r="BE42" s="27" t="n"/>
      <c r="BF42" s="646" t="n"/>
      <c r="BG42" s="41" t="n"/>
      <c r="BH42" s="41" t="n"/>
      <c r="BI42" s="648" t="n"/>
      <c r="BJ42" s="27" t="n"/>
      <c r="BK42" s="27">
        <f>+WEEKNUM(BJ42)</f>
        <v/>
      </c>
      <c r="BL42" s="646" t="n"/>
      <c r="BM42" s="27" t="n"/>
      <c r="BN42" s="27" t="n"/>
      <c r="BO42" s="27" t="n"/>
      <c r="BP42" s="27">
        <f>BO42*Z42</f>
        <v/>
      </c>
      <c r="BQ42" s="27" t="n"/>
      <c r="BR42" s="108">
        <f>BO42*AH42</f>
        <v/>
      </c>
      <c r="BS42" s="108">
        <f>BR42-(BO42*AG42)</f>
        <v/>
      </c>
      <c r="BT42" s="112">
        <f>BO42*AK42</f>
        <v/>
      </c>
      <c r="BU42" s="13" t="n"/>
    </row>
    <row customHeight="1" ht="44.25" r="43" s="304">
      <c r="A43" s="5" t="n"/>
      <c r="B43" s="5" t="n">
        <v>3</v>
      </c>
      <c r="C43" s="6" t="inlineStr">
        <is>
          <t>KOI</t>
        </is>
      </c>
      <c r="D43" s="96" t="inlineStr">
        <is>
          <t>jacket</t>
        </is>
      </c>
      <c r="E43" s="124" t="inlineStr">
        <is>
          <t>WOMEN</t>
        </is>
      </c>
      <c r="F43" s="96" t="inlineStr">
        <is>
          <t>K150702001</t>
        </is>
      </c>
      <c r="G43" s="96" t="inlineStr">
        <is>
          <t>SILVIA</t>
        </is>
      </c>
      <c r="H43" s="96" t="inlineStr">
        <is>
          <t>Camel</t>
        </is>
      </c>
      <c r="I43" s="149" t="n"/>
      <c r="J43" s="149" t="inlineStr">
        <is>
          <t>Regular Loose</t>
        </is>
      </c>
      <c r="K43" s="149" t="n"/>
      <c r="L43" s="7" t="n"/>
      <c r="M43" s="48" t="inlineStr">
        <is>
          <t>Verge</t>
        </is>
      </c>
      <c r="N43" s="13" t="inlineStr">
        <is>
          <t>Verge</t>
        </is>
      </c>
      <c r="O43" s="13" t="n"/>
      <c r="P43" s="13" t="inlineStr">
        <is>
          <t>CH</t>
        </is>
      </c>
      <c r="Q43" s="134" t="inlineStr">
        <is>
          <t>NEW</t>
        </is>
      </c>
      <c r="R43" s="17" t="n"/>
      <c r="S43" s="135" t="n"/>
      <c r="T43" s="135" t="inlineStr">
        <is>
          <t>DL0012</t>
        </is>
      </c>
      <c r="U43" s="247" t="n"/>
      <c r="V43" s="247" t="inlineStr">
        <is>
          <t>900grams</t>
        </is>
      </c>
      <c r="W43" s="192" t="n">
        <v>42034</v>
      </c>
      <c r="X43" s="192" t="n">
        <v>42062</v>
      </c>
      <c r="Y43" s="192" t="n">
        <v>42062</v>
      </c>
      <c r="Z43" s="18" t="n"/>
      <c r="AA43" s="18" t="n"/>
      <c r="AB43" s="160" t="inlineStr">
        <is>
          <t>FOB</t>
        </is>
      </c>
      <c r="AC43" s="661" t="n">
        <v>80</v>
      </c>
      <c r="AD43" s="662" t="n">
        <v>70</v>
      </c>
      <c r="AE43" s="661" t="n"/>
      <c r="AF43" s="662">
        <f>(IF(AE43&gt;0, AE43, IF(AD43&gt;0, AD43, IF(AC43&gt;0, AC43, 0))))*0.2</f>
        <v/>
      </c>
      <c r="AG43" s="645">
        <f>((IF(AE43&gt;0, AE43, IF(AD43&gt;0, AD43, IF(AC43&gt;0, AC43, 0))))/1.25)+AF43</f>
        <v/>
      </c>
      <c r="AH43" s="645">
        <f>AJ43/2.5</f>
        <v/>
      </c>
      <c r="AI43" s="645" t="n">
        <v>349.95</v>
      </c>
      <c r="AJ43" s="645" t="n">
        <v>349.95</v>
      </c>
      <c r="AK43" s="171">
        <f>((AH43-AG43)/AH43)</f>
        <v/>
      </c>
      <c r="AL43" s="27" t="n"/>
      <c r="AM43" s="27" t="n"/>
      <c r="AN43" s="27" t="n"/>
      <c r="AO43" s="646" t="n">
        <v>41932</v>
      </c>
      <c r="AP43" s="646" t="n"/>
      <c r="AQ43" s="27" t="n"/>
      <c r="AR43" s="41" t="n">
        <v>16</v>
      </c>
      <c r="AS43" s="41" t="inlineStr">
        <is>
          <t>S</t>
        </is>
      </c>
      <c r="AT43" s="41" t="n"/>
      <c r="AU43" s="132" t="n"/>
      <c r="AV43" s="129" t="n">
        <v>41992</v>
      </c>
      <c r="AW43" s="129" t="n">
        <v>41992</v>
      </c>
      <c r="AX43" s="126" t="n">
        <v>41992</v>
      </c>
      <c r="AY43" s="648" t="n"/>
      <c r="AZ43" s="49" t="n"/>
      <c r="BA43" s="649" t="n"/>
      <c r="BB43" s="36" t="n"/>
      <c r="BC43" s="650" t="n"/>
      <c r="BD43" s="27" t="n"/>
      <c r="BE43" s="27" t="n"/>
      <c r="BF43" s="646" t="n"/>
      <c r="BG43" s="41" t="n"/>
      <c r="BH43" s="41" t="n"/>
      <c r="BI43" s="648" t="n"/>
      <c r="BJ43" s="27" t="n"/>
      <c r="BK43" s="27">
        <f>+WEEKNUM(BJ43)</f>
        <v/>
      </c>
      <c r="BL43" s="646" t="n"/>
      <c r="BM43" s="27" t="n"/>
      <c r="BN43" s="27" t="n"/>
      <c r="BO43" s="27" t="n"/>
      <c r="BP43" s="27">
        <f>BO43*Z43</f>
        <v/>
      </c>
      <c r="BQ43" s="27" t="n"/>
      <c r="BR43" s="108">
        <f>BO43*AH43</f>
        <v/>
      </c>
      <c r="BS43" s="108">
        <f>BR43-(BO43*AG43)</f>
        <v/>
      </c>
      <c r="BT43" s="112">
        <f>BO43*AK43</f>
        <v/>
      </c>
      <c r="BU43" s="13" t="n"/>
    </row>
    <row customHeight="1" ht="44.25" r="44" s="304">
      <c r="A44" s="5" t="n"/>
      <c r="B44" s="5" t="n">
        <v>2</v>
      </c>
      <c r="C44" s="6" t="inlineStr">
        <is>
          <t>KOI</t>
        </is>
      </c>
      <c r="D44" s="96" t="inlineStr">
        <is>
          <t>jacket</t>
        </is>
      </c>
      <c r="E44" s="124" t="inlineStr">
        <is>
          <t>WOMEN</t>
        </is>
      </c>
      <c r="F44" s="96" t="inlineStr">
        <is>
          <t>K150702002</t>
        </is>
      </c>
      <c r="G44" s="96" t="inlineStr">
        <is>
          <t>ANNA</t>
        </is>
      </c>
      <c r="H44" s="96" t="inlineStr">
        <is>
          <t>Mid Vintage</t>
        </is>
      </c>
      <c r="I44" s="149" t="n"/>
      <c r="J44" s="149" t="inlineStr">
        <is>
          <t>Slim</t>
        </is>
      </c>
      <c r="K44" s="149" t="n"/>
      <c r="L44" s="7" t="n"/>
      <c r="M44" s="48" t="inlineStr">
        <is>
          <t>Carthago</t>
        </is>
      </c>
      <c r="N44" s="147" t="inlineStr">
        <is>
          <t>CCC</t>
        </is>
      </c>
      <c r="O44" s="146" t="inlineStr">
        <is>
          <t>Interwashing</t>
        </is>
      </c>
      <c r="P44" s="147" t="inlineStr">
        <is>
          <t>TN</t>
        </is>
      </c>
      <c r="Q44" s="134" t="inlineStr">
        <is>
          <t>C/O</t>
        </is>
      </c>
      <c r="R44" s="17" t="n"/>
      <c r="S44" s="140" t="inlineStr">
        <is>
          <t>Orta</t>
        </is>
      </c>
      <c r="T44" s="135" t="n">
        <v>5616</v>
      </c>
      <c r="U44" s="247" t="n"/>
      <c r="V44" s="247" t="n"/>
      <c r="W44" s="192" t="n">
        <v>42023</v>
      </c>
      <c r="X44" s="192" t="n">
        <v>42044</v>
      </c>
      <c r="Y44" s="192" t="n">
        <v>42079</v>
      </c>
      <c r="Z44" s="18" t="n">
        <v>1.2</v>
      </c>
      <c r="AA44" s="18" t="n"/>
      <c r="AB44" s="160" t="inlineStr">
        <is>
          <t>Euro</t>
        </is>
      </c>
      <c r="AC44" s="644" t="n"/>
      <c r="AD44" s="645" t="n">
        <v>31.37</v>
      </c>
      <c r="AE44" s="644" t="n">
        <v>31.37</v>
      </c>
      <c r="AF44" s="645" t="n">
        <v>0.25</v>
      </c>
      <c r="AG44" s="645">
        <f>(IF(AE44&gt;0, AE44, IF(AD44&gt;0, AD44, IF(AC44&gt;0, AC44, 0))))+AF44</f>
        <v/>
      </c>
      <c r="AH44" s="645">
        <f>AG44*2</f>
        <v/>
      </c>
      <c r="AI44" s="645">
        <f>AG44*2.5</f>
        <v/>
      </c>
      <c r="AJ44" s="645">
        <f>AH44*2.5</f>
        <v/>
      </c>
      <c r="AK44" s="171">
        <f>((AH44-AG44)/AH44)</f>
        <v/>
      </c>
      <c r="AL44" s="27" t="n"/>
      <c r="AM44" s="27" t="n"/>
      <c r="AN44" s="27" t="n"/>
      <c r="AO44" s="646" t="n">
        <v>41900</v>
      </c>
      <c r="AP44" s="646" t="n"/>
      <c r="AQ44" s="27" t="n"/>
      <c r="AR44" s="41" t="n">
        <v>16</v>
      </c>
      <c r="AS44" s="41" t="inlineStr">
        <is>
          <t>S</t>
        </is>
      </c>
      <c r="AT44" s="41" t="n"/>
      <c r="AU44" s="132" t="n"/>
      <c r="AV44" s="126" t="n">
        <v>41991</v>
      </c>
      <c r="AW44" s="126" t="n">
        <v>41978</v>
      </c>
      <c r="AX44" s="126" t="n">
        <v>41991</v>
      </c>
      <c r="AY44" s="648" t="n"/>
      <c r="AZ44" s="49" t="n"/>
      <c r="BA44" s="649" t="n"/>
      <c r="BB44" s="36" t="n"/>
      <c r="BC44" s="650" t="n"/>
      <c r="BD44" s="27" t="n"/>
      <c r="BE44" s="27" t="n"/>
      <c r="BF44" s="646" t="n"/>
      <c r="BG44" s="41" t="n"/>
      <c r="BH44" s="41" t="n"/>
      <c r="BI44" s="648" t="n"/>
      <c r="BJ44" s="27" t="n"/>
      <c r="BK44" s="27">
        <f>+WEEKNUM(BJ44)</f>
        <v/>
      </c>
      <c r="BL44" s="646" t="n"/>
      <c r="BM44" s="27" t="n"/>
      <c r="BN44" s="27" t="n"/>
      <c r="BO44" s="27" t="n"/>
      <c r="BP44" s="27">
        <f>BO44*Z44</f>
        <v/>
      </c>
      <c r="BQ44" s="27" t="n"/>
      <c r="BR44" s="108">
        <f>BO44*AH44</f>
        <v/>
      </c>
      <c r="BS44" s="108">
        <f>BR44-(BO44*AG44)</f>
        <v/>
      </c>
      <c r="BT44" s="112">
        <f>BO44*AK44</f>
        <v/>
      </c>
      <c r="BU44" s="13" t="n"/>
    </row>
    <row customHeight="1" ht="44.25" r="45" s="304">
      <c r="A45" s="5" t="n"/>
      <c r="B45" s="5" t="n">
        <v>2</v>
      </c>
      <c r="C45" s="6" t="inlineStr">
        <is>
          <t>KOI</t>
        </is>
      </c>
      <c r="D45" s="96" t="inlineStr">
        <is>
          <t>jacket</t>
        </is>
      </c>
      <c r="E45" s="124" t="inlineStr">
        <is>
          <t>WOMEN</t>
        </is>
      </c>
      <c r="F45" s="96" t="inlineStr">
        <is>
          <t>K150702003</t>
        </is>
      </c>
      <c r="G45" s="96" t="inlineStr">
        <is>
          <t>SUIKO</t>
        </is>
      </c>
      <c r="H45" s="96" t="inlineStr">
        <is>
          <t>Blue / White</t>
        </is>
      </c>
      <c r="I45" s="149" t="n"/>
      <c r="J45" s="149" t="inlineStr">
        <is>
          <t xml:space="preserve">Loose </t>
        </is>
      </c>
      <c r="K45" s="149" t="n"/>
      <c r="L45" s="7" t="n"/>
      <c r="M45" s="48" t="inlineStr">
        <is>
          <t>Verge</t>
        </is>
      </c>
      <c r="N45" s="13" t="inlineStr">
        <is>
          <t>Verge</t>
        </is>
      </c>
      <c r="O45" s="13" t="n"/>
      <c r="P45" s="13" t="inlineStr">
        <is>
          <t>CH</t>
        </is>
      </c>
      <c r="Q45" s="134" t="inlineStr">
        <is>
          <t>NEW</t>
        </is>
      </c>
      <c r="R45" s="17" t="n"/>
      <c r="S45" s="135" t="n"/>
      <c r="T45" s="247" t="n"/>
      <c r="U45" s="247" t="inlineStr">
        <is>
          <t>Needs to be sourced in recycled PET</t>
        </is>
      </c>
      <c r="V45" s="247" t="n"/>
      <c r="W45" s="192" t="n">
        <v>42034</v>
      </c>
      <c r="X45" s="192" t="n">
        <v>42062</v>
      </c>
      <c r="Y45" s="192" t="n">
        <v>42090</v>
      </c>
      <c r="Z45" s="18" t="n"/>
      <c r="AA45" s="18" t="n"/>
      <c r="AB45" s="160" t="inlineStr">
        <is>
          <t>FOB</t>
        </is>
      </c>
      <c r="AC45" s="661" t="n">
        <v>53</v>
      </c>
      <c r="AD45" s="662" t="n">
        <v>48</v>
      </c>
      <c r="AE45" s="661" t="n"/>
      <c r="AF45" s="662">
        <f>(IF(AE45&gt;0, AE45, IF(AD45&gt;0, AD45, IF(AC45&gt;0, AC45, 0))))*0.2</f>
        <v/>
      </c>
      <c r="AG45" s="645">
        <f>((IF(AE45&gt;0, AE45, IF(AD45&gt;0, AD45, IF(AC45&gt;0, AC45, 0))))/1.25)+AF45</f>
        <v/>
      </c>
      <c r="AH45" s="645">
        <f>AJ45/2.5</f>
        <v/>
      </c>
      <c r="AI45" s="645" t="n">
        <v>219.95</v>
      </c>
      <c r="AJ45" s="645" t="n">
        <v>219.95</v>
      </c>
      <c r="AK45" s="171">
        <f>((AH45-AG45)/AH45)</f>
        <v/>
      </c>
      <c r="AL45" s="27" t="n"/>
      <c r="AM45" s="27" t="n"/>
      <c r="AN45" s="27" t="n"/>
      <c r="AO45" s="646" t="inlineStr">
        <is>
          <t>23-oct</t>
        </is>
      </c>
      <c r="AP45" s="646" t="n"/>
      <c r="AQ45" s="27" t="n"/>
      <c r="AR45" s="41" t="n">
        <v>16</v>
      </c>
      <c r="AS45" s="41" t="inlineStr">
        <is>
          <t>S</t>
        </is>
      </c>
      <c r="AT45" s="41" t="n"/>
      <c r="AU45" s="132" t="n"/>
      <c r="AV45" s="129" t="n">
        <v>41992</v>
      </c>
      <c r="AW45" s="129" t="n">
        <v>41992</v>
      </c>
      <c r="AX45" s="129" t="n">
        <v>41992</v>
      </c>
      <c r="AY45" s="648" t="n"/>
      <c r="AZ45" s="49" t="n"/>
      <c r="BA45" s="649" t="n"/>
      <c r="BB45" s="36" t="n"/>
      <c r="BC45" s="650" t="n"/>
      <c r="BD45" s="27" t="n"/>
      <c r="BE45" s="27" t="n"/>
      <c r="BF45" s="646" t="n"/>
      <c r="BG45" s="41" t="n"/>
      <c r="BH45" s="41" t="n"/>
      <c r="BI45" s="648" t="n"/>
      <c r="BJ45" s="27" t="n"/>
      <c r="BK45" s="27">
        <f>+WEEKNUM(BJ45)</f>
        <v/>
      </c>
      <c r="BL45" s="646" t="n"/>
      <c r="BM45" s="27" t="n"/>
      <c r="BN45" s="27" t="n"/>
      <c r="BO45" s="27" t="n"/>
      <c r="BP45" s="27">
        <f>BO45*Z45</f>
        <v/>
      </c>
      <c r="BQ45" s="27" t="n"/>
      <c r="BR45" s="108">
        <f>BO45*AH45</f>
        <v/>
      </c>
      <c r="BS45" s="108">
        <f>BR45-(BO45*AG45)</f>
        <v/>
      </c>
      <c r="BT45" s="112">
        <f>BO45*AK45</f>
        <v/>
      </c>
      <c r="BU45" s="13" t="n"/>
    </row>
    <row customFormat="1" customHeight="1" hidden="1" ht="44.25" r="46" s="86">
      <c r="A46" s="73" t="inlineStr">
        <is>
          <t>x</t>
        </is>
      </c>
      <c r="B46" s="73" t="n"/>
      <c r="C46" s="74" t="inlineStr">
        <is>
          <t>KOI</t>
        </is>
      </c>
      <c r="D46" s="76" t="inlineStr">
        <is>
          <t>jacket</t>
        </is>
      </c>
      <c r="E46" s="75" t="inlineStr">
        <is>
          <t>WOMEN</t>
        </is>
      </c>
      <c r="F46" s="76" t="inlineStr">
        <is>
          <t>K150702004</t>
        </is>
      </c>
      <c r="G46" s="76" t="inlineStr">
        <is>
          <t>RANGITA</t>
        </is>
      </c>
      <c r="H46" s="76" t="inlineStr">
        <is>
          <t>Navy / White / Red</t>
        </is>
      </c>
      <c r="I46" s="121" t="n"/>
      <c r="J46" s="121" t="n"/>
      <c r="K46" s="121" t="n"/>
      <c r="L46" s="77" t="inlineStr">
        <is>
          <t>23-oct</t>
        </is>
      </c>
      <c r="M46" s="76" t="inlineStr">
        <is>
          <t>IndyBlu</t>
        </is>
      </c>
      <c r="N46" s="78" t="n"/>
      <c r="O46" s="78" t="n"/>
      <c r="P46" s="78" t="n"/>
      <c r="Q46" s="79" t="n"/>
      <c r="R46" s="79" t="n"/>
      <c r="S46" s="139" t="inlineStr">
        <is>
          <t>KOI-WOVEN-SS15-027</t>
        </is>
      </c>
      <c r="T46" s="80" t="n"/>
      <c r="U46" s="80" t="n"/>
      <c r="V46" s="80" t="n"/>
      <c r="W46" s="80" t="n"/>
      <c r="X46" s="80" t="n"/>
      <c r="Y46" s="80" t="n"/>
      <c r="Z46" s="81" t="n"/>
      <c r="AA46" s="81" t="n"/>
      <c r="AB46" s="161" t="n"/>
      <c r="AC46" s="656" t="n"/>
      <c r="AD46" s="657" t="n"/>
      <c r="AE46" s="656" t="n"/>
      <c r="AF46" s="657">
        <f>(IF(AE46&gt;0, AE46, IF(AD46&gt;0, AD46, IF(AC46&gt;0, AC46, 0))))*0.3</f>
        <v/>
      </c>
      <c r="AG46" s="657">
        <f>(IF(AE46&gt;0, AE46, IF(AD46&gt;0, AD46, IF(AC46&gt;0, AC46, 0))))+AF46</f>
        <v/>
      </c>
      <c r="AH46" s="657">
        <f>AG46*2</f>
        <v/>
      </c>
      <c r="AI46" s="657">
        <f>AG46*2.5</f>
        <v/>
      </c>
      <c r="AJ46" s="657">
        <f>AH46*2.5</f>
        <v/>
      </c>
      <c r="AK46" s="172" t="n"/>
      <c r="AL46" s="82" t="n"/>
      <c r="AM46" s="82" t="n"/>
      <c r="AN46" s="82" t="n"/>
      <c r="AO46" s="658" t="n">
        <v>41933</v>
      </c>
      <c r="AP46" s="658" t="n"/>
      <c r="AQ46" s="82" t="n"/>
      <c r="AR46" s="82" t="n">
        <v>16</v>
      </c>
      <c r="AS46" s="82" t="inlineStr">
        <is>
          <t>S</t>
        </is>
      </c>
      <c r="AT46" s="82" t="n"/>
      <c r="AU46" s="158" t="n"/>
      <c r="AV46" s="98" t="n"/>
      <c r="AW46" s="98" t="inlineStr">
        <is>
          <t>ETD 06-Dec</t>
        </is>
      </c>
      <c r="AX46" s="98" t="n"/>
      <c r="AY46" s="658" t="n"/>
      <c r="AZ46" s="104" t="n"/>
      <c r="BA46" s="658" t="n"/>
      <c r="BB46" s="84" t="n"/>
      <c r="BC46" s="659" t="n"/>
      <c r="BD46" s="82" t="n"/>
      <c r="BE46" s="82" t="n"/>
      <c r="BF46" s="658" t="n"/>
      <c r="BG46" s="82" t="n"/>
      <c r="BH46" s="82" t="n"/>
      <c r="BI46" s="658" t="n"/>
      <c r="BJ46" s="82" t="n"/>
      <c r="BK46" s="82">
        <f>+WEEKNUM(BJ46)</f>
        <v/>
      </c>
      <c r="BL46" s="658" t="n"/>
      <c r="BM46" s="82" t="n"/>
      <c r="BN46" s="82" t="n"/>
      <c r="BO46" s="82" t="n"/>
      <c r="BP46" s="82">
        <f>BO46*Z46</f>
        <v/>
      </c>
      <c r="BQ46" s="82" t="n"/>
      <c r="BR46" s="109">
        <f>BO46*AH46</f>
        <v/>
      </c>
      <c r="BS46" s="109">
        <f>BR46-(BO46*AG46)</f>
        <v/>
      </c>
      <c r="BT46" s="113">
        <f>BO46*AK46</f>
        <v/>
      </c>
      <c r="BU46" s="78" t="n"/>
    </row>
    <row customHeight="1" ht="44.25" r="47" s="304">
      <c r="A47" s="5" t="n"/>
      <c r="B47" s="5" t="n">
        <v>2</v>
      </c>
      <c r="C47" s="6" t="inlineStr">
        <is>
          <t>KOI</t>
        </is>
      </c>
      <c r="D47" s="96" t="inlineStr">
        <is>
          <t>jacket</t>
        </is>
      </c>
      <c r="E47" s="124" t="inlineStr">
        <is>
          <t>WOMEN</t>
        </is>
      </c>
      <c r="F47" s="96" t="inlineStr">
        <is>
          <t>K150702005</t>
        </is>
      </c>
      <c r="G47" s="96" t="inlineStr">
        <is>
          <t>NAAMA</t>
        </is>
      </c>
      <c r="H47" s="96" t="inlineStr">
        <is>
          <t>Black / White</t>
        </is>
      </c>
      <c r="I47" s="149" t="n"/>
      <c r="J47" s="149" t="inlineStr">
        <is>
          <t xml:space="preserve">Loose </t>
        </is>
      </c>
      <c r="K47" s="149" t="n"/>
      <c r="L47" s="7" t="n"/>
      <c r="M47" s="48" t="inlineStr">
        <is>
          <t>Verge</t>
        </is>
      </c>
      <c r="N47" s="13" t="inlineStr">
        <is>
          <t>Verge</t>
        </is>
      </c>
      <c r="O47" s="13" t="n"/>
      <c r="P47" s="13" t="inlineStr">
        <is>
          <t>CH</t>
        </is>
      </c>
      <c r="Q47" s="134" t="inlineStr">
        <is>
          <t>NEW</t>
        </is>
      </c>
      <c r="R47" s="17" t="n"/>
      <c r="S47" s="135" t="n"/>
      <c r="T47" s="247" t="n"/>
      <c r="U47" s="247" t="inlineStr">
        <is>
          <t>Nylon that needs to be converted into recycled PET</t>
        </is>
      </c>
      <c r="V47" s="247" t="n"/>
      <c r="W47" s="192" t="n">
        <v>42034</v>
      </c>
      <c r="X47" s="192" t="n">
        <v>42062</v>
      </c>
      <c r="Y47" s="192" t="n">
        <v>42090</v>
      </c>
      <c r="Z47" s="18" t="n"/>
      <c r="AA47" s="18" t="n"/>
      <c r="AB47" s="160" t="inlineStr">
        <is>
          <t>FOB</t>
        </is>
      </c>
      <c r="AC47" s="661" t="n">
        <v>49.5</v>
      </c>
      <c r="AD47" s="662" t="n">
        <v>45</v>
      </c>
      <c r="AE47" s="661" t="n"/>
      <c r="AF47" s="662">
        <f>(IF(AE47&gt;0, AE47, IF(AD47&gt;0, AD47, IF(AC47&gt;0, AC47, 0))))*0.2</f>
        <v/>
      </c>
      <c r="AG47" s="645">
        <f>((IF(AE47&gt;0, AE47, IF(AD47&gt;0, AD47, IF(AC47&gt;0, AC47, 0))))/1.25)+AF47</f>
        <v/>
      </c>
      <c r="AH47" s="645">
        <f>AJ47/2.5</f>
        <v/>
      </c>
      <c r="AI47" s="645" t="n">
        <v>199.95</v>
      </c>
      <c r="AJ47" s="645" t="n">
        <v>199.95</v>
      </c>
      <c r="AK47" s="171">
        <f>((AH47-AG47)/AH47)</f>
        <v/>
      </c>
      <c r="AL47" s="27" t="n"/>
      <c r="AM47" s="27" t="n"/>
      <c r="AN47" s="27" t="n"/>
      <c r="AO47" s="646" t="inlineStr">
        <is>
          <t>15-oct</t>
        </is>
      </c>
      <c r="AP47" s="646" t="n"/>
      <c r="AQ47" s="27" t="n"/>
      <c r="AR47" s="41" t="n">
        <v>16</v>
      </c>
      <c r="AS47" s="41" t="inlineStr">
        <is>
          <t>S</t>
        </is>
      </c>
      <c r="AT47" s="41" t="n"/>
      <c r="AU47" s="132" t="n"/>
      <c r="AV47" s="97" t="n"/>
      <c r="AW47" s="129" t="n">
        <v>41983</v>
      </c>
      <c r="AX47" s="97" t="n"/>
      <c r="AY47" s="648" t="n"/>
      <c r="AZ47" s="49" t="n"/>
      <c r="BA47" s="649" t="n"/>
      <c r="BB47" s="36" t="n"/>
      <c r="BC47" s="650" t="n"/>
      <c r="BD47" s="27" t="n"/>
      <c r="BE47" s="27" t="n"/>
      <c r="BF47" s="646" t="n"/>
      <c r="BG47" s="41" t="n"/>
      <c r="BH47" s="41" t="n"/>
      <c r="BI47" s="648" t="n"/>
      <c r="BJ47" s="27" t="n"/>
      <c r="BK47" s="27">
        <f>+WEEKNUM(BJ47)</f>
        <v/>
      </c>
      <c r="BL47" s="646" t="n"/>
      <c r="BM47" s="27" t="n"/>
      <c r="BN47" s="27" t="n"/>
      <c r="BO47" s="27" t="n"/>
      <c r="BP47" s="27">
        <f>BO47*Z47</f>
        <v/>
      </c>
      <c r="BQ47" s="27" t="n"/>
      <c r="BR47" s="108">
        <f>BO47*AH47</f>
        <v/>
      </c>
      <c r="BS47" s="108">
        <f>BR47-(BO47*AG47)</f>
        <v/>
      </c>
      <c r="BT47" s="112">
        <f>BO47*AK47</f>
        <v/>
      </c>
      <c r="BU47" s="13" t="n"/>
    </row>
    <row customHeight="1" ht="44.25" r="48" s="304">
      <c r="A48" s="5" t="n"/>
      <c r="B48" s="5" t="n">
        <v>3</v>
      </c>
      <c r="C48" s="6" t="inlineStr">
        <is>
          <t>KOI</t>
        </is>
      </c>
      <c r="D48" s="96" t="inlineStr">
        <is>
          <t>jacket</t>
        </is>
      </c>
      <c r="E48" s="124" t="inlineStr">
        <is>
          <t>WOMEN</t>
        </is>
      </c>
      <c r="F48" s="96" t="inlineStr">
        <is>
          <t>K150702006</t>
        </is>
      </c>
      <c r="G48" s="96" t="inlineStr">
        <is>
          <t>INGEBORG</t>
        </is>
      </c>
      <c r="H48" s="96" t="inlineStr">
        <is>
          <t>Army Green</t>
        </is>
      </c>
      <c r="I48" s="149" t="n"/>
      <c r="J48" s="149" t="inlineStr">
        <is>
          <t xml:space="preserve">Loose </t>
        </is>
      </c>
      <c r="K48" s="149" t="n"/>
      <c r="L48" s="7" t="n"/>
      <c r="M48" s="48" t="inlineStr">
        <is>
          <t>Verge</t>
        </is>
      </c>
      <c r="N48" s="13" t="inlineStr">
        <is>
          <t>Verge</t>
        </is>
      </c>
      <c r="O48" s="13" t="n"/>
      <c r="P48" s="13" t="inlineStr">
        <is>
          <t>CH</t>
        </is>
      </c>
      <c r="Q48" s="134" t="inlineStr">
        <is>
          <t>NEW</t>
        </is>
      </c>
      <c r="R48" s="17" t="n"/>
      <c r="S48" s="135" t="n"/>
      <c r="T48" s="247" t="n"/>
      <c r="U48" s="247" t="inlineStr">
        <is>
          <t>Organic left hand 3-layer fabric and WR coat</t>
        </is>
      </c>
      <c r="V48" s="247" t="n"/>
      <c r="W48" s="192" t="n">
        <v>42034</v>
      </c>
      <c r="X48" s="192" t="n">
        <v>42062</v>
      </c>
      <c r="Y48" s="192" t="n">
        <v>42090</v>
      </c>
      <c r="Z48" s="18" t="n"/>
      <c r="AA48" s="18" t="n"/>
      <c r="AB48" s="160" t="inlineStr">
        <is>
          <t>FOB</t>
        </is>
      </c>
      <c r="AC48" s="661" t="n">
        <v>60</v>
      </c>
      <c r="AD48" s="662" t="n">
        <v>65</v>
      </c>
      <c r="AE48" s="661" t="n"/>
      <c r="AF48" s="662">
        <f>(IF(AE48&gt;0, AE48, IF(AD48&gt;0, AD48, IF(AC48&gt;0, AC48, 0))))*0.2</f>
        <v/>
      </c>
      <c r="AG48" s="645">
        <f>((IF(AE48&gt;0, AE48, IF(AD48&gt;0, AD48, IF(AC48&gt;0, AC48, 0))))/1.25)+AF48</f>
        <v/>
      </c>
      <c r="AH48" s="645">
        <f>AJ48/2.5</f>
        <v/>
      </c>
      <c r="AI48" s="645" t="n">
        <v>299.95</v>
      </c>
      <c r="AJ48" s="645" t="n">
        <v>299.95</v>
      </c>
      <c r="AK48" s="171">
        <f>((AH48-AG48)/AH48)</f>
        <v/>
      </c>
      <c r="AL48" s="27" t="n"/>
      <c r="AM48" s="27" t="n"/>
      <c r="AN48" s="27" t="n"/>
      <c r="AO48" s="646" t="inlineStr">
        <is>
          <t>23-oct</t>
        </is>
      </c>
      <c r="AP48" s="646" t="n"/>
      <c r="AQ48" s="27" t="n"/>
      <c r="AR48" s="41" t="n">
        <v>16</v>
      </c>
      <c r="AS48" s="41" t="inlineStr">
        <is>
          <t>S</t>
        </is>
      </c>
      <c r="AT48" s="41" t="n"/>
      <c r="AU48" s="132" t="n"/>
      <c r="AV48" s="97" t="n"/>
      <c r="AW48" s="129" t="n">
        <v>41992</v>
      </c>
      <c r="AX48" s="129" t="n">
        <v>42009</v>
      </c>
      <c r="AY48" s="648" t="n"/>
      <c r="AZ48" s="49" t="n"/>
      <c r="BA48" s="649" t="n"/>
      <c r="BB48" s="36" t="n"/>
      <c r="BC48" s="650" t="n"/>
      <c r="BD48" s="27" t="n"/>
      <c r="BE48" s="27" t="n"/>
      <c r="BF48" s="646" t="n"/>
      <c r="BG48" s="41" t="n"/>
      <c r="BH48" s="41" t="n"/>
      <c r="BI48" s="648" t="n"/>
      <c r="BJ48" s="27" t="n"/>
      <c r="BK48" s="27">
        <f>+WEEKNUM(BJ48)</f>
        <v/>
      </c>
      <c r="BL48" s="646" t="n"/>
      <c r="BM48" s="27" t="n"/>
      <c r="BN48" s="27" t="n"/>
      <c r="BO48" s="27" t="n"/>
      <c r="BP48" s="27">
        <f>BO48*Z48</f>
        <v/>
      </c>
      <c r="BQ48" s="27" t="n"/>
      <c r="BR48" s="108">
        <f>BO48*AH48</f>
        <v/>
      </c>
      <c r="BS48" s="108">
        <f>BR48-(BO48*AG48)</f>
        <v/>
      </c>
      <c r="BT48" s="112">
        <f>BO48*AK48</f>
        <v/>
      </c>
      <c r="BU48" s="13" t="n"/>
    </row>
    <row customHeight="1" ht="44.25" r="49" s="304">
      <c r="A49" s="5" t="n"/>
      <c r="B49" s="5" t="n">
        <v>2</v>
      </c>
      <c r="C49" s="6" t="inlineStr">
        <is>
          <t>KOI</t>
        </is>
      </c>
      <c r="D49" s="96" t="inlineStr">
        <is>
          <t>shirt</t>
        </is>
      </c>
      <c r="E49" s="124" t="inlineStr">
        <is>
          <t>WOMEN</t>
        </is>
      </c>
      <c r="F49" s="96" t="inlineStr">
        <is>
          <t>K150703001</t>
        </is>
      </c>
      <c r="G49" s="96" t="inlineStr">
        <is>
          <t>AMINA</t>
        </is>
      </c>
      <c r="H49" s="96" t="inlineStr">
        <is>
          <t>Blue / Green Check</t>
        </is>
      </c>
      <c r="I49" s="149" t="n"/>
      <c r="J49" s="149" t="inlineStr">
        <is>
          <t xml:space="preserve">Loose </t>
        </is>
      </c>
      <c r="K49" s="149" t="n"/>
      <c r="L49" s="7" t="n"/>
      <c r="M49" s="48" t="inlineStr">
        <is>
          <t>IndyBlu</t>
        </is>
      </c>
      <c r="N49" s="13" t="n"/>
      <c r="O49" s="13" t="n"/>
      <c r="P49" s="13" t="n"/>
      <c r="Q49" s="134" t="inlineStr">
        <is>
          <t>NEW</t>
        </is>
      </c>
      <c r="R49" s="17" t="n"/>
      <c r="S49" s="140" t="n"/>
      <c r="T49" s="140" t="inlineStr">
        <is>
          <t>DI 11 - KOI-WOVEN-AW15-011</t>
        </is>
      </c>
      <c r="U49" s="247" t="n"/>
      <c r="V49" s="247" t="n"/>
      <c r="W49" s="192" t="n">
        <v>42010</v>
      </c>
      <c r="X49" s="192" t="n">
        <v>42038</v>
      </c>
      <c r="Y49" s="192" t="n">
        <v>42066</v>
      </c>
      <c r="Z49" s="18" t="n"/>
      <c r="AA49" s="18" t="n"/>
      <c r="AB49" s="160" t="inlineStr">
        <is>
          <t>Euro</t>
        </is>
      </c>
      <c r="AC49" s="644" t="n"/>
      <c r="AD49" s="645" t="n">
        <v>20</v>
      </c>
      <c r="AE49" s="644" t="n"/>
      <c r="AF49" s="645">
        <f>(IF(AE49&gt;0, AE49, IF(AD49&gt;0, AD49, IF(AC49&gt;0, AC49, 0))))*0.3</f>
        <v/>
      </c>
      <c r="AG49" s="645">
        <f>(IF(AE49&gt;0, AE49, IF(AD49&gt;0, AD49, IF(AC49&gt;0, AC49, 0))))+AF49</f>
        <v/>
      </c>
      <c r="AH49" s="645">
        <f>AJ49/2.5</f>
        <v/>
      </c>
      <c r="AI49" s="645" t="n">
        <v>129.95</v>
      </c>
      <c r="AJ49" s="645" t="n">
        <v>129.95</v>
      </c>
      <c r="AK49" s="171">
        <f>(AH49-AG49)/AH49</f>
        <v/>
      </c>
      <c r="AL49" s="27" t="n"/>
      <c r="AM49" s="27" t="n"/>
      <c r="AN49" s="27" t="n"/>
      <c r="AO49" s="646" t="n">
        <v>41908</v>
      </c>
      <c r="AP49" s="646" t="n">
        <v>41957</v>
      </c>
      <c r="AQ49" s="27" t="inlineStr">
        <is>
          <t>Fabric TBC</t>
        </is>
      </c>
      <c r="AR49" s="41" t="n">
        <v>16</v>
      </c>
      <c r="AS49" s="41" t="inlineStr">
        <is>
          <t>S</t>
        </is>
      </c>
      <c r="AT49" s="41" t="n"/>
      <c r="AU49" s="41" t="n"/>
      <c r="AV49" s="97" t="n"/>
      <c r="AW49" s="129" t="n">
        <v>41980</v>
      </c>
      <c r="AX49" s="97" t="n"/>
      <c r="AY49" s="648" t="n"/>
      <c r="AZ49" s="49" t="n"/>
      <c r="BA49" s="649" t="n"/>
      <c r="BB49" s="36" t="n"/>
      <c r="BC49" s="650" t="n"/>
      <c r="BD49" s="27" t="n"/>
      <c r="BE49" s="27" t="n"/>
      <c r="BF49" s="646" t="n"/>
      <c r="BG49" s="41" t="n"/>
      <c r="BH49" s="41" t="n"/>
      <c r="BI49" s="648" t="n"/>
      <c r="BJ49" s="27" t="n"/>
      <c r="BK49" s="27">
        <f>+WEEKNUM(BJ49)</f>
        <v/>
      </c>
      <c r="BL49" s="646" t="n"/>
      <c r="BM49" s="27" t="n"/>
      <c r="BN49" s="27" t="n"/>
      <c r="BO49" s="27" t="n"/>
      <c r="BP49" s="27">
        <f>BO49*Z49</f>
        <v/>
      </c>
      <c r="BQ49" s="27" t="n"/>
      <c r="BR49" s="108">
        <f>BO49*AH49</f>
        <v/>
      </c>
      <c r="BS49" s="108">
        <f>BR49-(BO49*AG49)</f>
        <v/>
      </c>
      <c r="BT49" s="112">
        <f>BO49*AK49</f>
        <v/>
      </c>
      <c r="BU49" s="13" t="n"/>
    </row>
    <row customHeight="1" ht="44.25" r="50" s="304">
      <c r="A50" s="5" t="n"/>
      <c r="B50" s="5" t="n">
        <v>2</v>
      </c>
      <c r="C50" s="6" t="inlineStr">
        <is>
          <t>KOI</t>
        </is>
      </c>
      <c r="D50" s="96" t="inlineStr">
        <is>
          <t>shirt</t>
        </is>
      </c>
      <c r="E50" s="124" t="inlineStr">
        <is>
          <t>WOMEN</t>
        </is>
      </c>
      <c r="F50" s="96" t="inlineStr">
        <is>
          <t>K150703002</t>
        </is>
      </c>
      <c r="G50" s="96" t="inlineStr">
        <is>
          <t>TAMAR</t>
        </is>
      </c>
      <c r="H50" s="96" t="inlineStr">
        <is>
          <t>Jacquard</t>
        </is>
      </c>
      <c r="I50" s="149" t="n"/>
      <c r="J50" s="149" t="inlineStr">
        <is>
          <t>Regular Loose</t>
        </is>
      </c>
      <c r="K50" s="149" t="n"/>
      <c r="L50" s="7" t="n"/>
      <c r="M50" s="48" t="inlineStr">
        <is>
          <t>IndyBlu</t>
        </is>
      </c>
      <c r="N50" s="13" t="n"/>
      <c r="O50" s="13" t="n"/>
      <c r="P50" s="13" t="n"/>
      <c r="Q50" s="134" t="inlineStr">
        <is>
          <t>NEW</t>
        </is>
      </c>
      <c r="R50" s="17" t="n"/>
      <c r="S50" s="135" t="n"/>
      <c r="T50" s="135" t="inlineStr">
        <is>
          <t xml:space="preserve">D12 </t>
        </is>
      </c>
      <c r="U50" s="247" t="inlineStr">
        <is>
          <t>Jacquard</t>
        </is>
      </c>
      <c r="V50" s="247" t="n"/>
      <c r="W50" s="192" t="n">
        <v>42041</v>
      </c>
      <c r="X50" s="192" t="n">
        <v>42038</v>
      </c>
      <c r="Y50" s="192" t="n">
        <v>42066</v>
      </c>
      <c r="Z50" s="18" t="n"/>
      <c r="AA50" s="18" t="n"/>
      <c r="AB50" s="160" t="inlineStr">
        <is>
          <t>Euro</t>
        </is>
      </c>
      <c r="AC50" s="644" t="n"/>
      <c r="AD50" s="645" t="n">
        <v>20.6</v>
      </c>
      <c r="AE50" s="644" t="n"/>
      <c r="AF50" s="645">
        <f>(IF(AE50&gt;0, AE50, IF(AD50&gt;0, AD50, IF(AC50&gt;0, AC50, 0))))*0.3</f>
        <v/>
      </c>
      <c r="AG50" s="645">
        <f>(IF(AE50&gt;0, AE50, IF(AD50&gt;0, AD50, IF(AC50&gt;0, AC50, 0))))+AF50</f>
        <v/>
      </c>
      <c r="AH50" s="645">
        <f>AJ50/2.5</f>
        <v/>
      </c>
      <c r="AI50" s="645" t="n">
        <v>119.95</v>
      </c>
      <c r="AJ50" s="645" t="n">
        <v>119.95</v>
      </c>
      <c r="AK50" s="171">
        <f>(AH50-AG50)/AH50</f>
        <v/>
      </c>
      <c r="AL50" s="27" t="n"/>
      <c r="AM50" s="27" t="n"/>
      <c r="AN50" s="27" t="n"/>
      <c r="AO50" s="646" t="n">
        <v>41908</v>
      </c>
      <c r="AP50" s="646" t="n">
        <v>41957</v>
      </c>
      <c r="AQ50" s="27" t="inlineStr">
        <is>
          <t>fit sample in avabl. fabric</t>
        </is>
      </c>
      <c r="AR50" s="41" t="n">
        <v>16</v>
      </c>
      <c r="AS50" s="41" t="inlineStr">
        <is>
          <t>S</t>
        </is>
      </c>
      <c r="AT50" s="41" t="n"/>
      <c r="AU50" s="41" t="n"/>
      <c r="AV50" s="97" t="n"/>
      <c r="AW50" s="129" t="n">
        <v>41980</v>
      </c>
      <c r="AX50" s="97" t="n"/>
      <c r="AY50" s="648" t="n"/>
      <c r="AZ50" s="49" t="n"/>
      <c r="BA50" s="649" t="n"/>
      <c r="BB50" s="36" t="n"/>
      <c r="BC50" s="650" t="n"/>
      <c r="BD50" s="27" t="n"/>
      <c r="BE50" s="27" t="n"/>
      <c r="BF50" s="646" t="n"/>
      <c r="BG50" s="41" t="n"/>
      <c r="BH50" s="41" t="n"/>
      <c r="BI50" s="648" t="n"/>
      <c r="BJ50" s="27" t="n"/>
      <c r="BK50" s="27">
        <f>+WEEKNUM(BJ50)</f>
        <v/>
      </c>
      <c r="BL50" s="646" t="n"/>
      <c r="BM50" s="27" t="n"/>
      <c r="BN50" s="27" t="n"/>
      <c r="BO50" s="27" t="n"/>
      <c r="BP50" s="27">
        <f>BO50*Z50</f>
        <v/>
      </c>
      <c r="BQ50" s="27" t="n"/>
      <c r="BR50" s="108">
        <f>BO50*AH50</f>
        <v/>
      </c>
      <c r="BS50" s="108">
        <f>BR50-(BO50*AG50)</f>
        <v/>
      </c>
      <c r="BT50" s="112">
        <f>BO50*AK50</f>
        <v/>
      </c>
      <c r="BU50" s="78" t="n"/>
    </row>
    <row customHeight="1" ht="44.25" r="51" s="304">
      <c r="A51" s="5" t="n"/>
      <c r="B51" s="5" t="n">
        <v>2</v>
      </c>
      <c r="C51" s="6" t="inlineStr">
        <is>
          <t>KOI</t>
        </is>
      </c>
      <c r="D51" s="96" t="inlineStr">
        <is>
          <t>shirt</t>
        </is>
      </c>
      <c r="E51" s="124" t="inlineStr">
        <is>
          <t>WOMEN</t>
        </is>
      </c>
      <c r="F51" s="96" t="inlineStr">
        <is>
          <t>K150703003</t>
        </is>
      </c>
      <c r="G51" s="96" t="inlineStr">
        <is>
          <t>ISABEL</t>
        </is>
      </c>
      <c r="H51" s="96" t="inlineStr">
        <is>
          <t>Origami AOP</t>
        </is>
      </c>
      <c r="I51" s="149" t="n"/>
      <c r="J51" s="149" t="inlineStr">
        <is>
          <t>Regular slim</t>
        </is>
      </c>
      <c r="K51" s="149" t="n"/>
      <c r="L51" s="7" t="n"/>
      <c r="M51" s="48" t="inlineStr">
        <is>
          <t>IndyBlu</t>
        </is>
      </c>
      <c r="N51" s="58" t="n"/>
      <c r="O51" s="13" t="n"/>
      <c r="P51" s="13" t="n"/>
      <c r="Q51" s="134" t="inlineStr">
        <is>
          <t>C/O</t>
        </is>
      </c>
      <c r="R51" s="17" t="n"/>
      <c r="S51" s="135" t="n"/>
      <c r="T51" s="135" t="inlineStr">
        <is>
          <t>KOI-WOVEN-AW15-011</t>
        </is>
      </c>
      <c r="U51" s="247" t="n"/>
      <c r="V51" s="247" t="n"/>
      <c r="W51" s="192" t="n">
        <v>42010</v>
      </c>
      <c r="X51" s="192" t="n">
        <v>42038</v>
      </c>
      <c r="Y51" s="192" t="n">
        <v>42066</v>
      </c>
      <c r="Z51" s="18" t="n"/>
      <c r="AA51" s="18" t="n"/>
      <c r="AB51" s="160" t="inlineStr">
        <is>
          <t>Euro</t>
        </is>
      </c>
      <c r="AC51" s="644" t="n"/>
      <c r="AD51" s="645" t="n">
        <v>21.25</v>
      </c>
      <c r="AE51" s="644" t="n"/>
      <c r="AF51" s="645">
        <f>(IF(AE51&gt;0, AE51, IF(AD51&gt;0, AD51, IF(AC51&gt;0, AC51, 0))))*0.3</f>
        <v/>
      </c>
      <c r="AG51" s="645">
        <f>(IF(AE51&gt;0, AE51, IF(AD51&gt;0, AD51, IF(AC51&gt;0, AC51, 0))))+AF51</f>
        <v/>
      </c>
      <c r="AH51" s="645">
        <f>AJ51/2.5</f>
        <v/>
      </c>
      <c r="AI51" s="645" t="n">
        <v>119.95</v>
      </c>
      <c r="AJ51" s="645" t="n">
        <v>119.95</v>
      </c>
      <c r="AK51" s="171">
        <f>(AH51-AG51)/AH51</f>
        <v/>
      </c>
      <c r="AL51" s="27" t="n"/>
      <c r="AM51" s="27" t="n"/>
      <c r="AN51" s="27" t="n"/>
      <c r="AO51" s="646" t="n">
        <v>41915</v>
      </c>
      <c r="AP51" s="646" t="n">
        <v>41957</v>
      </c>
      <c r="AQ51" s="27" t="inlineStr">
        <is>
          <t>fit sample in avabl. fabric</t>
        </is>
      </c>
      <c r="AR51" s="41" t="n">
        <v>16</v>
      </c>
      <c r="AS51" s="41" t="inlineStr">
        <is>
          <t>S</t>
        </is>
      </c>
      <c r="AT51" s="41" t="n"/>
      <c r="AU51" s="41" t="n"/>
      <c r="AV51" s="97" t="n"/>
      <c r="AW51" s="97" t="inlineStr">
        <is>
          <t>TBC</t>
        </is>
      </c>
      <c r="AX51" s="97" t="n"/>
      <c r="AY51" s="648" t="n"/>
      <c r="AZ51" s="49" t="n"/>
      <c r="BA51" s="649" t="n"/>
      <c r="BB51" s="36" t="n"/>
      <c r="BC51" s="650" t="n"/>
      <c r="BD51" s="27" t="n"/>
      <c r="BE51" s="27" t="n"/>
      <c r="BF51" s="646" t="n"/>
      <c r="BG51" s="41" t="n"/>
      <c r="BH51" s="41" t="n"/>
      <c r="BI51" s="648" t="n"/>
      <c r="BJ51" s="27" t="n"/>
      <c r="BK51" s="27">
        <f>+WEEKNUM(BJ51)</f>
        <v/>
      </c>
      <c r="BL51" s="646" t="n"/>
      <c r="BM51" s="27" t="n"/>
      <c r="BN51" s="27" t="n"/>
      <c r="BO51" s="27" t="n"/>
      <c r="BP51" s="27">
        <f>BO51*Z51</f>
        <v/>
      </c>
      <c r="BQ51" s="27" t="n"/>
      <c r="BR51" s="108">
        <f>BO51*AH51</f>
        <v/>
      </c>
      <c r="BS51" s="108">
        <f>BR51-(BO51*AG51)</f>
        <v/>
      </c>
      <c r="BT51" s="112">
        <f>BO51*AK51</f>
        <v/>
      </c>
      <c r="BU51" s="13" t="n"/>
    </row>
    <row customFormat="1" customHeight="1" ht="44.25" r="52" s="86">
      <c r="A52" s="5" t="n"/>
      <c r="B52" s="5" t="n">
        <v>2</v>
      </c>
      <c r="C52" s="6" t="inlineStr">
        <is>
          <t>KOI</t>
        </is>
      </c>
      <c r="D52" s="96" t="inlineStr">
        <is>
          <t>shirt</t>
        </is>
      </c>
      <c r="E52" s="124" t="inlineStr">
        <is>
          <t>WOMEN</t>
        </is>
      </c>
      <c r="F52" s="96" t="inlineStr">
        <is>
          <t>K150703004</t>
        </is>
      </c>
      <c r="G52" s="96" t="inlineStr">
        <is>
          <t>BIRU</t>
        </is>
      </c>
      <c r="H52" s="96" t="inlineStr">
        <is>
          <t>Blue / Black</t>
        </is>
      </c>
      <c r="I52" s="149" t="n"/>
      <c r="J52" s="149" t="inlineStr">
        <is>
          <t>Loong Slim</t>
        </is>
      </c>
      <c r="K52" s="149" t="n"/>
      <c r="L52" s="7" t="n"/>
      <c r="M52" s="48" t="inlineStr">
        <is>
          <t>Chantuque</t>
        </is>
      </c>
      <c r="N52" s="13" t="n"/>
      <c r="O52" s="13" t="n"/>
      <c r="P52" s="13" t="inlineStr">
        <is>
          <t>TK</t>
        </is>
      </c>
      <c r="Q52" s="134" t="inlineStr">
        <is>
          <t>NEW</t>
        </is>
      </c>
      <c r="R52" s="17" t="n"/>
      <c r="S52" s="135" t="n"/>
      <c r="T52" s="135" t="n">
        <v>11166</v>
      </c>
      <c r="U52" s="247" t="inlineStr">
        <is>
          <t>100%lyocell</t>
        </is>
      </c>
      <c r="V52" s="247" t="inlineStr">
        <is>
          <t>200grams</t>
        </is>
      </c>
      <c r="W52" s="192" t="n">
        <v>42010</v>
      </c>
      <c r="X52" s="192" t="n">
        <v>42038</v>
      </c>
      <c r="Y52" s="192" t="n">
        <v>42066</v>
      </c>
      <c r="Z52" s="18" t="n"/>
      <c r="AA52" s="18" t="n"/>
      <c r="AB52" s="160" t="inlineStr">
        <is>
          <t>Euro</t>
        </is>
      </c>
      <c r="AC52" s="644" t="n">
        <v>22.5</v>
      </c>
      <c r="AD52" s="644" t="n">
        <v>22.5</v>
      </c>
      <c r="AE52" s="644" t="n"/>
      <c r="AF52" s="645" t="n">
        <v>0.25</v>
      </c>
      <c r="AG52" s="645">
        <f>(IF(AE52&gt;0, AE52, IF(AD52&gt;0, AD52, IF(AC52&gt;0, AC52, 0))))+AF52</f>
        <v/>
      </c>
      <c r="AH52" s="645">
        <f>AJ52/2.5</f>
        <v/>
      </c>
      <c r="AI52" s="645" t="n">
        <v>119.95</v>
      </c>
      <c r="AJ52" s="645" t="n">
        <v>119.95</v>
      </c>
      <c r="AK52" s="171">
        <f>(AH52-AG52)/AH52</f>
        <v/>
      </c>
      <c r="AL52" s="663" t="n"/>
      <c r="AM52" s="663" t="n"/>
      <c r="AN52" s="663" t="n"/>
      <c r="AO52" s="646" t="n">
        <v>41892</v>
      </c>
      <c r="AP52" s="646" t="n">
        <v>41956</v>
      </c>
      <c r="AQ52" s="27" t="n"/>
      <c r="AR52" s="41" t="n">
        <v>16</v>
      </c>
      <c r="AS52" s="41" t="inlineStr">
        <is>
          <t>S</t>
        </is>
      </c>
      <c r="AT52" s="41" t="n"/>
      <c r="AU52" s="41" t="n"/>
      <c r="AV52" s="129" t="n">
        <v>41995</v>
      </c>
      <c r="AW52" s="128" t="n">
        <v>41978</v>
      </c>
      <c r="AX52" s="129" t="n">
        <v>41995</v>
      </c>
      <c r="AY52" s="648" t="n"/>
      <c r="AZ52" s="49" t="n"/>
      <c r="BA52" s="649" t="n"/>
      <c r="BB52" s="36" t="n"/>
      <c r="BC52" s="650" t="n"/>
      <c r="BD52" s="27" t="n"/>
      <c r="BE52" s="27" t="n"/>
      <c r="BF52" s="646" t="n"/>
      <c r="BG52" s="41" t="n"/>
      <c r="BH52" s="41" t="n"/>
      <c r="BI52" s="648" t="n"/>
      <c r="BJ52" s="27" t="n"/>
      <c r="BK52" s="27">
        <f>+WEEKNUM(BJ52)</f>
        <v/>
      </c>
      <c r="BL52" s="646" t="n"/>
      <c r="BM52" s="27" t="n"/>
      <c r="BN52" s="27" t="n"/>
      <c r="BO52" s="27" t="n"/>
      <c r="BP52" s="27">
        <f>BO52*Z52</f>
        <v/>
      </c>
      <c r="BQ52" s="27" t="n"/>
      <c r="BR52" s="108">
        <f>BO52*AH52</f>
        <v/>
      </c>
      <c r="BS52" s="108">
        <f>BR52-(BO52*AG52)</f>
        <v/>
      </c>
      <c r="BT52" s="112">
        <f>BO52*AK52</f>
        <v/>
      </c>
      <c r="BU52" s="13" t="n"/>
    </row>
    <row customHeight="1" ht="44.25" r="53" s="304">
      <c r="A53" s="5" t="n"/>
      <c r="B53" s="5" t="n">
        <v>2</v>
      </c>
      <c r="C53" s="6" t="inlineStr">
        <is>
          <t>KOI</t>
        </is>
      </c>
      <c r="D53" s="96" t="inlineStr">
        <is>
          <t>shirt</t>
        </is>
      </c>
      <c r="E53" s="124" t="inlineStr">
        <is>
          <t>WOMEN</t>
        </is>
      </c>
      <c r="F53" s="96" t="inlineStr">
        <is>
          <t>K150703005</t>
        </is>
      </c>
      <c r="G53" s="96" t="inlineStr">
        <is>
          <t>SIVALI</t>
        </is>
      </c>
      <c r="H53" s="96" t="n"/>
      <c r="I53" s="149" t="n"/>
      <c r="J53" s="149" t="inlineStr">
        <is>
          <t>Regular Loose</t>
        </is>
      </c>
      <c r="K53" s="149" t="n"/>
      <c r="L53" s="7" t="n"/>
      <c r="M53" s="48" t="inlineStr">
        <is>
          <t>Chantuque</t>
        </is>
      </c>
      <c r="N53" s="13" t="n"/>
      <c r="O53" s="13" t="n"/>
      <c r="P53" s="13" t="inlineStr">
        <is>
          <t>TK</t>
        </is>
      </c>
      <c r="Q53" s="134" t="inlineStr">
        <is>
          <t>NEW</t>
        </is>
      </c>
      <c r="R53" s="17" t="n"/>
      <c r="S53" s="135" t="n"/>
      <c r="T53" s="135" t="inlineStr">
        <is>
          <t>12108 / 15 TS CODE 16</t>
        </is>
      </c>
      <c r="U53" s="247" t="n"/>
      <c r="V53" s="247" t="n"/>
      <c r="W53" s="192" t="n">
        <v>42010</v>
      </c>
      <c r="X53" s="192" t="n">
        <v>42038</v>
      </c>
      <c r="Y53" s="192" t="n">
        <v>42066</v>
      </c>
      <c r="Z53" s="18" t="n"/>
      <c r="AA53" s="18" t="n"/>
      <c r="AB53" s="160" t="inlineStr">
        <is>
          <t>Euro</t>
        </is>
      </c>
      <c r="AC53" s="644" t="n">
        <v>21.9</v>
      </c>
      <c r="AD53" s="644" t="n">
        <v>21.9</v>
      </c>
      <c r="AE53" s="644" t="n"/>
      <c r="AF53" s="645" t="n">
        <v>0.25</v>
      </c>
      <c r="AG53" s="645">
        <f>(IF(AE53&gt;0, AE53, IF(AD53&gt;0, AD53, IF(AC53&gt;0, AC53, 0))))+AF53</f>
        <v/>
      </c>
      <c r="AH53" s="645">
        <f>AJ53/2.5</f>
        <v/>
      </c>
      <c r="AI53" s="645" t="n">
        <v>119.95</v>
      </c>
      <c r="AJ53" s="645" t="n">
        <v>119.95</v>
      </c>
      <c r="AK53" s="171">
        <f>(AH53-AG53)/AH53</f>
        <v/>
      </c>
      <c r="AL53" s="663" t="n"/>
      <c r="AM53" s="663" t="n"/>
      <c r="AN53" s="663" t="n"/>
      <c r="AO53" s="646" t="n">
        <v>41900</v>
      </c>
      <c r="AP53" s="646" t="n">
        <v>41956</v>
      </c>
      <c r="AQ53" s="27" t="n"/>
      <c r="AR53" s="41" t="n">
        <v>16</v>
      </c>
      <c r="AS53" s="41" t="inlineStr">
        <is>
          <t>S</t>
        </is>
      </c>
      <c r="AT53" s="41" t="n"/>
      <c r="AU53" s="41" t="n"/>
      <c r="AV53" s="129" t="n">
        <v>41995</v>
      </c>
      <c r="AW53" s="129" t="n">
        <v>41982</v>
      </c>
      <c r="AX53" s="129" t="n">
        <v>41995</v>
      </c>
      <c r="AY53" s="648" t="n"/>
      <c r="AZ53" s="49" t="n"/>
      <c r="BA53" s="649" t="n"/>
      <c r="BB53" s="36" t="n"/>
      <c r="BC53" s="650" t="n"/>
      <c r="BD53" s="27" t="n"/>
      <c r="BE53" s="27" t="n"/>
      <c r="BF53" s="646" t="n"/>
      <c r="BG53" s="41" t="n"/>
      <c r="BH53" s="41" t="n"/>
      <c r="BI53" s="648" t="n"/>
      <c r="BJ53" s="27" t="n"/>
      <c r="BK53" s="27">
        <f>+WEEKNUM(BJ53)</f>
        <v/>
      </c>
      <c r="BL53" s="646" t="n"/>
      <c r="BM53" s="27" t="n"/>
      <c r="BN53" s="27" t="n"/>
      <c r="BO53" s="27" t="n"/>
      <c r="BP53" s="27">
        <f>BO53*Z53</f>
        <v/>
      </c>
      <c r="BQ53" s="27" t="n"/>
      <c r="BR53" s="108">
        <f>BO53*AH53</f>
        <v/>
      </c>
      <c r="BS53" s="108">
        <f>BR53-(BO53*AG53)</f>
        <v/>
      </c>
      <c r="BT53" s="112">
        <f>BO53*AK53</f>
        <v/>
      </c>
      <c r="BU53" s="13" t="n"/>
    </row>
    <row customHeight="1" ht="44.25" r="54" s="304">
      <c r="A54" s="5" t="n"/>
      <c r="B54" s="5" t="n">
        <v>3</v>
      </c>
      <c r="C54" s="6" t="inlineStr">
        <is>
          <t>KOI</t>
        </is>
      </c>
      <c r="D54" s="96" t="inlineStr">
        <is>
          <t>shirt</t>
        </is>
      </c>
      <c r="E54" s="124" t="inlineStr">
        <is>
          <t>WOMEN</t>
        </is>
      </c>
      <c r="F54" s="96" t="inlineStr">
        <is>
          <t>K150703006</t>
        </is>
      </c>
      <c r="G54" s="96" t="inlineStr">
        <is>
          <t>ZABIBE</t>
        </is>
      </c>
      <c r="H54" s="96" t="inlineStr">
        <is>
          <t>4 Dip Natural Indigo</t>
        </is>
      </c>
      <c r="I54" s="149" t="n"/>
      <c r="J54" s="149" t="inlineStr">
        <is>
          <t>Long slim</t>
        </is>
      </c>
      <c r="K54" s="149" t="n"/>
      <c r="L54" s="7" t="n"/>
      <c r="M54" s="48" t="inlineStr">
        <is>
          <t>IndyBlu</t>
        </is>
      </c>
      <c r="N54" s="13" t="n"/>
      <c r="O54" s="13" t="n"/>
      <c r="P54" s="13" t="n"/>
      <c r="Q54" s="134" t="inlineStr">
        <is>
          <t>NEW</t>
        </is>
      </c>
      <c r="R54" s="17" t="n"/>
      <c r="S54" s="135" t="n"/>
      <c r="T54" s="135" t="inlineStr">
        <is>
          <t>KOI-woven-SS15-028</t>
        </is>
      </c>
      <c r="U54" s="247" t="n"/>
      <c r="V54" s="247" t="n"/>
      <c r="W54" s="193" t="n">
        <v>41980</v>
      </c>
      <c r="X54" s="192" t="n">
        <v>42008</v>
      </c>
      <c r="Y54" s="192" t="n">
        <v>42036</v>
      </c>
      <c r="Z54" s="18" t="n"/>
      <c r="AA54" s="18" t="n"/>
      <c r="AB54" s="160" t="inlineStr">
        <is>
          <t>Euro</t>
        </is>
      </c>
      <c r="AC54" s="644" t="n"/>
      <c r="AD54" s="645" t="n">
        <v>42.1</v>
      </c>
      <c r="AE54" s="644" t="n"/>
      <c r="AF54" s="645">
        <f>(IF(AE54&gt;0, AE54, IF(AD54&gt;0, AD54, IF(AC54&gt;0, AC54, 0))))*0.3</f>
        <v/>
      </c>
      <c r="AG54" s="645">
        <f>(IF(AE54&gt;0, AE54, IF(AD54&gt;0, AD54, IF(AC54&gt;0, AC54, 0))))+AF54</f>
        <v/>
      </c>
      <c r="AH54" s="645">
        <f>AJ54/2.5</f>
        <v/>
      </c>
      <c r="AI54" s="645" t="n">
        <v>129.95</v>
      </c>
      <c r="AJ54" s="645" t="n">
        <v>129.95</v>
      </c>
      <c r="AK54" s="171">
        <f>(AH54-AG54)/AH54</f>
        <v/>
      </c>
      <c r="AL54" s="27" t="n"/>
      <c r="AM54" s="27" t="n"/>
      <c r="AN54" s="646" t="n">
        <v>41961</v>
      </c>
      <c r="AO54" s="646" t="n">
        <v>41915</v>
      </c>
      <c r="AP54" s="646" t="inlineStr">
        <is>
          <t>19-Nov 2nd proto</t>
        </is>
      </c>
      <c r="AQ54" s="27" t="inlineStr">
        <is>
          <t>fit sample in avabl. fabric</t>
        </is>
      </c>
      <c r="AR54" s="41" t="n">
        <v>16</v>
      </c>
      <c r="AS54" s="41" t="inlineStr">
        <is>
          <t>S</t>
        </is>
      </c>
      <c r="AT54" s="41" t="n"/>
      <c r="AU54" s="132" t="n"/>
      <c r="AV54" s="97" t="n"/>
      <c r="AW54" s="97" t="inlineStr">
        <is>
          <t>TBC</t>
        </is>
      </c>
      <c r="AX54" s="97" t="n"/>
      <c r="AY54" s="648" t="n"/>
      <c r="AZ54" s="49" t="n"/>
      <c r="BA54" s="649" t="n"/>
      <c r="BB54" s="36" t="n"/>
      <c r="BC54" s="650" t="n"/>
      <c r="BD54" s="27" t="n"/>
      <c r="BE54" s="27" t="n"/>
      <c r="BF54" s="646" t="n"/>
      <c r="BG54" s="41" t="n"/>
      <c r="BH54" s="41" t="n"/>
      <c r="BI54" s="648" t="n"/>
      <c r="BJ54" s="27" t="n"/>
      <c r="BK54" s="27">
        <f>+WEEKNUM(BJ54)</f>
        <v/>
      </c>
      <c r="BL54" s="646" t="n"/>
      <c r="BM54" s="27" t="n"/>
      <c r="BN54" s="27" t="n"/>
      <c r="BO54" s="27" t="n"/>
      <c r="BP54" s="27">
        <f>BO54*Z54</f>
        <v/>
      </c>
      <c r="BQ54" s="27" t="n"/>
      <c r="BR54" s="108">
        <f>BO54*AH54</f>
        <v/>
      </c>
      <c r="BS54" s="108">
        <f>BR54-(BO54*AG54)</f>
        <v/>
      </c>
      <c r="BT54" s="112">
        <f>BO54*AK54</f>
        <v/>
      </c>
      <c r="BU54" s="13" t="n"/>
    </row>
    <row customFormat="1" customHeight="1" hidden="1" ht="44.25" r="55" s="86">
      <c r="A55" s="73" t="inlineStr">
        <is>
          <t>x</t>
        </is>
      </c>
      <c r="B55" s="73" t="n"/>
      <c r="C55" s="74" t="inlineStr">
        <is>
          <t>KOI</t>
        </is>
      </c>
      <c r="D55" s="76" t="inlineStr">
        <is>
          <t>shirt</t>
        </is>
      </c>
      <c r="E55" s="75" t="inlineStr">
        <is>
          <t>WOMEN</t>
        </is>
      </c>
      <c r="F55" s="76" t="inlineStr">
        <is>
          <t>K150703007</t>
        </is>
      </c>
      <c r="G55" s="76" t="inlineStr">
        <is>
          <t>HEDDA LONGSLEEVE</t>
        </is>
      </c>
      <c r="H55" s="76" t="inlineStr">
        <is>
          <t>4 Dip Natural Indigo</t>
        </is>
      </c>
      <c r="I55" s="121" t="n"/>
      <c r="J55" s="121" t="n"/>
      <c r="K55" s="121" t="n"/>
      <c r="L55" s="77" t="n">
        <v>41927</v>
      </c>
      <c r="M55" s="76" t="inlineStr">
        <is>
          <t>IndyBlu</t>
        </is>
      </c>
      <c r="N55" s="78" t="n"/>
      <c r="O55" s="78" t="n"/>
      <c r="P55" s="78" t="n"/>
      <c r="Q55" s="79" t="n"/>
      <c r="R55" s="79" t="n"/>
      <c r="S55" s="139" t="inlineStr">
        <is>
          <t>KOI-WOVEN-SS15-028</t>
        </is>
      </c>
      <c r="T55" s="80" t="n"/>
      <c r="U55" s="80" t="n"/>
      <c r="V55" s="80" t="n"/>
      <c r="W55" s="80" t="n"/>
      <c r="X55" s="80" t="n"/>
      <c r="Y55" s="80" t="n"/>
      <c r="Z55" s="81" t="n"/>
      <c r="AA55" s="81" t="n"/>
      <c r="AB55" s="161" t="n"/>
      <c r="AC55" s="656" t="n"/>
      <c r="AD55" s="657" t="n"/>
      <c r="AE55" s="656" t="n"/>
      <c r="AF55" s="657">
        <f>(IF(AE55&gt;0, AE55, IF(AD55&gt;0, AD55, IF(AC55&gt;0, AC55, 0))))*0.3</f>
        <v/>
      </c>
      <c r="AG55" s="657">
        <f>(IF(AE55&gt;0, AE55, IF(AD55&gt;0, AD55, IF(AC55&gt;0, AC55, 0))))+AF55</f>
        <v/>
      </c>
      <c r="AH55" s="657">
        <f>AG55*2</f>
        <v/>
      </c>
      <c r="AI55" s="657">
        <f>AG55*2.5</f>
        <v/>
      </c>
      <c r="AJ55" s="657">
        <f>AH55*2.5</f>
        <v/>
      </c>
      <c r="AK55" s="172" t="n"/>
      <c r="AL55" s="82" t="n"/>
      <c r="AM55" s="82" t="n"/>
      <c r="AN55" s="82" t="n"/>
      <c r="AO55" s="658" t="n">
        <v>41915</v>
      </c>
      <c r="AP55" s="658" t="inlineStr">
        <is>
          <t>19-Nov 2nd proto</t>
        </is>
      </c>
      <c r="AQ55" s="82" t="inlineStr">
        <is>
          <t>fit sample in avabl. fabric</t>
        </is>
      </c>
      <c r="AR55" s="82" t="n">
        <v>16</v>
      </c>
      <c r="AS55" s="82" t="inlineStr">
        <is>
          <t>S</t>
        </is>
      </c>
      <c r="AT55" s="82" t="n"/>
      <c r="AU55" s="82" t="n"/>
      <c r="AV55" s="98" t="n"/>
      <c r="AW55" s="98" t="inlineStr">
        <is>
          <t>ETD 06-Dec</t>
        </is>
      </c>
      <c r="AX55" s="98" t="n"/>
      <c r="AY55" s="658" t="n"/>
      <c r="AZ55" s="81" t="n"/>
      <c r="BA55" s="658" t="n"/>
      <c r="BB55" s="84" t="n"/>
      <c r="BC55" s="659" t="n"/>
      <c r="BD55" s="82" t="n"/>
      <c r="BE55" s="82" t="n"/>
      <c r="BF55" s="658" t="n"/>
      <c r="BG55" s="82" t="n"/>
      <c r="BH55" s="82" t="n"/>
      <c r="BI55" s="658" t="n"/>
      <c r="BJ55" s="82" t="n"/>
      <c r="BK55" s="82">
        <f>+WEEKNUM(BJ55)</f>
        <v/>
      </c>
      <c r="BL55" s="658" t="n"/>
      <c r="BM55" s="82" t="n"/>
      <c r="BN55" s="82" t="n"/>
      <c r="BO55" s="82" t="n"/>
      <c r="BP55" s="82">
        <f>BO55*Z55</f>
        <v/>
      </c>
      <c r="BQ55" s="82" t="n"/>
      <c r="BR55" s="109">
        <f>BO55*AH55</f>
        <v/>
      </c>
      <c r="BS55" s="109">
        <f>BR55-(BO55*AG55)</f>
        <v/>
      </c>
      <c r="BT55" s="113">
        <f>BO55*AK55</f>
        <v/>
      </c>
      <c r="BU55" s="78" t="n"/>
    </row>
    <row customFormat="1" customHeight="1" hidden="1" ht="44.25" r="56" s="86">
      <c r="A56" s="73" t="inlineStr">
        <is>
          <t>x</t>
        </is>
      </c>
      <c r="B56" s="73" t="n"/>
      <c r="C56" s="74" t="inlineStr">
        <is>
          <t>KOI</t>
        </is>
      </c>
      <c r="D56" s="76" t="inlineStr">
        <is>
          <t>tee</t>
        </is>
      </c>
      <c r="E56" s="75" t="inlineStr">
        <is>
          <t>WOMEN</t>
        </is>
      </c>
      <c r="F56" s="76" t="inlineStr">
        <is>
          <t>K150704001</t>
        </is>
      </c>
      <c r="G56" s="76" t="inlineStr">
        <is>
          <t>HEDWIG</t>
        </is>
      </c>
      <c r="H56" s="76" t="n"/>
      <c r="I56" s="121" t="n"/>
      <c r="J56" s="121" t="n"/>
      <c r="K56" s="121" t="n"/>
      <c r="L56" s="77" t="n">
        <v>41919</v>
      </c>
      <c r="M56" s="76" t="inlineStr">
        <is>
          <t>Uni Textiles</t>
        </is>
      </c>
      <c r="N56" s="78" t="n"/>
      <c r="O56" s="78" t="n"/>
      <c r="P56" s="78" t="n"/>
      <c r="Q56" s="79" t="n"/>
      <c r="R56" s="79" t="n"/>
      <c r="S56" s="139" t="n"/>
      <c r="T56" s="80" t="n"/>
      <c r="U56" s="80" t="n"/>
      <c r="V56" s="80" t="n"/>
      <c r="W56" s="80" t="n"/>
      <c r="X56" s="80" t="n"/>
      <c r="Y56" s="80" t="n"/>
      <c r="Z56" s="81" t="n"/>
      <c r="AA56" s="81" t="n"/>
      <c r="AB56" s="161" t="n"/>
      <c r="AC56" s="656" t="n"/>
      <c r="AD56" s="657" t="n"/>
      <c r="AE56" s="656" t="n"/>
      <c r="AF56" s="657" t="n">
        <v>0.25</v>
      </c>
      <c r="AG56" s="657">
        <f>(IF(AE56&gt;0, AE56, IF(AD56&gt;0, AD56, IF(AC56&gt;0, AC56, 0))))+AF56</f>
        <v/>
      </c>
      <c r="AH56" s="657">
        <f>AG56*2</f>
        <v/>
      </c>
      <c r="AI56" s="657">
        <f>AG56*2.5</f>
        <v/>
      </c>
      <c r="AJ56" s="657">
        <f>AH56*2.5</f>
        <v/>
      </c>
      <c r="AK56" s="172" t="n"/>
      <c r="AL56" s="82" t="n"/>
      <c r="AM56" s="82" t="n"/>
      <c r="AN56" s="82" t="n"/>
      <c r="AO56" s="658" t="n">
        <v>41907</v>
      </c>
      <c r="AP56" s="658" t="n"/>
      <c r="AQ56" s="82" t="n"/>
      <c r="AR56" s="82" t="n">
        <v>16</v>
      </c>
      <c r="AS56" s="82" t="inlineStr">
        <is>
          <t>S</t>
        </is>
      </c>
      <c r="AT56" s="82" t="n"/>
      <c r="AU56" s="158" t="n"/>
      <c r="AV56" s="98" t="n"/>
      <c r="AW56" s="98" t="inlineStr">
        <is>
          <t>ETD 06-Dec</t>
        </is>
      </c>
      <c r="AX56" s="98" t="n"/>
      <c r="AY56" s="658" t="n"/>
      <c r="AZ56" s="81" t="n"/>
      <c r="BA56" s="658" t="n"/>
      <c r="BB56" s="84" t="n"/>
      <c r="BC56" s="659" t="n"/>
      <c r="BD56" s="82" t="n"/>
      <c r="BE56" s="82" t="n"/>
      <c r="BF56" s="658" t="n"/>
      <c r="BG56" s="82" t="n"/>
      <c r="BH56" s="82" t="n"/>
      <c r="BI56" s="658" t="n"/>
      <c r="BJ56" s="82" t="n"/>
      <c r="BK56" s="82">
        <f>+WEEKNUM(BJ56)</f>
        <v/>
      </c>
      <c r="BL56" s="658" t="n"/>
      <c r="BM56" s="82" t="n"/>
      <c r="BN56" s="82" t="n"/>
      <c r="BO56" s="82" t="n"/>
      <c r="BP56" s="82">
        <f>BO56*Z56</f>
        <v/>
      </c>
      <c r="BQ56" s="82" t="n"/>
      <c r="BR56" s="109">
        <f>BO56*AH56</f>
        <v/>
      </c>
      <c r="BS56" s="109">
        <f>BR56-(BO56*AG56)</f>
        <v/>
      </c>
      <c r="BT56" s="113">
        <f>BO56*AK56</f>
        <v/>
      </c>
      <c r="BU56" s="78" t="n"/>
    </row>
    <row customHeight="1" ht="44.25" r="57" s="304">
      <c r="A57" s="5" t="n"/>
      <c r="B57" s="5" t="n">
        <v>1</v>
      </c>
      <c r="C57" s="6" t="inlineStr">
        <is>
          <t>KOI</t>
        </is>
      </c>
      <c r="D57" s="96" t="inlineStr">
        <is>
          <t>tee</t>
        </is>
      </c>
      <c r="E57" s="124" t="inlineStr">
        <is>
          <t>WOMEN</t>
        </is>
      </c>
      <c r="F57" s="96" t="inlineStr">
        <is>
          <t>K150704002</t>
        </is>
      </c>
      <c r="G57" s="96" t="inlineStr">
        <is>
          <t>CAROLINE</t>
        </is>
      </c>
      <c r="H57" s="96" t="inlineStr">
        <is>
          <t>Off White Tiger</t>
        </is>
      </c>
      <c r="I57" s="149" t="n"/>
      <c r="J57" s="149" t="inlineStr">
        <is>
          <t>Regular slim</t>
        </is>
      </c>
      <c r="K57" s="149" t="n"/>
      <c r="L57" s="7" t="n"/>
      <c r="M57" s="48" t="inlineStr">
        <is>
          <t>Uni Textiles</t>
        </is>
      </c>
      <c r="N57" s="13" t="inlineStr">
        <is>
          <t>New Power</t>
        </is>
      </c>
      <c r="O57" s="13" t="n"/>
      <c r="P57" s="13" t="inlineStr">
        <is>
          <t>GR</t>
        </is>
      </c>
      <c r="Q57" s="134" t="inlineStr">
        <is>
          <t>C/O</t>
        </is>
      </c>
      <c r="R57" s="17" t="n"/>
      <c r="S57" s="135" t="n"/>
      <c r="T57" s="247" t="n"/>
      <c r="U57" s="247" t="inlineStr">
        <is>
          <t>Tencel jersey from Greece</t>
        </is>
      </c>
      <c r="V57" s="247" t="n"/>
      <c r="W57" s="192" t="n">
        <v>42066</v>
      </c>
      <c r="X57" s="247" t="n"/>
      <c r="Y57" s="247" t="n"/>
      <c r="Z57" s="18" t="n"/>
      <c r="AA57" s="18" t="n"/>
      <c r="AB57" s="160" t="inlineStr">
        <is>
          <t>Euro</t>
        </is>
      </c>
      <c r="AC57" s="644" t="n"/>
      <c r="AD57" s="645" t="n">
        <v>8.300000000000001</v>
      </c>
      <c r="AE57" s="644" t="n"/>
      <c r="AF57" s="645" t="n">
        <v>0.25</v>
      </c>
      <c r="AG57" s="645">
        <f>(IF(AE57&gt;0, AE57, IF(AD57&gt;0, AD57, IF(AC57&gt;0, AC57, 0))))+AF57</f>
        <v/>
      </c>
      <c r="AH57" s="645">
        <f>AJ57/2.5</f>
        <v/>
      </c>
      <c r="AI57" s="645" t="n">
        <v>39.95</v>
      </c>
      <c r="AJ57" s="645" t="n">
        <v>39.95</v>
      </c>
      <c r="AK57" s="171">
        <f>(AH57-AG57)/AH57</f>
        <v/>
      </c>
      <c r="AL57" s="27" t="n"/>
      <c r="AM57" s="27" t="n"/>
      <c r="AN57" s="27" t="n"/>
      <c r="AO57" s="646" t="n">
        <v>41907</v>
      </c>
      <c r="AP57" s="646" t="inlineStr">
        <is>
          <t>ETD 20-oct</t>
        </is>
      </c>
      <c r="AQ57" s="67" t="inlineStr">
        <is>
          <t>Send out comments 24-oct</t>
        </is>
      </c>
      <c r="AR57" s="41" t="n">
        <v>16</v>
      </c>
      <c r="AS57" s="41" t="inlineStr">
        <is>
          <t>S</t>
        </is>
      </c>
      <c r="AT57" s="41" t="n"/>
      <c r="AU57" s="132" t="n"/>
      <c r="AV57" s="97" t="n"/>
      <c r="AW57" s="128" t="n">
        <v>41978</v>
      </c>
      <c r="AX57" s="97" t="n"/>
      <c r="AY57" s="648" t="n"/>
      <c r="AZ57" s="49" t="n"/>
      <c r="BA57" s="649" t="n"/>
      <c r="BB57" s="36" t="n"/>
      <c r="BC57" s="650" t="n"/>
      <c r="BD57" s="27" t="n"/>
      <c r="BE57" s="27" t="n"/>
      <c r="BF57" s="646" t="n"/>
      <c r="BG57" s="41" t="n"/>
      <c r="BH57" s="41" t="n"/>
      <c r="BI57" s="648" t="n"/>
      <c r="BJ57" s="27" t="n"/>
      <c r="BK57" s="27">
        <f>+WEEKNUM(BJ57)</f>
        <v/>
      </c>
      <c r="BL57" s="646" t="n"/>
      <c r="BM57" s="27" t="n"/>
      <c r="BN57" s="27" t="n"/>
      <c r="BO57" s="27" t="n"/>
      <c r="BP57" s="27">
        <f>BO57*Z57</f>
        <v/>
      </c>
      <c r="BQ57" s="27" t="n"/>
      <c r="BR57" s="108">
        <f>BO57*AH57</f>
        <v/>
      </c>
      <c r="BS57" s="108">
        <f>BR57-(BO57*AG57)</f>
        <v/>
      </c>
      <c r="BT57" s="112">
        <f>BO57*AK57</f>
        <v/>
      </c>
      <c r="BU57" s="13" t="n"/>
    </row>
    <row customHeight="1" ht="44.25" r="58" s="304">
      <c r="A58" s="5" t="n"/>
      <c r="B58" s="5" t="n">
        <v>1</v>
      </c>
      <c r="C58" s="6" t="inlineStr">
        <is>
          <t>KOI</t>
        </is>
      </c>
      <c r="D58" s="96" t="inlineStr">
        <is>
          <t>tee</t>
        </is>
      </c>
      <c r="E58" s="124" t="inlineStr">
        <is>
          <t>WOMEN</t>
        </is>
      </c>
      <c r="F58" s="96" t="inlineStr">
        <is>
          <t>K150704003</t>
        </is>
      </c>
      <c r="G58" s="96" t="inlineStr">
        <is>
          <t>CAROLINE</t>
        </is>
      </c>
      <c r="H58" s="96" t="inlineStr">
        <is>
          <t>Black Origami Eagle</t>
        </is>
      </c>
      <c r="I58" s="149" t="n"/>
      <c r="J58" s="149" t="inlineStr">
        <is>
          <t>Regular slim</t>
        </is>
      </c>
      <c r="K58" s="149" t="n"/>
      <c r="L58" s="7" t="n"/>
      <c r="M58" s="48" t="inlineStr">
        <is>
          <t>Uni Textiles</t>
        </is>
      </c>
      <c r="N58" s="13" t="inlineStr">
        <is>
          <t>New Power</t>
        </is>
      </c>
      <c r="O58" s="13" t="n"/>
      <c r="P58" s="13" t="inlineStr">
        <is>
          <t>GR</t>
        </is>
      </c>
      <c r="Q58" s="134" t="inlineStr">
        <is>
          <t>C/O</t>
        </is>
      </c>
      <c r="R58" s="17" t="n"/>
      <c r="S58" s="135" t="n"/>
      <c r="T58" s="247" t="n"/>
      <c r="U58" s="247" t="inlineStr">
        <is>
          <t>Tencel jersey from Greece</t>
        </is>
      </c>
      <c r="V58" s="247" t="n"/>
      <c r="W58" s="192" t="n">
        <v>42066</v>
      </c>
      <c r="X58" s="247" t="n"/>
      <c r="Y58" s="247" t="n"/>
      <c r="Z58" s="18" t="n"/>
      <c r="AA58" s="18" t="n"/>
      <c r="AB58" s="160" t="inlineStr">
        <is>
          <t>Euro</t>
        </is>
      </c>
      <c r="AC58" s="644" t="n"/>
      <c r="AD58" s="645" t="n">
        <v>8.300000000000001</v>
      </c>
      <c r="AE58" s="644" t="n"/>
      <c r="AF58" s="645" t="n">
        <v>0.25</v>
      </c>
      <c r="AG58" s="645">
        <f>(IF(AE58&gt;0, AE58, IF(AD58&gt;0, AD58, IF(AC58&gt;0, AC58, 0))))+AF58</f>
        <v/>
      </c>
      <c r="AH58" s="645">
        <f>AJ58/2.5</f>
        <v/>
      </c>
      <c r="AI58" s="645" t="n">
        <v>39.95</v>
      </c>
      <c r="AJ58" s="645" t="n">
        <v>39.95</v>
      </c>
      <c r="AK58" s="171">
        <f>(AH58-AG58)/AH58</f>
        <v/>
      </c>
      <c r="AL58" s="27" t="n"/>
      <c r="AM58" s="27" t="n"/>
      <c r="AN58" s="27" t="n"/>
      <c r="AO58" s="646" t="n">
        <v>41907</v>
      </c>
      <c r="AP58" s="646" t="inlineStr">
        <is>
          <t>ETD 20-oct</t>
        </is>
      </c>
      <c r="AQ58" s="67" t="inlineStr">
        <is>
          <t>Send out comments 24-oct</t>
        </is>
      </c>
      <c r="AR58" s="41" t="n">
        <v>16</v>
      </c>
      <c r="AS58" s="41" t="inlineStr">
        <is>
          <t>S</t>
        </is>
      </c>
      <c r="AT58" s="41" t="n"/>
      <c r="AU58" s="132" t="n"/>
      <c r="AV58" s="97" t="n"/>
      <c r="AW58" s="128" t="n">
        <v>41978</v>
      </c>
      <c r="AX58" s="97" t="n"/>
      <c r="AY58" s="648" t="n"/>
      <c r="AZ58" s="49" t="n"/>
      <c r="BA58" s="649" t="n"/>
      <c r="BB58" s="36" t="n"/>
      <c r="BC58" s="650" t="n"/>
      <c r="BD58" s="27" t="n"/>
      <c r="BE58" s="27" t="n"/>
      <c r="BF58" s="646" t="n"/>
      <c r="BG58" s="41" t="n"/>
      <c r="BH58" s="41" t="n"/>
      <c r="BI58" s="648" t="n"/>
      <c r="BJ58" s="27" t="n"/>
      <c r="BK58" s="27">
        <f>+WEEKNUM(BJ58)</f>
        <v/>
      </c>
      <c r="BL58" s="646" t="n"/>
      <c r="BM58" s="27" t="n"/>
      <c r="BN58" s="27" t="n"/>
      <c r="BO58" s="27" t="n"/>
      <c r="BP58" s="27">
        <f>BO58*Z58</f>
        <v/>
      </c>
      <c r="BQ58" s="27" t="n"/>
      <c r="BR58" s="108">
        <f>BO58*AH58</f>
        <v/>
      </c>
      <c r="BS58" s="108">
        <f>BR58-(BO58*AG58)</f>
        <v/>
      </c>
      <c r="BT58" s="112">
        <f>BO58*AK58</f>
        <v/>
      </c>
      <c r="BU58" s="13" t="n"/>
    </row>
    <row customFormat="1" customHeight="1" ht="44.25" r="59" s="86">
      <c r="A59" s="5" t="n"/>
      <c r="B59" s="5" t="n">
        <v>1</v>
      </c>
      <c r="C59" s="6" t="inlineStr">
        <is>
          <t>KOI</t>
        </is>
      </c>
      <c r="D59" s="96" t="inlineStr">
        <is>
          <t>tee</t>
        </is>
      </c>
      <c r="E59" s="124" t="inlineStr">
        <is>
          <t>WOMEN</t>
        </is>
      </c>
      <c r="F59" s="96" t="inlineStr">
        <is>
          <t>K150704004</t>
        </is>
      </c>
      <c r="G59" s="96" t="inlineStr">
        <is>
          <t>SOMA</t>
        </is>
      </c>
      <c r="H59" s="96" t="inlineStr">
        <is>
          <t>Off White Origami Western AOP</t>
        </is>
      </c>
      <c r="I59" s="149" t="n"/>
      <c r="J59" s="149" t="inlineStr">
        <is>
          <t xml:space="preserve">Loose </t>
        </is>
      </c>
      <c r="K59" s="149" t="n"/>
      <c r="L59" s="7" t="n"/>
      <c r="M59" s="48" t="inlineStr">
        <is>
          <t>Uni Textiles</t>
        </is>
      </c>
      <c r="N59" s="13" t="inlineStr">
        <is>
          <t>New Power</t>
        </is>
      </c>
      <c r="O59" s="13" t="n"/>
      <c r="P59" s="13" t="inlineStr">
        <is>
          <t>GR</t>
        </is>
      </c>
      <c r="Q59" s="134" t="inlineStr">
        <is>
          <t>NEW</t>
        </is>
      </c>
      <c r="R59" s="17" t="n"/>
      <c r="S59" s="135" t="n"/>
      <c r="T59" s="247" t="n"/>
      <c r="U59" s="247" t="inlineStr">
        <is>
          <t>Tencel jersey from Greece</t>
        </is>
      </c>
      <c r="V59" s="247" t="n"/>
      <c r="W59" s="192" t="n">
        <v>42066</v>
      </c>
      <c r="X59" s="247" t="n"/>
      <c r="Y59" s="247" t="n"/>
      <c r="Z59" s="18" t="n"/>
      <c r="AA59" s="18" t="n"/>
      <c r="AB59" s="160" t="inlineStr">
        <is>
          <t>Euro</t>
        </is>
      </c>
      <c r="AC59" s="644" t="n"/>
      <c r="AD59" s="645" t="n">
        <v>8.199999999999999</v>
      </c>
      <c r="AE59" s="644" t="n"/>
      <c r="AF59" s="645" t="n">
        <v>0.25</v>
      </c>
      <c r="AG59" s="645">
        <f>(IF(AE59&gt;0, AE59, IF(AD59&gt;0, AD59, IF(AC59&gt;0, AC59, 0))))+AF59</f>
        <v/>
      </c>
      <c r="AH59" s="645">
        <f>AJ59/2.5</f>
        <v/>
      </c>
      <c r="AI59" s="645" t="n">
        <v>39.95</v>
      </c>
      <c r="AJ59" s="645" t="n">
        <v>39.95</v>
      </c>
      <c r="AK59" s="171">
        <f>(AH59-AG59)/AH59</f>
        <v/>
      </c>
      <c r="AL59" s="27" t="n"/>
      <c r="AM59" s="27" t="n"/>
      <c r="AN59" s="27" t="n"/>
      <c r="AO59" s="646" t="n">
        <v>41907</v>
      </c>
      <c r="AP59" s="646" t="inlineStr">
        <is>
          <t>ETD 20-oct</t>
        </is>
      </c>
      <c r="AQ59" s="67" t="inlineStr">
        <is>
          <t>Send out comments 24-oct</t>
        </is>
      </c>
      <c r="AR59" s="41" t="n">
        <v>16</v>
      </c>
      <c r="AS59" s="41" t="inlineStr">
        <is>
          <t>S</t>
        </is>
      </c>
      <c r="AT59" s="41" t="n"/>
      <c r="AU59" s="41" t="n"/>
      <c r="AV59" s="97" t="n"/>
      <c r="AW59" s="128" t="n">
        <v>41978</v>
      </c>
      <c r="AX59" s="97" t="n"/>
      <c r="AY59" s="648" t="n"/>
      <c r="AZ59" s="49" t="n"/>
      <c r="BA59" s="649" t="n"/>
      <c r="BB59" s="36" t="n"/>
      <c r="BC59" s="650" t="n"/>
      <c r="BD59" s="27" t="n"/>
      <c r="BE59" s="27" t="n"/>
      <c r="BF59" s="646" t="n"/>
      <c r="BG59" s="41" t="n"/>
      <c r="BH59" s="41" t="n"/>
      <c r="BI59" s="648" t="n"/>
      <c r="BJ59" s="27" t="n"/>
      <c r="BK59" s="27">
        <f>+WEEKNUM(BJ59)</f>
        <v/>
      </c>
      <c r="BL59" s="646" t="n"/>
      <c r="BM59" s="27" t="n"/>
      <c r="BN59" s="27" t="n"/>
      <c r="BO59" s="27" t="n"/>
      <c r="BP59" s="27">
        <f>BO59*Z59</f>
        <v/>
      </c>
      <c r="BQ59" s="27" t="n"/>
      <c r="BR59" s="108">
        <f>BO59*AH59</f>
        <v/>
      </c>
      <c r="BS59" s="108">
        <f>BR59-(BO59*AG59)</f>
        <v/>
      </c>
      <c r="BT59" s="112">
        <f>BO59*AK59</f>
        <v/>
      </c>
      <c r="BU59" s="13" t="n"/>
    </row>
    <row customFormat="1" customHeight="1" ht="44.25" r="60" s="86">
      <c r="A60" s="5" t="n"/>
      <c r="B60" s="5" t="n">
        <v>1</v>
      </c>
      <c r="C60" s="6" t="inlineStr">
        <is>
          <t>KOI</t>
        </is>
      </c>
      <c r="D60" s="96" t="inlineStr">
        <is>
          <t>tee</t>
        </is>
      </c>
      <c r="E60" s="124" t="inlineStr">
        <is>
          <t>WOMEN</t>
        </is>
      </c>
      <c r="F60" s="96" t="inlineStr">
        <is>
          <t>K150704005</t>
        </is>
      </c>
      <c r="G60" s="96" t="inlineStr">
        <is>
          <t>SOMA</t>
        </is>
      </c>
      <c r="H60" s="96" t="inlineStr">
        <is>
          <t>Off White Black Box</t>
        </is>
      </c>
      <c r="I60" s="149" t="n"/>
      <c r="J60" s="149" t="inlineStr">
        <is>
          <t xml:space="preserve">Loose </t>
        </is>
      </c>
      <c r="K60" s="149" t="n"/>
      <c r="L60" s="7" t="n"/>
      <c r="M60" s="48" t="inlineStr">
        <is>
          <t>Uni Textiles</t>
        </is>
      </c>
      <c r="N60" s="13" t="inlineStr">
        <is>
          <t>New Power</t>
        </is>
      </c>
      <c r="O60" s="13" t="n"/>
      <c r="P60" s="13" t="inlineStr">
        <is>
          <t>GR</t>
        </is>
      </c>
      <c r="Q60" s="134" t="inlineStr">
        <is>
          <t>NEW</t>
        </is>
      </c>
      <c r="R60" s="17" t="n"/>
      <c r="S60" s="135" t="n"/>
      <c r="T60" s="247" t="n"/>
      <c r="U60" s="247" t="inlineStr">
        <is>
          <t>Tencel jersey from Greece</t>
        </is>
      </c>
      <c r="V60" s="247" t="n"/>
      <c r="W60" s="192" t="n">
        <v>42066</v>
      </c>
      <c r="X60" s="247" t="n"/>
      <c r="Y60" s="247" t="n"/>
      <c r="Z60" s="18" t="n"/>
      <c r="AA60" s="18" t="n"/>
      <c r="AB60" s="160" t="inlineStr">
        <is>
          <t>Euro</t>
        </is>
      </c>
      <c r="AC60" s="644" t="n"/>
      <c r="AD60" s="645" t="n">
        <v>7.4</v>
      </c>
      <c r="AE60" s="644" t="n"/>
      <c r="AF60" s="645" t="n">
        <v>0.25</v>
      </c>
      <c r="AG60" s="645">
        <f>(IF(AE60&gt;0, AE60, IF(AD60&gt;0, AD60, IF(AC60&gt;0, AC60, 0))))+AF60</f>
        <v/>
      </c>
      <c r="AH60" s="645">
        <f>AJ60/2.5</f>
        <v/>
      </c>
      <c r="AI60" s="645" t="n">
        <v>39.95</v>
      </c>
      <c r="AJ60" s="645" t="n">
        <v>39.95</v>
      </c>
      <c r="AK60" s="171">
        <f>(AH60-AG60)/AH60</f>
        <v/>
      </c>
      <c r="AL60" s="27" t="n"/>
      <c r="AM60" s="27" t="n"/>
      <c r="AN60" s="27" t="n"/>
      <c r="AO60" s="646" t="n">
        <v>41907</v>
      </c>
      <c r="AP60" s="646" t="inlineStr">
        <is>
          <t>ETD 20-oct</t>
        </is>
      </c>
      <c r="AQ60" s="67" t="inlineStr">
        <is>
          <t>Send out comments 24-oct</t>
        </is>
      </c>
      <c r="AR60" s="41" t="n">
        <v>16</v>
      </c>
      <c r="AS60" s="41" t="inlineStr">
        <is>
          <t>S</t>
        </is>
      </c>
      <c r="AT60" s="41" t="n"/>
      <c r="AU60" s="41" t="n"/>
      <c r="AV60" s="97" t="n"/>
      <c r="AW60" s="128" t="n">
        <v>41978</v>
      </c>
      <c r="AX60" s="129" t="n">
        <v>42009</v>
      </c>
      <c r="AY60" s="648" t="n"/>
      <c r="AZ60" s="49" t="n"/>
      <c r="BA60" s="649" t="n"/>
      <c r="BB60" s="36" t="n"/>
      <c r="BC60" s="650" t="n"/>
      <c r="BD60" s="27" t="n"/>
      <c r="BE60" s="27" t="n"/>
      <c r="BF60" s="646" t="n"/>
      <c r="BG60" s="41" t="n"/>
      <c r="BH60" s="41" t="n"/>
      <c r="BI60" s="648" t="n"/>
      <c r="BJ60" s="27" t="n"/>
      <c r="BK60" s="27">
        <f>+WEEKNUM(BJ60)</f>
        <v/>
      </c>
      <c r="BL60" s="646" t="n"/>
      <c r="BM60" s="27" t="n"/>
      <c r="BN60" s="27" t="n"/>
      <c r="BO60" s="27" t="n"/>
      <c r="BP60" s="27">
        <f>BO60*Z60</f>
        <v/>
      </c>
      <c r="BQ60" s="27" t="n"/>
      <c r="BR60" s="108">
        <f>BO60*AH60</f>
        <v/>
      </c>
      <c r="BS60" s="108">
        <f>BR60-(BO60*AG60)</f>
        <v/>
      </c>
      <c r="BT60" s="112">
        <f>BO60*AK60</f>
        <v/>
      </c>
      <c r="BU60" s="13" t="n"/>
    </row>
    <row customFormat="1" customHeight="1" ht="44.25" r="61" s="86">
      <c r="A61" s="5" t="n"/>
      <c r="B61" s="5" t="n">
        <v>1</v>
      </c>
      <c r="C61" s="6" t="inlineStr">
        <is>
          <t>KOI</t>
        </is>
      </c>
      <c r="D61" s="96" t="inlineStr">
        <is>
          <t>tee</t>
        </is>
      </c>
      <c r="E61" s="124" t="inlineStr">
        <is>
          <t>WOMEN</t>
        </is>
      </c>
      <c r="F61" s="96" t="inlineStr">
        <is>
          <t>K150704006</t>
        </is>
      </c>
      <c r="G61" s="96" t="inlineStr">
        <is>
          <t>SUNWONG</t>
        </is>
      </c>
      <c r="H61" s="96" t="inlineStr">
        <is>
          <t>Dark Green</t>
        </is>
      </c>
      <c r="I61" s="149" t="n"/>
      <c r="J61" s="149" t="inlineStr">
        <is>
          <t xml:space="preserve">Loose </t>
        </is>
      </c>
      <c r="K61" s="149" t="n"/>
      <c r="L61" s="7" t="n"/>
      <c r="M61" s="48" t="inlineStr">
        <is>
          <t>Uni Textiles</t>
        </is>
      </c>
      <c r="N61" s="13" t="inlineStr">
        <is>
          <t>New Power</t>
        </is>
      </c>
      <c r="O61" s="13" t="n"/>
      <c r="P61" s="13" t="inlineStr">
        <is>
          <t>GR</t>
        </is>
      </c>
      <c r="Q61" s="134" t="inlineStr">
        <is>
          <t>NEW</t>
        </is>
      </c>
      <c r="R61" s="17" t="n"/>
      <c r="S61" s="135" t="n"/>
      <c r="T61" s="247" t="n"/>
      <c r="U61" s="247" t="inlineStr">
        <is>
          <t>Tencel jersey from Greece</t>
        </is>
      </c>
      <c r="V61" s="247" t="n"/>
      <c r="W61" s="192" t="n">
        <v>42066</v>
      </c>
      <c r="X61" s="247" t="n"/>
      <c r="Y61" s="247" t="n"/>
      <c r="Z61" s="18" t="n"/>
      <c r="AA61" s="18" t="n"/>
      <c r="AB61" s="160" t="inlineStr">
        <is>
          <t>Euro</t>
        </is>
      </c>
      <c r="AC61" s="644" t="n"/>
      <c r="AD61" s="645" t="n">
        <v>10.5</v>
      </c>
      <c r="AE61" s="644" t="n"/>
      <c r="AF61" s="645" t="n">
        <v>0.25</v>
      </c>
      <c r="AG61" s="645">
        <f>(IF(AE61&gt;0, AE61, IF(AD61&gt;0, AD61, IF(AC61&gt;0, AC61, 0))))+AF61</f>
        <v/>
      </c>
      <c r="AH61" s="645">
        <f>AJ61/2.5</f>
        <v/>
      </c>
      <c r="AI61" s="645" t="n">
        <v>59.95</v>
      </c>
      <c r="AJ61" s="645" t="n">
        <v>59.95</v>
      </c>
      <c r="AK61" s="171">
        <f>(AH61-AG61)/AH61</f>
        <v/>
      </c>
      <c r="AL61" s="27" t="n"/>
      <c r="AM61" s="27" t="n"/>
      <c r="AN61" s="27" t="n"/>
      <c r="AO61" s="646" t="n">
        <v>41907</v>
      </c>
      <c r="AP61" s="646" t="inlineStr">
        <is>
          <t>ETD 20-oct</t>
        </is>
      </c>
      <c r="AQ61" s="67" t="inlineStr">
        <is>
          <t>Fabric swatch ETD 17-oct</t>
        </is>
      </c>
      <c r="AR61" s="41" t="n">
        <v>16</v>
      </c>
      <c r="AS61" s="41" t="inlineStr">
        <is>
          <t>S</t>
        </is>
      </c>
      <c r="AT61" s="41" t="n"/>
      <c r="AU61" s="41" t="n"/>
      <c r="AV61" s="97" t="n"/>
      <c r="AW61" s="128" t="n">
        <v>41978</v>
      </c>
      <c r="AX61" s="97" t="n"/>
      <c r="AY61" s="648" t="n"/>
      <c r="AZ61" s="49" t="n"/>
      <c r="BA61" s="649" t="n"/>
      <c r="BB61" s="36" t="n"/>
      <c r="BC61" s="650" t="n"/>
      <c r="BD61" s="27" t="n"/>
      <c r="BE61" s="27" t="n"/>
      <c r="BF61" s="646" t="n"/>
      <c r="BG61" s="41" t="n"/>
      <c r="BH61" s="41" t="n"/>
      <c r="BI61" s="648" t="n"/>
      <c r="BJ61" s="27" t="n"/>
      <c r="BK61" s="27">
        <f>+WEEKNUM(BJ61)</f>
        <v/>
      </c>
      <c r="BL61" s="646" t="n"/>
      <c r="BM61" s="27" t="n"/>
      <c r="BN61" s="27" t="n"/>
      <c r="BO61" s="27" t="n"/>
      <c r="BP61" s="27">
        <f>BO61*Z61</f>
        <v/>
      </c>
      <c r="BQ61" s="27" t="n"/>
      <c r="BR61" s="108">
        <f>BO61*AH61</f>
        <v/>
      </c>
      <c r="BS61" s="108">
        <f>BR61-(BO61*AG61)</f>
        <v/>
      </c>
      <c r="BT61" s="112">
        <f>BO61*AK61</f>
        <v/>
      </c>
      <c r="BU61" s="13" t="n"/>
    </row>
    <row customFormat="1" customHeight="1" ht="44.25" r="62" s="86">
      <c r="A62" s="5" t="n"/>
      <c r="B62" s="5" t="n">
        <v>3</v>
      </c>
      <c r="C62" s="6" t="inlineStr">
        <is>
          <t>KOI</t>
        </is>
      </c>
      <c r="D62" s="96" t="inlineStr">
        <is>
          <t>top</t>
        </is>
      </c>
      <c r="E62" s="124" t="inlineStr">
        <is>
          <t>WOMEN</t>
        </is>
      </c>
      <c r="F62" s="96" t="inlineStr">
        <is>
          <t>K150704007</t>
        </is>
      </c>
      <c r="G62" s="96" t="inlineStr">
        <is>
          <t>MELISENDE</t>
        </is>
      </c>
      <c r="H62" s="96" t="inlineStr">
        <is>
          <t>Batik 4 Dip Indigo</t>
        </is>
      </c>
      <c r="I62" s="149" t="n"/>
      <c r="J62" s="149" t="inlineStr">
        <is>
          <t xml:space="preserve">Loose </t>
        </is>
      </c>
      <c r="K62" s="149" t="n"/>
      <c r="L62" s="7" t="n"/>
      <c r="M62" s="48" t="inlineStr">
        <is>
          <t>IndyBlu</t>
        </is>
      </c>
      <c r="N62" s="13" t="n"/>
      <c r="O62" s="13" t="n"/>
      <c r="P62" s="13" t="n"/>
      <c r="Q62" s="134" t="inlineStr">
        <is>
          <t>C/O</t>
        </is>
      </c>
      <c r="R62" s="17" t="n"/>
      <c r="S62" s="135" t="n"/>
      <c r="T62" s="135" t="inlineStr">
        <is>
          <t>KOI-woven-SS15-028</t>
        </is>
      </c>
      <c r="U62" s="247" t="n"/>
      <c r="V62" s="247" t="n"/>
      <c r="W62" s="193" t="n">
        <v>41980</v>
      </c>
      <c r="X62" s="192" t="n">
        <v>42008</v>
      </c>
      <c r="Y62" s="192" t="n">
        <v>42036</v>
      </c>
      <c r="Z62" s="18" t="n"/>
      <c r="AA62" s="18" t="n"/>
      <c r="AB62" s="160" t="inlineStr">
        <is>
          <t>Euro</t>
        </is>
      </c>
      <c r="AC62" s="644" t="n"/>
      <c r="AD62" s="645" t="n">
        <v>29.3</v>
      </c>
      <c r="AE62" s="644" t="n"/>
      <c r="AF62" s="645">
        <f>(IF(AE62&gt;0, AE62, IF(AD62&gt;0, AD62, IF(AC62&gt;0, AC62, 0))))*0.3</f>
        <v/>
      </c>
      <c r="AG62" s="645">
        <f>(IF(AE62&gt;0, AE62, IF(AD62&gt;0, AD62, IF(AC62&gt;0, AC62, 0))))+AF62</f>
        <v/>
      </c>
      <c r="AH62" s="645">
        <f>AJ62/2.5</f>
        <v/>
      </c>
      <c r="AI62" s="645" t="n">
        <v>89.95</v>
      </c>
      <c r="AJ62" s="645" t="n">
        <v>89.95</v>
      </c>
      <c r="AK62" s="171">
        <f>(AH62-AG62)/AH62</f>
        <v/>
      </c>
      <c r="AL62" s="27" t="n"/>
      <c r="AM62" s="27" t="n"/>
      <c r="AN62" s="646" t="n">
        <v>41961</v>
      </c>
      <c r="AO62" s="646" t="n">
        <v>41915</v>
      </c>
      <c r="AP62" s="646" t="inlineStr">
        <is>
          <t>19-Nov 2nd proto</t>
        </is>
      </c>
      <c r="AQ62" s="27" t="inlineStr">
        <is>
          <t>fit sample in avabl. fabric</t>
        </is>
      </c>
      <c r="AR62" s="41" t="n">
        <v>16</v>
      </c>
      <c r="AS62" s="41" t="inlineStr">
        <is>
          <t>S</t>
        </is>
      </c>
      <c r="AT62" s="41" t="n"/>
      <c r="AU62" s="41" t="n"/>
      <c r="AV62" s="97" t="n"/>
      <c r="AW62" s="97" t="inlineStr">
        <is>
          <t>TBC</t>
        </is>
      </c>
      <c r="AX62" s="97" t="n"/>
      <c r="AY62" s="648" t="n"/>
      <c r="AZ62" s="49" t="n"/>
      <c r="BA62" s="649" t="n"/>
      <c r="BB62" s="36" t="n"/>
      <c r="BC62" s="650" t="n"/>
      <c r="BD62" s="27" t="n"/>
      <c r="BE62" s="27" t="n"/>
      <c r="BF62" s="646" t="n"/>
      <c r="BG62" s="41" t="n"/>
      <c r="BH62" s="41" t="n"/>
      <c r="BI62" s="648" t="n"/>
      <c r="BJ62" s="27" t="n"/>
      <c r="BK62" s="27">
        <f>+WEEKNUM(BJ62)</f>
        <v/>
      </c>
      <c r="BL62" s="646" t="n"/>
      <c r="BM62" s="27" t="n"/>
      <c r="BN62" s="27" t="n"/>
      <c r="BO62" s="27" t="n"/>
      <c r="BP62" s="27">
        <f>BO62*Z62</f>
        <v/>
      </c>
      <c r="BQ62" s="27" t="n"/>
      <c r="BR62" s="108">
        <f>BO62*AH62</f>
        <v/>
      </c>
      <c r="BS62" s="108">
        <f>BR62-(BO62*AG62)</f>
        <v/>
      </c>
      <c r="BT62" s="112">
        <f>BO62*AK62</f>
        <v/>
      </c>
      <c r="BU62" s="78" t="n"/>
    </row>
    <row customHeight="1" ht="44.25" r="63" s="304">
      <c r="A63" s="5" t="n"/>
      <c r="B63" s="5" t="n">
        <v>2</v>
      </c>
      <c r="C63" s="6" t="inlineStr">
        <is>
          <t>KOI</t>
        </is>
      </c>
      <c r="D63" s="96" t="inlineStr">
        <is>
          <t>sweat</t>
        </is>
      </c>
      <c r="E63" s="124" t="inlineStr">
        <is>
          <t>WOMEN</t>
        </is>
      </c>
      <c r="F63" s="96" t="inlineStr">
        <is>
          <t>K150705001</t>
        </is>
      </c>
      <c r="G63" s="96" t="inlineStr">
        <is>
          <t>REINA</t>
        </is>
      </c>
      <c r="H63" s="96" t="inlineStr">
        <is>
          <t>Grey Melee Embroidery</t>
        </is>
      </c>
      <c r="I63" s="149" t="n"/>
      <c r="J63" s="149" t="inlineStr">
        <is>
          <t xml:space="preserve">Loose </t>
        </is>
      </c>
      <c r="K63" s="149" t="n"/>
      <c r="L63" s="7" t="n"/>
      <c r="M63" s="48" t="inlineStr">
        <is>
          <t>Uni Textiles</t>
        </is>
      </c>
      <c r="N63" s="13" t="inlineStr">
        <is>
          <t>Voyager</t>
        </is>
      </c>
      <c r="O63" s="13" t="n"/>
      <c r="P63" s="13" t="inlineStr">
        <is>
          <t>GR</t>
        </is>
      </c>
      <c r="Q63" s="134" t="inlineStr">
        <is>
          <t>C/O</t>
        </is>
      </c>
      <c r="R63" s="17" t="n"/>
      <c r="S63" s="135" t="n"/>
      <c r="T63" s="247" t="n"/>
      <c r="U63" s="247" t="inlineStr">
        <is>
          <t>Organic basic sweat from SS15 from Greece</t>
        </is>
      </c>
      <c r="V63" s="247" t="n"/>
      <c r="W63" s="192" t="n">
        <v>42066</v>
      </c>
      <c r="X63" s="247" t="n"/>
      <c r="Y63" s="247" t="n"/>
      <c r="Z63" s="18" t="n"/>
      <c r="AA63" s="18" t="n"/>
      <c r="AB63" s="160" t="inlineStr">
        <is>
          <t>Euro</t>
        </is>
      </c>
      <c r="AC63" s="644" t="n"/>
      <c r="AD63" s="645" t="n">
        <v>19.5</v>
      </c>
      <c r="AE63" s="644" t="n"/>
      <c r="AF63" s="645" t="n">
        <v>0.25</v>
      </c>
      <c r="AG63" s="645">
        <f>(IF(AE63&gt;0, AE63, IF(AD63&gt;0, AD63, IF(AC63&gt;0, AC63, 0))))+AF63</f>
        <v/>
      </c>
      <c r="AH63" s="645">
        <f>AJ63/2.5</f>
        <v/>
      </c>
      <c r="AI63" s="645" t="n">
        <v>139.95</v>
      </c>
      <c r="AJ63" s="651" t="n">
        <v>129.95</v>
      </c>
      <c r="AK63" s="171">
        <f>(AH63-AG63)/AH63</f>
        <v/>
      </c>
      <c r="AL63" s="27" t="n"/>
      <c r="AM63" s="27" t="n"/>
      <c r="AN63" s="27" t="n"/>
      <c r="AO63" s="646" t="n">
        <v>41915</v>
      </c>
      <c r="AP63" s="646" t="inlineStr">
        <is>
          <t>ETD 20-oct</t>
        </is>
      </c>
      <c r="AQ63" s="67" t="inlineStr">
        <is>
          <t>Send out comments 24-oct</t>
        </is>
      </c>
      <c r="AR63" s="41" t="n">
        <v>16</v>
      </c>
      <c r="AS63" s="41" t="inlineStr">
        <is>
          <t>S</t>
        </is>
      </c>
      <c r="AT63" s="41" t="n"/>
      <c r="AU63" s="41" t="n"/>
      <c r="AV63" s="97" t="n"/>
      <c r="AW63" s="128" t="n">
        <v>41978</v>
      </c>
      <c r="AX63" s="97" t="n"/>
      <c r="AY63" s="648" t="n"/>
      <c r="AZ63" s="49" t="n"/>
      <c r="BA63" s="649" t="n"/>
      <c r="BB63" s="36" t="n"/>
      <c r="BC63" s="650" t="n"/>
      <c r="BD63" s="27" t="n"/>
      <c r="BE63" s="27" t="n"/>
      <c r="BF63" s="646" t="n"/>
      <c r="BG63" s="41" t="n"/>
      <c r="BH63" s="41" t="n"/>
      <c r="BI63" s="648" t="n"/>
      <c r="BJ63" s="27" t="n"/>
      <c r="BK63" s="27">
        <f>+WEEKNUM(BJ63)</f>
        <v/>
      </c>
      <c r="BL63" s="646" t="n"/>
      <c r="BM63" s="27" t="n"/>
      <c r="BN63" s="27" t="n"/>
      <c r="BO63" s="27" t="n"/>
      <c r="BP63" s="27">
        <f>BO63*Z63</f>
        <v/>
      </c>
      <c r="BQ63" s="27" t="n"/>
      <c r="BR63" s="108">
        <f>BO63*AH63</f>
        <v/>
      </c>
      <c r="BS63" s="108">
        <f>BR63-(BO63*AG63)</f>
        <v/>
      </c>
      <c r="BT63" s="112">
        <f>BO63*AK63</f>
        <v/>
      </c>
      <c r="BU63" s="13" t="n"/>
    </row>
    <row customHeight="1" ht="44.25" r="64" s="304">
      <c r="A64" s="5" t="n"/>
      <c r="B64" s="5" t="n">
        <v>2</v>
      </c>
      <c r="C64" s="6" t="inlineStr">
        <is>
          <t>KOI</t>
        </is>
      </c>
      <c r="D64" s="96" t="inlineStr">
        <is>
          <t>sweat</t>
        </is>
      </c>
      <c r="E64" s="124" t="inlineStr">
        <is>
          <t>WOMEN</t>
        </is>
      </c>
      <c r="F64" s="96" t="inlineStr">
        <is>
          <t>K150705002</t>
        </is>
      </c>
      <c r="G64" s="96" t="inlineStr">
        <is>
          <t>REINA</t>
        </is>
      </c>
      <c r="H64" s="96" t="inlineStr">
        <is>
          <t>Grey Melee ARIGATO</t>
        </is>
      </c>
      <c r="I64" s="149" t="n"/>
      <c r="J64" s="149" t="inlineStr">
        <is>
          <t xml:space="preserve">Loose </t>
        </is>
      </c>
      <c r="K64" s="149" t="n"/>
      <c r="L64" s="7" t="n"/>
      <c r="M64" s="48" t="inlineStr">
        <is>
          <t>Uni Textiles</t>
        </is>
      </c>
      <c r="N64" s="13" t="inlineStr">
        <is>
          <t>Voyager</t>
        </is>
      </c>
      <c r="O64" s="13" t="n"/>
      <c r="P64" s="13" t="inlineStr">
        <is>
          <t>GR</t>
        </is>
      </c>
      <c r="Q64" s="134" t="inlineStr">
        <is>
          <t>C/O</t>
        </is>
      </c>
      <c r="R64" s="17" t="n"/>
      <c r="S64" s="135" t="n"/>
      <c r="T64" s="247" t="n"/>
      <c r="U64" s="247" t="inlineStr">
        <is>
          <t>Herringbone sweat from Greece</t>
        </is>
      </c>
      <c r="V64" s="247" t="n"/>
      <c r="W64" s="192" t="n">
        <v>42066</v>
      </c>
      <c r="X64" s="247" t="n"/>
      <c r="Y64" s="247" t="n"/>
      <c r="Z64" s="18" t="n"/>
      <c r="AA64" s="18" t="n"/>
      <c r="AB64" s="160" t="inlineStr">
        <is>
          <t>Euro</t>
        </is>
      </c>
      <c r="AC64" s="644" t="n"/>
      <c r="AD64" s="645" t="n">
        <v>10.5</v>
      </c>
      <c r="AE64" s="644" t="n"/>
      <c r="AF64" s="645" t="n">
        <v>0.25</v>
      </c>
      <c r="AG64" s="645">
        <f>(IF(AE64&gt;0, AE64, IF(AD64&gt;0, AD64, IF(AC64&gt;0, AC64, 0))))+AF64</f>
        <v/>
      </c>
      <c r="AH64" s="645">
        <f>AJ64/2.5</f>
        <v/>
      </c>
      <c r="AI64" s="645" t="n">
        <v>119.95</v>
      </c>
      <c r="AJ64" s="651" t="n">
        <v>99.95</v>
      </c>
      <c r="AK64" s="171">
        <f>(AH64-AG64)/AH64</f>
        <v/>
      </c>
      <c r="AL64" s="27" t="n"/>
      <c r="AM64" s="27" t="n"/>
      <c r="AN64" s="27" t="n"/>
      <c r="AO64" s="646" t="inlineStr">
        <is>
          <t>FABRIC 3/10 PROTO 3/10</t>
        </is>
      </c>
      <c r="AP64" s="646" t="inlineStr">
        <is>
          <t>ETD 20-oct</t>
        </is>
      </c>
      <c r="AQ64" s="67" t="inlineStr">
        <is>
          <t>Send out comments 24-oct</t>
        </is>
      </c>
      <c r="AR64" s="41" t="n">
        <v>16</v>
      </c>
      <c r="AS64" s="41" t="inlineStr">
        <is>
          <t>S</t>
        </is>
      </c>
      <c r="AT64" s="41" t="n"/>
      <c r="AU64" s="132" t="n"/>
      <c r="AV64" s="97" t="n"/>
      <c r="AW64" s="128" t="n">
        <v>41978</v>
      </c>
      <c r="AX64" s="97" t="n"/>
      <c r="AY64" s="648" t="n"/>
      <c r="AZ64" s="49" t="n"/>
      <c r="BA64" s="649" t="n"/>
      <c r="BB64" s="36" t="n"/>
      <c r="BC64" s="650" t="n"/>
      <c r="BD64" s="27" t="n"/>
      <c r="BE64" s="27" t="n"/>
      <c r="BF64" s="646" t="n"/>
      <c r="BG64" s="41" t="n"/>
      <c r="BH64" s="41" t="n"/>
      <c r="BI64" s="648" t="n"/>
      <c r="BJ64" s="27" t="n"/>
      <c r="BK64" s="27">
        <f>+WEEKNUM(BJ64)</f>
        <v/>
      </c>
      <c r="BL64" s="646" t="n"/>
      <c r="BM64" s="27" t="n"/>
      <c r="BN64" s="27" t="n"/>
      <c r="BO64" s="27" t="n"/>
      <c r="BP64" s="27">
        <f>BO64*Z64</f>
        <v/>
      </c>
      <c r="BQ64" s="27" t="n"/>
      <c r="BR64" s="108">
        <f>BO64*AH64</f>
        <v/>
      </c>
      <c r="BS64" s="108">
        <f>BR64-(BO64*AG64)</f>
        <v/>
      </c>
      <c r="BT64" s="112">
        <f>BO64*AK64</f>
        <v/>
      </c>
      <c r="BU64" s="13" t="n"/>
    </row>
    <row customHeight="1" ht="44.25" r="65" s="304">
      <c r="A65" s="5" t="n"/>
      <c r="B65" s="5" t="n">
        <v>1</v>
      </c>
      <c r="C65" s="6" t="inlineStr">
        <is>
          <t>KOI</t>
        </is>
      </c>
      <c r="D65" s="96" t="inlineStr">
        <is>
          <t>tee</t>
        </is>
      </c>
      <c r="E65" s="124" t="inlineStr">
        <is>
          <t>WOMEN</t>
        </is>
      </c>
      <c r="F65" s="96" t="inlineStr">
        <is>
          <t>K150705003</t>
        </is>
      </c>
      <c r="G65" s="96" t="inlineStr">
        <is>
          <t>ALEXIA</t>
        </is>
      </c>
      <c r="H65" s="96" t="inlineStr">
        <is>
          <t>Red / Navy</t>
        </is>
      </c>
      <c r="I65" s="149" t="n"/>
      <c r="J65" s="149" t="inlineStr">
        <is>
          <t>Slim</t>
        </is>
      </c>
      <c r="K65" s="149" t="n"/>
      <c r="L65" s="7" t="n"/>
      <c r="M65" s="48" t="inlineStr">
        <is>
          <t>IndyBlu</t>
        </is>
      </c>
      <c r="N65" s="13" t="n"/>
      <c r="O65" s="13" t="n"/>
      <c r="P65" s="13" t="n"/>
      <c r="Q65" s="134" t="inlineStr">
        <is>
          <t>C/O</t>
        </is>
      </c>
      <c r="R65" s="17" t="n"/>
      <c r="S65" s="135" t="n"/>
      <c r="T65" s="135" t="inlineStr">
        <is>
          <t>KOI-jersey-SS15-006</t>
        </is>
      </c>
      <c r="U65" s="247" t="n"/>
      <c r="V65" s="247" t="n"/>
      <c r="W65" s="192" t="n">
        <v>42010</v>
      </c>
      <c r="X65" s="192" t="n">
        <v>42038</v>
      </c>
      <c r="Y65" s="192" t="n">
        <v>42066</v>
      </c>
      <c r="Z65" s="18" t="n"/>
      <c r="AA65" s="18" t="n"/>
      <c r="AB65" s="160" t="inlineStr">
        <is>
          <t>Euro</t>
        </is>
      </c>
      <c r="AC65" s="644" t="n"/>
      <c r="AD65" s="645" t="n">
        <v>13</v>
      </c>
      <c r="AE65" s="644" t="n"/>
      <c r="AF65" s="645">
        <f>(IF(AE65&gt;0, AE65, IF(AD65&gt;0, AD65, IF(AC65&gt;0, AC65, 0))))*0.3</f>
        <v/>
      </c>
      <c r="AG65" s="645">
        <f>(IF(AE65&gt;0, AE65, IF(AD65&gt;0, AD65, IF(AC65&gt;0, AC65, 0))))+AF65</f>
        <v/>
      </c>
      <c r="AH65" s="645">
        <f>AJ65/2.5</f>
        <v/>
      </c>
      <c r="AI65" s="645" t="n">
        <v>89.95</v>
      </c>
      <c r="AJ65" s="645" t="n">
        <v>89.95</v>
      </c>
      <c r="AK65" s="171">
        <f>(AH65-AG65)/AH65</f>
        <v/>
      </c>
      <c r="AL65" s="27" t="n"/>
      <c r="AM65" s="27" t="n"/>
      <c r="AN65" s="27" t="n"/>
      <c r="AO65" s="646" t="n">
        <v>41894</v>
      </c>
      <c r="AP65" s="646" t="n"/>
      <c r="AQ65" s="27" t="inlineStr">
        <is>
          <t>New fit sample needed</t>
        </is>
      </c>
      <c r="AR65" s="41" t="n">
        <v>16</v>
      </c>
      <c r="AS65" s="41" t="inlineStr">
        <is>
          <t>S</t>
        </is>
      </c>
      <c r="AT65" s="41" t="n"/>
      <c r="AU65" s="41" t="n"/>
      <c r="AV65" s="97" t="n"/>
      <c r="AW65" s="129" t="n">
        <v>41980</v>
      </c>
      <c r="AX65" s="129" t="n">
        <v>42009</v>
      </c>
      <c r="AY65" s="648" t="n"/>
      <c r="AZ65" s="49" t="n"/>
      <c r="BA65" s="649" t="n"/>
      <c r="BB65" s="36" t="n"/>
      <c r="BC65" s="650" t="n"/>
      <c r="BD65" s="27" t="n"/>
      <c r="BE65" s="27" t="n"/>
      <c r="BF65" s="646" t="n"/>
      <c r="BG65" s="41" t="n"/>
      <c r="BH65" s="41" t="n"/>
      <c r="BI65" s="648" t="n"/>
      <c r="BJ65" s="27" t="n"/>
      <c r="BK65" s="27">
        <f>+WEEKNUM(BJ65)</f>
        <v/>
      </c>
      <c r="BL65" s="646" t="n"/>
      <c r="BM65" s="27" t="n"/>
      <c r="BN65" s="27" t="n"/>
      <c r="BO65" s="27" t="n"/>
      <c r="BP65" s="27">
        <f>BO65*Z65</f>
        <v/>
      </c>
      <c r="BQ65" s="27" t="n"/>
      <c r="BR65" s="108">
        <f>BO65*AH65</f>
        <v/>
      </c>
      <c r="BS65" s="108">
        <f>BR65-(BO65*AG65)</f>
        <v/>
      </c>
      <c r="BT65" s="112">
        <f>BO65*AK65</f>
        <v/>
      </c>
      <c r="BU65" s="13" t="n"/>
    </row>
    <row customFormat="1" customHeight="1" ht="44.25" r="66" s="86">
      <c r="A66" s="5" t="n"/>
      <c r="B66" s="5" t="n">
        <v>1</v>
      </c>
      <c r="C66" s="6" t="inlineStr">
        <is>
          <t>KOI</t>
        </is>
      </c>
      <c r="D66" s="96" t="inlineStr">
        <is>
          <t>sweat</t>
        </is>
      </c>
      <c r="E66" s="124" t="inlineStr">
        <is>
          <t>WOMEN</t>
        </is>
      </c>
      <c r="F66" s="96" t="inlineStr">
        <is>
          <t>K150705004</t>
        </is>
      </c>
      <c r="G66" s="96" t="inlineStr">
        <is>
          <t>SALOME</t>
        </is>
      </c>
      <c r="H66" s="96" t="inlineStr">
        <is>
          <t>Navy</t>
        </is>
      </c>
      <c r="I66" s="149" t="n"/>
      <c r="J66" s="149" t="inlineStr">
        <is>
          <t xml:space="preserve">Loose </t>
        </is>
      </c>
      <c r="K66" s="149" t="n"/>
      <c r="L66" s="7" t="n"/>
      <c r="M66" s="48" t="inlineStr">
        <is>
          <t>Uni Textiles</t>
        </is>
      </c>
      <c r="N66" s="13" t="inlineStr">
        <is>
          <t>New Power</t>
        </is>
      </c>
      <c r="O66" s="13" t="n"/>
      <c r="P66" s="13" t="inlineStr">
        <is>
          <t>GR</t>
        </is>
      </c>
      <c r="Q66" s="17" t="n"/>
      <c r="R66" s="17" t="n"/>
      <c r="S66" s="135" t="n"/>
      <c r="T66" s="247" t="n"/>
      <c r="U66" s="247" t="inlineStr">
        <is>
          <t>Basic sweat quality from SS15</t>
        </is>
      </c>
      <c r="V66" s="247" t="n"/>
      <c r="W66" s="192" t="n">
        <v>42066</v>
      </c>
      <c r="X66" s="247" t="n"/>
      <c r="Y66" s="247" t="n"/>
      <c r="Z66" s="18" t="n"/>
      <c r="AA66" s="18" t="n"/>
      <c r="AB66" s="160" t="inlineStr">
        <is>
          <t>Euro</t>
        </is>
      </c>
      <c r="AC66" s="644" t="n"/>
      <c r="AD66" s="645" t="n">
        <v>18.7</v>
      </c>
      <c r="AE66" s="644" t="n"/>
      <c r="AF66" s="645" t="n">
        <v>0.25</v>
      </c>
      <c r="AG66" s="645">
        <f>(IF(AE66&gt;0, AE66, IF(AD66&gt;0, AD66, IF(AC66&gt;0, AC66, 0))))+AF66</f>
        <v/>
      </c>
      <c r="AH66" s="645">
        <f>AJ66/2.5</f>
        <v/>
      </c>
      <c r="AI66" s="645" t="n">
        <v>99.95</v>
      </c>
      <c r="AJ66" s="645" t="n">
        <v>99.95</v>
      </c>
      <c r="AK66" s="171">
        <f>(AH66-AG66)/AH66</f>
        <v/>
      </c>
      <c r="AL66" s="27" t="n"/>
      <c r="AM66" s="27" t="n"/>
      <c r="AN66" s="27" t="n"/>
      <c r="AO66" s="646" t="n">
        <v>41907</v>
      </c>
      <c r="AP66" s="646" t="inlineStr">
        <is>
          <t>ETD 20-oct</t>
        </is>
      </c>
      <c r="AQ66" s="67" t="inlineStr">
        <is>
          <t>Send out comments 24-oct</t>
        </is>
      </c>
      <c r="AR66" s="41" t="n">
        <v>16</v>
      </c>
      <c r="AS66" s="41" t="inlineStr">
        <is>
          <t>S</t>
        </is>
      </c>
      <c r="AT66" s="41" t="n"/>
      <c r="AU66" s="41" t="n"/>
      <c r="AV66" s="97" t="n"/>
      <c r="AW66" s="128" t="n">
        <v>41978</v>
      </c>
      <c r="AX66" s="97" t="n"/>
      <c r="AY66" s="648" t="n"/>
      <c r="AZ66" s="49" t="n"/>
      <c r="BA66" s="649" t="n"/>
      <c r="BB66" s="36" t="n"/>
      <c r="BC66" s="650" t="n"/>
      <c r="BD66" s="27" t="n"/>
      <c r="BE66" s="27" t="n"/>
      <c r="BF66" s="646" t="n"/>
      <c r="BG66" s="41" t="n"/>
      <c r="BH66" s="41" t="n"/>
      <c r="BI66" s="648" t="n"/>
      <c r="BJ66" s="27" t="n"/>
      <c r="BK66" s="27">
        <f>+WEEKNUM(BJ66)</f>
        <v/>
      </c>
      <c r="BL66" s="646" t="n"/>
      <c r="BM66" s="27" t="n"/>
      <c r="BN66" s="27" t="n"/>
      <c r="BO66" s="27" t="n"/>
      <c r="BP66" s="27">
        <f>BO66*Z66</f>
        <v/>
      </c>
      <c r="BQ66" s="27" t="n"/>
      <c r="BR66" s="108">
        <f>BO66*AH66</f>
        <v/>
      </c>
      <c r="BS66" s="108">
        <f>BR66-(BO66*AG66)</f>
        <v/>
      </c>
      <c r="BT66" s="112">
        <f>BO66*AK66</f>
        <v/>
      </c>
      <c r="BU66" s="13" t="n"/>
    </row>
    <row customFormat="1" customHeight="1" ht="44.25" r="67" s="86">
      <c r="A67" s="5" t="n"/>
      <c r="B67" s="5" t="n">
        <v>1</v>
      </c>
      <c r="C67" s="6" t="inlineStr">
        <is>
          <t>KOI</t>
        </is>
      </c>
      <c r="D67" s="96" t="inlineStr">
        <is>
          <t>sweat</t>
        </is>
      </c>
      <c r="E67" s="124" t="inlineStr">
        <is>
          <t>WOMEN</t>
        </is>
      </c>
      <c r="F67" s="96" t="inlineStr">
        <is>
          <t>K150705005</t>
        </is>
      </c>
      <c r="G67" s="96" t="inlineStr">
        <is>
          <t>ARSINOE</t>
        </is>
      </c>
      <c r="H67" s="96" t="inlineStr">
        <is>
          <t>Off White Origami Eagle</t>
        </is>
      </c>
      <c r="I67" s="149" t="n"/>
      <c r="J67" s="149" t="inlineStr">
        <is>
          <t xml:space="preserve">Loose </t>
        </is>
      </c>
      <c r="K67" s="149" t="n"/>
      <c r="L67" s="7" t="n"/>
      <c r="M67" s="48" t="inlineStr">
        <is>
          <t>Uni Textiles</t>
        </is>
      </c>
      <c r="N67" s="13" t="inlineStr">
        <is>
          <t>New Power</t>
        </is>
      </c>
      <c r="O67" s="13" t="n"/>
      <c r="P67" s="13" t="inlineStr">
        <is>
          <t>GR</t>
        </is>
      </c>
      <c r="Q67" s="134" t="inlineStr">
        <is>
          <t>NEW</t>
        </is>
      </c>
      <c r="R67" s="17" t="n"/>
      <c r="S67" s="135" t="n"/>
      <c r="T67" s="247" t="n"/>
      <c r="U67" s="247" t="inlineStr">
        <is>
          <t>Herringbone sweat from Greece (reverse side only outside)</t>
        </is>
      </c>
      <c r="V67" s="247" t="n"/>
      <c r="W67" s="192" t="n">
        <v>42066</v>
      </c>
      <c r="X67" s="247" t="n"/>
      <c r="Y67" s="247" t="n"/>
      <c r="Z67" s="18" t="n"/>
      <c r="AA67" s="18" t="n"/>
      <c r="AB67" s="160" t="inlineStr">
        <is>
          <t>Euro</t>
        </is>
      </c>
      <c r="AC67" s="644" t="n"/>
      <c r="AD67" s="645" t="n">
        <v>19.75</v>
      </c>
      <c r="AE67" s="644" t="n"/>
      <c r="AF67" s="645" t="n">
        <v>0.25</v>
      </c>
      <c r="AG67" s="645">
        <f>(IF(AE67&gt;0, AE67, IF(AD67&gt;0, AD67, IF(AC67&gt;0, AC67, 0))))+AF67</f>
        <v/>
      </c>
      <c r="AH67" s="645">
        <f>AJ67/2.5</f>
        <v/>
      </c>
      <c r="AI67" s="645" t="n">
        <v>129.95</v>
      </c>
      <c r="AJ67" s="651" t="n">
        <v>119.95</v>
      </c>
      <c r="AK67" s="171">
        <f>(AH67-AG67)/AH67</f>
        <v/>
      </c>
      <c r="AL67" s="27" t="n"/>
      <c r="AM67" s="27" t="n"/>
      <c r="AN67" s="27" t="n"/>
      <c r="AO67" s="646" t="n">
        <v>41907</v>
      </c>
      <c r="AP67" s="646" t="inlineStr">
        <is>
          <t>ETD 20-oct</t>
        </is>
      </c>
      <c r="AQ67" s="67" t="inlineStr">
        <is>
          <t>Send out comments 24-oct</t>
        </is>
      </c>
      <c r="AR67" s="41" t="n">
        <v>16</v>
      </c>
      <c r="AS67" s="41" t="inlineStr">
        <is>
          <t>S</t>
        </is>
      </c>
      <c r="AT67" s="41" t="n"/>
      <c r="AU67" s="41" t="n"/>
      <c r="AV67" s="97" t="n"/>
      <c r="AW67" s="128" t="n">
        <v>41978</v>
      </c>
      <c r="AX67" s="129" t="n">
        <v>42009</v>
      </c>
      <c r="AY67" s="648" t="n"/>
      <c r="AZ67" s="49" t="n"/>
      <c r="BA67" s="649" t="n"/>
      <c r="BB67" s="36" t="n"/>
      <c r="BC67" s="650" t="n"/>
      <c r="BD67" s="27" t="n"/>
      <c r="BE67" s="27" t="n"/>
      <c r="BF67" s="646" t="n"/>
      <c r="BG67" s="41" t="n"/>
      <c r="BH67" s="41" t="n"/>
      <c r="BI67" s="648" t="n"/>
      <c r="BJ67" s="27" t="n"/>
      <c r="BK67" s="27">
        <f>+WEEKNUM(BJ67)</f>
        <v/>
      </c>
      <c r="BL67" s="646" t="n"/>
      <c r="BM67" s="27" t="n"/>
      <c r="BN67" s="27" t="n"/>
      <c r="BO67" s="27" t="n"/>
      <c r="BP67" s="27">
        <f>BO67*Z67</f>
        <v/>
      </c>
      <c r="BQ67" s="27" t="n"/>
      <c r="BR67" s="108">
        <f>BO67*AH67</f>
        <v/>
      </c>
      <c r="BS67" s="108">
        <f>BR67-(BO67*AG67)</f>
        <v/>
      </c>
      <c r="BT67" s="112">
        <f>BO67*AK67</f>
        <v/>
      </c>
      <c r="BU67" s="13" t="n"/>
    </row>
    <row customFormat="1" customHeight="1" hidden="1" ht="44.25" r="68" s="86">
      <c r="A68" s="73" t="inlineStr">
        <is>
          <t>x</t>
        </is>
      </c>
      <c r="B68" s="73" t="n"/>
      <c r="C68" s="74" t="inlineStr">
        <is>
          <t>KOI</t>
        </is>
      </c>
      <c r="D68" s="76" t="inlineStr">
        <is>
          <t>sweat</t>
        </is>
      </c>
      <c r="E68" s="75" t="inlineStr">
        <is>
          <t>WOMEN</t>
        </is>
      </c>
      <c r="F68" s="76" t="inlineStr">
        <is>
          <t>K150705006</t>
        </is>
      </c>
      <c r="G68" s="76" t="inlineStr">
        <is>
          <t>REINA</t>
        </is>
      </c>
      <c r="H68" s="76" t="inlineStr">
        <is>
          <t>Grey Melee Embroidery</t>
        </is>
      </c>
      <c r="I68" s="121" t="n"/>
      <c r="J68" s="121" t="n"/>
      <c r="K68" s="121" t="n"/>
      <c r="L68" s="77" t="n">
        <v>41919</v>
      </c>
      <c r="M68" s="76" t="inlineStr">
        <is>
          <t>Uni Textiles</t>
        </is>
      </c>
      <c r="N68" s="78" t="n"/>
      <c r="O68" s="78" t="n"/>
      <c r="P68" s="78" t="n"/>
      <c r="Q68" s="79" t="n"/>
      <c r="R68" s="79" t="n"/>
      <c r="S68" s="139" t="n"/>
      <c r="T68" s="80" t="n"/>
      <c r="U68" s="93" t="inlineStr">
        <is>
          <t>Herringbone sweat from Greece</t>
        </is>
      </c>
      <c r="V68" s="80" t="n"/>
      <c r="W68" s="80" t="n"/>
      <c r="X68" s="80" t="n"/>
      <c r="Y68" s="80" t="n"/>
      <c r="Z68" s="81" t="n"/>
      <c r="AA68" s="81" t="n"/>
      <c r="AB68" s="161" t="n"/>
      <c r="AC68" s="656" t="n"/>
      <c r="AD68" s="657" t="n"/>
      <c r="AE68" s="656" t="n"/>
      <c r="AF68" s="657" t="n">
        <v>0.25</v>
      </c>
      <c r="AG68" s="657">
        <f>(IF(AE68&gt;0, AE68, IF(AD68&gt;0, AD68, IF(AC68&gt;0, AC68, 0))))+AF68</f>
        <v/>
      </c>
      <c r="AH68" s="657">
        <f>AG68*2</f>
        <v/>
      </c>
      <c r="AI68" s="657">
        <f>AG68*2.5</f>
        <v/>
      </c>
      <c r="AJ68" s="657">
        <f>AH68*2.5</f>
        <v/>
      </c>
      <c r="AK68" s="172">
        <f>(AH68-AG68)/AH68</f>
        <v/>
      </c>
      <c r="AL68" s="82" t="n"/>
      <c r="AM68" s="82" t="n"/>
      <c r="AN68" s="82" t="n"/>
      <c r="AO68" s="658" t="inlineStr">
        <is>
          <t>FABRIC 3/10</t>
        </is>
      </c>
      <c r="AP68" s="658" t="n"/>
      <c r="AQ68" s="82" t="n"/>
      <c r="AR68" s="82" t="n">
        <v>16</v>
      </c>
      <c r="AS68" s="82" t="inlineStr">
        <is>
          <t>S</t>
        </is>
      </c>
      <c r="AT68" s="82" t="n"/>
      <c r="AU68" s="82" t="n"/>
      <c r="AV68" s="98" t="n"/>
      <c r="AW68" s="98" t="inlineStr">
        <is>
          <t>ETD 06-Dec</t>
        </is>
      </c>
      <c r="AX68" s="98" t="n"/>
      <c r="AY68" s="658" t="n"/>
      <c r="AZ68" s="81" t="n"/>
      <c r="BA68" s="658" t="n"/>
      <c r="BB68" s="84" t="n"/>
      <c r="BC68" s="659" t="n"/>
      <c r="BD68" s="82" t="n"/>
      <c r="BE68" s="82" t="n"/>
      <c r="BF68" s="658" t="n"/>
      <c r="BG68" s="82" t="n"/>
      <c r="BH68" s="82" t="n"/>
      <c r="BI68" s="658" t="n"/>
      <c r="BJ68" s="82" t="n"/>
      <c r="BK68" s="82">
        <f>+WEEKNUM(BJ68)</f>
        <v/>
      </c>
      <c r="BL68" s="658" t="n"/>
      <c r="BM68" s="82" t="n"/>
      <c r="BN68" s="82" t="n"/>
      <c r="BO68" s="82" t="n"/>
      <c r="BP68" s="82">
        <f>BO68*Z68</f>
        <v/>
      </c>
      <c r="BQ68" s="82" t="n"/>
      <c r="BR68" s="109">
        <f>BO68*AH68</f>
        <v/>
      </c>
      <c r="BS68" s="109">
        <f>BR68-(BO68*AG68)</f>
        <v/>
      </c>
      <c r="BT68" s="113">
        <f>BO68*AK68</f>
        <v/>
      </c>
      <c r="BU68" s="78" t="n"/>
    </row>
    <row customFormat="1" customHeight="1" ht="44.25" r="69" s="86">
      <c r="A69" s="5" t="n"/>
      <c r="B69" s="5" t="n">
        <v>2</v>
      </c>
      <c r="C69" s="6" t="inlineStr">
        <is>
          <t>KOI</t>
        </is>
      </c>
      <c r="D69" s="96" t="inlineStr">
        <is>
          <t>sweat</t>
        </is>
      </c>
      <c r="E69" s="124" t="inlineStr">
        <is>
          <t>WOMEN</t>
        </is>
      </c>
      <c r="F69" s="96" t="inlineStr">
        <is>
          <t>K150705006</t>
        </is>
      </c>
      <c r="G69" s="96" t="inlineStr">
        <is>
          <t>REINA</t>
        </is>
      </c>
      <c r="H69" s="96" t="inlineStr">
        <is>
          <t>Herringbone Eagle</t>
        </is>
      </c>
      <c r="I69" s="149" t="n"/>
      <c r="J69" s="149" t="inlineStr">
        <is>
          <t xml:space="preserve">Loose </t>
        </is>
      </c>
      <c r="K69" s="149" t="n"/>
      <c r="L69" s="7" t="n">
        <v>41919</v>
      </c>
      <c r="M69" s="48" t="inlineStr">
        <is>
          <t>Uni Textiles</t>
        </is>
      </c>
      <c r="N69" s="13" t="inlineStr">
        <is>
          <t>New Power</t>
        </is>
      </c>
      <c r="O69" s="13" t="n"/>
      <c r="P69" s="13" t="inlineStr">
        <is>
          <t>GR</t>
        </is>
      </c>
      <c r="Q69" s="134" t="inlineStr">
        <is>
          <t>C/O</t>
        </is>
      </c>
      <c r="R69" s="17" t="n"/>
      <c r="S69" s="135" t="n"/>
      <c r="T69" s="247" t="n"/>
      <c r="U69" s="51" t="inlineStr">
        <is>
          <t>Herringbone sweat from Greece</t>
        </is>
      </c>
      <c r="V69" s="247" t="n"/>
      <c r="W69" s="192" t="n">
        <v>42066</v>
      </c>
      <c r="X69" s="247" t="n"/>
      <c r="Y69" s="247" t="n"/>
      <c r="Z69" s="18" t="n"/>
      <c r="AA69" s="18" t="n"/>
      <c r="AB69" s="160" t="inlineStr">
        <is>
          <t>Euro</t>
        </is>
      </c>
      <c r="AC69" s="644" t="n"/>
      <c r="AD69" s="645" t="n">
        <v>21.3</v>
      </c>
      <c r="AE69" s="644" t="n"/>
      <c r="AF69" s="645" t="n">
        <v>0.25</v>
      </c>
      <c r="AG69" s="645">
        <f>(IF(AE69&gt;0, AE69, IF(AD69&gt;0, AD69, IF(AC69&gt;0, AC69, 0))))+AF69</f>
        <v/>
      </c>
      <c r="AH69" s="645">
        <f>AJ69/2.5</f>
        <v/>
      </c>
      <c r="AI69" s="645" t="n">
        <v>129.95</v>
      </c>
      <c r="AJ69" s="651" t="n">
        <v>119.95</v>
      </c>
      <c r="AK69" s="171">
        <f>(AH69-AG69)/AH69</f>
        <v/>
      </c>
      <c r="AL69" s="27" t="n"/>
      <c r="AM69" s="27" t="n"/>
      <c r="AN69" s="27" t="n"/>
      <c r="AO69" s="646" t="n"/>
      <c r="AP69" s="646" t="inlineStr">
        <is>
          <t>ETD 20-oct</t>
        </is>
      </c>
      <c r="AQ69" s="67" t="inlineStr">
        <is>
          <t>Send out comments 24-oct</t>
        </is>
      </c>
      <c r="AR69" s="41" t="n">
        <v>16</v>
      </c>
      <c r="AS69" s="41" t="inlineStr">
        <is>
          <t>S</t>
        </is>
      </c>
      <c r="AT69" s="41" t="n"/>
      <c r="AU69" s="41" t="n"/>
      <c r="AV69" s="97" t="n"/>
      <c r="AW69" s="128" t="n">
        <v>41978</v>
      </c>
      <c r="AX69" s="97" t="n"/>
      <c r="AY69" s="648" t="n"/>
      <c r="AZ69" s="49" t="n"/>
      <c r="BA69" s="649" t="n"/>
      <c r="BB69" s="36" t="n"/>
      <c r="BC69" s="650" t="n"/>
      <c r="BD69" s="27" t="n"/>
      <c r="BE69" s="27" t="n"/>
      <c r="BF69" s="646" t="n"/>
      <c r="BG69" s="41" t="n"/>
      <c r="BH69" s="41" t="n"/>
      <c r="BI69" s="648" t="n"/>
      <c r="BJ69" s="27" t="n"/>
      <c r="BK69" s="27">
        <f>+WEEKNUM(BJ69)</f>
        <v/>
      </c>
      <c r="BL69" s="646" t="n"/>
      <c r="BM69" s="27" t="n"/>
      <c r="BN69" s="27" t="n"/>
      <c r="BO69" s="27" t="n"/>
      <c r="BP69" s="27">
        <f>BO69*Z69</f>
        <v/>
      </c>
      <c r="BQ69" s="27" t="n"/>
      <c r="BR69" s="108">
        <f>BO69*AH69</f>
        <v/>
      </c>
      <c r="BS69" s="108">
        <f>BR69-(BO69*AG69)</f>
        <v/>
      </c>
      <c r="BT69" s="112">
        <f>BO69*AK69</f>
        <v/>
      </c>
      <c r="BU69" s="13" t="n"/>
    </row>
    <row customFormat="1" customHeight="1" ht="44.25" r="70" s="86">
      <c r="A70" s="5" t="n"/>
      <c r="B70" s="5" t="n">
        <v>1</v>
      </c>
      <c r="C70" s="6" t="inlineStr">
        <is>
          <t>KOI</t>
        </is>
      </c>
      <c r="D70" s="96" t="inlineStr">
        <is>
          <t>sweat</t>
        </is>
      </c>
      <c r="E70" s="124" t="inlineStr">
        <is>
          <t>WOMEN</t>
        </is>
      </c>
      <c r="F70" s="96" t="inlineStr">
        <is>
          <t>K150705007</t>
        </is>
      </c>
      <c r="G70" s="96" t="inlineStr">
        <is>
          <t>ARSINOE</t>
        </is>
      </c>
      <c r="H70" s="96" t="inlineStr">
        <is>
          <t>Off White All Over Embroidery</t>
        </is>
      </c>
      <c r="I70" s="149" t="n"/>
      <c r="J70" s="149" t="inlineStr">
        <is>
          <t xml:space="preserve">Loose </t>
        </is>
      </c>
      <c r="K70" s="149" t="n"/>
      <c r="L70" s="7" t="n"/>
      <c r="M70" s="48" t="inlineStr">
        <is>
          <t>Uni Textiles</t>
        </is>
      </c>
      <c r="N70" s="13" t="inlineStr">
        <is>
          <t>New Power</t>
        </is>
      </c>
      <c r="O70" s="13" t="n"/>
      <c r="P70" s="13" t="inlineStr">
        <is>
          <t>GR</t>
        </is>
      </c>
      <c r="Q70" s="134" t="inlineStr">
        <is>
          <t>NEW</t>
        </is>
      </c>
      <c r="R70" s="17" t="n"/>
      <c r="S70" s="135" t="n"/>
      <c r="T70" s="247" t="n"/>
      <c r="U70" s="247" t="inlineStr">
        <is>
          <t>Organic slub jersey</t>
        </is>
      </c>
      <c r="V70" s="247" t="n"/>
      <c r="W70" s="192" t="n">
        <v>42066</v>
      </c>
      <c r="X70" s="247" t="n"/>
      <c r="Y70" s="247" t="n"/>
      <c r="Z70" s="18" t="n"/>
      <c r="AA70" s="18" t="n"/>
      <c r="AB70" s="160" t="inlineStr">
        <is>
          <t>Euro</t>
        </is>
      </c>
      <c r="AC70" s="644" t="n"/>
      <c r="AD70" s="645" t="n">
        <v>15.5</v>
      </c>
      <c r="AE70" s="644" t="n"/>
      <c r="AF70" s="645" t="n">
        <v>0.25</v>
      </c>
      <c r="AG70" s="645">
        <f>(IF(AE70&gt;0, AE70, IF(AD70&gt;0, AD70, IF(AC70&gt;0, AC70, 0))))+AF70</f>
        <v/>
      </c>
      <c r="AH70" s="645">
        <f>AJ70/2.5</f>
        <v/>
      </c>
      <c r="AI70" s="645" t="n">
        <v>139.95</v>
      </c>
      <c r="AJ70" s="651" t="n">
        <v>119.95</v>
      </c>
      <c r="AK70" s="171">
        <f>(AH70-AG70)/AH70</f>
        <v/>
      </c>
      <c r="AL70" s="27" t="n"/>
      <c r="AM70" s="27" t="n"/>
      <c r="AN70" s="27" t="n"/>
      <c r="AO70" s="646" t="n">
        <v>41907</v>
      </c>
      <c r="AP70" s="646" t="inlineStr">
        <is>
          <t>ETD 20-oct</t>
        </is>
      </c>
      <c r="AQ70" s="67" t="inlineStr">
        <is>
          <t>Send out comments 24-oct</t>
        </is>
      </c>
      <c r="AR70" s="41" t="n">
        <v>16</v>
      </c>
      <c r="AS70" s="41" t="inlineStr">
        <is>
          <t>S</t>
        </is>
      </c>
      <c r="AT70" s="41" t="n"/>
      <c r="AU70" s="41" t="n"/>
      <c r="AV70" s="97" t="n"/>
      <c r="AW70" s="129" t="n">
        <v>42009</v>
      </c>
      <c r="AX70" s="129" t="n"/>
      <c r="AY70" s="648" t="n"/>
      <c r="AZ70" s="49" t="n"/>
      <c r="BA70" s="649" t="n"/>
      <c r="BB70" s="36" t="n"/>
      <c r="BC70" s="650" t="n"/>
      <c r="BD70" s="27" t="n"/>
      <c r="BE70" s="27" t="n"/>
      <c r="BF70" s="646" t="n"/>
      <c r="BG70" s="41" t="n"/>
      <c r="BH70" s="41" t="n"/>
      <c r="BI70" s="648" t="n"/>
      <c r="BJ70" s="27" t="n"/>
      <c r="BK70" s="27">
        <f>+WEEKNUM(BJ70)</f>
        <v/>
      </c>
      <c r="BL70" s="646" t="n"/>
      <c r="BM70" s="27" t="n"/>
      <c r="BN70" s="27" t="n"/>
      <c r="BO70" s="27" t="n"/>
      <c r="BP70" s="27">
        <f>BO70*Z70</f>
        <v/>
      </c>
      <c r="BQ70" s="27" t="n"/>
      <c r="BR70" s="108">
        <f>BO70*AH70</f>
        <v/>
      </c>
      <c r="BS70" s="108">
        <f>BR70-(BO70*AG70)</f>
        <v/>
      </c>
      <c r="BT70" s="112">
        <f>BO70*AK70</f>
        <v/>
      </c>
      <c r="BU70" s="13" t="n"/>
    </row>
    <row customHeight="1" ht="44.25" r="71" s="304">
      <c r="A71" s="5" t="n"/>
      <c r="B71" s="5" t="n">
        <v>3</v>
      </c>
      <c r="C71" s="6" t="inlineStr">
        <is>
          <t>KOI</t>
        </is>
      </c>
      <c r="D71" s="96" t="inlineStr">
        <is>
          <t>sweat</t>
        </is>
      </c>
      <c r="E71" s="124" t="inlineStr">
        <is>
          <t>WOMEN</t>
        </is>
      </c>
      <c r="F71" s="96" t="inlineStr">
        <is>
          <t>K150705008</t>
        </is>
      </c>
      <c r="G71" s="96" t="inlineStr">
        <is>
          <t>REINA</t>
        </is>
      </c>
      <c r="H71" s="96" t="inlineStr">
        <is>
          <t>Batik 4 Dip Indigo</t>
        </is>
      </c>
      <c r="I71" s="149" t="n"/>
      <c r="J71" s="149" t="inlineStr">
        <is>
          <t xml:space="preserve">Loose </t>
        </is>
      </c>
      <c r="K71" s="149" t="n"/>
      <c r="L71" s="7" t="n"/>
      <c r="M71" s="48" t="inlineStr">
        <is>
          <t>IndyBlu</t>
        </is>
      </c>
      <c r="N71" s="13" t="n"/>
      <c r="O71" s="13" t="n"/>
      <c r="P71" s="13" t="n"/>
      <c r="Q71" s="134" t="inlineStr">
        <is>
          <t>C/O</t>
        </is>
      </c>
      <c r="R71" s="17" t="n"/>
      <c r="S71" s="135" t="n"/>
      <c r="T71" s="135" t="inlineStr">
        <is>
          <t>KOI-SWEAT-AW15-001</t>
        </is>
      </c>
      <c r="U71" s="247" t="n"/>
      <c r="V71" s="247" t="n"/>
      <c r="W71" s="192" t="n">
        <v>42010</v>
      </c>
      <c r="X71" s="192" t="n">
        <v>42038</v>
      </c>
      <c r="Y71" s="192" t="n">
        <v>42066</v>
      </c>
      <c r="Z71" s="18" t="n"/>
      <c r="AA71" s="18" t="n"/>
      <c r="AB71" s="160" t="inlineStr">
        <is>
          <t>Euro</t>
        </is>
      </c>
      <c r="AC71" s="644" t="n"/>
      <c r="AD71" s="645" t="n">
        <v>26.5</v>
      </c>
      <c r="AE71" s="644" t="n"/>
      <c r="AF71" s="645">
        <f>(IF(AE71&gt;0, AE71, IF(AD71&gt;0, AD71, IF(AC71&gt;0, AC71, 0))))*0.3</f>
        <v/>
      </c>
      <c r="AG71" s="645">
        <f>(IF(AE71&gt;0, AE71, IF(AD71&gt;0, AD71, IF(AC71&gt;0, AC71, 0))))+AF71</f>
        <v/>
      </c>
      <c r="AH71" s="645">
        <f>AJ71/2.5</f>
        <v/>
      </c>
      <c r="AI71" s="645" t="n">
        <v>139.95</v>
      </c>
      <c r="AJ71" s="645" t="n">
        <v>139.95</v>
      </c>
      <c r="AK71" s="171">
        <f>(AH71-AG71)/AH71</f>
        <v/>
      </c>
      <c r="AL71" s="27" t="n"/>
      <c r="AM71" s="27" t="n"/>
      <c r="AN71" s="27" t="n"/>
      <c r="AO71" s="646" t="n">
        <v>41892</v>
      </c>
      <c r="AP71" s="646" t="n">
        <v>41954</v>
      </c>
      <c r="AQ71" s="27" t="n"/>
      <c r="AR71" s="41" t="n">
        <v>16</v>
      </c>
      <c r="AS71" s="41" t="inlineStr">
        <is>
          <t>S</t>
        </is>
      </c>
      <c r="AT71" s="41" t="n"/>
      <c r="AU71" s="41" t="n"/>
      <c r="AV71" s="97" t="n"/>
      <c r="AW71" s="129" t="n">
        <v>41980</v>
      </c>
      <c r="AX71" s="129" t="n">
        <v>42009</v>
      </c>
      <c r="AY71" s="648" t="n"/>
      <c r="AZ71" s="49" t="n"/>
      <c r="BA71" s="649" t="n"/>
      <c r="BB71" s="36" t="n"/>
      <c r="BC71" s="650" t="n"/>
      <c r="BD71" s="27" t="n"/>
      <c r="BE71" s="27" t="n"/>
      <c r="BF71" s="646" t="n"/>
      <c r="BG71" s="41" t="n"/>
      <c r="BH71" s="41" t="n"/>
      <c r="BI71" s="648" t="n"/>
      <c r="BJ71" s="27" t="n"/>
      <c r="BK71" s="27">
        <f>+WEEKNUM(BJ71)</f>
        <v/>
      </c>
      <c r="BL71" s="646" t="n"/>
      <c r="BM71" s="27" t="n"/>
      <c r="BN71" s="27" t="n"/>
      <c r="BO71" s="27" t="n"/>
      <c r="BP71" s="27">
        <f>BO71*Z71</f>
        <v/>
      </c>
      <c r="BQ71" s="27" t="n"/>
      <c r="BR71" s="108">
        <f>BO71*AH71</f>
        <v/>
      </c>
      <c r="BS71" s="108">
        <f>BR71-(BO71*AG71)</f>
        <v/>
      </c>
      <c r="BT71" s="112">
        <f>BO71*AK71</f>
        <v/>
      </c>
      <c r="BU71" s="13" t="n"/>
    </row>
    <row customFormat="1" customHeight="1" ht="44.25" r="72" s="86">
      <c r="A72" s="5" t="n"/>
      <c r="B72" s="5" t="n">
        <v>1</v>
      </c>
      <c r="C72" s="6" t="inlineStr">
        <is>
          <t>KOI</t>
        </is>
      </c>
      <c r="D72" s="96" t="inlineStr">
        <is>
          <t>tee</t>
        </is>
      </c>
      <c r="E72" s="124" t="inlineStr">
        <is>
          <t>WOMEN</t>
        </is>
      </c>
      <c r="F72" s="96" t="inlineStr">
        <is>
          <t>K150705009</t>
        </is>
      </c>
      <c r="G72" s="96" t="inlineStr">
        <is>
          <t>MAKOMA</t>
        </is>
      </c>
      <c r="H72" s="96" t="inlineStr">
        <is>
          <t>Red / Navy</t>
        </is>
      </c>
      <c r="I72" s="149" t="n"/>
      <c r="J72" s="149" t="inlineStr">
        <is>
          <t xml:space="preserve">Loose </t>
        </is>
      </c>
      <c r="K72" s="149" t="n"/>
      <c r="L72" s="7" t="n"/>
      <c r="M72" s="48" t="inlineStr">
        <is>
          <t>IndyBlu</t>
        </is>
      </c>
      <c r="N72" s="13" t="n"/>
      <c r="O72" s="13" t="n"/>
      <c r="P72" s="13" t="n"/>
      <c r="Q72" s="134" t="inlineStr">
        <is>
          <t>NEW</t>
        </is>
      </c>
      <c r="R72" s="17" t="n"/>
      <c r="S72" s="135" t="n"/>
      <c r="T72" s="135" t="inlineStr">
        <is>
          <t>KOI-jersey-SS15-006</t>
        </is>
      </c>
      <c r="U72" s="247" t="n"/>
      <c r="V72" s="247" t="n"/>
      <c r="W72" s="192" t="n">
        <v>42010</v>
      </c>
      <c r="X72" s="192" t="n">
        <v>42038</v>
      </c>
      <c r="Y72" s="192" t="n">
        <v>42066</v>
      </c>
      <c r="Z72" s="18" t="n"/>
      <c r="AA72" s="18" t="n"/>
      <c r="AB72" s="160" t="inlineStr">
        <is>
          <t>Euro</t>
        </is>
      </c>
      <c r="AC72" s="644" t="n"/>
      <c r="AD72" s="645" t="n">
        <v>12</v>
      </c>
      <c r="AE72" s="644" t="n"/>
      <c r="AF72" s="645">
        <f>(IF(AE72&gt;0, AE72, IF(AD72&gt;0, AD72, IF(AC72&gt;0, AC72, 0))))*0.3</f>
        <v/>
      </c>
      <c r="AG72" s="645">
        <f>(IF(AE72&gt;0, AE72, IF(AD72&gt;0, AD72, IF(AC72&gt;0, AC72, 0))))+AF72</f>
        <v/>
      </c>
      <c r="AH72" s="645">
        <f>AJ72/2.5</f>
        <v/>
      </c>
      <c r="AI72" s="645" t="n">
        <v>79.95</v>
      </c>
      <c r="AJ72" s="645" t="n">
        <v>79.95</v>
      </c>
      <c r="AK72" s="171">
        <f>(AH72-AG72)/AH72</f>
        <v/>
      </c>
      <c r="AL72" s="27" t="n"/>
      <c r="AM72" s="27" t="n"/>
      <c r="AN72" s="27" t="n"/>
      <c r="AO72" s="646" t="n">
        <v>41904</v>
      </c>
      <c r="AP72" s="646" t="n">
        <v>41954</v>
      </c>
      <c r="AQ72" s="27" t="inlineStr">
        <is>
          <t>3rd proto received 24/11</t>
        </is>
      </c>
      <c r="AR72" s="41" t="n">
        <v>16</v>
      </c>
      <c r="AS72" s="41" t="inlineStr">
        <is>
          <t>S</t>
        </is>
      </c>
      <c r="AT72" s="41" t="n"/>
      <c r="AU72" s="41" t="n"/>
      <c r="AV72" s="97" t="n"/>
      <c r="AW72" s="129" t="n">
        <v>41981</v>
      </c>
      <c r="AX72" s="129" t="n">
        <v>42009</v>
      </c>
      <c r="AY72" s="648" t="n"/>
      <c r="AZ72" s="49" t="n"/>
      <c r="BA72" s="649" t="n"/>
      <c r="BB72" s="36" t="n"/>
      <c r="BC72" s="650" t="n"/>
      <c r="BD72" s="27" t="n"/>
      <c r="BE72" s="27" t="n"/>
      <c r="BF72" s="646" t="n"/>
      <c r="BG72" s="41" t="n"/>
      <c r="BH72" s="41" t="n"/>
      <c r="BI72" s="648" t="n"/>
      <c r="BJ72" s="27" t="n"/>
      <c r="BK72" s="27">
        <f>+WEEKNUM(BJ72)</f>
        <v/>
      </c>
      <c r="BL72" s="646" t="n"/>
      <c r="BM72" s="27" t="n"/>
      <c r="BN72" s="27" t="n"/>
      <c r="BO72" s="27" t="n"/>
      <c r="BP72" s="27">
        <f>BO72*Z72</f>
        <v/>
      </c>
      <c r="BQ72" s="27" t="n"/>
      <c r="BR72" s="108">
        <f>BO72*AH72</f>
        <v/>
      </c>
      <c r="BS72" s="108">
        <f>BR72-(BO72*AG72)</f>
        <v/>
      </c>
      <c r="BT72" s="112">
        <f>BO72*AK72</f>
        <v/>
      </c>
      <c r="BU72" s="13" t="n"/>
    </row>
    <row customHeight="1" ht="44.25" r="73" s="304">
      <c r="A73" s="5" t="n"/>
      <c r="B73" s="5" t="n">
        <v>2</v>
      </c>
      <c r="C73" s="6" t="inlineStr">
        <is>
          <t>KOI</t>
        </is>
      </c>
      <c r="D73" s="96" t="inlineStr">
        <is>
          <t>knit</t>
        </is>
      </c>
      <c r="E73" s="124" t="inlineStr">
        <is>
          <t>WOMEN</t>
        </is>
      </c>
      <c r="F73" s="96" t="inlineStr">
        <is>
          <t>K150705010</t>
        </is>
      </c>
      <c r="G73" s="96" t="inlineStr">
        <is>
          <t>BERENICE</t>
        </is>
      </c>
      <c r="H73" s="96" t="inlineStr">
        <is>
          <t>Off White</t>
        </is>
      </c>
      <c r="I73" s="149" t="n"/>
      <c r="J73" s="149" t="inlineStr">
        <is>
          <t xml:space="preserve">Loose </t>
        </is>
      </c>
      <c r="K73" s="149" t="n"/>
      <c r="L73" s="7" t="n"/>
      <c r="M73" s="48" t="inlineStr">
        <is>
          <t>Salgari</t>
        </is>
      </c>
      <c r="N73" s="13" t="n"/>
      <c r="O73" s="13" t="n"/>
      <c r="P73" s="13" t="inlineStr">
        <is>
          <t>IT</t>
        </is>
      </c>
      <c r="Q73" s="134" t="inlineStr">
        <is>
          <t>NEW</t>
        </is>
      </c>
      <c r="R73" s="17" t="n"/>
      <c r="S73" s="135" t="n"/>
      <c r="T73" s="135" t="inlineStr">
        <is>
          <t>BL139D</t>
        </is>
      </c>
      <c r="U73" s="247" t="n"/>
      <c r="V73" s="247" t="n"/>
      <c r="W73" s="192" t="n">
        <v>42034</v>
      </c>
      <c r="X73" s="192" t="n">
        <v>42062</v>
      </c>
      <c r="Y73" s="192" t="n">
        <v>42090</v>
      </c>
      <c r="Z73" s="18" t="n"/>
      <c r="AA73" s="18" t="n"/>
      <c r="AB73" s="160" t="inlineStr">
        <is>
          <t>Euro</t>
        </is>
      </c>
      <c r="AC73" s="644" t="n"/>
      <c r="AD73" s="645" t="n">
        <v>29</v>
      </c>
      <c r="AE73" s="644" t="n"/>
      <c r="AF73" s="645" t="n">
        <v>0.25</v>
      </c>
      <c r="AG73" s="645">
        <f>(IF(AE73&gt;0, AE73, IF(AD73&gt;0, AD73, IF(AC73&gt;0, AC73, 0))))+AF73</f>
        <v/>
      </c>
      <c r="AH73" s="645">
        <f>AJ73/2.5</f>
        <v/>
      </c>
      <c r="AI73" s="645" t="n">
        <v>199.95</v>
      </c>
      <c r="AJ73" s="651" t="n">
        <v>179.95</v>
      </c>
      <c r="AK73" s="171">
        <f>(AH73-AG73)/AH73</f>
        <v/>
      </c>
      <c r="AL73" s="27" t="n"/>
      <c r="AM73" s="27" t="n"/>
      <c r="AN73" s="27" t="n"/>
      <c r="AO73" s="646" t="n">
        <v>41915</v>
      </c>
      <c r="AP73" s="646" t="n"/>
      <c r="AQ73" s="27" t="n"/>
      <c r="AR73" s="41" t="n">
        <v>17</v>
      </c>
      <c r="AS73" s="41" t="inlineStr">
        <is>
          <t>S + 1p S</t>
        </is>
      </c>
      <c r="AT73" s="41" t="n"/>
      <c r="AU73" s="41" t="n"/>
      <c r="AV73" s="97" t="n"/>
      <c r="AW73" s="128" t="n">
        <v>41978</v>
      </c>
      <c r="AX73" s="128" t="n">
        <v>41978</v>
      </c>
      <c r="AY73" s="648" t="n"/>
      <c r="AZ73" s="49" t="n"/>
      <c r="BA73" s="649" t="n"/>
      <c r="BB73" s="36" t="n"/>
      <c r="BC73" s="650" t="n"/>
      <c r="BD73" s="27" t="n"/>
      <c r="BE73" s="27" t="n"/>
      <c r="BF73" s="646" t="n"/>
      <c r="BG73" s="41" t="n"/>
      <c r="BH73" s="41" t="n"/>
      <c r="BI73" s="648" t="n"/>
      <c r="BJ73" s="27" t="n"/>
      <c r="BK73" s="27">
        <f>+WEEKNUM(BJ73)</f>
        <v/>
      </c>
      <c r="BL73" s="646" t="n"/>
      <c r="BM73" s="27" t="n"/>
      <c r="BN73" s="27" t="n"/>
      <c r="BO73" s="27" t="n"/>
      <c r="BP73" s="27">
        <f>BO73*Z73</f>
        <v/>
      </c>
      <c r="BQ73" s="27" t="n"/>
      <c r="BR73" s="108">
        <f>BO73*AH73</f>
        <v/>
      </c>
      <c r="BS73" s="108">
        <f>BR73-(BO73*AG73)</f>
        <v/>
      </c>
      <c r="BT73" s="112">
        <f>BO73*AK73</f>
        <v/>
      </c>
      <c r="BU73" s="13" t="n"/>
    </row>
    <row customHeight="1" ht="44.25" r="74" s="304">
      <c r="A74" s="5" t="n"/>
      <c r="B74" s="5" t="n">
        <v>3</v>
      </c>
      <c r="C74" s="6" t="inlineStr">
        <is>
          <t>KOI</t>
        </is>
      </c>
      <c r="D74" s="96" t="inlineStr">
        <is>
          <t>knit</t>
        </is>
      </c>
      <c r="E74" s="124" t="inlineStr">
        <is>
          <t>WOMEN</t>
        </is>
      </c>
      <c r="F74" s="96" t="inlineStr">
        <is>
          <t>K150705011</t>
        </is>
      </c>
      <c r="G74" s="96" t="inlineStr">
        <is>
          <t>ELEANOR</t>
        </is>
      </c>
      <c r="H74" s="96" t="inlineStr">
        <is>
          <t>Chamois</t>
        </is>
      </c>
      <c r="I74" s="149" t="n"/>
      <c r="J74" s="149" t="inlineStr">
        <is>
          <t xml:space="preserve">Loose </t>
        </is>
      </c>
      <c r="K74" s="149" t="n"/>
      <c r="L74" s="7" t="n"/>
      <c r="M74" s="48" t="inlineStr">
        <is>
          <t>Salgari</t>
        </is>
      </c>
      <c r="N74" s="13" t="n"/>
      <c r="O74" s="13" t="n"/>
      <c r="P74" s="13" t="inlineStr">
        <is>
          <t>IT</t>
        </is>
      </c>
      <c r="Q74" s="134" t="inlineStr">
        <is>
          <t>NEW</t>
        </is>
      </c>
      <c r="R74" s="17" t="n"/>
      <c r="S74" s="135" t="n"/>
      <c r="T74" s="135" t="inlineStr">
        <is>
          <t>BL139D</t>
        </is>
      </c>
      <c r="U74" s="247" t="n"/>
      <c r="V74" s="247" t="n"/>
      <c r="W74" s="192" t="n">
        <v>42034</v>
      </c>
      <c r="X74" s="192" t="n">
        <v>42062</v>
      </c>
      <c r="Y74" s="192" t="n">
        <v>42090</v>
      </c>
      <c r="Z74" s="18" t="n"/>
      <c r="AA74" s="18" t="n"/>
      <c r="AB74" s="160" t="inlineStr">
        <is>
          <t>Euro</t>
        </is>
      </c>
      <c r="AC74" s="644" t="n"/>
      <c r="AD74" s="645" t="n">
        <v>23.5</v>
      </c>
      <c r="AE74" s="644" t="n"/>
      <c r="AF74" s="645" t="n">
        <v>0.25</v>
      </c>
      <c r="AG74" s="645">
        <f>(IF(AE74&gt;0, AE74, IF(AD74&gt;0, AD74, IF(AC74&gt;0, AC74, 0))))+AF74</f>
        <v/>
      </c>
      <c r="AH74" s="645">
        <f>AJ74/2.5</f>
        <v/>
      </c>
      <c r="AI74" s="645" t="n">
        <v>149.95</v>
      </c>
      <c r="AJ74" s="651" t="n">
        <v>129.95</v>
      </c>
      <c r="AK74" s="171">
        <f>(AH74-AG74)/AH74</f>
        <v/>
      </c>
      <c r="AL74" s="27" t="n"/>
      <c r="AM74" s="27" t="n"/>
      <c r="AN74" s="27" t="n"/>
      <c r="AO74" s="646" t="n">
        <v>41915</v>
      </c>
      <c r="AP74" s="646" t="n"/>
      <c r="AQ74" s="27" t="n"/>
      <c r="AR74" s="41" t="n">
        <v>16</v>
      </c>
      <c r="AS74" s="41" t="inlineStr">
        <is>
          <t>S</t>
        </is>
      </c>
      <c r="AT74" s="41" t="n"/>
      <c r="AU74" s="41" t="n"/>
      <c r="AV74" s="97" t="n"/>
      <c r="AW74" s="128" t="n">
        <v>41978</v>
      </c>
      <c r="AX74" s="128" t="n">
        <v>41978</v>
      </c>
      <c r="AY74" s="648" t="n"/>
      <c r="AZ74" s="49" t="n"/>
      <c r="BA74" s="649" t="n"/>
      <c r="BB74" s="36" t="n"/>
      <c r="BC74" s="650" t="n"/>
      <c r="BD74" s="27" t="n"/>
      <c r="BE74" s="27" t="n"/>
      <c r="BF74" s="646" t="n"/>
      <c r="BG74" s="41" t="n"/>
      <c r="BH74" s="41" t="n"/>
      <c r="BI74" s="648" t="n"/>
      <c r="BJ74" s="27" t="n"/>
      <c r="BK74" s="27">
        <f>+WEEKNUM(BJ74)</f>
        <v/>
      </c>
      <c r="BL74" s="646" t="n"/>
      <c r="BM74" s="27" t="n"/>
      <c r="BN74" s="27" t="n"/>
      <c r="BO74" s="27" t="n"/>
      <c r="BP74" s="27">
        <f>BO74*Z74</f>
        <v/>
      </c>
      <c r="BQ74" s="27" t="n"/>
      <c r="BR74" s="108">
        <f>BO74*AH74</f>
        <v/>
      </c>
      <c r="BS74" s="108">
        <f>BR74-(BO74*AG74)</f>
        <v/>
      </c>
      <c r="BT74" s="112">
        <f>BO74*AK74</f>
        <v/>
      </c>
      <c r="BU74" s="13" t="n"/>
    </row>
    <row customFormat="1" customHeight="1" hidden="1" ht="44.25" r="75" s="86">
      <c r="A75" s="73" t="inlineStr">
        <is>
          <t>x</t>
        </is>
      </c>
      <c r="B75" s="73" t="n"/>
      <c r="C75" s="74" t="inlineStr">
        <is>
          <t>KOI</t>
        </is>
      </c>
      <c r="D75" s="76" t="inlineStr">
        <is>
          <t>knit</t>
        </is>
      </c>
      <c r="E75" s="75" t="inlineStr">
        <is>
          <t>WOMEN</t>
        </is>
      </c>
      <c r="F75" s="76" t="inlineStr">
        <is>
          <t>K150705012</t>
        </is>
      </c>
      <c r="G75" s="76" t="inlineStr">
        <is>
          <t>ELEANOR</t>
        </is>
      </c>
      <c r="H75" s="76" t="inlineStr">
        <is>
          <t>Viridian</t>
        </is>
      </c>
      <c r="I75" s="121" t="n"/>
      <c r="J75" s="121" t="n"/>
      <c r="K75" s="121" t="n"/>
      <c r="L75" s="77" t="n"/>
      <c r="M75" s="76" t="inlineStr">
        <is>
          <t>Salgari</t>
        </is>
      </c>
      <c r="N75" s="78" t="n"/>
      <c r="O75" s="78" t="n"/>
      <c r="P75" s="78" t="n"/>
      <c r="Q75" s="79" t="n"/>
      <c r="R75" s="79" t="n"/>
      <c r="S75" s="139" t="n"/>
      <c r="T75" s="80" t="n"/>
      <c r="U75" s="80" t="n"/>
      <c r="V75" s="80" t="n"/>
      <c r="W75" s="80" t="n"/>
      <c r="X75" s="80" t="n"/>
      <c r="Y75" s="80" t="n"/>
      <c r="Z75" s="81" t="n"/>
      <c r="AA75" s="81" t="n"/>
      <c r="AB75" s="161" t="n"/>
      <c r="AC75" s="656" t="n"/>
      <c r="AD75" s="657" t="n"/>
      <c r="AE75" s="656" t="n"/>
      <c r="AF75" s="657" t="n">
        <v>0.25</v>
      </c>
      <c r="AG75" s="657">
        <f>(IF(AE75&gt;0, AE75, IF(AD75&gt;0, AD75, IF(AC75&gt;0, AC75, 0))))+AF75</f>
        <v/>
      </c>
      <c r="AH75" s="657">
        <f>AG75*2</f>
        <v/>
      </c>
      <c r="AI75" s="657">
        <f>AG75*2.5</f>
        <v/>
      </c>
      <c r="AJ75" s="657">
        <f>AH75*2.5</f>
        <v/>
      </c>
      <c r="AK75" s="172">
        <f>(AH75-AG75)/AH75</f>
        <v/>
      </c>
      <c r="AL75" s="82" t="n"/>
      <c r="AM75" s="82" t="n"/>
      <c r="AN75" s="82" t="n"/>
      <c r="AO75" s="658" t="n"/>
      <c r="AP75" s="658" t="n"/>
      <c r="AQ75" s="82" t="n"/>
      <c r="AR75" s="82" t="n">
        <v>16</v>
      </c>
      <c r="AS75" s="82" t="inlineStr">
        <is>
          <t>S</t>
        </is>
      </c>
      <c r="AT75" s="82" t="n"/>
      <c r="AU75" s="82" t="n"/>
      <c r="AV75" s="98" t="n"/>
      <c r="AW75" s="98" t="inlineStr">
        <is>
          <t>ETD 06-Dec</t>
        </is>
      </c>
      <c r="AX75" s="98" t="n"/>
      <c r="AY75" s="658" t="n"/>
      <c r="AZ75" s="81" t="n"/>
      <c r="BA75" s="658" t="n"/>
      <c r="BB75" s="84" t="n"/>
      <c r="BC75" s="659" t="n"/>
      <c r="BD75" s="82" t="n"/>
      <c r="BE75" s="82" t="n"/>
      <c r="BF75" s="658" t="n"/>
      <c r="BG75" s="82" t="n"/>
      <c r="BH75" s="82" t="n"/>
      <c r="BI75" s="658" t="n"/>
      <c r="BJ75" s="82" t="n"/>
      <c r="BK75" s="82">
        <f>+WEEKNUM(BJ75)</f>
        <v/>
      </c>
      <c r="BL75" s="658" t="n"/>
      <c r="BM75" s="82" t="n"/>
      <c r="BN75" s="82" t="n"/>
      <c r="BO75" s="82" t="n"/>
      <c r="BP75" s="82">
        <f>BO75*Z75</f>
        <v/>
      </c>
      <c r="BQ75" s="82" t="n"/>
      <c r="BR75" s="109">
        <f>BO75*AH75</f>
        <v/>
      </c>
      <c r="BS75" s="109">
        <f>BR75-(BO75*AG75)</f>
        <v/>
      </c>
      <c r="BT75" s="113">
        <f>BO75*AK75</f>
        <v/>
      </c>
      <c r="BU75" s="78" t="n"/>
    </row>
    <row customHeight="1" ht="44.25" r="76" s="304">
      <c r="A76" s="5" t="n"/>
      <c r="B76" s="5" t="n">
        <v>3</v>
      </c>
      <c r="C76" s="6" t="inlineStr">
        <is>
          <t>KOI</t>
        </is>
      </c>
      <c r="D76" s="96" t="inlineStr">
        <is>
          <t>knit</t>
        </is>
      </c>
      <c r="E76" s="124" t="inlineStr">
        <is>
          <t>WOMEN</t>
        </is>
      </c>
      <c r="F76" s="96" t="inlineStr">
        <is>
          <t>K150705013</t>
        </is>
      </c>
      <c r="G76" s="96" t="inlineStr">
        <is>
          <t>WEI</t>
        </is>
      </c>
      <c r="H76" s="90" t="inlineStr">
        <is>
          <t>Viridian</t>
        </is>
      </c>
      <c r="I76" s="149" t="n"/>
      <c r="J76" s="149" t="inlineStr">
        <is>
          <t xml:space="preserve">Loose </t>
        </is>
      </c>
      <c r="K76" s="149" t="n"/>
      <c r="L76" s="7" t="n"/>
      <c r="M76" s="48" t="inlineStr">
        <is>
          <t>Salgari</t>
        </is>
      </c>
      <c r="N76" s="13" t="n"/>
      <c r="O76" s="13" t="n"/>
      <c r="P76" s="13" t="inlineStr">
        <is>
          <t>IT</t>
        </is>
      </c>
      <c r="Q76" s="134" t="inlineStr">
        <is>
          <t>NEW</t>
        </is>
      </c>
      <c r="R76" s="17" t="n"/>
      <c r="S76" s="135" t="n"/>
      <c r="T76" s="135" t="inlineStr">
        <is>
          <t>BL139D</t>
        </is>
      </c>
      <c r="U76" s="247" t="n"/>
      <c r="V76" s="247" t="n"/>
      <c r="W76" s="192" t="n">
        <v>42034</v>
      </c>
      <c r="X76" s="192" t="n">
        <v>42062</v>
      </c>
      <c r="Y76" s="192" t="n">
        <v>42090</v>
      </c>
      <c r="Z76" s="18" t="n"/>
      <c r="AA76" s="18" t="n"/>
      <c r="AB76" s="160" t="inlineStr">
        <is>
          <t>Euro</t>
        </is>
      </c>
      <c r="AC76" s="644" t="n"/>
      <c r="AD76" s="645" t="n">
        <v>26.5</v>
      </c>
      <c r="AE76" s="644" t="n"/>
      <c r="AF76" s="645" t="n">
        <v>0.25</v>
      </c>
      <c r="AG76" s="645">
        <f>(IF(AE76&gt;0, AE76, IF(AD76&gt;0, AD76, IF(AC76&gt;0, AC76, 0))))+AF76</f>
        <v/>
      </c>
      <c r="AH76" s="645">
        <f>AJ76/2.5</f>
        <v/>
      </c>
      <c r="AI76" s="645" t="n">
        <v>179.95</v>
      </c>
      <c r="AJ76" s="651" t="n">
        <v>159.95</v>
      </c>
      <c r="AK76" s="171">
        <f>(AH76-AG76)/AH76</f>
        <v/>
      </c>
      <c r="AL76" s="27" t="n"/>
      <c r="AM76" s="27" t="n"/>
      <c r="AN76" s="27" t="n"/>
      <c r="AO76" s="646" t="n">
        <v>41915</v>
      </c>
      <c r="AP76" s="646" t="n"/>
      <c r="AQ76" s="27" t="n"/>
      <c r="AR76" s="41" t="n">
        <v>16</v>
      </c>
      <c r="AS76" s="41" t="inlineStr">
        <is>
          <t>S</t>
        </is>
      </c>
      <c r="AT76" s="41" t="n"/>
      <c r="AU76" s="41" t="n"/>
      <c r="AV76" s="97" t="n"/>
      <c r="AW76" s="128" t="n">
        <v>41978</v>
      </c>
      <c r="AX76" s="128" t="n">
        <v>41978</v>
      </c>
      <c r="AY76" s="648" t="n"/>
      <c r="AZ76" s="49" t="n"/>
      <c r="BA76" s="649" t="n"/>
      <c r="BB76" s="36" t="n"/>
      <c r="BC76" s="650" t="n"/>
      <c r="BD76" s="27" t="n"/>
      <c r="BE76" s="27" t="n"/>
      <c r="BF76" s="646" t="n"/>
      <c r="BG76" s="41" t="n"/>
      <c r="BH76" s="41" t="n"/>
      <c r="BI76" s="648" t="n"/>
      <c r="BJ76" s="27" t="n"/>
      <c r="BK76" s="27">
        <f>+WEEKNUM(BJ76)</f>
        <v/>
      </c>
      <c r="BL76" s="646" t="n"/>
      <c r="BM76" s="27" t="n"/>
      <c r="BN76" s="27" t="n"/>
      <c r="BO76" s="27" t="n"/>
      <c r="BP76" s="27">
        <f>BO76*Z76</f>
        <v/>
      </c>
      <c r="BQ76" s="27" t="n"/>
      <c r="BR76" s="108">
        <f>BO76*AH76</f>
        <v/>
      </c>
      <c r="BS76" s="108">
        <f>BR76-(BO76*AG76)</f>
        <v/>
      </c>
      <c r="BT76" s="112">
        <f>BO76*AK76</f>
        <v/>
      </c>
      <c r="BU76" s="13" t="n"/>
    </row>
    <row customHeight="1" ht="44.25" r="77" s="304">
      <c r="A77" s="5" t="n"/>
      <c r="B77" s="5" t="n">
        <v>1</v>
      </c>
      <c r="C77" s="6" t="inlineStr">
        <is>
          <t>KOI</t>
        </is>
      </c>
      <c r="D77" s="96" t="inlineStr">
        <is>
          <t>sweat</t>
        </is>
      </c>
      <c r="E77" s="124" t="inlineStr">
        <is>
          <t>WOMEN</t>
        </is>
      </c>
      <c r="F77" s="96" t="inlineStr">
        <is>
          <t>K150705014</t>
        </is>
      </c>
      <c r="G77" s="96" t="inlineStr">
        <is>
          <t>REINA</t>
        </is>
      </c>
      <c r="H77" s="96" t="inlineStr">
        <is>
          <t>Reverse Herringbone</t>
        </is>
      </c>
      <c r="I77" s="149" t="n"/>
      <c r="J77" s="149" t="inlineStr">
        <is>
          <t xml:space="preserve">Loose </t>
        </is>
      </c>
      <c r="K77" s="149" t="n"/>
      <c r="L77" s="7" t="n">
        <v>41919</v>
      </c>
      <c r="M77" s="48" t="inlineStr">
        <is>
          <t>Uni Textiles</t>
        </is>
      </c>
      <c r="N77" s="13" t="inlineStr">
        <is>
          <t>New Power</t>
        </is>
      </c>
      <c r="O77" s="13" t="n"/>
      <c r="P77" s="13" t="inlineStr">
        <is>
          <t>GR</t>
        </is>
      </c>
      <c r="Q77" s="134" t="inlineStr">
        <is>
          <t>C/O</t>
        </is>
      </c>
      <c r="R77" s="17" t="n"/>
      <c r="S77" s="135" t="n"/>
      <c r="T77" s="247" t="n"/>
      <c r="U77" s="51" t="inlineStr">
        <is>
          <t>Herringbone sweat from Greece</t>
        </is>
      </c>
      <c r="V77" s="247" t="n"/>
      <c r="W77" s="192" t="n">
        <v>42066</v>
      </c>
      <c r="X77" s="247" t="n"/>
      <c r="Y77" s="247" t="n"/>
      <c r="Z77" s="18" t="n"/>
      <c r="AA77" s="18" t="n"/>
      <c r="AB77" s="160" t="inlineStr">
        <is>
          <t>Euro</t>
        </is>
      </c>
      <c r="AC77" s="644" t="n"/>
      <c r="AD77" s="645" t="n">
        <v>18.5</v>
      </c>
      <c r="AE77" s="644" t="n"/>
      <c r="AF77" s="645" t="n">
        <v>0.25</v>
      </c>
      <c r="AG77" s="645">
        <f>(IF(AE77&gt;0, AE77, IF(AD77&gt;0, AD77, IF(AC77&gt;0, AC77, 0))))+AF77</f>
        <v/>
      </c>
      <c r="AH77" s="645">
        <f>AJ77/2.5</f>
        <v/>
      </c>
      <c r="AI77" s="645" t="n">
        <v>109.95</v>
      </c>
      <c r="AJ77" s="651" t="n">
        <v>99.95</v>
      </c>
      <c r="AK77" s="171">
        <f>(AH77-AG77)/AH77</f>
        <v/>
      </c>
      <c r="AL77" s="27" t="n"/>
      <c r="AM77" s="27" t="n"/>
      <c r="AN77" s="27" t="n"/>
      <c r="AO77" s="646" t="n"/>
      <c r="AP77" s="646" t="inlineStr">
        <is>
          <t>ETD 20-oct</t>
        </is>
      </c>
      <c r="AQ77" s="67" t="inlineStr">
        <is>
          <t>Send out comments 24-oct</t>
        </is>
      </c>
      <c r="AR77" s="41" t="n">
        <v>16</v>
      </c>
      <c r="AS77" s="41" t="inlineStr">
        <is>
          <t>S</t>
        </is>
      </c>
      <c r="AT77" s="41" t="n"/>
      <c r="AU77" s="41" t="n"/>
      <c r="AV77" s="97" t="n"/>
      <c r="AW77" s="128" t="n">
        <v>41978</v>
      </c>
      <c r="AX77" s="97" t="n"/>
      <c r="AY77" s="648" t="n"/>
      <c r="AZ77" s="49" t="n"/>
      <c r="BA77" s="649" t="n"/>
      <c r="BB77" s="36" t="n"/>
      <c r="BC77" s="650" t="n"/>
      <c r="BD77" s="27" t="n"/>
      <c r="BE77" s="27" t="n"/>
      <c r="BF77" s="646" t="n"/>
      <c r="BG77" s="41" t="n"/>
      <c r="BH77" s="41" t="n"/>
      <c r="BI77" s="648" t="n"/>
      <c r="BJ77" s="27" t="n"/>
      <c r="BK77" s="27">
        <f>+WEEKNUM(BJ77)</f>
        <v/>
      </c>
      <c r="BL77" s="646" t="n"/>
      <c r="BM77" s="27" t="n"/>
      <c r="BN77" s="27" t="n"/>
      <c r="BO77" s="27" t="n"/>
      <c r="BP77" s="27">
        <f>BO77*Z77</f>
        <v/>
      </c>
      <c r="BQ77" s="27" t="n"/>
      <c r="BR77" s="108">
        <f>BO77*AH77</f>
        <v/>
      </c>
      <c r="BS77" s="108">
        <f>BR77-(BO77*AG77)</f>
        <v/>
      </c>
      <c r="BT77" s="112">
        <f>BO77*AK77</f>
        <v/>
      </c>
      <c r="BU77" s="78" t="n"/>
    </row>
    <row customHeight="1" ht="44.25" r="78" s="304">
      <c r="A78" s="5" t="n"/>
      <c r="B78" s="5" t="n">
        <v>1</v>
      </c>
      <c r="C78" s="6" t="inlineStr">
        <is>
          <t>KOI</t>
        </is>
      </c>
      <c r="D78" s="96" t="inlineStr">
        <is>
          <t>sweat</t>
        </is>
      </c>
      <c r="E78" s="124" t="inlineStr">
        <is>
          <t>WOMEN</t>
        </is>
      </c>
      <c r="F78" s="96" t="inlineStr">
        <is>
          <t>K150705015</t>
        </is>
      </c>
      <c r="G78" s="96" t="inlineStr">
        <is>
          <t>REINA</t>
        </is>
      </c>
      <c r="H78" s="96" t="inlineStr">
        <is>
          <t>Herringbone Sweat</t>
        </is>
      </c>
      <c r="I78" s="149" t="n"/>
      <c r="J78" s="149" t="inlineStr">
        <is>
          <t xml:space="preserve">Loose </t>
        </is>
      </c>
      <c r="K78" s="149" t="n"/>
      <c r="L78" s="7" t="n">
        <v>41919</v>
      </c>
      <c r="M78" s="48" t="inlineStr">
        <is>
          <t>Uni Textiles</t>
        </is>
      </c>
      <c r="N78" s="13" t="inlineStr">
        <is>
          <t>New Power</t>
        </is>
      </c>
      <c r="O78" s="13" t="n"/>
      <c r="P78" s="13" t="inlineStr">
        <is>
          <t>GR</t>
        </is>
      </c>
      <c r="Q78" s="134" t="inlineStr">
        <is>
          <t>C/O</t>
        </is>
      </c>
      <c r="R78" s="17" t="n"/>
      <c r="S78" s="135" t="n"/>
      <c r="T78" s="247" t="n"/>
      <c r="U78" s="51" t="inlineStr">
        <is>
          <t>Herringbone sweat from Greece</t>
        </is>
      </c>
      <c r="V78" s="247" t="n"/>
      <c r="W78" s="192" t="n">
        <v>42066</v>
      </c>
      <c r="X78" s="247" t="n"/>
      <c r="Y78" s="247" t="n"/>
      <c r="Z78" s="18" t="n"/>
      <c r="AA78" s="18" t="n"/>
      <c r="AB78" s="160" t="inlineStr">
        <is>
          <t>Euro</t>
        </is>
      </c>
      <c r="AC78" s="644" t="n"/>
      <c r="AD78" s="645" t="n">
        <v>18.5</v>
      </c>
      <c r="AE78" s="644" t="n"/>
      <c r="AF78" s="645" t="n">
        <v>0.25</v>
      </c>
      <c r="AG78" s="645">
        <f>(IF(AE78&gt;0, AE78, IF(AD78&gt;0, AD78, IF(AC78&gt;0, AC78, 0))))+AF78</f>
        <v/>
      </c>
      <c r="AH78" s="645">
        <f>AJ78/2.5</f>
        <v/>
      </c>
      <c r="AI78" s="645" t="n">
        <v>109.95</v>
      </c>
      <c r="AJ78" s="651" t="n">
        <v>99.95</v>
      </c>
      <c r="AK78" s="171">
        <f>(AH78-AG78)/AH78</f>
        <v/>
      </c>
      <c r="AL78" s="27" t="n"/>
      <c r="AM78" s="27" t="n"/>
      <c r="AN78" s="27" t="n"/>
      <c r="AO78" s="646" t="n"/>
      <c r="AP78" s="646" t="inlineStr">
        <is>
          <t>ETD 20-oct</t>
        </is>
      </c>
      <c r="AQ78" s="67" t="inlineStr">
        <is>
          <t>Send out comments 24-oct</t>
        </is>
      </c>
      <c r="AR78" s="41" t="n">
        <v>16</v>
      </c>
      <c r="AS78" s="41" t="inlineStr">
        <is>
          <t>S</t>
        </is>
      </c>
      <c r="AT78" s="41" t="n"/>
      <c r="AU78" s="41" t="n"/>
      <c r="AV78" s="97" t="n"/>
      <c r="AW78" s="97" t="inlineStr">
        <is>
          <t xml:space="preserve">PROTO </t>
        </is>
      </c>
      <c r="AX78" s="97" t="n"/>
      <c r="AY78" s="648" t="n"/>
      <c r="AZ78" s="49" t="n"/>
      <c r="BA78" s="649" t="n"/>
      <c r="BB78" s="36" t="n"/>
      <c r="BC78" s="650" t="n"/>
      <c r="BD78" s="27" t="n"/>
      <c r="BE78" s="27" t="n"/>
      <c r="BF78" s="646" t="n"/>
      <c r="BG78" s="41" t="n"/>
      <c r="BH78" s="41" t="n"/>
      <c r="BI78" s="648" t="n"/>
      <c r="BJ78" s="27" t="n"/>
      <c r="BK78" s="27">
        <f>+WEEKNUM(BJ78)</f>
        <v/>
      </c>
      <c r="BL78" s="646" t="n"/>
      <c r="BM78" s="27" t="n"/>
      <c r="BN78" s="27" t="n"/>
      <c r="BO78" s="27" t="n"/>
      <c r="BP78" s="27">
        <f>BO78*Z78</f>
        <v/>
      </c>
      <c r="BQ78" s="27" t="n"/>
      <c r="BR78" s="108">
        <f>BO78*AH78</f>
        <v/>
      </c>
      <c r="BS78" s="108">
        <f>BR78-(BO78*AG78)</f>
        <v/>
      </c>
      <c r="BT78" s="112">
        <f>BO78*AK78</f>
        <v/>
      </c>
      <c r="BU78" s="13" t="n"/>
    </row>
    <row customFormat="1" customHeight="1" ht="44.25" r="79" s="86">
      <c r="A79" s="5" t="n"/>
      <c r="B79" s="5" t="n">
        <v>3</v>
      </c>
      <c r="C79" s="6" t="inlineStr">
        <is>
          <t>KOI</t>
        </is>
      </c>
      <c r="D79" s="96" t="inlineStr">
        <is>
          <t>dress</t>
        </is>
      </c>
      <c r="E79" s="124" t="inlineStr">
        <is>
          <t>WOMEN</t>
        </is>
      </c>
      <c r="F79" s="96" t="inlineStr">
        <is>
          <t>K150709001</t>
        </is>
      </c>
      <c r="G79" s="96" t="inlineStr">
        <is>
          <t>SYRENE</t>
        </is>
      </c>
      <c r="H79" s="96" t="n"/>
      <c r="I79" s="149" t="n"/>
      <c r="J79" s="149" t="inlineStr">
        <is>
          <t>Regular slim</t>
        </is>
      </c>
      <c r="K79" s="149" t="n"/>
      <c r="L79" s="7" t="n"/>
      <c r="M79" s="48" t="inlineStr">
        <is>
          <t>Chantuque</t>
        </is>
      </c>
      <c r="N79" s="13" t="n"/>
      <c r="O79" s="13" t="n"/>
      <c r="P79" s="13" t="inlineStr">
        <is>
          <t>TK</t>
        </is>
      </c>
      <c r="Q79" s="134" t="inlineStr">
        <is>
          <t>NEW</t>
        </is>
      </c>
      <c r="R79" s="17" t="n"/>
      <c r="S79" s="140" t="inlineStr">
        <is>
          <t xml:space="preserve">ORTA </t>
        </is>
      </c>
      <c r="T79" s="247" t="inlineStr">
        <is>
          <t>8018A-28</t>
        </is>
      </c>
      <c r="U79" s="247" t="n"/>
      <c r="V79" s="247" t="n"/>
      <c r="W79" s="192" t="n">
        <v>42010</v>
      </c>
      <c r="X79" s="192" t="n">
        <v>42038</v>
      </c>
      <c r="Y79" s="192" t="n">
        <v>42066</v>
      </c>
      <c r="Z79" s="18" t="n"/>
      <c r="AA79" s="18" t="inlineStr">
        <is>
          <t>Hiltje</t>
        </is>
      </c>
      <c r="AB79" s="160" t="inlineStr">
        <is>
          <t>Euro</t>
        </is>
      </c>
      <c r="AC79" s="644" t="n">
        <v>28.5</v>
      </c>
      <c r="AD79" s="644" t="n">
        <v>28.5</v>
      </c>
      <c r="AE79" s="644" t="n"/>
      <c r="AF79" s="645" t="n">
        <v>0.25</v>
      </c>
      <c r="AG79" s="645">
        <f>(IF(AE79&gt;0, AE79, IF(AD79&gt;0, AD79, IF(AC79&gt;0, AC79, 0))))+AF79</f>
        <v/>
      </c>
      <c r="AH79" s="645">
        <f>AJ79/2.5</f>
        <v/>
      </c>
      <c r="AI79" s="645" t="n">
        <v>159.95</v>
      </c>
      <c r="AJ79" s="645" t="n">
        <v>159.95</v>
      </c>
      <c r="AK79" s="171">
        <f>(AH79-AG79)/AH79</f>
        <v/>
      </c>
      <c r="AL79" s="663" t="n"/>
      <c r="AM79" s="663" t="n"/>
      <c r="AN79" s="663" t="n"/>
      <c r="AO79" s="646" t="inlineStr">
        <is>
          <t>2-oct</t>
        </is>
      </c>
      <c r="AP79" s="646" t="n">
        <v>41956</v>
      </c>
      <c r="AQ79" s="27" t="n"/>
      <c r="AR79" s="41" t="n">
        <v>16</v>
      </c>
      <c r="AS79" s="41" t="inlineStr">
        <is>
          <t>S</t>
        </is>
      </c>
      <c r="AT79" s="41" t="n"/>
      <c r="AU79" s="41" t="n"/>
      <c r="AV79" s="129" t="n">
        <v>41995</v>
      </c>
      <c r="AW79" s="128" t="n">
        <v>41981</v>
      </c>
      <c r="AX79" s="180" t="n">
        <v>41995</v>
      </c>
      <c r="AY79" s="648" t="n"/>
      <c r="AZ79" s="49" t="n"/>
      <c r="BA79" s="649" t="n"/>
      <c r="BB79" s="36" t="n"/>
      <c r="BC79" s="650" t="n"/>
      <c r="BD79" s="27" t="n"/>
      <c r="BE79" s="27" t="n"/>
      <c r="BF79" s="646" t="n"/>
      <c r="BG79" s="41" t="n"/>
      <c r="BH79" s="41" t="n"/>
      <c r="BI79" s="648" t="n"/>
      <c r="BJ79" s="27" t="n"/>
      <c r="BK79" s="27">
        <f>+WEEKNUM(BJ79)</f>
        <v/>
      </c>
      <c r="BL79" s="646" t="n"/>
      <c r="BM79" s="27" t="n"/>
      <c r="BN79" s="27" t="n"/>
      <c r="BO79" s="27" t="n"/>
      <c r="BP79" s="27">
        <f>BO79*Z79</f>
        <v/>
      </c>
      <c r="BQ79" s="27" t="n"/>
      <c r="BR79" s="108">
        <f>BO79*AH79</f>
        <v/>
      </c>
      <c r="BS79" s="108">
        <f>BR79-(BO79*AG79)</f>
        <v/>
      </c>
      <c r="BT79" s="112">
        <f>BO79*AK79</f>
        <v/>
      </c>
      <c r="BU79" s="13" t="n"/>
    </row>
    <row customHeight="1" ht="44.25" r="80" s="304">
      <c r="A80" s="5" t="n"/>
      <c r="B80" s="5" t="n">
        <v>2</v>
      </c>
      <c r="C80" s="6" t="inlineStr">
        <is>
          <t>KOI</t>
        </is>
      </c>
      <c r="D80" s="96" t="inlineStr">
        <is>
          <t>jumpsuit</t>
        </is>
      </c>
      <c r="E80" s="124" t="inlineStr">
        <is>
          <t>WOMEN</t>
        </is>
      </c>
      <c r="F80" s="96" t="inlineStr">
        <is>
          <t>K150709002</t>
        </is>
      </c>
      <c r="G80" s="96" t="inlineStr">
        <is>
          <t>DOROTHEA</t>
        </is>
      </c>
      <c r="H80" s="96" t="inlineStr">
        <is>
          <t>Blue / Black</t>
        </is>
      </c>
      <c r="I80" s="149" t="n"/>
      <c r="J80" s="149" t="inlineStr">
        <is>
          <t xml:space="preserve">Loose </t>
        </is>
      </c>
      <c r="K80" s="149" t="n"/>
      <c r="L80" s="7" t="n"/>
      <c r="M80" s="48" t="inlineStr">
        <is>
          <t>Chantuque</t>
        </is>
      </c>
      <c r="N80" s="13" t="n"/>
      <c r="O80" s="13" t="n"/>
      <c r="P80" s="13" t="inlineStr">
        <is>
          <t>TK</t>
        </is>
      </c>
      <c r="Q80" s="134" t="inlineStr">
        <is>
          <t>C/O</t>
        </is>
      </c>
      <c r="R80" s="17" t="n"/>
      <c r="S80" s="135" t="n"/>
      <c r="T80" s="135" t="n">
        <v>11166</v>
      </c>
      <c r="U80" s="247" t="inlineStr">
        <is>
          <t>100% lyocell</t>
        </is>
      </c>
      <c r="V80" s="247" t="inlineStr">
        <is>
          <t>200grams</t>
        </is>
      </c>
      <c r="W80" s="192" t="n">
        <v>42010</v>
      </c>
      <c r="X80" s="192" t="n">
        <v>42038</v>
      </c>
      <c r="Y80" s="192" t="n">
        <v>42066</v>
      </c>
      <c r="Z80" s="18" t="n"/>
      <c r="AA80" s="18" t="inlineStr">
        <is>
          <t>Hiltje</t>
        </is>
      </c>
      <c r="AB80" s="160" t="inlineStr">
        <is>
          <t>Euro</t>
        </is>
      </c>
      <c r="AC80" s="644" t="n">
        <v>28.5</v>
      </c>
      <c r="AD80" s="644" t="n">
        <v>28.5</v>
      </c>
      <c r="AE80" s="644" t="n"/>
      <c r="AF80" s="645" t="n">
        <v>0.25</v>
      </c>
      <c r="AG80" s="645">
        <f>(IF(AE80&gt;0, AE80, IF(AD80&gt;0, AD80, IF(AC80&gt;0, AC80, 0))))+AF80</f>
        <v/>
      </c>
      <c r="AH80" s="645">
        <f>AJ80/2.5</f>
        <v/>
      </c>
      <c r="AI80" s="645" t="n">
        <v>169.95</v>
      </c>
      <c r="AJ80" s="645" t="n">
        <v>169.95</v>
      </c>
      <c r="AK80" s="171">
        <f>(AH80-AG80)/AH80</f>
        <v/>
      </c>
      <c r="AL80" s="663" t="n"/>
      <c r="AM80" s="663" t="n"/>
      <c r="AN80" s="663" t="n"/>
      <c r="AO80" s="646" t="n">
        <v>41892</v>
      </c>
      <c r="AP80" s="646" t="n">
        <v>41956</v>
      </c>
      <c r="AQ80" s="27" t="n"/>
      <c r="AR80" s="41" t="n">
        <v>16</v>
      </c>
      <c r="AS80" s="41" t="inlineStr">
        <is>
          <t>S</t>
        </is>
      </c>
      <c r="AT80" s="41" t="n"/>
      <c r="AU80" s="41" t="n"/>
      <c r="AV80" s="129" t="n">
        <v>41995</v>
      </c>
      <c r="AW80" s="128" t="n">
        <v>41981</v>
      </c>
      <c r="AX80" s="180" t="n">
        <v>41995</v>
      </c>
      <c r="AY80" s="648" t="n"/>
      <c r="AZ80" s="49" t="n"/>
      <c r="BA80" s="649" t="n"/>
      <c r="BB80" s="36" t="n"/>
      <c r="BC80" s="650" t="n"/>
      <c r="BD80" s="27" t="n"/>
      <c r="BE80" s="27" t="n"/>
      <c r="BF80" s="646" t="n"/>
      <c r="BG80" s="41" t="n"/>
      <c r="BH80" s="41" t="n"/>
      <c r="BI80" s="648" t="n"/>
      <c r="BJ80" s="27" t="n"/>
      <c r="BK80" s="27">
        <f>+WEEKNUM(BJ80)</f>
        <v/>
      </c>
      <c r="BL80" s="646" t="n"/>
      <c r="BM80" s="27" t="n"/>
      <c r="BN80" s="27" t="n"/>
      <c r="BO80" s="27" t="n"/>
      <c r="BP80" s="27">
        <f>BO80*Z80</f>
        <v/>
      </c>
      <c r="BQ80" s="27" t="n"/>
      <c r="BR80" s="108">
        <f>BO80*AH80</f>
        <v/>
      </c>
      <c r="BS80" s="108">
        <f>BR80-(BO80*AG80)</f>
        <v/>
      </c>
      <c r="BT80" s="112">
        <f>BO80*AK80</f>
        <v/>
      </c>
      <c r="BU80" s="13" t="n"/>
    </row>
    <row customHeight="1" ht="44.25" r="81" s="304">
      <c r="A81" s="5" t="n"/>
      <c r="B81" s="5" t="n">
        <v>3</v>
      </c>
      <c r="C81" s="6" t="inlineStr">
        <is>
          <t>KOI</t>
        </is>
      </c>
      <c r="D81" s="96" t="inlineStr">
        <is>
          <t>jumpsuit</t>
        </is>
      </c>
      <c r="E81" s="124" t="inlineStr">
        <is>
          <t>WOMEN</t>
        </is>
      </c>
      <c r="F81" s="96" t="inlineStr">
        <is>
          <t>K150709003</t>
        </is>
      </c>
      <c r="G81" s="96" t="inlineStr">
        <is>
          <t>SORAYA</t>
        </is>
      </c>
      <c r="H81" s="96" t="n"/>
      <c r="I81" s="149" t="n"/>
      <c r="J81" s="149" t="inlineStr">
        <is>
          <t xml:space="preserve">Loose </t>
        </is>
      </c>
      <c r="K81" s="149" t="n"/>
      <c r="L81" s="7" t="n"/>
      <c r="M81" s="48" t="inlineStr">
        <is>
          <t>Chantuque</t>
        </is>
      </c>
      <c r="N81" s="13" t="n"/>
      <c r="O81" s="13" t="n"/>
      <c r="P81" s="13" t="inlineStr">
        <is>
          <t>TK</t>
        </is>
      </c>
      <c r="Q81" s="134" t="inlineStr">
        <is>
          <t>NEW</t>
        </is>
      </c>
      <c r="R81" s="17" t="n"/>
      <c r="S81" s="135" t="n"/>
      <c r="T81" s="135" t="inlineStr">
        <is>
          <t>9043A-22</t>
        </is>
      </c>
      <c r="U81" s="247" t="n"/>
      <c r="V81" s="247" t="n"/>
      <c r="W81" s="192" t="n">
        <v>42010</v>
      </c>
      <c r="X81" s="192" t="n">
        <v>42038</v>
      </c>
      <c r="Y81" s="192" t="n">
        <v>42066</v>
      </c>
      <c r="Z81" s="18" t="n"/>
      <c r="AA81" s="18" t="inlineStr">
        <is>
          <t>Hiltje</t>
        </is>
      </c>
      <c r="AB81" s="160" t="inlineStr">
        <is>
          <t>Euro</t>
        </is>
      </c>
      <c r="AC81" s="644" t="n">
        <v>30.9</v>
      </c>
      <c r="AD81" s="644" t="n">
        <v>30.9</v>
      </c>
      <c r="AE81" s="644" t="n"/>
      <c r="AF81" s="645" t="n">
        <v>0.25</v>
      </c>
      <c r="AG81" s="645">
        <f>(IF(AE81&gt;0, AE81, IF(AD81&gt;0, AD81, IF(AC81&gt;0, AC81, 0))))+AF81</f>
        <v/>
      </c>
      <c r="AH81" s="645">
        <f>AJ81/2.5</f>
        <v/>
      </c>
      <c r="AI81" s="645" t="n">
        <v>179.95</v>
      </c>
      <c r="AJ81" s="645" t="n">
        <v>179.95</v>
      </c>
      <c r="AK81" s="171">
        <f>(AH81-AG81)/AH81</f>
        <v/>
      </c>
      <c r="AL81" s="663" t="n"/>
      <c r="AM81" s="663" t="n"/>
      <c r="AN81" s="663" t="n"/>
      <c r="AO81" s="646" t="n">
        <v>41915</v>
      </c>
      <c r="AP81" s="646" t="n">
        <v>41956</v>
      </c>
      <c r="AQ81" s="27" t="n"/>
      <c r="AR81" s="41" t="n">
        <v>16</v>
      </c>
      <c r="AS81" s="41" t="inlineStr">
        <is>
          <t>S</t>
        </is>
      </c>
      <c r="AT81" s="41" t="n"/>
      <c r="AU81" s="41" t="n"/>
      <c r="AV81" s="129" t="n">
        <v>41995</v>
      </c>
      <c r="AW81" s="128" t="n">
        <v>41981</v>
      </c>
      <c r="AX81" s="180" t="n">
        <v>41995</v>
      </c>
      <c r="AY81" s="648" t="n"/>
      <c r="AZ81" s="49" t="n"/>
      <c r="BA81" s="649" t="n"/>
      <c r="BB81" s="36" t="n"/>
      <c r="BC81" s="650" t="n"/>
      <c r="BD81" s="27" t="n"/>
      <c r="BE81" s="27" t="n"/>
      <c r="BF81" s="646" t="n"/>
      <c r="BG81" s="41" t="n"/>
      <c r="BH81" s="41" t="n"/>
      <c r="BI81" s="648" t="n"/>
      <c r="BJ81" s="27" t="n"/>
      <c r="BK81" s="27">
        <f>+WEEKNUM(BJ81)</f>
        <v/>
      </c>
      <c r="BL81" s="646" t="n"/>
      <c r="BM81" s="27" t="n"/>
      <c r="BN81" s="27" t="n"/>
      <c r="BO81" s="27" t="n"/>
      <c r="BP81" s="27">
        <f>BO81*Z81</f>
        <v/>
      </c>
      <c r="BQ81" s="27" t="n"/>
      <c r="BR81" s="108">
        <f>BO81*AH81</f>
        <v/>
      </c>
      <c r="BS81" s="108">
        <f>BR81-(BO81*AG81)</f>
        <v/>
      </c>
      <c r="BT81" s="112">
        <f>BO81*AK81</f>
        <v/>
      </c>
      <c r="BU81" s="13" t="n"/>
    </row>
    <row customHeight="1" ht="44.25" r="82" s="304">
      <c r="A82" s="5" t="n"/>
      <c r="B82" s="5" t="n">
        <v>3</v>
      </c>
      <c r="C82" s="6" t="inlineStr">
        <is>
          <t>KOI</t>
        </is>
      </c>
      <c r="D82" s="96" t="inlineStr">
        <is>
          <t>jacket</t>
        </is>
      </c>
      <c r="E82" s="124" t="inlineStr">
        <is>
          <t>WOMEN</t>
        </is>
      </c>
      <c r="F82" s="96" t="inlineStr">
        <is>
          <t>K150709004</t>
        </is>
      </c>
      <c r="G82" s="96" t="inlineStr">
        <is>
          <t>SHOTOKU</t>
        </is>
      </c>
      <c r="H82" s="96" t="inlineStr">
        <is>
          <t>Natural Indigo</t>
        </is>
      </c>
      <c r="I82" s="149" t="n"/>
      <c r="J82" s="149" t="inlineStr">
        <is>
          <t xml:space="preserve">Loose </t>
        </is>
      </c>
      <c r="K82" s="149" t="n"/>
      <c r="L82" s="7" t="n"/>
      <c r="M82" s="48" t="inlineStr">
        <is>
          <t>IndyBlu</t>
        </is>
      </c>
      <c r="N82" s="13" t="n"/>
      <c r="O82" s="13" t="n"/>
      <c r="P82" s="13" t="n"/>
      <c r="Q82" s="17" t="n"/>
      <c r="R82" s="17" t="n"/>
      <c r="S82" s="140" t="n"/>
      <c r="T82" s="140" t="inlineStr">
        <is>
          <t>KOI-WOVEN-SS15-031</t>
        </is>
      </c>
      <c r="U82" s="247" t="n"/>
      <c r="V82" s="247" t="n"/>
      <c r="W82" s="192" t="n">
        <v>41980</v>
      </c>
      <c r="X82" s="192" t="n">
        <v>42008</v>
      </c>
      <c r="Y82" s="192" t="n">
        <v>42036</v>
      </c>
      <c r="Z82" s="18" t="n"/>
      <c r="AA82" s="18" t="n"/>
      <c r="AB82" s="160" t="inlineStr">
        <is>
          <t>Euro</t>
        </is>
      </c>
      <c r="AC82" s="644" t="n"/>
      <c r="AD82" s="645" t="n">
        <v>46.15</v>
      </c>
      <c r="AE82" s="644" t="n"/>
      <c r="AF82" s="645">
        <f>(IF(AE82&gt;0, AE82, IF(AD82&gt;0, AD82, IF(AC82&gt;0, AC82, 0))))*0.3</f>
        <v/>
      </c>
      <c r="AG82" s="645">
        <f>(IF(AE82&gt;0, AE82, IF(AD82&gt;0, AD82, IF(AC82&gt;0, AC82, 0))))+AF82</f>
        <v/>
      </c>
      <c r="AH82" s="645">
        <f>AJ82/2.5</f>
        <v/>
      </c>
      <c r="AI82" s="645" t="n">
        <v>299.95</v>
      </c>
      <c r="AJ82" s="645" t="n">
        <v>299.95</v>
      </c>
      <c r="AK82" s="171">
        <f>(AH82-AG82)/AH82</f>
        <v/>
      </c>
      <c r="AL82" s="27" t="n"/>
      <c r="AM82" s="27" t="n"/>
      <c r="AN82" s="27" t="n"/>
      <c r="AO82" s="646" t="n">
        <v>41922</v>
      </c>
      <c r="AP82" s="646" t="n"/>
      <c r="AQ82" s="27" t="n"/>
      <c r="AR82" s="41" t="n">
        <v>16</v>
      </c>
      <c r="AS82" s="41" t="inlineStr">
        <is>
          <t>S</t>
        </is>
      </c>
      <c r="AT82" s="41" t="n"/>
      <c r="AU82" s="41" t="n"/>
      <c r="AV82" s="97" t="n"/>
      <c r="AW82" s="97" t="inlineStr">
        <is>
          <t>TBC</t>
        </is>
      </c>
      <c r="AX82" s="97" t="n"/>
      <c r="AY82" s="648" t="n"/>
      <c r="AZ82" s="49" t="n"/>
      <c r="BA82" s="649" t="n"/>
      <c r="BB82" s="36" t="n"/>
      <c r="BC82" s="650" t="n"/>
      <c r="BD82" s="27" t="n"/>
      <c r="BE82" s="27" t="n"/>
      <c r="BF82" s="646" t="n"/>
      <c r="BG82" s="41" t="n"/>
      <c r="BH82" s="41" t="n"/>
      <c r="BI82" s="648" t="n"/>
      <c r="BJ82" s="27" t="n"/>
      <c r="BK82" s="27">
        <f>+WEEKNUM(BJ82)</f>
        <v/>
      </c>
      <c r="BL82" s="646" t="n"/>
      <c r="BM82" s="27" t="n"/>
      <c r="BN82" s="27" t="n"/>
      <c r="BO82" s="27" t="n"/>
      <c r="BP82" s="27">
        <f>BO82*Z82</f>
        <v/>
      </c>
      <c r="BQ82" s="27" t="n"/>
      <c r="BR82" s="108">
        <f>BO82*AH82</f>
        <v/>
      </c>
      <c r="BS82" s="108">
        <f>BR82-(BO82*AG82)</f>
        <v/>
      </c>
      <c r="BT82" s="112">
        <f>BO82*AK82</f>
        <v/>
      </c>
      <c r="BU82" s="13" t="n"/>
    </row>
    <row customFormat="1" customHeight="1" hidden="1" ht="44.25" r="83" s="86">
      <c r="A83" s="73" t="inlineStr">
        <is>
          <t>x</t>
        </is>
      </c>
      <c r="B83" s="73" t="n"/>
      <c r="C83" s="74" t="inlineStr">
        <is>
          <t>KOI</t>
        </is>
      </c>
      <c r="D83" s="76" t="inlineStr">
        <is>
          <t>pants</t>
        </is>
      </c>
      <c r="E83" s="75" t="inlineStr">
        <is>
          <t>WOMEN</t>
        </is>
      </c>
      <c r="F83" s="76" t="inlineStr">
        <is>
          <t>K150709005</t>
        </is>
      </c>
      <c r="G83" s="76" t="inlineStr">
        <is>
          <t>ALIMAH</t>
        </is>
      </c>
      <c r="H83" s="76" t="inlineStr">
        <is>
          <t>4 Dip Natural Indigo</t>
        </is>
      </c>
      <c r="I83" s="121" t="n"/>
      <c r="J83" s="121" t="n"/>
      <c r="K83" s="121" t="n"/>
      <c r="L83" s="77" t="inlineStr">
        <is>
          <t>21-ockt</t>
        </is>
      </c>
      <c r="M83" s="76" t="inlineStr">
        <is>
          <t>IndyBlu</t>
        </is>
      </c>
      <c r="N83" s="78" t="n"/>
      <c r="O83" s="78" t="n"/>
      <c r="P83" s="78" t="n"/>
      <c r="Q83" s="79" t="n"/>
      <c r="R83" s="79" t="n"/>
      <c r="S83" s="139" t="inlineStr">
        <is>
          <t>KOI-SWEAT-AW15-001</t>
        </is>
      </c>
      <c r="T83" s="80" t="n"/>
      <c r="U83" s="80" t="n"/>
      <c r="V83" s="80" t="n"/>
      <c r="W83" s="80" t="n"/>
      <c r="X83" s="80" t="n"/>
      <c r="Y83" s="80" t="n"/>
      <c r="Z83" s="81" t="n"/>
      <c r="AA83" s="81" t="n"/>
      <c r="AB83" s="161" t="n"/>
      <c r="AC83" s="656" t="n"/>
      <c r="AD83" s="657" t="n"/>
      <c r="AE83" s="656" t="n"/>
      <c r="AF83" s="657">
        <f>(IF(AE83&gt;0, AE83, IF(AD83&gt;0, AD83, IF(AC83&gt;0, AC83, 0))))*0.3</f>
        <v/>
      </c>
      <c r="AG83" s="657">
        <f>(IF(AE83&gt;0, AE83, IF(AD83&gt;0, AD83, IF(AC83&gt;0, AC83, 0))))+AF83</f>
        <v/>
      </c>
      <c r="AH83" s="657">
        <f>AG83*2</f>
        <v/>
      </c>
      <c r="AI83" s="657">
        <f>AG83*2.5</f>
        <v/>
      </c>
      <c r="AJ83" s="657">
        <f>AH83*2.5</f>
        <v/>
      </c>
      <c r="AK83" s="172">
        <f>(AH83-AG83)/AH83</f>
        <v/>
      </c>
      <c r="AL83" s="82" t="n"/>
      <c r="AM83" s="82" t="n"/>
      <c r="AN83" s="82" t="n"/>
      <c r="AO83" s="658" t="n">
        <v>41892</v>
      </c>
      <c r="AP83" s="658" t="n"/>
      <c r="AQ83" s="82" t="inlineStr">
        <is>
          <t>fit sample in avabl. fabric</t>
        </is>
      </c>
      <c r="AR83" s="82" t="n">
        <v>16</v>
      </c>
      <c r="AS83" s="82" t="inlineStr">
        <is>
          <t>S</t>
        </is>
      </c>
      <c r="AT83" s="82" t="n"/>
      <c r="AU83" s="82" t="n"/>
      <c r="AV83" s="98" t="n"/>
      <c r="AW83" s="98" t="inlineStr">
        <is>
          <t>ETD 06-Dec</t>
        </is>
      </c>
      <c r="AX83" s="98" t="n"/>
      <c r="AY83" s="658" t="n"/>
      <c r="AZ83" s="81" t="n"/>
      <c r="BA83" s="658" t="n"/>
      <c r="BB83" s="84" t="n"/>
      <c r="BC83" s="659" t="n"/>
      <c r="BD83" s="82" t="n"/>
      <c r="BE83" s="82" t="n"/>
      <c r="BF83" s="658" t="n"/>
      <c r="BG83" s="82" t="n"/>
      <c r="BH83" s="82" t="n"/>
      <c r="BI83" s="658" t="n"/>
      <c r="BJ83" s="82" t="n"/>
      <c r="BK83" s="82">
        <f>+WEEKNUM(BJ83)</f>
        <v/>
      </c>
      <c r="BL83" s="658" t="n"/>
      <c r="BM83" s="82" t="n"/>
      <c r="BN83" s="82" t="n"/>
      <c r="BO83" s="82" t="n"/>
      <c r="BP83" s="82">
        <f>BO83*Z83</f>
        <v/>
      </c>
      <c r="BQ83" s="82" t="n"/>
      <c r="BR83" s="109">
        <f>BO83*AH83</f>
        <v/>
      </c>
      <c r="BS83" s="109">
        <f>BR83-(BO83*AG83)</f>
        <v/>
      </c>
      <c r="BT83" s="113">
        <f>BO83*AK83</f>
        <v/>
      </c>
      <c r="BU83" s="78" t="n"/>
    </row>
    <row customFormat="1" customHeight="1" ht="44.25" r="84" s="86">
      <c r="A84" s="5" t="n"/>
      <c r="B84" s="5" t="n">
        <v>2</v>
      </c>
      <c r="C84" s="6" t="inlineStr">
        <is>
          <t>KOI</t>
        </is>
      </c>
      <c r="D84" s="96" t="inlineStr">
        <is>
          <t>skirt</t>
        </is>
      </c>
      <c r="E84" s="124" t="inlineStr">
        <is>
          <t>WOMEN</t>
        </is>
      </c>
      <c r="F84" s="96" t="inlineStr">
        <is>
          <t>K150709005</t>
        </is>
      </c>
      <c r="G84" s="96" t="inlineStr">
        <is>
          <t>VICTORIA</t>
        </is>
      </c>
      <c r="H84" s="96" t="inlineStr">
        <is>
          <t>Blue Marble</t>
        </is>
      </c>
      <c r="I84" s="149" t="n"/>
      <c r="J84" s="149" t="inlineStr">
        <is>
          <t>Slim</t>
        </is>
      </c>
      <c r="K84" s="149" t="n"/>
      <c r="L84" s="7" t="n"/>
      <c r="M84" s="48" t="inlineStr">
        <is>
          <t>Carthago</t>
        </is>
      </c>
      <c r="N84" s="147" t="inlineStr">
        <is>
          <t>CCC</t>
        </is>
      </c>
      <c r="O84" s="146" t="inlineStr">
        <is>
          <t>Interwashing</t>
        </is>
      </c>
      <c r="P84" s="147" t="inlineStr">
        <is>
          <t>TN</t>
        </is>
      </c>
      <c r="Q84" s="134" t="inlineStr">
        <is>
          <t>NEW</t>
        </is>
      </c>
      <c r="R84" s="17" t="n"/>
      <c r="S84" s="140" t="inlineStr">
        <is>
          <t>Orta</t>
        </is>
      </c>
      <c r="T84" s="135" t="inlineStr">
        <is>
          <t>8148A-40</t>
        </is>
      </c>
      <c r="U84" s="247" t="n"/>
      <c r="V84" s="247" t="n"/>
      <c r="W84" s="192" t="n">
        <v>42023</v>
      </c>
      <c r="X84" s="192" t="n">
        <v>42044</v>
      </c>
      <c r="Y84" s="192" t="n">
        <v>42079</v>
      </c>
      <c r="Z84" s="18" t="n">
        <v>0.7</v>
      </c>
      <c r="AA84" s="18" t="inlineStr">
        <is>
          <t>Hiltje</t>
        </is>
      </c>
      <c r="AB84" s="160" t="inlineStr">
        <is>
          <t>Euro</t>
        </is>
      </c>
      <c r="AC84" s="644" t="n"/>
      <c r="AD84" s="645" t="n">
        <v>21.97</v>
      </c>
      <c r="AE84" s="644" t="n">
        <v>21.97</v>
      </c>
      <c r="AF84" s="645" t="n">
        <v>0.25</v>
      </c>
      <c r="AG84" s="645">
        <f>(IF(AE84&gt;0, AE84, IF(AD84&gt;0, AD84, IF(AC84&gt;0, AC84, 0))))+AF84</f>
        <v/>
      </c>
      <c r="AH84" s="645">
        <f>AJ84/2.5</f>
        <v/>
      </c>
      <c r="AI84" s="645" t="n">
        <v>99.95</v>
      </c>
      <c r="AJ84" s="645" t="n">
        <v>99.95</v>
      </c>
      <c r="AK84" s="171">
        <f>((AH84-AG84)/AH84)</f>
        <v/>
      </c>
      <c r="AL84" s="27" t="n"/>
      <c r="AM84" s="27" t="n"/>
      <c r="AN84" s="27" t="n"/>
      <c r="AO84" s="646" t="n">
        <v>41900</v>
      </c>
      <c r="AP84" s="646" t="n"/>
      <c r="AQ84" s="27" t="n"/>
      <c r="AR84" s="41" t="n">
        <v>16</v>
      </c>
      <c r="AS84" s="41" t="inlineStr">
        <is>
          <t>S</t>
        </is>
      </c>
      <c r="AT84" s="41" t="n"/>
      <c r="AU84" s="41" t="n"/>
      <c r="AV84" s="60" t="n"/>
      <c r="AW84" s="60" t="inlineStr">
        <is>
          <t>Recut</t>
        </is>
      </c>
      <c r="AX84" s="60" t="n"/>
      <c r="AY84" s="648" t="n"/>
      <c r="AZ84" s="49" t="n"/>
      <c r="BA84" s="649" t="n"/>
      <c r="BB84" s="36" t="n"/>
      <c r="BC84" s="650" t="n"/>
      <c r="BD84" s="27" t="n"/>
      <c r="BE84" s="27" t="n"/>
      <c r="BF84" s="646" t="n"/>
      <c r="BG84" s="41" t="n"/>
      <c r="BH84" s="41" t="n"/>
      <c r="BI84" s="648" t="n"/>
      <c r="BJ84" s="27" t="n"/>
      <c r="BK84" s="27">
        <f>+WEEKNUM(BJ84)</f>
        <v/>
      </c>
      <c r="BL84" s="646" t="n"/>
      <c r="BM84" s="27" t="n"/>
      <c r="BN84" s="27" t="n"/>
      <c r="BO84" s="27" t="n"/>
      <c r="BP84" s="27">
        <f>BO84*Z84</f>
        <v/>
      </c>
      <c r="BQ84" s="27" t="n"/>
      <c r="BR84" s="108">
        <f>BO84*AH84</f>
        <v/>
      </c>
      <c r="BS84" s="108">
        <f>BR84-(BO84*AG84)</f>
        <v/>
      </c>
      <c r="BT84" s="112">
        <f>BO84*AK84</f>
        <v/>
      </c>
      <c r="BU84" s="13" t="n"/>
    </row>
    <row customFormat="1" customHeight="1" ht="44.25" r="85" s="86">
      <c r="A85" s="5" t="n"/>
      <c r="B85" s="5" t="n">
        <v>1</v>
      </c>
      <c r="C85" s="6" t="inlineStr">
        <is>
          <t>KOI</t>
        </is>
      </c>
      <c r="D85" s="96" t="inlineStr">
        <is>
          <t>jeans</t>
        </is>
      </c>
      <c r="E85" s="8" t="inlineStr">
        <is>
          <t>MEN</t>
        </is>
      </c>
      <c r="F85" s="96" t="inlineStr">
        <is>
          <t>K150751001</t>
        </is>
      </c>
      <c r="G85" s="96" t="inlineStr">
        <is>
          <t>BABY KOI</t>
        </is>
      </c>
      <c r="H85" s="96" t="inlineStr">
        <is>
          <t>Dry Selvage</t>
        </is>
      </c>
      <c r="I85" s="149" t="n"/>
      <c r="J85" s="149" t="n"/>
      <c r="K85" s="149" t="n"/>
      <c r="L85" s="7" t="n"/>
      <c r="M85" s="48" t="inlineStr">
        <is>
          <t>Carthago</t>
        </is>
      </c>
      <c r="N85" s="147" t="n"/>
      <c r="O85" s="146" t="n"/>
      <c r="P85" s="147" t="n"/>
      <c r="Q85" s="134" t="n"/>
      <c r="R85" s="17" t="n"/>
      <c r="S85" s="140" t="inlineStr">
        <is>
          <t>TRC Candiani</t>
        </is>
      </c>
      <c r="T85" s="140" t="inlineStr">
        <is>
          <t>SL2773 Old Preshrunk</t>
        </is>
      </c>
      <c r="U85" s="247" t="inlineStr">
        <is>
          <t>100% organic cotton</t>
        </is>
      </c>
      <c r="V85" s="247" t="n"/>
      <c r="W85" s="192" t="n">
        <v>42023</v>
      </c>
      <c r="X85" s="192" t="n">
        <v>42044</v>
      </c>
      <c r="Y85" s="192" t="n">
        <v>42079</v>
      </c>
      <c r="Z85" s="18" t="n"/>
      <c r="AA85" s="18" t="n"/>
      <c r="AB85" s="160" t="inlineStr">
        <is>
          <t>Euro</t>
        </is>
      </c>
      <c r="AC85" s="644" t="n"/>
      <c r="AD85" s="652" t="inlineStr">
        <is>
          <t>no SMS</t>
        </is>
      </c>
      <c r="AE85" s="653" t="n"/>
      <c r="AF85" s="645" t="n">
        <v>0.25</v>
      </c>
      <c r="AG85" s="645">
        <f>(IF(AE85&gt;0, AE85, IF(AD85&gt;0, AD85, IF(AC85&gt;0, AC85, 0))))+AF85</f>
        <v/>
      </c>
      <c r="AH85" s="645">
        <f>AJ85/2.5</f>
        <v/>
      </c>
      <c r="AI85" s="645" t="n">
        <v>99.95</v>
      </c>
      <c r="AJ85" s="645" t="n">
        <v>99.95</v>
      </c>
      <c r="AK85" s="171">
        <f>(AH85-AG85)/AH85</f>
        <v/>
      </c>
      <c r="AL85" s="27" t="n"/>
      <c r="AM85" s="27" t="n"/>
      <c r="AN85" s="27" t="n"/>
      <c r="AO85" s="646" t="n"/>
      <c r="AP85" s="646" t="n"/>
      <c r="AQ85" s="27" t="n"/>
      <c r="AR85" s="41" t="n"/>
      <c r="AS85" s="41" t="n"/>
      <c r="AT85" s="41" t="n"/>
      <c r="AU85" s="41" t="n"/>
      <c r="AV85" s="60" t="n"/>
      <c r="AW85" s="126" t="inlineStr">
        <is>
          <t>Carry Over</t>
        </is>
      </c>
      <c r="AX85" s="60" t="n"/>
      <c r="AY85" s="648" t="n"/>
      <c r="AZ85" s="49" t="n"/>
      <c r="BA85" s="649" t="n"/>
      <c r="BB85" s="36" t="n"/>
      <c r="BC85" s="650" t="n"/>
      <c r="BD85" s="27" t="n"/>
      <c r="BE85" s="27" t="n"/>
      <c r="BF85" s="646" t="n"/>
      <c r="BG85" s="41" t="n"/>
      <c r="BH85" s="41" t="n"/>
      <c r="BI85" s="648" t="n"/>
      <c r="BJ85" s="27" t="n"/>
      <c r="BK85" s="27">
        <f>+WEEKNUM(BJ85)</f>
        <v/>
      </c>
      <c r="BL85" s="646" t="n"/>
      <c r="BM85" s="27" t="n"/>
      <c r="BN85" s="27" t="n"/>
      <c r="BO85" s="27" t="n"/>
      <c r="BP85" s="27">
        <f>BO85*Z85</f>
        <v/>
      </c>
      <c r="BQ85" s="27" t="n"/>
      <c r="BR85" s="108">
        <f>BO85*AH85</f>
        <v/>
      </c>
      <c r="BS85" s="108">
        <f>BR85-(BO85*AG85)</f>
        <v/>
      </c>
      <c r="BT85" s="112">
        <f>BO85*AK85</f>
        <v/>
      </c>
      <c r="BU85" s="13" t="n"/>
    </row>
    <row customHeight="1" ht="44.25" r="86" s="304">
      <c r="A86" s="5" t="n"/>
      <c r="B86" s="5" t="n">
        <v>2</v>
      </c>
      <c r="C86" s="6" t="inlineStr">
        <is>
          <t>KOI</t>
        </is>
      </c>
      <c r="D86" s="96" t="inlineStr">
        <is>
          <t>jeans</t>
        </is>
      </c>
      <c r="E86" s="8" t="inlineStr">
        <is>
          <t>MEN</t>
        </is>
      </c>
      <c r="F86" s="96" t="inlineStr">
        <is>
          <t>K150751101</t>
        </is>
      </c>
      <c r="G86" s="96" t="inlineStr">
        <is>
          <t>JAMES</t>
        </is>
      </c>
      <c r="H86" s="96" t="inlineStr">
        <is>
          <t>Black Worn Marble</t>
        </is>
      </c>
      <c r="I86" s="149" t="n"/>
      <c r="J86" s="149" t="inlineStr">
        <is>
          <t>Skinny</t>
        </is>
      </c>
      <c r="K86" s="149" t="n"/>
      <c r="L86" s="7" t="n"/>
      <c r="M86" s="48" t="inlineStr">
        <is>
          <t>Carthago</t>
        </is>
      </c>
      <c r="N86" s="13" t="inlineStr">
        <is>
          <t>CCC</t>
        </is>
      </c>
      <c r="O86" s="153" t="inlineStr">
        <is>
          <t>Interwashing</t>
        </is>
      </c>
      <c r="P86" s="13" t="inlineStr">
        <is>
          <t>TN</t>
        </is>
      </c>
      <c r="Q86" s="134" t="inlineStr">
        <is>
          <t>C/O</t>
        </is>
      </c>
      <c r="R86" s="17" t="n"/>
      <c r="S86" s="247" t="inlineStr">
        <is>
          <t>Gap</t>
        </is>
      </c>
      <c r="T86" s="247" t="inlineStr">
        <is>
          <t>D7924O022 Pinus</t>
        </is>
      </c>
      <c r="U86" s="247" t="inlineStr">
        <is>
          <t>98% Organic Cotton / 2% Elastane</t>
        </is>
      </c>
      <c r="V86" s="247" t="n"/>
      <c r="W86" s="193" t="n">
        <v>41995</v>
      </c>
      <c r="X86" s="192" t="n">
        <v>42016</v>
      </c>
      <c r="Y86" s="192" t="n">
        <v>42051</v>
      </c>
      <c r="Z86" s="18" t="n">
        <v>1.42</v>
      </c>
      <c r="AA86" s="18" t="n"/>
      <c r="AB86" s="160" t="inlineStr">
        <is>
          <t>Euro</t>
        </is>
      </c>
      <c r="AC86" s="644" t="n"/>
      <c r="AD86" s="652" t="n">
        <v>28</v>
      </c>
      <c r="AE86" s="644" t="n">
        <v>27.39</v>
      </c>
      <c r="AF86" s="645" t="n">
        <v>0.25</v>
      </c>
      <c r="AG86" s="645">
        <f>(IF(AE86&gt;0, AE86, IF(AD86&gt;0, AD86, IF(AC86&gt;0, AC86, 0))))+AF86</f>
        <v/>
      </c>
      <c r="AH86" s="645">
        <f>AJ86/2.5</f>
        <v/>
      </c>
      <c r="AI86" s="645" t="n">
        <v>149.95</v>
      </c>
      <c r="AJ86" s="645" t="n">
        <v>149.95</v>
      </c>
      <c r="AK86" s="171">
        <f>((AH86-AG86)/AH86)</f>
        <v/>
      </c>
      <c r="AL86" s="27" t="n"/>
      <c r="AM86" s="27" t="n"/>
      <c r="AN86" s="27" t="n"/>
      <c r="AO86" s="646" t="n"/>
      <c r="AP86" s="646" t="n"/>
      <c r="AQ86" s="27" t="n"/>
      <c r="AR86" s="41" t="n">
        <v>16</v>
      </c>
      <c r="AS86" s="41" t="inlineStr">
        <is>
          <t>32-32</t>
        </is>
      </c>
      <c r="AT86" s="41" t="n">
        <v>15</v>
      </c>
      <c r="AU86" s="654" t="n">
        <v>41984</v>
      </c>
      <c r="AV86" s="126" t="n">
        <v>41991</v>
      </c>
      <c r="AW86" s="126" t="n">
        <v>41978</v>
      </c>
      <c r="AX86" s="126" t="n">
        <v>41990</v>
      </c>
      <c r="AY86" s="648" t="n"/>
      <c r="AZ86" s="49" t="n"/>
      <c r="BA86" s="649" t="n"/>
      <c r="BB86" s="36" t="n"/>
      <c r="BC86" s="650" t="n"/>
      <c r="BD86" s="27" t="n"/>
      <c r="BE86" s="27" t="n"/>
      <c r="BF86" s="646" t="n"/>
      <c r="BG86" s="41" t="n"/>
      <c r="BH86" s="41" t="n"/>
      <c r="BI86" s="648" t="n"/>
      <c r="BJ86" s="27" t="n"/>
      <c r="BK86" s="27">
        <f>+WEEKNUM(BJ86)</f>
        <v/>
      </c>
      <c r="BL86" s="646" t="n"/>
      <c r="BM86" s="27" t="n"/>
      <c r="BN86" s="27" t="n"/>
      <c r="BO86" s="27" t="n"/>
      <c r="BP86" s="27">
        <f>BO86*Z86</f>
        <v/>
      </c>
      <c r="BQ86" s="27" t="n"/>
      <c r="BR86" s="108">
        <f>BO86*AH86</f>
        <v/>
      </c>
      <c r="BS86" s="108">
        <f>BR86-(BO86*AG86)</f>
        <v/>
      </c>
      <c r="BT86" s="112">
        <f>BO86*AK86</f>
        <v/>
      </c>
      <c r="BU86" s="13" t="n"/>
    </row>
    <row customHeight="1" ht="44.25" r="87" s="304">
      <c r="A87" s="5" t="n"/>
      <c r="B87" s="5" t="n">
        <v>3</v>
      </c>
      <c r="C87" s="6" t="inlineStr">
        <is>
          <t>KOI</t>
        </is>
      </c>
      <c r="D87" s="96" t="inlineStr">
        <is>
          <t>jeans</t>
        </is>
      </c>
      <c r="E87" s="8" t="inlineStr">
        <is>
          <t>MEN</t>
        </is>
      </c>
      <c r="F87" s="96" t="inlineStr">
        <is>
          <t>K150751102</t>
        </is>
      </c>
      <c r="G87" s="96" t="inlineStr">
        <is>
          <t>JAMES</t>
        </is>
      </c>
      <c r="H87" s="96" t="inlineStr">
        <is>
          <t>Grey Worn In</t>
        </is>
      </c>
      <c r="I87" s="149" t="n"/>
      <c r="J87" s="149" t="inlineStr">
        <is>
          <t>Skinny</t>
        </is>
      </c>
      <c r="K87" s="149" t="n"/>
      <c r="L87" s="7" t="n"/>
      <c r="M87" s="48" t="inlineStr">
        <is>
          <t>Carthago</t>
        </is>
      </c>
      <c r="N87" s="13" t="inlineStr">
        <is>
          <t>CCC</t>
        </is>
      </c>
      <c r="O87" s="153" t="inlineStr">
        <is>
          <t>Interwashing</t>
        </is>
      </c>
      <c r="P87" s="13" t="inlineStr">
        <is>
          <t>TN</t>
        </is>
      </c>
      <c r="Q87" s="134" t="inlineStr">
        <is>
          <t>C/O</t>
        </is>
      </c>
      <c r="R87" s="17" t="n"/>
      <c r="S87" s="247" t="inlineStr">
        <is>
          <t>Gap</t>
        </is>
      </c>
      <c r="T87" s="247" t="inlineStr">
        <is>
          <t>D7924O022 Pinus</t>
        </is>
      </c>
      <c r="U87" s="247" t="inlineStr">
        <is>
          <t>98% Organic Cotton / 2% Elastane</t>
        </is>
      </c>
      <c r="V87" s="247" t="n"/>
      <c r="W87" s="193" t="n">
        <v>41995</v>
      </c>
      <c r="X87" s="192" t="n">
        <v>42016</v>
      </c>
      <c r="Y87" s="192" t="n">
        <v>42051</v>
      </c>
      <c r="Z87" s="18" t="n">
        <v>1.42</v>
      </c>
      <c r="AA87" s="18" t="n"/>
      <c r="AB87" s="160" t="inlineStr">
        <is>
          <t>Euro</t>
        </is>
      </c>
      <c r="AC87" s="644" t="n"/>
      <c r="AD87" s="645" t="n">
        <v>25.02</v>
      </c>
      <c r="AE87" s="644" t="n">
        <v>25.02</v>
      </c>
      <c r="AF87" s="645" t="n">
        <v>0.25</v>
      </c>
      <c r="AG87" s="645">
        <f>(IF(AE87&gt;0, AE87, IF(AD87&gt;0, AD87, IF(AC87&gt;0, AC87, 0))))+AF87</f>
        <v/>
      </c>
      <c r="AH87" s="645">
        <f>AJ87/2.5</f>
        <v/>
      </c>
      <c r="AI87" s="645" t="n">
        <v>139.95</v>
      </c>
      <c r="AJ87" s="645" t="n">
        <v>139.95</v>
      </c>
      <c r="AK87" s="171">
        <f>((AH87-AG87)/AH87)</f>
        <v/>
      </c>
      <c r="AL87" s="27" t="n"/>
      <c r="AM87" s="27" t="n"/>
      <c r="AN87" s="27" t="n"/>
      <c r="AO87" s="646" t="n"/>
      <c r="AP87" s="646" t="n"/>
      <c r="AQ87" s="27" t="n"/>
      <c r="AR87" s="41" t="n">
        <v>16</v>
      </c>
      <c r="AS87" s="41" t="inlineStr">
        <is>
          <t>32-32</t>
        </is>
      </c>
      <c r="AT87" s="41" t="n">
        <v>16</v>
      </c>
      <c r="AU87" s="647" t="n">
        <v>41977</v>
      </c>
      <c r="AV87" s="60" t="n"/>
      <c r="AW87" s="126" t="n">
        <v>41978</v>
      </c>
      <c r="AX87" s="126" t="n">
        <v>41988</v>
      </c>
      <c r="AY87" s="648" t="n"/>
      <c r="AZ87" s="49" t="n"/>
      <c r="BA87" s="649" t="n"/>
      <c r="BB87" s="36" t="n"/>
      <c r="BC87" s="650" t="n"/>
      <c r="BD87" s="27" t="n"/>
      <c r="BE87" s="27" t="n"/>
      <c r="BF87" s="646" t="n"/>
      <c r="BG87" s="41" t="n"/>
      <c r="BH87" s="41" t="n"/>
      <c r="BI87" s="648" t="n"/>
      <c r="BJ87" s="27" t="n"/>
      <c r="BK87" s="27">
        <f>+WEEKNUM(BJ87)</f>
        <v/>
      </c>
      <c r="BL87" s="646" t="n"/>
      <c r="BM87" s="27" t="n"/>
      <c r="BN87" s="27" t="n"/>
      <c r="BO87" s="27" t="n"/>
      <c r="BP87" s="27">
        <f>BO87*Z87</f>
        <v/>
      </c>
      <c r="BQ87" s="27" t="n"/>
      <c r="BR87" s="108">
        <f>BO87*AH87</f>
        <v/>
      </c>
      <c r="BS87" s="108">
        <f>BR87-(BO87*AG87)</f>
        <v/>
      </c>
      <c r="BT87" s="112">
        <f>BO87*AK87</f>
        <v/>
      </c>
      <c r="BU87" s="13" t="n"/>
    </row>
    <row customHeight="1" ht="44.25" r="88" s="304">
      <c r="A88" s="5" t="n"/>
      <c r="B88" s="5" t="n">
        <v>3</v>
      </c>
      <c r="C88" s="6" t="inlineStr">
        <is>
          <t>KOI</t>
        </is>
      </c>
      <c r="D88" s="96" t="inlineStr">
        <is>
          <t>jeans</t>
        </is>
      </c>
      <c r="E88" s="8" t="inlineStr">
        <is>
          <t>MEN</t>
        </is>
      </c>
      <c r="F88" s="96" t="inlineStr">
        <is>
          <t>K150751103</t>
        </is>
      </c>
      <c r="G88" s="96" t="inlineStr">
        <is>
          <t>JAMES</t>
        </is>
      </c>
      <c r="H88" s="96" t="inlineStr">
        <is>
          <t>Tinted Worn</t>
        </is>
      </c>
      <c r="I88" s="149" t="n"/>
      <c r="J88" s="149" t="inlineStr">
        <is>
          <t>Skinny</t>
        </is>
      </c>
      <c r="K88" s="149" t="n"/>
      <c r="L88" s="7" t="n"/>
      <c r="M88" s="48" t="inlineStr">
        <is>
          <t>Carthago</t>
        </is>
      </c>
      <c r="N88" s="13" t="inlineStr">
        <is>
          <t>CCC</t>
        </is>
      </c>
      <c r="O88" s="153" t="inlineStr">
        <is>
          <t>Interwashing</t>
        </is>
      </c>
      <c r="P88" s="13" t="inlineStr">
        <is>
          <t>TN</t>
        </is>
      </c>
      <c r="Q88" s="134" t="inlineStr">
        <is>
          <t>C/O</t>
        </is>
      </c>
      <c r="R88" s="17" t="n"/>
      <c r="S88" s="247" t="inlineStr">
        <is>
          <t>Bossa</t>
        </is>
      </c>
      <c r="T88" s="247" t="inlineStr">
        <is>
          <t>Ozzy</t>
        </is>
      </c>
      <c r="U88" s="247" t="inlineStr">
        <is>
          <t>99% Organic Cotton / 1% Elastane</t>
        </is>
      </c>
      <c r="V88" s="247" t="n"/>
      <c r="W88" s="192" t="n">
        <v>42006</v>
      </c>
      <c r="X88" s="192" t="n">
        <v>42027</v>
      </c>
      <c r="Y88" s="192" t="n">
        <v>42062</v>
      </c>
      <c r="Z88" s="18" t="n">
        <v>1.23</v>
      </c>
      <c r="AA88" s="18" t="n"/>
      <c r="AB88" s="160" t="inlineStr">
        <is>
          <t>Euro</t>
        </is>
      </c>
      <c r="AC88" s="644" t="n"/>
      <c r="AD88" s="645" t="n">
        <v>25.03</v>
      </c>
      <c r="AE88" s="644" t="n">
        <v>25.03</v>
      </c>
      <c r="AF88" s="645" t="n">
        <v>0.25</v>
      </c>
      <c r="AG88" s="645">
        <f>(IF(AE88&gt;0, AE88, IF(AD88&gt;0, AD88, IF(AC88&gt;0, AC88, 0))))+AF88</f>
        <v/>
      </c>
      <c r="AH88" s="645">
        <f>AJ88/2.5</f>
        <v/>
      </c>
      <c r="AI88" s="645" t="n">
        <v>139.95</v>
      </c>
      <c r="AJ88" s="645" t="n">
        <v>139.95</v>
      </c>
      <c r="AK88" s="171">
        <f>((AH88-AG88)/AH88)</f>
        <v/>
      </c>
      <c r="AL88" s="27" t="n"/>
      <c r="AM88" s="27" t="n"/>
      <c r="AN88" s="27" t="n"/>
      <c r="AO88" s="646" t="n"/>
      <c r="AP88" s="646" t="n"/>
      <c r="AQ88" s="27" t="n"/>
      <c r="AR88" s="41" t="n">
        <v>16</v>
      </c>
      <c r="AS88" s="41" t="inlineStr">
        <is>
          <t>32-32</t>
        </is>
      </c>
      <c r="AT88" s="41" t="n">
        <v>16</v>
      </c>
      <c r="AU88" s="647" t="n">
        <v>41977</v>
      </c>
      <c r="AV88" s="60" t="n"/>
      <c r="AW88" s="126" t="n">
        <v>41978</v>
      </c>
      <c r="AX88" s="126" t="n">
        <v>41988</v>
      </c>
      <c r="AY88" s="648" t="n"/>
      <c r="AZ88" s="49" t="n"/>
      <c r="BA88" s="649" t="n"/>
      <c r="BB88" s="36" t="n"/>
      <c r="BC88" s="650" t="n"/>
      <c r="BD88" s="27" t="n"/>
      <c r="BE88" s="27" t="n"/>
      <c r="BF88" s="646" t="n"/>
      <c r="BG88" s="41" t="n"/>
      <c r="BH88" s="41" t="n"/>
      <c r="BI88" s="648" t="n"/>
      <c r="BJ88" s="27" t="n"/>
      <c r="BK88" s="27">
        <f>+WEEKNUM(BJ88)</f>
        <v/>
      </c>
      <c r="BL88" s="646" t="n"/>
      <c r="BM88" s="27" t="n"/>
      <c r="BN88" s="27" t="n"/>
      <c r="BO88" s="27" t="n"/>
      <c r="BP88" s="27">
        <f>BO88*Z88</f>
        <v/>
      </c>
      <c r="BQ88" s="27" t="n"/>
      <c r="BR88" s="108">
        <f>BO88*AH88</f>
        <v/>
      </c>
      <c r="BS88" s="108">
        <f>BR88-(BO88*AG88)</f>
        <v/>
      </c>
      <c r="BT88" s="112">
        <f>BO88*AK88</f>
        <v/>
      </c>
      <c r="BU88" s="13" t="n"/>
    </row>
    <row customFormat="1" customHeight="1" ht="44.25" r="89" s="86">
      <c r="A89" s="5" t="n"/>
      <c r="B89" s="5" t="n">
        <v>2</v>
      </c>
      <c r="C89" s="6" t="inlineStr">
        <is>
          <t>KOI</t>
        </is>
      </c>
      <c r="D89" s="96" t="inlineStr">
        <is>
          <t>jeans</t>
        </is>
      </c>
      <c r="E89" s="8" t="inlineStr">
        <is>
          <t>MEN</t>
        </is>
      </c>
      <c r="F89" s="96" t="inlineStr">
        <is>
          <t>K150751104</t>
        </is>
      </c>
      <c r="G89" s="96" t="inlineStr">
        <is>
          <t>JAMES</t>
        </is>
      </c>
      <c r="H89" s="96" t="inlineStr">
        <is>
          <t>Light Marble Blue</t>
        </is>
      </c>
      <c r="I89" s="149" t="n"/>
      <c r="J89" s="149" t="inlineStr">
        <is>
          <t>Skinny</t>
        </is>
      </c>
      <c r="K89" s="149" t="n"/>
      <c r="L89" s="7" t="n"/>
      <c r="M89" s="48" t="inlineStr">
        <is>
          <t>Carthago</t>
        </is>
      </c>
      <c r="N89" s="13" t="inlineStr">
        <is>
          <t>CCC</t>
        </is>
      </c>
      <c r="O89" s="153" t="inlineStr">
        <is>
          <t>Interwashing</t>
        </is>
      </c>
      <c r="P89" s="13" t="inlineStr">
        <is>
          <t>TN</t>
        </is>
      </c>
      <c r="Q89" s="134" t="inlineStr">
        <is>
          <t>C/O</t>
        </is>
      </c>
      <c r="R89" s="17" t="n"/>
      <c r="S89" s="247" t="inlineStr">
        <is>
          <t>Orta</t>
        </is>
      </c>
      <c r="T89" s="247" t="n">
        <v>8148</v>
      </c>
      <c r="U89" s="247" t="inlineStr">
        <is>
          <t>98% Organic Cotton / 2% Elastane</t>
        </is>
      </c>
      <c r="V89" s="247" t="n"/>
      <c r="W89" s="192" t="n">
        <v>42023</v>
      </c>
      <c r="X89" s="192" t="n">
        <v>42044</v>
      </c>
      <c r="Y89" s="192" t="n">
        <v>42079</v>
      </c>
      <c r="Z89" s="18" t="n">
        <v>1.19</v>
      </c>
      <c r="AA89" s="18" t="n"/>
      <c r="AB89" s="160" t="inlineStr">
        <is>
          <t>Euro</t>
        </is>
      </c>
      <c r="AC89" s="644" t="n"/>
      <c r="AD89" s="645" t="n">
        <v>26.46</v>
      </c>
      <c r="AE89" s="644" t="n">
        <v>26.46</v>
      </c>
      <c r="AF89" s="645" t="n">
        <v>0.25</v>
      </c>
      <c r="AG89" s="645">
        <f>(IF(AE89&gt;0, AE89, IF(AD89&gt;0, AD89, IF(AC89&gt;0, AC89, 0))))+AF89</f>
        <v/>
      </c>
      <c r="AH89" s="645">
        <f>AJ89/2.5</f>
        <v/>
      </c>
      <c r="AI89" s="645" t="n">
        <v>159.95</v>
      </c>
      <c r="AJ89" s="645" t="n">
        <v>159.95</v>
      </c>
      <c r="AK89" s="171">
        <f>((AH89-AG89)/AH89)</f>
        <v/>
      </c>
      <c r="AL89" s="27" t="n"/>
      <c r="AM89" s="27" t="n"/>
      <c r="AN89" s="27" t="n"/>
      <c r="AO89" s="646" t="n"/>
      <c r="AP89" s="646" t="n"/>
      <c r="AQ89" s="27" t="n"/>
      <c r="AR89" s="41" t="n">
        <v>16</v>
      </c>
      <c r="AS89" s="41" t="inlineStr">
        <is>
          <t>32-32</t>
        </is>
      </c>
      <c r="AT89" s="41" t="n">
        <v>16</v>
      </c>
      <c r="AU89" s="647" t="n">
        <v>41977</v>
      </c>
      <c r="AV89" s="60" t="n"/>
      <c r="AW89" s="126" t="n">
        <v>41978</v>
      </c>
      <c r="AX89" s="126" t="n">
        <v>41988</v>
      </c>
      <c r="AY89" s="648" t="n"/>
      <c r="AZ89" s="49" t="n"/>
      <c r="BA89" s="649" t="n"/>
      <c r="BB89" s="36" t="n"/>
      <c r="BC89" s="650" t="n"/>
      <c r="BD89" s="27" t="n"/>
      <c r="BE89" s="27" t="n"/>
      <c r="BF89" s="646" t="n"/>
      <c r="BG89" s="41" t="n"/>
      <c r="BH89" s="41" t="n"/>
      <c r="BI89" s="648" t="n"/>
      <c r="BJ89" s="27" t="n"/>
      <c r="BK89" s="27">
        <f>+WEEKNUM(BJ89)</f>
        <v/>
      </c>
      <c r="BL89" s="646" t="n"/>
      <c r="BM89" s="27" t="n"/>
      <c r="BN89" s="27" t="n"/>
      <c r="BO89" s="27" t="n"/>
      <c r="BP89" s="27">
        <f>BO89*Z89</f>
        <v/>
      </c>
      <c r="BQ89" s="27" t="n"/>
      <c r="BR89" s="108">
        <f>BO89*AH89</f>
        <v/>
      </c>
      <c r="BS89" s="108">
        <f>BR89-(BO89*AG89)</f>
        <v/>
      </c>
      <c r="BT89" s="112">
        <f>BO89*AK89</f>
        <v/>
      </c>
      <c r="BU89" s="13" t="n"/>
    </row>
    <row customHeight="1" ht="44.25" r="90" s="304">
      <c r="A90" s="5" t="n"/>
      <c r="B90" s="5" t="n">
        <v>3</v>
      </c>
      <c r="C90" s="6" t="inlineStr">
        <is>
          <t>KOI</t>
        </is>
      </c>
      <c r="D90" s="96" t="inlineStr">
        <is>
          <t>jeans</t>
        </is>
      </c>
      <c r="E90" s="8" t="inlineStr">
        <is>
          <t>MEN</t>
        </is>
      </c>
      <c r="F90" s="96" t="inlineStr">
        <is>
          <t>K150751201</t>
        </is>
      </c>
      <c r="G90" s="96" t="inlineStr">
        <is>
          <t>CHARLES SELVAGE</t>
        </is>
      </c>
      <c r="H90" s="96" t="inlineStr">
        <is>
          <t>13 oz. Dry Black</t>
        </is>
      </c>
      <c r="I90" s="149" t="n"/>
      <c r="J90" s="149" t="inlineStr">
        <is>
          <t>Slim Mid Rise</t>
        </is>
      </c>
      <c r="K90" s="149" t="n"/>
      <c r="L90" s="7" t="n"/>
      <c r="M90" s="48" t="inlineStr">
        <is>
          <t>Carthago</t>
        </is>
      </c>
      <c r="N90" s="13" t="inlineStr">
        <is>
          <t>CCC</t>
        </is>
      </c>
      <c r="O90" s="13" t="inlineStr">
        <is>
          <t>n/a</t>
        </is>
      </c>
      <c r="P90" s="13" t="inlineStr">
        <is>
          <t>TN</t>
        </is>
      </c>
      <c r="Q90" s="134" t="inlineStr">
        <is>
          <t>C/O</t>
        </is>
      </c>
      <c r="R90" s="17" t="n"/>
      <c r="S90" s="247" t="inlineStr">
        <is>
          <t>Bossa</t>
        </is>
      </c>
      <c r="T90" s="247" t="inlineStr">
        <is>
          <t>Clare</t>
        </is>
      </c>
      <c r="U90" s="247" t="inlineStr">
        <is>
          <t>100% Organic Cotton</t>
        </is>
      </c>
      <c r="V90" s="247" t="n"/>
      <c r="W90" s="192" t="n">
        <v>42006</v>
      </c>
      <c r="X90" s="192" t="n">
        <v>42027</v>
      </c>
      <c r="Y90" s="192" t="n">
        <v>42062</v>
      </c>
      <c r="Z90" s="18" t="n">
        <v>2.32</v>
      </c>
      <c r="AA90" s="18" t="n"/>
      <c r="AB90" s="160" t="inlineStr">
        <is>
          <t>Euro</t>
        </is>
      </c>
      <c r="AC90" s="644" t="n"/>
      <c r="AD90" s="645" t="n">
        <v>26.35</v>
      </c>
      <c r="AE90" s="644" t="n">
        <v>26.35</v>
      </c>
      <c r="AF90" s="645" t="n">
        <v>0.25</v>
      </c>
      <c r="AG90" s="645">
        <f>(IF(AE90&gt;0, AE90, IF(AD90&gt;0, AD90, IF(AC90&gt;0, AC90, 0))))+AF90</f>
        <v/>
      </c>
      <c r="AH90" s="645">
        <f>AJ90/2.5</f>
        <v/>
      </c>
      <c r="AI90" s="645" t="n">
        <v>159.95</v>
      </c>
      <c r="AJ90" s="645" t="n">
        <v>159.95</v>
      </c>
      <c r="AK90" s="171">
        <f>((AH90-AG90)/AH90)</f>
        <v/>
      </c>
      <c r="AL90" s="27" t="n"/>
      <c r="AM90" s="27" t="n"/>
      <c r="AN90" s="27" t="n"/>
      <c r="AO90" s="646" t="n"/>
      <c r="AP90" s="646" t="n"/>
      <c r="AQ90" s="27" t="n"/>
      <c r="AR90" s="41" t="n">
        <v>16</v>
      </c>
      <c r="AS90" s="41" t="inlineStr">
        <is>
          <t>32-32</t>
        </is>
      </c>
      <c r="AT90" s="41" t="n">
        <v>16</v>
      </c>
      <c r="AU90" s="647" t="n">
        <v>41977</v>
      </c>
      <c r="AV90" s="60" t="n"/>
      <c r="AW90" s="126" t="n">
        <v>41978</v>
      </c>
      <c r="AX90" s="126" t="n">
        <v>41988</v>
      </c>
      <c r="AY90" s="648" t="n"/>
      <c r="AZ90" s="49" t="n"/>
      <c r="BA90" s="649" t="n"/>
      <c r="BB90" s="36" t="n"/>
      <c r="BC90" s="650" t="n"/>
      <c r="BD90" s="27" t="n"/>
      <c r="BE90" s="27" t="n"/>
      <c r="BF90" s="646" t="n"/>
      <c r="BG90" s="41" t="n"/>
      <c r="BH90" s="41" t="n"/>
      <c r="BI90" s="648" t="n"/>
      <c r="BJ90" s="27" t="n"/>
      <c r="BK90" s="27">
        <f>+WEEKNUM(BJ90)</f>
        <v/>
      </c>
      <c r="BL90" s="646" t="n"/>
      <c r="BM90" s="27" t="n"/>
      <c r="BN90" s="27" t="n"/>
      <c r="BO90" s="27" t="n"/>
      <c r="BP90" s="27">
        <f>BO90*Z90</f>
        <v/>
      </c>
      <c r="BQ90" s="27" t="n"/>
      <c r="BR90" s="108">
        <f>BO90*AH90</f>
        <v/>
      </c>
      <c r="BS90" s="108">
        <f>BR90-(BO90*AG90)</f>
        <v/>
      </c>
      <c r="BT90" s="112">
        <f>BO90*AK90</f>
        <v/>
      </c>
      <c r="BU90" s="13" t="n"/>
    </row>
    <row customFormat="1" customHeight="1" ht="44.25" r="91" s="86">
      <c r="A91" s="5" t="n"/>
      <c r="B91" s="5" t="n">
        <v>2</v>
      </c>
      <c r="C91" s="6" t="inlineStr">
        <is>
          <t>KOI</t>
        </is>
      </c>
      <c r="D91" s="96" t="inlineStr">
        <is>
          <t>jeans</t>
        </is>
      </c>
      <c r="E91" s="8" t="inlineStr">
        <is>
          <t>MEN</t>
        </is>
      </c>
      <c r="F91" s="96" t="inlineStr">
        <is>
          <t>K150751202</t>
        </is>
      </c>
      <c r="G91" s="96" t="inlineStr">
        <is>
          <t>CHARLES SELVAGE</t>
        </is>
      </c>
      <c r="H91" s="96" t="inlineStr">
        <is>
          <t>12.5 oz. Dry</t>
        </is>
      </c>
      <c r="I91" s="149" t="n"/>
      <c r="J91" s="149" t="inlineStr">
        <is>
          <t>Slim Mid Rise</t>
        </is>
      </c>
      <c r="K91" s="149" t="n"/>
      <c r="L91" s="7" t="n"/>
      <c r="M91" s="48" t="inlineStr">
        <is>
          <t>Carthago</t>
        </is>
      </c>
      <c r="N91" s="13" t="inlineStr">
        <is>
          <t>CCC</t>
        </is>
      </c>
      <c r="O91" s="13" t="inlineStr">
        <is>
          <t>n/a</t>
        </is>
      </c>
      <c r="P91" s="13" t="inlineStr">
        <is>
          <t>TN</t>
        </is>
      </c>
      <c r="Q91" s="134" t="inlineStr">
        <is>
          <t>C/O</t>
        </is>
      </c>
      <c r="R91" s="17" t="n"/>
      <c r="S91" s="247" t="inlineStr">
        <is>
          <t>Orta</t>
        </is>
      </c>
      <c r="T91" s="247" t="inlineStr">
        <is>
          <t>9527A-40</t>
        </is>
      </c>
      <c r="U91" s="247" t="inlineStr">
        <is>
          <t>100% Organic Cotton</t>
        </is>
      </c>
      <c r="V91" s="247" t="n"/>
      <c r="W91" s="192" t="n">
        <v>42023</v>
      </c>
      <c r="X91" s="192" t="n">
        <v>42044</v>
      </c>
      <c r="Y91" s="192" t="n">
        <v>42079</v>
      </c>
      <c r="Z91" s="18" t="n">
        <v>2.33</v>
      </c>
      <c r="AA91" s="18" t="n"/>
      <c r="AB91" s="160" t="inlineStr">
        <is>
          <t>Euro</t>
        </is>
      </c>
      <c r="AC91" s="644" t="n"/>
      <c r="AD91" s="645" t="n">
        <v>25.76</v>
      </c>
      <c r="AE91" s="644" t="n">
        <v>25.76</v>
      </c>
      <c r="AF91" s="645" t="n">
        <v>0.25</v>
      </c>
      <c r="AG91" s="645">
        <f>(IF(AE91&gt;0, AE91, IF(AD91&gt;0, AD91, IF(AC91&gt;0, AC91, 0))))+AF91</f>
        <v/>
      </c>
      <c r="AH91" s="645">
        <f>AJ91/2.5</f>
        <v/>
      </c>
      <c r="AI91" s="645" t="n">
        <v>159.95</v>
      </c>
      <c r="AJ91" s="645" t="n">
        <v>159.95</v>
      </c>
      <c r="AK91" s="171">
        <f>((AH91-AG91)/AH91)</f>
        <v/>
      </c>
      <c r="AL91" s="27" t="n"/>
      <c r="AM91" s="27" t="n"/>
      <c r="AN91" s="27" t="n"/>
      <c r="AO91" s="646" t="n"/>
      <c r="AP91" s="646" t="n"/>
      <c r="AQ91" s="27" t="n"/>
      <c r="AR91" s="41" t="n">
        <v>16</v>
      </c>
      <c r="AS91" s="41" t="inlineStr">
        <is>
          <t>32-32</t>
        </is>
      </c>
      <c r="AT91" s="41" t="n">
        <v>16</v>
      </c>
      <c r="AU91" s="647" t="n">
        <v>41977</v>
      </c>
      <c r="AV91" s="60" t="n"/>
      <c r="AW91" s="126" t="n">
        <v>41978</v>
      </c>
      <c r="AX91" s="126" t="n">
        <v>41988</v>
      </c>
      <c r="AY91" s="648" t="n"/>
      <c r="AZ91" s="49" t="n"/>
      <c r="BA91" s="649" t="n"/>
      <c r="BB91" s="36" t="n"/>
      <c r="BC91" s="650" t="n"/>
      <c r="BD91" s="27" t="n"/>
      <c r="BE91" s="27" t="n"/>
      <c r="BF91" s="646" t="n"/>
      <c r="BG91" s="41" t="n"/>
      <c r="BH91" s="41" t="n"/>
      <c r="BI91" s="648" t="n"/>
      <c r="BJ91" s="27" t="n"/>
      <c r="BK91" s="27">
        <f>+WEEKNUM(BJ91)</f>
        <v/>
      </c>
      <c r="BL91" s="646" t="n"/>
      <c r="BM91" s="27" t="n"/>
      <c r="BN91" s="27" t="n"/>
      <c r="BO91" s="27" t="n"/>
      <c r="BP91" s="27">
        <f>BO91*Z91</f>
        <v/>
      </c>
      <c r="BQ91" s="27" t="n"/>
      <c r="BR91" s="108">
        <f>BO91*AH91</f>
        <v/>
      </c>
      <c r="BS91" s="108">
        <f>BR91-(BO91*AG91)</f>
        <v/>
      </c>
      <c r="BT91" s="112">
        <f>BO91*AK91</f>
        <v/>
      </c>
      <c r="BU91" s="13" t="n"/>
    </row>
    <row customHeight="1" ht="44.25" r="92" s="304">
      <c r="A92" s="5" t="n"/>
      <c r="B92" s="5" t="n">
        <v>3</v>
      </c>
      <c r="C92" s="6" t="inlineStr">
        <is>
          <t>KOI</t>
        </is>
      </c>
      <c r="D92" s="96" t="inlineStr">
        <is>
          <t>jeans</t>
        </is>
      </c>
      <c r="E92" s="8" t="inlineStr">
        <is>
          <t>MEN</t>
        </is>
      </c>
      <c r="F92" s="96" t="inlineStr">
        <is>
          <t>K150751203</t>
        </is>
      </c>
      <c r="G92" s="96" t="inlineStr">
        <is>
          <t>CHARLES</t>
        </is>
      </c>
      <c r="H92" s="96" t="inlineStr">
        <is>
          <t>Grey Tinted</t>
        </is>
      </c>
      <c r="I92" s="149" t="n"/>
      <c r="J92" s="149" t="inlineStr">
        <is>
          <t>Slim Mid Rise</t>
        </is>
      </c>
      <c r="K92" s="149" t="n"/>
      <c r="L92" s="7" t="n"/>
      <c r="M92" s="48" t="inlineStr">
        <is>
          <t>Carthago</t>
        </is>
      </c>
      <c r="N92" s="13" t="inlineStr">
        <is>
          <t>CCC</t>
        </is>
      </c>
      <c r="O92" s="13" t="inlineStr">
        <is>
          <t>Interwashing</t>
        </is>
      </c>
      <c r="P92" s="13" t="inlineStr">
        <is>
          <t>TN</t>
        </is>
      </c>
      <c r="Q92" s="134" t="inlineStr">
        <is>
          <t>C/O</t>
        </is>
      </c>
      <c r="R92" s="17" t="n"/>
      <c r="S92" s="247" t="inlineStr">
        <is>
          <t>Gap</t>
        </is>
      </c>
      <c r="T92" s="247" t="inlineStr">
        <is>
          <t>D7924O022 Pinus</t>
        </is>
      </c>
      <c r="U92" s="247" t="inlineStr">
        <is>
          <t>98% Organic Cotton / 2% Elastane</t>
        </is>
      </c>
      <c r="V92" s="247" t="n"/>
      <c r="W92" s="193" t="n">
        <v>41995</v>
      </c>
      <c r="X92" s="192" t="n">
        <v>42016</v>
      </c>
      <c r="Y92" s="192" t="n">
        <v>42051</v>
      </c>
      <c r="Z92" s="18" t="n">
        <v>1.37</v>
      </c>
      <c r="AA92" s="18" t="n"/>
      <c r="AB92" s="160" t="inlineStr">
        <is>
          <t>Euro</t>
        </is>
      </c>
      <c r="AC92" s="644" t="n"/>
      <c r="AD92" s="645" t="n">
        <v>26.78</v>
      </c>
      <c r="AE92" s="644" t="n">
        <v>26.78</v>
      </c>
      <c r="AF92" s="645" t="n">
        <v>0.25</v>
      </c>
      <c r="AG92" s="645">
        <f>(IF(AE92&gt;0, AE92, IF(AD92&gt;0, AD92, IF(AC92&gt;0, AC92, 0))))+AF92</f>
        <v/>
      </c>
      <c r="AH92" s="645">
        <f>AJ92/2.5</f>
        <v/>
      </c>
      <c r="AI92" s="645" t="n">
        <v>159.95</v>
      </c>
      <c r="AJ92" s="645" t="n">
        <v>159.95</v>
      </c>
      <c r="AK92" s="171">
        <f>((AH92-AG92)/AH92)</f>
        <v/>
      </c>
      <c r="AL92" s="27" t="n"/>
      <c r="AM92" s="27" t="n"/>
      <c r="AN92" s="27" t="n"/>
      <c r="AO92" s="646" t="n"/>
      <c r="AP92" s="646" t="n"/>
      <c r="AQ92" s="27" t="n"/>
      <c r="AR92" s="41" t="n">
        <v>16</v>
      </c>
      <c r="AS92" s="41" t="inlineStr">
        <is>
          <t>32-32</t>
        </is>
      </c>
      <c r="AT92" s="41" t="n">
        <v>16</v>
      </c>
      <c r="AU92" s="647" t="n">
        <v>41977</v>
      </c>
      <c r="AV92" s="60" t="n"/>
      <c r="AW92" s="126" t="n">
        <v>41978</v>
      </c>
      <c r="AX92" s="126" t="n">
        <v>41988</v>
      </c>
      <c r="AY92" s="648" t="n"/>
      <c r="AZ92" s="49" t="n"/>
      <c r="BA92" s="649" t="n"/>
      <c r="BB92" s="36" t="n"/>
      <c r="BC92" s="650" t="n"/>
      <c r="BD92" s="27" t="n"/>
      <c r="BE92" s="27" t="n"/>
      <c r="BF92" s="646" t="n"/>
      <c r="BG92" s="41" t="n"/>
      <c r="BH92" s="41" t="n"/>
      <c r="BI92" s="648" t="n"/>
      <c r="BJ92" s="27" t="n"/>
      <c r="BK92" s="27">
        <f>+WEEKNUM(BJ92)</f>
        <v/>
      </c>
      <c r="BL92" s="646" t="n"/>
      <c r="BM92" s="27" t="n"/>
      <c r="BN92" s="27" t="n"/>
      <c r="BO92" s="27" t="n"/>
      <c r="BP92" s="27">
        <f>BO92*Z92</f>
        <v/>
      </c>
      <c r="BQ92" s="27" t="n"/>
      <c r="BR92" s="108">
        <f>BO92*AH92</f>
        <v/>
      </c>
      <c r="BS92" s="108">
        <f>BR92-(BO92*AG92)</f>
        <v/>
      </c>
      <c r="BT92" s="112">
        <f>BO92*AK92</f>
        <v/>
      </c>
      <c r="BU92" s="13" t="n"/>
    </row>
    <row customHeight="1" ht="44.25" r="93" s="304">
      <c r="A93" s="5" t="n"/>
      <c r="B93" s="5" t="n">
        <v>2</v>
      </c>
      <c r="C93" s="6" t="inlineStr">
        <is>
          <t>KOI</t>
        </is>
      </c>
      <c r="D93" s="96" t="inlineStr">
        <is>
          <t>jeans</t>
        </is>
      </c>
      <c r="E93" s="8" t="inlineStr">
        <is>
          <t>MEN</t>
        </is>
      </c>
      <c r="F93" s="96" t="inlineStr">
        <is>
          <t>K150751204</t>
        </is>
      </c>
      <c r="G93" s="96" t="inlineStr">
        <is>
          <t>CHARLES</t>
        </is>
      </c>
      <c r="H93" s="96" t="inlineStr">
        <is>
          <t>Black Dark Marble</t>
        </is>
      </c>
      <c r="I93" s="149" t="n"/>
      <c r="J93" s="149" t="inlineStr">
        <is>
          <t>Slim Mid Rise</t>
        </is>
      </c>
      <c r="K93" s="149" t="n"/>
      <c r="L93" s="7" t="n"/>
      <c r="M93" s="48" t="inlineStr">
        <is>
          <t>Carthago</t>
        </is>
      </c>
      <c r="N93" s="13" t="inlineStr">
        <is>
          <t>CCC</t>
        </is>
      </c>
      <c r="O93" s="13" t="inlineStr">
        <is>
          <t>Interwashing</t>
        </is>
      </c>
      <c r="P93" s="13" t="inlineStr">
        <is>
          <t>TN</t>
        </is>
      </c>
      <c r="Q93" s="134" t="inlineStr">
        <is>
          <t>C/O</t>
        </is>
      </c>
      <c r="R93" s="17" t="n"/>
      <c r="S93" s="247" t="inlineStr">
        <is>
          <t>Gap</t>
        </is>
      </c>
      <c r="T93" s="247" t="inlineStr">
        <is>
          <t>D7924O022 Pinus</t>
        </is>
      </c>
      <c r="U93" s="247" t="inlineStr">
        <is>
          <t>98% Organic Cotton / 2% Elastane</t>
        </is>
      </c>
      <c r="V93" s="247" t="n"/>
      <c r="W93" s="193" t="n">
        <v>41995</v>
      </c>
      <c r="X93" s="192" t="n">
        <v>42016</v>
      </c>
      <c r="Y93" s="192" t="n">
        <v>42051</v>
      </c>
      <c r="Z93" s="18" t="n">
        <v>1.4</v>
      </c>
      <c r="AA93" s="18" t="n"/>
      <c r="AB93" s="160" t="inlineStr">
        <is>
          <t>Euro</t>
        </is>
      </c>
      <c r="AC93" s="644" t="n"/>
      <c r="AD93" s="652" t="n">
        <v>21.64</v>
      </c>
      <c r="AE93" s="644" t="n">
        <v>21.91</v>
      </c>
      <c r="AF93" s="645" t="n">
        <v>0.25</v>
      </c>
      <c r="AG93" s="645">
        <f>(IF(AE93&gt;0, AE93, IF(AD93&gt;0, AD93, IF(AC93&gt;0, AC93, 0))))+AF93</f>
        <v/>
      </c>
      <c r="AH93" s="645">
        <f>AJ93/2.5</f>
        <v/>
      </c>
      <c r="AI93" s="645" t="n">
        <v>139.95</v>
      </c>
      <c r="AJ93" s="645" t="n">
        <v>139.95</v>
      </c>
      <c r="AK93" s="171">
        <f>((AH93-AG93)/AH93)</f>
        <v/>
      </c>
      <c r="AL93" s="27" t="n"/>
      <c r="AM93" s="27" t="n"/>
      <c r="AN93" s="27" t="n"/>
      <c r="AO93" s="646" t="n"/>
      <c r="AP93" s="646" t="n"/>
      <c r="AQ93" s="27" t="n"/>
      <c r="AR93" s="41" t="n">
        <v>16</v>
      </c>
      <c r="AS93" s="41" t="inlineStr">
        <is>
          <t>32-32</t>
        </is>
      </c>
      <c r="AT93" s="41" t="n">
        <v>15</v>
      </c>
      <c r="AU93" s="654" t="n">
        <v>41984</v>
      </c>
      <c r="AV93" s="126" t="n">
        <v>41991</v>
      </c>
      <c r="AW93" s="126" t="n">
        <v>41978</v>
      </c>
      <c r="AX93" s="126" t="n">
        <v>41990</v>
      </c>
      <c r="AY93" s="648" t="n"/>
      <c r="AZ93" s="49" t="n"/>
      <c r="BA93" s="649" t="n"/>
      <c r="BB93" s="36" t="n"/>
      <c r="BC93" s="650" t="n"/>
      <c r="BD93" s="27" t="n"/>
      <c r="BE93" s="27" t="n"/>
      <c r="BF93" s="646" t="n"/>
      <c r="BG93" s="41" t="n"/>
      <c r="BH93" s="41" t="n"/>
      <c r="BI93" s="648" t="n"/>
      <c r="BJ93" s="27" t="n"/>
      <c r="BK93" s="27">
        <f>+WEEKNUM(BJ93)</f>
        <v/>
      </c>
      <c r="BL93" s="646" t="n"/>
      <c r="BM93" s="27" t="n"/>
      <c r="BN93" s="27" t="n"/>
      <c r="BO93" s="27" t="n"/>
      <c r="BP93" s="27">
        <f>BO93*Z93</f>
        <v/>
      </c>
      <c r="BQ93" s="27" t="n"/>
      <c r="BR93" s="108">
        <f>BO93*AH93</f>
        <v/>
      </c>
      <c r="BS93" s="108">
        <f>BR93-(BO93*AG93)</f>
        <v/>
      </c>
      <c r="BT93" s="112">
        <f>BO93*AK93</f>
        <v/>
      </c>
      <c r="BU93" s="13" t="n"/>
    </row>
    <row customFormat="1" customHeight="1" ht="44.25" r="94" s="86">
      <c r="A94" s="5" t="n"/>
      <c r="B94" s="5" t="n">
        <v>2</v>
      </c>
      <c r="C94" s="6" t="inlineStr">
        <is>
          <t>KOI</t>
        </is>
      </c>
      <c r="D94" s="96" t="inlineStr">
        <is>
          <t>jeans</t>
        </is>
      </c>
      <c r="E94" s="8" t="inlineStr">
        <is>
          <t>MEN</t>
        </is>
      </c>
      <c r="F94" s="96" t="inlineStr">
        <is>
          <t>K150751205</t>
        </is>
      </c>
      <c r="G94" s="96" t="inlineStr">
        <is>
          <t>CHARLES</t>
        </is>
      </c>
      <c r="H94" s="96" t="inlineStr">
        <is>
          <t>Light Used</t>
        </is>
      </c>
      <c r="I94" s="149" t="n"/>
      <c r="J94" s="149" t="inlineStr">
        <is>
          <t>Slim Mid Rise</t>
        </is>
      </c>
      <c r="K94" s="149" t="n"/>
      <c r="L94" s="7" t="n"/>
      <c r="M94" s="48" t="inlineStr">
        <is>
          <t>Carthago</t>
        </is>
      </c>
      <c r="N94" s="13" t="inlineStr">
        <is>
          <t>CCC</t>
        </is>
      </c>
      <c r="O94" s="13" t="inlineStr">
        <is>
          <t>Interwashing</t>
        </is>
      </c>
      <c r="P94" s="13" t="inlineStr">
        <is>
          <t>TN</t>
        </is>
      </c>
      <c r="Q94" s="134" t="inlineStr">
        <is>
          <t>C/O</t>
        </is>
      </c>
      <c r="R94" s="17" t="n"/>
      <c r="S94" s="247" t="inlineStr">
        <is>
          <t>TRC Candiani</t>
        </is>
      </c>
      <c r="T94" s="247" t="inlineStr">
        <is>
          <t>RR2701 Old Preshrunk Stretch</t>
        </is>
      </c>
      <c r="U94" s="247" t="inlineStr">
        <is>
          <t>98% Organic Cotton / 2% Elastane</t>
        </is>
      </c>
      <c r="V94" s="247" t="n"/>
      <c r="W94" s="192" t="n">
        <v>42023</v>
      </c>
      <c r="X94" s="192" t="n">
        <v>42044</v>
      </c>
      <c r="Y94" s="192" t="n">
        <v>42079</v>
      </c>
      <c r="Z94" s="18" t="n">
        <v>1.26</v>
      </c>
      <c r="AA94" s="18" t="n"/>
      <c r="AB94" s="160" t="inlineStr">
        <is>
          <t>Euro</t>
        </is>
      </c>
      <c r="AC94" s="644" t="n"/>
      <c r="AD94" s="645" t="n">
        <v>24.38</v>
      </c>
      <c r="AE94" s="644" t="n">
        <v>24.38</v>
      </c>
      <c r="AF94" s="645" t="n">
        <v>0.25</v>
      </c>
      <c r="AG94" s="645">
        <f>(IF(AE94&gt;0, AE94, IF(AD94&gt;0, AD94, IF(AC94&gt;0, AC94, 0))))+AF94</f>
        <v/>
      </c>
      <c r="AH94" s="645">
        <f>AJ94/2.5</f>
        <v/>
      </c>
      <c r="AI94" s="645" t="n">
        <v>139.95</v>
      </c>
      <c r="AJ94" s="645" t="n">
        <v>139.95</v>
      </c>
      <c r="AK94" s="171">
        <f>((AH94-AG94)/AH94)</f>
        <v/>
      </c>
      <c r="AL94" s="27" t="n"/>
      <c r="AM94" s="27" t="n"/>
      <c r="AN94" s="27" t="n"/>
      <c r="AO94" s="646" t="n"/>
      <c r="AP94" s="646" t="n"/>
      <c r="AQ94" s="27" t="n"/>
      <c r="AR94" s="41" t="n">
        <v>16</v>
      </c>
      <c r="AS94" s="41" t="inlineStr">
        <is>
          <t>32-32</t>
        </is>
      </c>
      <c r="AT94" s="41" t="n">
        <v>15</v>
      </c>
      <c r="AU94" s="647" t="n">
        <v>41977</v>
      </c>
      <c r="AV94" s="60" t="n"/>
      <c r="AW94" s="126" t="n">
        <v>41978</v>
      </c>
      <c r="AX94" s="126" t="n">
        <v>41988</v>
      </c>
      <c r="AY94" s="648" t="n"/>
      <c r="AZ94" s="49" t="n"/>
      <c r="BA94" s="649" t="n"/>
      <c r="BB94" s="36" t="n"/>
      <c r="BC94" s="650" t="n"/>
      <c r="BD94" s="27" t="n"/>
      <c r="BE94" s="27" t="n"/>
      <c r="BF94" s="646" t="n"/>
      <c r="BG94" s="41" t="n"/>
      <c r="BH94" s="41" t="n"/>
      <c r="BI94" s="648" t="n"/>
      <c r="BJ94" s="27" t="n"/>
      <c r="BK94" s="27">
        <f>+WEEKNUM(BJ94)</f>
        <v/>
      </c>
      <c r="BL94" s="646" t="n"/>
      <c r="BM94" s="27" t="n"/>
      <c r="BN94" s="27" t="n"/>
      <c r="BO94" s="27" t="n"/>
      <c r="BP94" s="27">
        <f>BO94*Z94</f>
        <v/>
      </c>
      <c r="BQ94" s="27" t="n"/>
      <c r="BR94" s="108">
        <f>BO94*AH94</f>
        <v/>
      </c>
      <c r="BS94" s="108">
        <f>BR94-(BO94*AG94)</f>
        <v/>
      </c>
      <c r="BT94" s="112">
        <f>BO94*AK94</f>
        <v/>
      </c>
      <c r="BU94" s="13" t="n"/>
    </row>
    <row customHeight="1" ht="44.25" r="95" s="304">
      <c r="A95" s="5" t="n"/>
      <c r="B95" s="5" t="n">
        <v>3</v>
      </c>
      <c r="C95" s="6" t="inlineStr">
        <is>
          <t>KOI</t>
        </is>
      </c>
      <c r="D95" s="96" t="inlineStr">
        <is>
          <t>jeans</t>
        </is>
      </c>
      <c r="E95" s="8" t="inlineStr">
        <is>
          <t>MEN</t>
        </is>
      </c>
      <c r="F95" s="96" t="inlineStr">
        <is>
          <t>K150751206</t>
        </is>
      </c>
      <c r="G95" s="96" t="inlineStr">
        <is>
          <t>CHARLES</t>
        </is>
      </c>
      <c r="H95" s="96" t="inlineStr">
        <is>
          <t>Lasered Repaired</t>
        </is>
      </c>
      <c r="I95" s="149" t="n"/>
      <c r="J95" s="149" t="inlineStr">
        <is>
          <t>Slim Mid Rise</t>
        </is>
      </c>
      <c r="K95" s="149" t="n"/>
      <c r="L95" s="7" t="n"/>
      <c r="M95" s="48" t="inlineStr">
        <is>
          <t>Carthago</t>
        </is>
      </c>
      <c r="N95" s="13" t="inlineStr">
        <is>
          <t>CCC</t>
        </is>
      </c>
      <c r="O95" s="13" t="inlineStr">
        <is>
          <t>Elleti</t>
        </is>
      </c>
      <c r="P95" s="13" t="inlineStr">
        <is>
          <t>IT</t>
        </is>
      </c>
      <c r="Q95" s="134" t="inlineStr">
        <is>
          <t>C/O</t>
        </is>
      </c>
      <c r="R95" s="17" t="n"/>
      <c r="S95" s="247" t="inlineStr">
        <is>
          <t>Orta</t>
        </is>
      </c>
      <c r="T95" s="247" t="n">
        <v>8148</v>
      </c>
      <c r="U95" s="247" t="inlineStr">
        <is>
          <t>98% Organic Cotton / 2% Elastane</t>
        </is>
      </c>
      <c r="V95" s="247" t="n"/>
      <c r="W95" s="192" t="n">
        <v>42023</v>
      </c>
      <c r="X95" s="192" t="n">
        <v>42044</v>
      </c>
      <c r="Y95" s="192" t="n">
        <v>42079</v>
      </c>
      <c r="Z95" s="18" t="n">
        <v>1.43</v>
      </c>
      <c r="AA95" s="18" t="n"/>
      <c r="AB95" s="160" t="inlineStr">
        <is>
          <t>Euro</t>
        </is>
      </c>
      <c r="AC95" s="644" t="n"/>
      <c r="AD95" s="652" t="n">
        <v>36.13</v>
      </c>
      <c r="AE95" s="653" t="n"/>
      <c r="AF95" s="645" t="n">
        <v>0.25</v>
      </c>
      <c r="AG95" s="645">
        <f>(IF(AE95&gt;0, AE95, IF(AD95&gt;0, AD95, IF(AC95&gt;0, AC95, 0))))+AF95</f>
        <v/>
      </c>
      <c r="AH95" s="645">
        <f>AJ95/2.5</f>
        <v/>
      </c>
      <c r="AI95" s="645" t="n">
        <v>219.95</v>
      </c>
      <c r="AJ95" s="645" t="n">
        <v>219.95</v>
      </c>
      <c r="AK95" s="171">
        <f>((AH95-AG95)/AH95)</f>
        <v/>
      </c>
      <c r="AL95" s="27" t="n"/>
      <c r="AM95" s="27" t="n"/>
      <c r="AN95" s="27" t="n"/>
      <c r="AO95" s="646" t="n"/>
      <c r="AP95" s="646" t="n"/>
      <c r="AQ95" s="27" t="n"/>
      <c r="AR95" s="41" t="n">
        <v>16</v>
      </c>
      <c r="AS95" s="41" t="inlineStr">
        <is>
          <t>32-32</t>
        </is>
      </c>
      <c r="AT95" s="41" t="n"/>
      <c r="AU95" s="41" t="n"/>
      <c r="AV95" s="60" t="n"/>
      <c r="AW95" s="126" t="n">
        <v>41978</v>
      </c>
      <c r="AX95" s="126" t="n">
        <v>42009</v>
      </c>
      <c r="AY95" s="648" t="n"/>
      <c r="AZ95" s="49" t="n"/>
      <c r="BA95" s="649" t="n"/>
      <c r="BB95" s="36" t="n"/>
      <c r="BC95" s="650" t="n"/>
      <c r="BD95" s="27" t="n"/>
      <c r="BE95" s="27" t="n"/>
      <c r="BF95" s="646" t="n"/>
      <c r="BG95" s="41" t="n"/>
      <c r="BH95" s="41" t="n"/>
      <c r="BI95" s="648" t="n"/>
      <c r="BJ95" s="27" t="n"/>
      <c r="BK95" s="27">
        <f>+WEEKNUM(BJ95)</f>
        <v/>
      </c>
      <c r="BL95" s="646" t="n"/>
      <c r="BM95" s="27" t="n"/>
      <c r="BN95" s="27" t="n"/>
      <c r="BO95" s="27" t="n"/>
      <c r="BP95" s="27">
        <f>BO95*Z95</f>
        <v/>
      </c>
      <c r="BQ95" s="27" t="n"/>
      <c r="BR95" s="108">
        <f>BO95*AH95</f>
        <v/>
      </c>
      <c r="BS95" s="108">
        <f>BR95-(BO95*AG95)</f>
        <v/>
      </c>
      <c r="BT95" s="112">
        <f>BO95*AK95</f>
        <v/>
      </c>
      <c r="BU95" s="13" t="n"/>
    </row>
    <row customHeight="1" ht="44.25" r="96" s="304">
      <c r="A96" s="5" t="n"/>
      <c r="B96" s="5" t="n">
        <v>3</v>
      </c>
      <c r="C96" s="6" t="inlineStr">
        <is>
          <t>KOI</t>
        </is>
      </c>
      <c r="D96" s="96" t="inlineStr">
        <is>
          <t>jeans</t>
        </is>
      </c>
      <c r="E96" s="8" t="inlineStr">
        <is>
          <t>MEN</t>
        </is>
      </c>
      <c r="F96" s="96" t="inlineStr">
        <is>
          <t>K150751207</t>
        </is>
      </c>
      <c r="G96" s="96" t="inlineStr">
        <is>
          <t>CHARLES</t>
        </is>
      </c>
      <c r="H96" s="96" t="inlineStr">
        <is>
          <t>Laser 3 D</t>
        </is>
      </c>
      <c r="I96" s="149" t="n"/>
      <c r="J96" s="149" t="inlineStr">
        <is>
          <t>Slim Mid Rise</t>
        </is>
      </c>
      <c r="K96" s="149" t="n"/>
      <c r="L96" s="7" t="n"/>
      <c r="M96" s="48" t="inlineStr">
        <is>
          <t>Carthago</t>
        </is>
      </c>
      <c r="N96" s="13" t="inlineStr">
        <is>
          <t>CCC</t>
        </is>
      </c>
      <c r="O96" s="13" t="inlineStr">
        <is>
          <t>Martelli</t>
        </is>
      </c>
      <c r="P96" s="13" t="inlineStr">
        <is>
          <t>IT</t>
        </is>
      </c>
      <c r="Q96" s="134" t="inlineStr">
        <is>
          <t>C/O</t>
        </is>
      </c>
      <c r="R96" s="17" t="n"/>
      <c r="S96" s="247" t="inlineStr">
        <is>
          <t>TRC Candiani</t>
        </is>
      </c>
      <c r="T96" s="247" t="inlineStr">
        <is>
          <t>RR2812 N-Semble Recycled</t>
        </is>
      </c>
      <c r="U96" s="247" t="inlineStr">
        <is>
          <t>78% Cotton / 22% Recycled Cotton</t>
        </is>
      </c>
      <c r="V96" s="247" t="n"/>
      <c r="W96" s="192" t="n">
        <v>42023</v>
      </c>
      <c r="X96" s="192" t="n">
        <v>42044</v>
      </c>
      <c r="Y96" s="192" t="n">
        <v>42079</v>
      </c>
      <c r="Z96" s="18" t="n">
        <v>1.24</v>
      </c>
      <c r="AA96" s="18" t="n"/>
      <c r="AB96" s="160" t="inlineStr">
        <is>
          <t>Euro</t>
        </is>
      </c>
      <c r="AC96" s="644" t="n"/>
      <c r="AD96" s="652" t="n">
        <v>27.1</v>
      </c>
      <c r="AE96" s="653" t="n"/>
      <c r="AF96" s="645" t="n">
        <v>0.25</v>
      </c>
      <c r="AG96" s="645">
        <f>(IF(AE96&gt;0, AE96, IF(AD96&gt;0, AD96, IF(AC96&gt;0, AC96, 0))))+AF96</f>
        <v/>
      </c>
      <c r="AH96" s="645">
        <f>AJ96/2.5</f>
        <v/>
      </c>
      <c r="AI96" s="645" t="n">
        <v>169.95</v>
      </c>
      <c r="AJ96" s="645" t="n">
        <v>169.95</v>
      </c>
      <c r="AK96" s="171">
        <f>((AH96-AG96)/AH96)</f>
        <v/>
      </c>
      <c r="AL96" s="27" t="n"/>
      <c r="AM96" s="27" t="n"/>
      <c r="AN96" s="27" t="n"/>
      <c r="AO96" s="646" t="n"/>
      <c r="AP96" s="646" t="n"/>
      <c r="AQ96" s="27" t="n"/>
      <c r="AR96" s="41" t="n">
        <v>16</v>
      </c>
      <c r="AS96" s="41" t="inlineStr">
        <is>
          <t>32-32</t>
        </is>
      </c>
      <c r="AT96" s="41" t="n"/>
      <c r="AU96" s="41" t="n"/>
      <c r="AV96" s="60" t="n"/>
      <c r="AW96" s="155" t="n">
        <v>41978</v>
      </c>
      <c r="AX96" s="155" t="n">
        <v>42009</v>
      </c>
      <c r="AY96" s="648" t="n"/>
      <c r="AZ96" s="49" t="n"/>
      <c r="BA96" s="649" t="n"/>
      <c r="BB96" s="36" t="n"/>
      <c r="BC96" s="650" t="n"/>
      <c r="BD96" s="27" t="n"/>
      <c r="BE96" s="27" t="n"/>
      <c r="BF96" s="646" t="n"/>
      <c r="BG96" s="41" t="n"/>
      <c r="BH96" s="41" t="n"/>
      <c r="BI96" s="648" t="n"/>
      <c r="BJ96" s="27" t="n"/>
      <c r="BK96" s="27">
        <f>+WEEKNUM(BJ96)</f>
        <v/>
      </c>
      <c r="BL96" s="646" t="n"/>
      <c r="BM96" s="27" t="n"/>
      <c r="BN96" s="27" t="n"/>
      <c r="BO96" s="27" t="n"/>
      <c r="BP96" s="27">
        <f>BO96*Z96</f>
        <v/>
      </c>
      <c r="BQ96" s="27" t="n"/>
      <c r="BR96" s="108">
        <f>BO96*AH96</f>
        <v/>
      </c>
      <c r="BS96" s="108">
        <f>BR96-(BO96*AG96)</f>
        <v/>
      </c>
      <c r="BT96" s="112">
        <f>BO96*AK96</f>
        <v/>
      </c>
      <c r="BU96" s="13" t="n"/>
    </row>
    <row customFormat="1" customHeight="1" ht="44.25" r="97" s="86">
      <c r="A97" s="5" t="n"/>
      <c r="B97" s="5" t="n">
        <v>2</v>
      </c>
      <c r="C97" s="6" t="inlineStr">
        <is>
          <t>KOI</t>
        </is>
      </c>
      <c r="D97" s="96" t="inlineStr">
        <is>
          <t>jeans</t>
        </is>
      </c>
      <c r="E97" s="8" t="inlineStr">
        <is>
          <t>MEN</t>
        </is>
      </c>
      <c r="F97" s="96" t="inlineStr">
        <is>
          <t>K150751301</t>
        </is>
      </c>
      <c r="G97" s="96" t="inlineStr">
        <is>
          <t>JOHN SELVAGE</t>
        </is>
      </c>
      <c r="H97" s="96" t="inlineStr">
        <is>
          <t>11.5 oz. Dry</t>
        </is>
      </c>
      <c r="I97" s="149" t="n"/>
      <c r="J97" s="149" t="inlineStr">
        <is>
          <t>Slim Long Rise</t>
        </is>
      </c>
      <c r="K97" s="149" t="n"/>
      <c r="L97" s="7" t="n"/>
      <c r="M97" s="48" t="inlineStr">
        <is>
          <t>Carthago</t>
        </is>
      </c>
      <c r="N97" s="13" t="inlineStr">
        <is>
          <t>CCC</t>
        </is>
      </c>
      <c r="O97" s="13" t="inlineStr">
        <is>
          <t>n/a</t>
        </is>
      </c>
      <c r="P97" s="13" t="inlineStr">
        <is>
          <t>TN</t>
        </is>
      </c>
      <c r="Q97" s="134" t="inlineStr">
        <is>
          <t>C/O</t>
        </is>
      </c>
      <c r="R97" s="17" t="n"/>
      <c r="S97" s="247" t="inlineStr">
        <is>
          <t>Gap</t>
        </is>
      </c>
      <c r="T97" s="247" t="inlineStr">
        <is>
          <t>SL D5224A010 Smoke Blue</t>
        </is>
      </c>
      <c r="U97" s="247" t="inlineStr">
        <is>
          <t>100% Organic Cotton</t>
        </is>
      </c>
      <c r="V97" s="247" t="n"/>
      <c r="W97" s="193" t="n">
        <v>41995</v>
      </c>
      <c r="X97" s="192" t="n">
        <v>42016</v>
      </c>
      <c r="Y97" s="192" t="n">
        <v>42051</v>
      </c>
      <c r="Z97" s="18" t="n">
        <v>2.29</v>
      </c>
      <c r="AA97" s="18" t="n"/>
      <c r="AB97" s="160" t="inlineStr">
        <is>
          <t>Euro</t>
        </is>
      </c>
      <c r="AC97" s="644" t="n"/>
      <c r="AD97" s="645" t="n">
        <v>24.15</v>
      </c>
      <c r="AE97" s="644" t="n">
        <v>24.15</v>
      </c>
      <c r="AF97" s="645" t="n">
        <v>0.25</v>
      </c>
      <c r="AG97" s="645">
        <f>(IF(AE97&gt;0, AE97, IF(AD97&gt;0, AD97, IF(AC97&gt;0, AC97, 0))))+AF97</f>
        <v/>
      </c>
      <c r="AH97" s="645">
        <f>AJ97/2.5</f>
        <v/>
      </c>
      <c r="AI97" s="645" t="n">
        <v>149.95</v>
      </c>
      <c r="AJ97" s="645" t="n">
        <v>149.95</v>
      </c>
      <c r="AK97" s="171">
        <f>((AH97-AG97)/AH97)</f>
        <v/>
      </c>
      <c r="AL97" s="27" t="n"/>
      <c r="AM97" s="27" t="n"/>
      <c r="AN97" s="27" t="n"/>
      <c r="AO97" s="646" t="n"/>
      <c r="AP97" s="646" t="n"/>
      <c r="AQ97" s="27" t="n"/>
      <c r="AR97" s="41" t="n">
        <v>16</v>
      </c>
      <c r="AS97" s="41" t="inlineStr">
        <is>
          <t>32-32</t>
        </is>
      </c>
      <c r="AT97" s="41" t="n">
        <v>16</v>
      </c>
      <c r="AU97" s="647" t="n">
        <v>41977</v>
      </c>
      <c r="AV97" s="60" t="n"/>
      <c r="AW97" s="126" t="n">
        <v>41978</v>
      </c>
      <c r="AX97" s="126" t="n">
        <v>41988</v>
      </c>
      <c r="AY97" s="648" t="n"/>
      <c r="AZ97" s="49" t="n"/>
      <c r="BA97" s="649" t="n"/>
      <c r="BB97" s="36" t="n"/>
      <c r="BC97" s="650" t="n"/>
      <c r="BD97" s="27" t="n"/>
      <c r="BE97" s="27" t="n"/>
      <c r="BF97" s="646" t="n"/>
      <c r="BG97" s="41" t="n"/>
      <c r="BH97" s="41" t="n"/>
      <c r="BI97" s="648" t="n"/>
      <c r="BJ97" s="27" t="n"/>
      <c r="BK97" s="27">
        <f>+WEEKNUM(BJ97)</f>
        <v/>
      </c>
      <c r="BL97" s="646" t="n"/>
      <c r="BM97" s="27" t="n"/>
      <c r="BN97" s="27" t="n"/>
      <c r="BO97" s="27" t="n"/>
      <c r="BP97" s="27">
        <f>BO97*Z97</f>
        <v/>
      </c>
      <c r="BQ97" s="27" t="n"/>
      <c r="BR97" s="108">
        <f>BO97*AH97</f>
        <v/>
      </c>
      <c r="BS97" s="108">
        <f>BR97-(BO97*AG97)</f>
        <v/>
      </c>
      <c r="BT97" s="112">
        <f>BO97*AK97</f>
        <v/>
      </c>
      <c r="BU97" s="13" t="n"/>
    </row>
    <row customFormat="1" customHeight="1" ht="44.25" r="98" s="86">
      <c r="A98" s="5" t="n"/>
      <c r="B98" s="5" t="n">
        <v>2</v>
      </c>
      <c r="C98" s="6" t="inlineStr">
        <is>
          <t>KOI</t>
        </is>
      </c>
      <c r="D98" s="96" t="inlineStr">
        <is>
          <t>jeans</t>
        </is>
      </c>
      <c r="E98" s="8" t="inlineStr">
        <is>
          <t>MEN</t>
        </is>
      </c>
      <c r="F98" s="96" t="inlineStr">
        <is>
          <t>K150751302</t>
        </is>
      </c>
      <c r="G98" s="96" t="inlineStr">
        <is>
          <t>JOHN SELVAGE</t>
        </is>
      </c>
      <c r="H98" s="96" t="inlineStr">
        <is>
          <t>16 oz. Dry</t>
        </is>
      </c>
      <c r="I98" s="149" t="n"/>
      <c r="J98" s="149" t="inlineStr">
        <is>
          <t>Slim Long Rise</t>
        </is>
      </c>
      <c r="K98" s="149" t="n"/>
      <c r="L98" s="7" t="n"/>
      <c r="M98" s="48" t="inlineStr">
        <is>
          <t>Carthago</t>
        </is>
      </c>
      <c r="N98" s="13" t="inlineStr">
        <is>
          <t>CCC</t>
        </is>
      </c>
      <c r="O98" s="13" t="inlineStr">
        <is>
          <t>n/a</t>
        </is>
      </c>
      <c r="P98" s="13" t="inlineStr">
        <is>
          <t>TN</t>
        </is>
      </c>
      <c r="Q98" s="134" t="inlineStr">
        <is>
          <t>C/O</t>
        </is>
      </c>
      <c r="R98" s="17" t="n"/>
      <c r="S98" s="247" t="inlineStr">
        <is>
          <t>TRC Candiani</t>
        </is>
      </c>
      <c r="T98" s="247" t="inlineStr">
        <is>
          <t>SL 0660 Drake Preshrunk</t>
        </is>
      </c>
      <c r="U98" s="247" t="inlineStr">
        <is>
          <t>100% Organic Cotton</t>
        </is>
      </c>
      <c r="V98" s="247" t="n"/>
      <c r="W98" s="192" t="n">
        <v>42023</v>
      </c>
      <c r="X98" s="192" t="n">
        <v>42044</v>
      </c>
      <c r="Y98" s="192" t="n">
        <v>42079</v>
      </c>
      <c r="Z98" s="18" t="n">
        <v>2.32</v>
      </c>
      <c r="AA98" s="18" t="n"/>
      <c r="AB98" s="160" t="inlineStr">
        <is>
          <t>Euro</t>
        </is>
      </c>
      <c r="AC98" s="644" t="n"/>
      <c r="AD98" s="645" t="n">
        <v>25.41</v>
      </c>
      <c r="AE98" s="644" t="n">
        <v>25.41</v>
      </c>
      <c r="AF98" s="645" t="n">
        <v>0.25</v>
      </c>
      <c r="AG98" s="645">
        <f>(IF(AE98&gt;0, AE98, IF(AD98&gt;0, AD98, IF(AC98&gt;0, AC98, 0))))+AF98</f>
        <v/>
      </c>
      <c r="AH98" s="645">
        <f>AJ98/2.5</f>
        <v/>
      </c>
      <c r="AI98" s="645" t="n">
        <v>169.95</v>
      </c>
      <c r="AJ98" s="645" t="n">
        <v>169.95</v>
      </c>
      <c r="AK98" s="171">
        <f>((AH98-AG98)/AH98)</f>
        <v/>
      </c>
      <c r="AL98" s="27" t="n"/>
      <c r="AM98" s="27" t="n"/>
      <c r="AN98" s="27" t="n"/>
      <c r="AO98" s="646" t="n"/>
      <c r="AP98" s="646" t="n"/>
      <c r="AQ98" s="27" t="n"/>
      <c r="AR98" s="41" t="n">
        <v>16</v>
      </c>
      <c r="AS98" s="41" t="inlineStr">
        <is>
          <t>32-32</t>
        </is>
      </c>
      <c r="AT98" s="41" t="n">
        <v>16</v>
      </c>
      <c r="AU98" s="647" t="n">
        <v>41977</v>
      </c>
      <c r="AV98" s="60" t="n"/>
      <c r="AW98" s="126" t="n">
        <v>41978</v>
      </c>
      <c r="AX98" s="126" t="n">
        <v>41988</v>
      </c>
      <c r="AY98" s="648" t="n"/>
      <c r="AZ98" s="49" t="n"/>
      <c r="BA98" s="649" t="n"/>
      <c r="BB98" s="36" t="n"/>
      <c r="BC98" s="650" t="n"/>
      <c r="BD98" s="27" t="n"/>
      <c r="BE98" s="27" t="n"/>
      <c r="BF98" s="646" t="n"/>
      <c r="BG98" s="41" t="n"/>
      <c r="BH98" s="41" t="n"/>
      <c r="BI98" s="648" t="n"/>
      <c r="BJ98" s="27" t="n"/>
      <c r="BK98" s="27">
        <f>+WEEKNUM(BJ98)</f>
        <v/>
      </c>
      <c r="BL98" s="646" t="n"/>
      <c r="BM98" s="27" t="n"/>
      <c r="BN98" s="27" t="n"/>
      <c r="BO98" s="27" t="n"/>
      <c r="BP98" s="27">
        <f>BO98*Z98</f>
        <v/>
      </c>
      <c r="BQ98" s="27" t="n"/>
      <c r="BR98" s="108">
        <f>BO98*AH98</f>
        <v/>
      </c>
      <c r="BS98" s="108">
        <f>BR98-(BO98*AG98)</f>
        <v/>
      </c>
      <c r="BT98" s="112">
        <f>BO98*AK98</f>
        <v/>
      </c>
      <c r="BU98" s="13" t="n"/>
    </row>
    <row customFormat="1" customHeight="1" ht="44.25" r="99" s="86">
      <c r="A99" s="5" t="n"/>
      <c r="B99" s="5" t="n">
        <v>2</v>
      </c>
      <c r="C99" s="6" t="inlineStr">
        <is>
          <t>KOI</t>
        </is>
      </c>
      <c r="D99" s="96" t="inlineStr">
        <is>
          <t>jeans</t>
        </is>
      </c>
      <c r="E99" s="8" t="inlineStr">
        <is>
          <t>MEN</t>
        </is>
      </c>
      <c r="F99" s="96" t="inlineStr">
        <is>
          <t>K150751303</t>
        </is>
      </c>
      <c r="G99" s="96" t="inlineStr">
        <is>
          <t>JOHN</t>
        </is>
      </c>
      <c r="H99" s="96" t="inlineStr">
        <is>
          <t>Electric Tied</t>
        </is>
      </c>
      <c r="I99" s="149" t="n"/>
      <c r="J99" s="149" t="inlineStr">
        <is>
          <t>Slim Long Rise</t>
        </is>
      </c>
      <c r="K99" s="149" t="n"/>
      <c r="L99" s="7" t="n"/>
      <c r="M99" s="48" t="inlineStr">
        <is>
          <t>Carthago</t>
        </is>
      </c>
      <c r="N99" s="13" t="inlineStr">
        <is>
          <t>CCC</t>
        </is>
      </c>
      <c r="O99" s="13" t="inlineStr">
        <is>
          <t>Interwashing</t>
        </is>
      </c>
      <c r="P99" s="13" t="inlineStr">
        <is>
          <t>TN</t>
        </is>
      </c>
      <c r="Q99" s="134" t="inlineStr">
        <is>
          <t>C/O</t>
        </is>
      </c>
      <c r="R99" s="17" t="n"/>
      <c r="S99" s="247" t="inlineStr">
        <is>
          <t>Gap</t>
        </is>
      </c>
      <c r="T99" s="247" t="inlineStr">
        <is>
          <t>D7253O019 Rosemary</t>
        </is>
      </c>
      <c r="U99" s="247" t="inlineStr">
        <is>
          <t>96,5% Organic Cotton / 3% Polyester / 0,5% Elastane</t>
        </is>
      </c>
      <c r="V99" s="247" t="n"/>
      <c r="W99" s="193" t="n">
        <v>41995</v>
      </c>
      <c r="X99" s="192" t="n">
        <v>42016</v>
      </c>
      <c r="Y99" s="192" t="n">
        <v>42051</v>
      </c>
      <c r="Z99" s="18" t="n">
        <v>1.27</v>
      </c>
      <c r="AA99" s="18" t="n"/>
      <c r="AB99" s="160" t="inlineStr">
        <is>
          <t>Euro</t>
        </is>
      </c>
      <c r="AC99" s="644" t="n"/>
      <c r="AD99" s="645" t="n">
        <v>25.86</v>
      </c>
      <c r="AE99" s="644" t="n">
        <v>25.86</v>
      </c>
      <c r="AF99" s="645" t="n">
        <v>0.25</v>
      </c>
      <c r="AG99" s="645">
        <f>(IF(AE99&gt;0, AE99, IF(AD99&gt;0, AD99, IF(AC99&gt;0, AC99, 0))))+AF99</f>
        <v/>
      </c>
      <c r="AH99" s="645">
        <f>AJ99/2.5</f>
        <v/>
      </c>
      <c r="AI99" s="645" t="n">
        <v>139.95</v>
      </c>
      <c r="AJ99" s="645" t="n">
        <v>139.95</v>
      </c>
      <c r="AK99" s="171">
        <f>((AH99-AG99)/AH99)</f>
        <v/>
      </c>
      <c r="AL99" s="27" t="n"/>
      <c r="AM99" s="27" t="n"/>
      <c r="AN99" s="27" t="n"/>
      <c r="AO99" s="646" t="n"/>
      <c r="AP99" s="646" t="n"/>
      <c r="AQ99" s="27" t="n"/>
      <c r="AR99" s="41" t="n">
        <v>16</v>
      </c>
      <c r="AS99" s="41" t="inlineStr">
        <is>
          <t>32-32</t>
        </is>
      </c>
      <c r="AT99" s="41" t="n">
        <v>16</v>
      </c>
      <c r="AU99" s="647" t="n">
        <v>41977</v>
      </c>
      <c r="AV99" s="60" t="n"/>
      <c r="AW99" s="126" t="n">
        <v>41978</v>
      </c>
      <c r="AX99" s="126" t="n">
        <v>41988</v>
      </c>
      <c r="AY99" s="648" t="n"/>
      <c r="AZ99" s="49" t="n"/>
      <c r="BA99" s="649" t="n"/>
      <c r="BB99" s="36" t="n"/>
      <c r="BC99" s="650" t="n"/>
      <c r="BD99" s="27" t="n"/>
      <c r="BE99" s="27" t="n"/>
      <c r="BF99" s="646" t="n"/>
      <c r="BG99" s="41" t="n"/>
      <c r="BH99" s="41" t="n"/>
      <c r="BI99" s="648" t="n"/>
      <c r="BJ99" s="27" t="n"/>
      <c r="BK99" s="27">
        <f>+WEEKNUM(BJ99)</f>
        <v/>
      </c>
      <c r="BL99" s="646" t="n"/>
      <c r="BM99" s="27" t="n"/>
      <c r="BN99" s="27" t="n"/>
      <c r="BO99" s="27" t="n"/>
      <c r="BP99" s="27">
        <f>BO99*Z99</f>
        <v/>
      </c>
      <c r="BQ99" s="27" t="n"/>
      <c r="BR99" s="108">
        <f>BO99*AH99</f>
        <v/>
      </c>
      <c r="BS99" s="108">
        <f>BR99-(BO99*AG99)</f>
        <v/>
      </c>
      <c r="BT99" s="112">
        <f>BO99*AK99</f>
        <v/>
      </c>
      <c r="BU99" s="13" t="n"/>
    </row>
    <row customFormat="1" customHeight="1" ht="44.25" r="100" s="86">
      <c r="A100" s="5" t="n"/>
      <c r="B100" s="5" t="n">
        <v>2</v>
      </c>
      <c r="C100" s="6" t="inlineStr">
        <is>
          <t>KOI</t>
        </is>
      </c>
      <c r="D100" s="96" t="inlineStr">
        <is>
          <t>jeans</t>
        </is>
      </c>
      <c r="E100" s="8" t="inlineStr">
        <is>
          <t>MEN</t>
        </is>
      </c>
      <c r="F100" s="96" t="inlineStr">
        <is>
          <t>K150751304</t>
        </is>
      </c>
      <c r="G100" s="96" t="inlineStr">
        <is>
          <t>JOHN</t>
        </is>
      </c>
      <c r="H100" s="96" t="inlineStr">
        <is>
          <t>Grey Worn In</t>
        </is>
      </c>
      <c r="I100" s="149" t="n"/>
      <c r="J100" s="149" t="inlineStr">
        <is>
          <t>Slim Long Rise</t>
        </is>
      </c>
      <c r="K100" s="149" t="n"/>
      <c r="L100" s="7" t="n"/>
      <c r="M100" s="48" t="inlineStr">
        <is>
          <t>Carthago</t>
        </is>
      </c>
      <c r="N100" s="13" t="inlineStr">
        <is>
          <t>CCC</t>
        </is>
      </c>
      <c r="O100" s="13" t="inlineStr">
        <is>
          <t>Interwashing</t>
        </is>
      </c>
      <c r="P100" s="13" t="inlineStr">
        <is>
          <t>TN</t>
        </is>
      </c>
      <c r="Q100" s="134" t="inlineStr">
        <is>
          <t>C/O</t>
        </is>
      </c>
      <c r="R100" s="17" t="n"/>
      <c r="S100" s="247" t="inlineStr">
        <is>
          <t>Gap</t>
        </is>
      </c>
      <c r="T100" s="247" t="inlineStr">
        <is>
          <t>D7924O022 Pinus</t>
        </is>
      </c>
      <c r="U100" s="247" t="inlineStr">
        <is>
          <t>98% Organic Cotton / 2% Elastane</t>
        </is>
      </c>
      <c r="V100" s="247" t="n"/>
      <c r="W100" s="193" t="n">
        <v>41995</v>
      </c>
      <c r="X100" s="192" t="n">
        <v>42016</v>
      </c>
      <c r="Y100" s="192" t="n">
        <v>42051</v>
      </c>
      <c r="Z100" s="18" t="n">
        <v>1.5</v>
      </c>
      <c r="AA100" s="18" t="n"/>
      <c r="AB100" s="160" t="inlineStr">
        <is>
          <t>Euro</t>
        </is>
      </c>
      <c r="AC100" s="644" t="n"/>
      <c r="AD100" s="645" t="n">
        <v>25.5</v>
      </c>
      <c r="AE100" s="644" t="n">
        <v>25.5</v>
      </c>
      <c r="AF100" s="645" t="n">
        <v>0.25</v>
      </c>
      <c r="AG100" s="645">
        <f>(IF(AE100&gt;0, AE100, IF(AD100&gt;0, AD100, IF(AC100&gt;0, AC100, 0))))+AF100</f>
        <v/>
      </c>
      <c r="AH100" s="645">
        <f>AJ100/2.5</f>
        <v/>
      </c>
      <c r="AI100" s="645" t="n">
        <v>139.95</v>
      </c>
      <c r="AJ100" s="645" t="n">
        <v>139.95</v>
      </c>
      <c r="AK100" s="171">
        <f>((AH100-AG100)/AH100)</f>
        <v/>
      </c>
      <c r="AL100" s="27" t="n"/>
      <c r="AM100" s="27" t="n"/>
      <c r="AN100" s="27" t="n"/>
      <c r="AO100" s="646" t="n"/>
      <c r="AP100" s="646" t="n"/>
      <c r="AQ100" s="27" t="n"/>
      <c r="AR100" s="41" t="n">
        <v>16</v>
      </c>
      <c r="AS100" s="41" t="inlineStr">
        <is>
          <t>32-32</t>
        </is>
      </c>
      <c r="AT100" s="41" t="n">
        <v>16</v>
      </c>
      <c r="AU100" s="647" t="n">
        <v>41977</v>
      </c>
      <c r="AV100" s="60" t="n"/>
      <c r="AW100" s="126" t="n">
        <v>41978</v>
      </c>
      <c r="AX100" s="126" t="n">
        <v>41988</v>
      </c>
      <c r="AY100" s="648" t="n"/>
      <c r="AZ100" s="49" t="n"/>
      <c r="BA100" s="649" t="n"/>
      <c r="BB100" s="36" t="n"/>
      <c r="BC100" s="650" t="n"/>
      <c r="BD100" s="27" t="n"/>
      <c r="BE100" s="27" t="n"/>
      <c r="BF100" s="646" t="n"/>
      <c r="BG100" s="41" t="n"/>
      <c r="BH100" s="41" t="n"/>
      <c r="BI100" s="648" t="n"/>
      <c r="BJ100" s="27" t="n"/>
      <c r="BK100" s="27">
        <f>+WEEKNUM(BJ100)</f>
        <v/>
      </c>
      <c r="BL100" s="646" t="n"/>
      <c r="BM100" s="27" t="n"/>
      <c r="BN100" s="27" t="n"/>
      <c r="BO100" s="27" t="n"/>
      <c r="BP100" s="27">
        <f>BO100*Z100</f>
        <v/>
      </c>
      <c r="BQ100" s="27" t="n"/>
      <c r="BR100" s="108">
        <f>BO100*AH100</f>
        <v/>
      </c>
      <c r="BS100" s="108">
        <f>BR100-(BO100*AG100)</f>
        <v/>
      </c>
      <c r="BT100" s="112">
        <f>BO100*AK100</f>
        <v/>
      </c>
      <c r="BU100" s="13" t="n"/>
    </row>
    <row customHeight="1" ht="44.25" r="101" s="304">
      <c r="A101" s="5" t="n"/>
      <c r="B101" s="5" t="n">
        <v>2</v>
      </c>
      <c r="C101" s="6" t="inlineStr">
        <is>
          <t>KOI</t>
        </is>
      </c>
      <c r="D101" s="96" t="inlineStr">
        <is>
          <t>jeans</t>
        </is>
      </c>
      <c r="E101" s="8" t="inlineStr">
        <is>
          <t>MEN</t>
        </is>
      </c>
      <c r="F101" s="96" t="inlineStr">
        <is>
          <t>K150751305</t>
        </is>
      </c>
      <c r="G101" s="96" t="inlineStr">
        <is>
          <t>JOHN</t>
        </is>
      </c>
      <c r="H101" s="96" t="inlineStr">
        <is>
          <t>Glory Blue Worn</t>
        </is>
      </c>
      <c r="I101" s="149" t="n"/>
      <c r="J101" s="149" t="inlineStr">
        <is>
          <t>Slim Long Rise</t>
        </is>
      </c>
      <c r="K101" s="149" t="n"/>
      <c r="L101" s="7" t="n"/>
      <c r="M101" s="48" t="inlineStr">
        <is>
          <t>Carthago</t>
        </is>
      </c>
      <c r="N101" s="13" t="inlineStr">
        <is>
          <t>CCC</t>
        </is>
      </c>
      <c r="O101" s="13" t="inlineStr">
        <is>
          <t>Interwashing</t>
        </is>
      </c>
      <c r="P101" s="13" t="inlineStr">
        <is>
          <t>TN</t>
        </is>
      </c>
      <c r="Q101" s="134" t="inlineStr">
        <is>
          <t>C/O</t>
        </is>
      </c>
      <c r="R101" s="17" t="n"/>
      <c r="S101" s="247" t="inlineStr">
        <is>
          <t>Orta</t>
        </is>
      </c>
      <c r="T101" s="247" t="n">
        <v>9540</v>
      </c>
      <c r="U101" s="247" t="inlineStr">
        <is>
          <t>99% Organic Cotton / 1% Elastane</t>
        </is>
      </c>
      <c r="V101" s="247" t="n"/>
      <c r="W101" s="192" t="n">
        <v>42023</v>
      </c>
      <c r="X101" s="192" t="n">
        <v>42044</v>
      </c>
      <c r="Y101" s="192" t="n">
        <v>42079</v>
      </c>
      <c r="Z101" s="18" t="n">
        <v>1.15</v>
      </c>
      <c r="AA101" s="18" t="n"/>
      <c r="AB101" s="160" t="inlineStr">
        <is>
          <t>Euro</t>
        </is>
      </c>
      <c r="AC101" s="644" t="n"/>
      <c r="AD101" s="645" t="n">
        <v>22.88</v>
      </c>
      <c r="AE101" s="644" t="n">
        <v>22.88</v>
      </c>
      <c r="AF101" s="645" t="n">
        <v>0.25</v>
      </c>
      <c r="AG101" s="645">
        <f>(IF(AE101&gt;0, AE101, IF(AD101&gt;0, AD101, IF(AC101&gt;0, AC101, 0))))+AF101</f>
        <v/>
      </c>
      <c r="AH101" s="645">
        <f>AJ101/2.5</f>
        <v/>
      </c>
      <c r="AI101" s="645" t="n">
        <v>139.95</v>
      </c>
      <c r="AJ101" s="645" t="n">
        <v>139.95</v>
      </c>
      <c r="AK101" s="171">
        <f>((AH101-AG101)/AH101)</f>
        <v/>
      </c>
      <c r="AL101" s="27" t="n"/>
      <c r="AM101" s="27" t="n"/>
      <c r="AN101" s="27" t="n"/>
      <c r="AO101" s="646" t="n"/>
      <c r="AP101" s="646" t="n"/>
      <c r="AQ101" s="27" t="n"/>
      <c r="AR101" s="41" t="n">
        <v>16</v>
      </c>
      <c r="AS101" s="41" t="inlineStr">
        <is>
          <t>32-32</t>
        </is>
      </c>
      <c r="AT101" s="41" t="n">
        <v>16</v>
      </c>
      <c r="AU101" s="647" t="n">
        <v>41977</v>
      </c>
      <c r="AV101" s="60" t="n"/>
      <c r="AW101" s="126" t="n">
        <v>41978</v>
      </c>
      <c r="AX101" s="126" t="n">
        <v>41988</v>
      </c>
      <c r="AY101" s="648" t="n"/>
      <c r="AZ101" s="49" t="n"/>
      <c r="BA101" s="649" t="n"/>
      <c r="BB101" s="36" t="n"/>
      <c r="BC101" s="650" t="n"/>
      <c r="BD101" s="27" t="n"/>
      <c r="BE101" s="27" t="n"/>
      <c r="BF101" s="646" t="n"/>
      <c r="BG101" s="41" t="n"/>
      <c r="BH101" s="41" t="n"/>
      <c r="BI101" s="648" t="n"/>
      <c r="BJ101" s="27" t="n"/>
      <c r="BK101" s="27">
        <f>+WEEKNUM(BJ101)</f>
        <v/>
      </c>
      <c r="BL101" s="646" t="n"/>
      <c r="BM101" s="27" t="n"/>
      <c r="BN101" s="27" t="n"/>
      <c r="BO101" s="27" t="n"/>
      <c r="BP101" s="27">
        <f>BO101*Z101</f>
        <v/>
      </c>
      <c r="BQ101" s="27" t="n"/>
      <c r="BR101" s="108">
        <f>BO101*AH101</f>
        <v/>
      </c>
      <c r="BS101" s="108">
        <f>BR101-(BO101*AG101)</f>
        <v/>
      </c>
      <c r="BT101" s="112">
        <f>BO101*AK101</f>
        <v/>
      </c>
      <c r="BU101" s="13" t="n"/>
    </row>
    <row customHeight="1" ht="44.25" r="102" s="304">
      <c r="A102" s="5" t="n"/>
      <c r="B102" s="5" t="n">
        <v>2</v>
      </c>
      <c r="C102" s="6" t="inlineStr">
        <is>
          <t>KOI</t>
        </is>
      </c>
      <c r="D102" s="96" t="inlineStr">
        <is>
          <t>jeans</t>
        </is>
      </c>
      <c r="E102" s="8" t="inlineStr">
        <is>
          <t>MEN</t>
        </is>
      </c>
      <c r="F102" s="96" t="inlineStr">
        <is>
          <t>K150751306</t>
        </is>
      </c>
      <c r="G102" s="96" t="inlineStr">
        <is>
          <t>JOHN</t>
        </is>
      </c>
      <c r="H102" s="96" t="inlineStr">
        <is>
          <t>Vintage Marble Repair</t>
        </is>
      </c>
      <c r="I102" s="149" t="n"/>
      <c r="J102" s="149" t="inlineStr">
        <is>
          <t>Slim Long Rise</t>
        </is>
      </c>
      <c r="K102" s="149" t="n"/>
      <c r="L102" s="7" t="n"/>
      <c r="M102" s="48" t="inlineStr">
        <is>
          <t>Carthago</t>
        </is>
      </c>
      <c r="N102" s="13" t="inlineStr">
        <is>
          <t>CCC</t>
        </is>
      </c>
      <c r="O102" s="13" t="inlineStr">
        <is>
          <t>Martelli</t>
        </is>
      </c>
      <c r="P102" s="13" t="inlineStr">
        <is>
          <t>IT</t>
        </is>
      </c>
      <c r="Q102" s="134" t="inlineStr">
        <is>
          <t>C/O</t>
        </is>
      </c>
      <c r="R102" s="17" t="n"/>
      <c r="S102" s="247" t="inlineStr">
        <is>
          <t>Orta</t>
        </is>
      </c>
      <c r="T102" s="247" t="n">
        <v>5616</v>
      </c>
      <c r="U102" s="247" t="inlineStr">
        <is>
          <t>100% Organic Cotton</t>
        </is>
      </c>
      <c r="V102" s="247" t="n"/>
      <c r="W102" s="192" t="n">
        <v>42023</v>
      </c>
      <c r="X102" s="192" t="n">
        <v>42044</v>
      </c>
      <c r="Y102" s="192" t="n">
        <v>42079</v>
      </c>
      <c r="Z102" s="18" t="n">
        <v>1.25</v>
      </c>
      <c r="AA102" s="18" t="n"/>
      <c r="AB102" s="160" t="inlineStr">
        <is>
          <t>Euro</t>
        </is>
      </c>
      <c r="AC102" s="644" t="n"/>
      <c r="AD102" s="652" t="n">
        <v>33.82</v>
      </c>
      <c r="AE102" s="653" t="n"/>
      <c r="AF102" s="645" t="n">
        <v>0.25</v>
      </c>
      <c r="AG102" s="645">
        <f>(IF(AE102&gt;0, AE102, IF(AD102&gt;0, AD102, IF(AC102&gt;0, AC102, 0))))+AF102</f>
        <v/>
      </c>
      <c r="AH102" s="645">
        <f>AJ102/2.5</f>
        <v/>
      </c>
      <c r="AI102" s="645" t="n">
        <v>199.95</v>
      </c>
      <c r="AJ102" s="645" t="n">
        <v>199.95</v>
      </c>
      <c r="AK102" s="171">
        <f>((AH102-AG102)/AH102)</f>
        <v/>
      </c>
      <c r="AL102" s="27" t="n"/>
      <c r="AM102" s="27" t="n"/>
      <c r="AN102" s="27" t="n"/>
      <c r="AO102" s="646" t="n"/>
      <c r="AP102" s="646" t="n"/>
      <c r="AQ102" s="27" t="n"/>
      <c r="AR102" s="41" t="n">
        <v>16</v>
      </c>
      <c r="AS102" s="41" t="inlineStr">
        <is>
          <t>32-32</t>
        </is>
      </c>
      <c r="AT102" s="41" t="n"/>
      <c r="AU102" s="41" t="n"/>
      <c r="AV102" s="60" t="n"/>
      <c r="AW102" s="126" t="n">
        <v>41978</v>
      </c>
      <c r="AX102" s="126" t="n">
        <v>42009</v>
      </c>
      <c r="AY102" s="648" t="n"/>
      <c r="AZ102" s="49" t="n"/>
      <c r="BA102" s="649" t="n"/>
      <c r="BB102" s="36" t="n"/>
      <c r="BC102" s="650" t="n"/>
      <c r="BD102" s="27" t="n"/>
      <c r="BE102" s="27" t="n"/>
      <c r="BF102" s="646" t="n"/>
      <c r="BG102" s="41" t="n"/>
      <c r="BH102" s="41" t="n"/>
      <c r="BI102" s="648" t="n"/>
      <c r="BJ102" s="27" t="n"/>
      <c r="BK102" s="27">
        <f>+WEEKNUM(BJ102)</f>
        <v/>
      </c>
      <c r="BL102" s="646" t="n"/>
      <c r="BM102" s="27" t="n"/>
      <c r="BN102" s="27" t="n"/>
      <c r="BO102" s="27" t="n"/>
      <c r="BP102" s="27">
        <f>BO102*Z102</f>
        <v/>
      </c>
      <c r="BQ102" s="27" t="n"/>
      <c r="BR102" s="108">
        <f>BO102*AH102</f>
        <v/>
      </c>
      <c r="BS102" s="108">
        <f>BR102-(BO102*AG102)</f>
        <v/>
      </c>
      <c r="BT102" s="112">
        <f>BO102*AK102</f>
        <v/>
      </c>
      <c r="BU102" s="13" t="n"/>
    </row>
    <row customFormat="1" customHeight="1" ht="44.25" r="103" s="86">
      <c r="A103" s="5" t="n"/>
      <c r="B103" s="5" t="n">
        <v>3</v>
      </c>
      <c r="C103" s="6" t="inlineStr">
        <is>
          <t>KOI</t>
        </is>
      </c>
      <c r="D103" s="96" t="inlineStr">
        <is>
          <t>jeans</t>
        </is>
      </c>
      <c r="E103" s="8" t="inlineStr">
        <is>
          <t>MEN</t>
        </is>
      </c>
      <c r="F103" s="96" t="inlineStr">
        <is>
          <t>K150751307</t>
        </is>
      </c>
      <c r="G103" s="96" t="inlineStr">
        <is>
          <t>JOHN</t>
        </is>
      </c>
      <c r="H103" s="216" t="inlineStr">
        <is>
          <t>Green Used</t>
        </is>
      </c>
      <c r="I103" s="149" t="n"/>
      <c r="J103" s="149" t="inlineStr">
        <is>
          <t>Slim Long Rise</t>
        </is>
      </c>
      <c r="K103" s="149" t="n"/>
      <c r="L103" s="7" t="n"/>
      <c r="M103" s="48" t="inlineStr">
        <is>
          <t>Carthago</t>
        </is>
      </c>
      <c r="N103" s="13" t="inlineStr">
        <is>
          <t>CCC</t>
        </is>
      </c>
      <c r="O103" s="13" t="inlineStr">
        <is>
          <t>Interwashing</t>
        </is>
      </c>
      <c r="P103" s="13" t="inlineStr">
        <is>
          <t>TN</t>
        </is>
      </c>
      <c r="Q103" s="134" t="inlineStr">
        <is>
          <t>C/O</t>
        </is>
      </c>
      <c r="R103" s="17" t="n"/>
      <c r="S103" s="247" t="inlineStr">
        <is>
          <t>Orta</t>
        </is>
      </c>
      <c r="T103" s="247" t="n">
        <v>9524</v>
      </c>
      <c r="U103" s="247" t="inlineStr">
        <is>
          <t>100% Organic Cotton</t>
        </is>
      </c>
      <c r="V103" s="247" t="n"/>
      <c r="W103" s="192" t="n">
        <v>42023</v>
      </c>
      <c r="X103" s="192" t="n">
        <v>42044</v>
      </c>
      <c r="Y103" s="192" t="n">
        <v>42079</v>
      </c>
      <c r="Z103" s="18" t="n">
        <v>1.22</v>
      </c>
      <c r="AA103" s="18" t="n"/>
      <c r="AB103" s="160" t="inlineStr">
        <is>
          <t>Euro</t>
        </is>
      </c>
      <c r="AC103" s="644" t="n"/>
      <c r="AD103" s="645" t="n">
        <v>25.43</v>
      </c>
      <c r="AE103" s="644" t="n">
        <v>25.43</v>
      </c>
      <c r="AF103" s="645" t="n">
        <v>0.25</v>
      </c>
      <c r="AG103" s="645">
        <f>(IF(AE103&gt;0, AE103, IF(AD103&gt;0, AD103, IF(AC103&gt;0, AC103, 0))))+AF103</f>
        <v/>
      </c>
      <c r="AH103" s="645">
        <f>AJ103/2.5</f>
        <v/>
      </c>
      <c r="AI103" s="645" t="n">
        <v>159.95</v>
      </c>
      <c r="AJ103" s="645" t="n">
        <v>159.95</v>
      </c>
      <c r="AK103" s="171">
        <f>((AH103-AG103)/AH103)</f>
        <v/>
      </c>
      <c r="AL103" s="27" t="n"/>
      <c r="AM103" s="27" t="n"/>
      <c r="AN103" s="27" t="n"/>
      <c r="AO103" s="646" t="n"/>
      <c r="AP103" s="646" t="n"/>
      <c r="AQ103" s="27" t="n"/>
      <c r="AR103" s="41" t="n">
        <v>16</v>
      </c>
      <c r="AS103" s="41" t="inlineStr">
        <is>
          <t>32-32</t>
        </is>
      </c>
      <c r="AT103" s="41" t="n">
        <v>2</v>
      </c>
      <c r="AU103" s="647" t="n">
        <v>41977</v>
      </c>
      <c r="AV103" s="60" t="n"/>
      <c r="AW103" s="126" t="n">
        <v>41978</v>
      </c>
      <c r="AX103" s="60" t="n"/>
      <c r="AY103" s="648" t="n"/>
      <c r="AZ103" s="49" t="n"/>
      <c r="BA103" s="649" t="n"/>
      <c r="BB103" s="36" t="n"/>
      <c r="BC103" s="650" t="n"/>
      <c r="BD103" s="27" t="n"/>
      <c r="BE103" s="27" t="n"/>
      <c r="BF103" s="646" t="n"/>
      <c r="BG103" s="41" t="n"/>
      <c r="BH103" s="41" t="n"/>
      <c r="BI103" s="648" t="n"/>
      <c r="BJ103" s="27" t="n"/>
      <c r="BK103" s="27">
        <f>+WEEKNUM(BJ103)</f>
        <v/>
      </c>
      <c r="BL103" s="646" t="n"/>
      <c r="BM103" s="27" t="n"/>
      <c r="BN103" s="27" t="n"/>
      <c r="BO103" s="27" t="n"/>
      <c r="BP103" s="27">
        <f>BO103*Z103</f>
        <v/>
      </c>
      <c r="BQ103" s="27" t="n"/>
      <c r="BR103" s="108">
        <f>BO103*AH103</f>
        <v/>
      </c>
      <c r="BS103" s="108">
        <f>BR103-(BO103*AG103)</f>
        <v/>
      </c>
      <c r="BT103" s="112">
        <f>BO103*AK103</f>
        <v/>
      </c>
      <c r="BU103" s="13" t="n"/>
    </row>
    <row customFormat="1" customHeight="1" ht="44.25" r="104" s="86">
      <c r="A104" s="5" t="n"/>
      <c r="B104" s="5" t="n">
        <v>3</v>
      </c>
      <c r="C104" s="6" t="inlineStr">
        <is>
          <t>KOI</t>
        </is>
      </c>
      <c r="D104" s="96" t="inlineStr">
        <is>
          <t>jeans</t>
        </is>
      </c>
      <c r="E104" s="8" t="inlineStr">
        <is>
          <t>MEN</t>
        </is>
      </c>
      <c r="F104" s="216" t="inlineStr">
        <is>
          <t>K150751308</t>
        </is>
      </c>
      <c r="G104" s="96" t="inlineStr">
        <is>
          <t>JOHN</t>
        </is>
      </c>
      <c r="H104" s="96" t="inlineStr">
        <is>
          <t>Dirt Vintage Repair</t>
        </is>
      </c>
      <c r="I104" s="149" t="n"/>
      <c r="J104" s="149" t="inlineStr">
        <is>
          <t>Slim Long Rise</t>
        </is>
      </c>
      <c r="K104" s="149" t="n"/>
      <c r="L104" s="7" t="n"/>
      <c r="M104" s="48" t="inlineStr">
        <is>
          <t>Carthago</t>
        </is>
      </c>
      <c r="N104" s="13" t="inlineStr">
        <is>
          <t>CCC</t>
        </is>
      </c>
      <c r="O104" s="13" t="inlineStr">
        <is>
          <t>Martelli</t>
        </is>
      </c>
      <c r="P104" s="13" t="inlineStr">
        <is>
          <t>IT</t>
        </is>
      </c>
      <c r="Q104" s="134" t="inlineStr">
        <is>
          <t>C/O</t>
        </is>
      </c>
      <c r="R104" s="17" t="n"/>
      <c r="S104" s="247" t="inlineStr">
        <is>
          <t>TRC Candiani</t>
        </is>
      </c>
      <c r="T104" s="247" t="inlineStr">
        <is>
          <t>RR2812 Old Recycled</t>
        </is>
      </c>
      <c r="U104" s="247" t="inlineStr">
        <is>
          <t>98% Organic Cotton / 2% Elastane</t>
        </is>
      </c>
      <c r="V104" s="247" t="n"/>
      <c r="W104" s="192" t="n">
        <v>42023</v>
      </c>
      <c r="X104" s="192" t="n">
        <v>42044</v>
      </c>
      <c r="Y104" s="192" t="n">
        <v>42079</v>
      </c>
      <c r="Z104" s="18" t="n">
        <v>1.12</v>
      </c>
      <c r="AA104" s="18" t="n"/>
      <c r="AB104" s="160" t="inlineStr">
        <is>
          <t>Euro</t>
        </is>
      </c>
      <c r="AC104" s="644" t="n"/>
      <c r="AD104" s="652" t="n">
        <v>44.19</v>
      </c>
      <c r="AE104" s="653" t="n"/>
      <c r="AF104" s="645" t="n">
        <v>0.25</v>
      </c>
      <c r="AG104" s="645">
        <f>(IF(AE104&gt;0, AE104, IF(AD104&gt;0, AD104, IF(AC104&gt;0, AC104, 0))))+AF104</f>
        <v/>
      </c>
      <c r="AH104" s="645">
        <f>AJ104/2.5</f>
        <v/>
      </c>
      <c r="AI104" s="645" t="n">
        <v>249.95</v>
      </c>
      <c r="AJ104" s="645" t="n">
        <v>249.95</v>
      </c>
      <c r="AK104" s="171">
        <f>((AH104-AG104)/AH104)</f>
        <v/>
      </c>
      <c r="AL104" s="27" t="n"/>
      <c r="AM104" s="27" t="n"/>
      <c r="AN104" s="27" t="n"/>
      <c r="AO104" s="646" t="n"/>
      <c r="AP104" s="646" t="n"/>
      <c r="AQ104" s="27" t="n"/>
      <c r="AR104" s="41" t="n">
        <v>16</v>
      </c>
      <c r="AS104" s="41" t="inlineStr">
        <is>
          <t>32-32</t>
        </is>
      </c>
      <c r="AT104" s="41" t="n"/>
      <c r="AU104" s="41" t="n"/>
      <c r="AV104" s="60" t="n"/>
      <c r="AW104" s="126" t="n">
        <v>41978</v>
      </c>
      <c r="AX104" s="126" t="n">
        <v>42009</v>
      </c>
      <c r="AY104" s="648" t="n"/>
      <c r="AZ104" s="49" t="n"/>
      <c r="BA104" s="649" t="n"/>
      <c r="BB104" s="36" t="n"/>
      <c r="BC104" s="650" t="n"/>
      <c r="BD104" s="27" t="n"/>
      <c r="BE104" s="27" t="n"/>
      <c r="BF104" s="646" t="n"/>
      <c r="BG104" s="41" t="n"/>
      <c r="BH104" s="41" t="n"/>
      <c r="BI104" s="648" t="n"/>
      <c r="BJ104" s="27" t="n"/>
      <c r="BK104" s="27">
        <f>+WEEKNUM(BJ104)</f>
        <v/>
      </c>
      <c r="BL104" s="646" t="n"/>
      <c r="BM104" s="27" t="n"/>
      <c r="BN104" s="27" t="n"/>
      <c r="BO104" s="27" t="n"/>
      <c r="BP104" s="27">
        <f>BO104*Z104</f>
        <v/>
      </c>
      <c r="BQ104" s="27" t="n"/>
      <c r="BR104" s="108">
        <f>BO104*AH104</f>
        <v/>
      </c>
      <c r="BS104" s="108">
        <f>BR104-(BO104*AG104)</f>
        <v/>
      </c>
      <c r="BT104" s="112">
        <f>BO104*AK104</f>
        <v/>
      </c>
      <c r="BU104" s="13" t="n"/>
    </row>
    <row customHeight="1" ht="44.25" r="105" s="304">
      <c r="A105" s="5" t="n"/>
      <c r="B105" s="5" t="n">
        <v>2</v>
      </c>
      <c r="C105" s="6" t="inlineStr">
        <is>
          <t>KOI</t>
        </is>
      </c>
      <c r="D105" s="96" t="inlineStr">
        <is>
          <t>jeans</t>
        </is>
      </c>
      <c r="E105" s="8" t="inlineStr">
        <is>
          <t>MEN</t>
        </is>
      </c>
      <c r="F105" s="96" t="inlineStr">
        <is>
          <t>K150751309</t>
        </is>
      </c>
      <c r="G105" s="96" t="inlineStr">
        <is>
          <t>JOHN</t>
        </is>
      </c>
      <c r="H105" s="96" t="inlineStr">
        <is>
          <t>Garage Used</t>
        </is>
      </c>
      <c r="I105" s="149" t="n"/>
      <c r="J105" s="149" t="inlineStr">
        <is>
          <t>Slim Long Rise</t>
        </is>
      </c>
      <c r="K105" s="149" t="n"/>
      <c r="L105" s="7" t="n"/>
      <c r="M105" s="48" t="inlineStr">
        <is>
          <t>Carthago</t>
        </is>
      </c>
      <c r="N105" s="13" t="inlineStr">
        <is>
          <t>CCC</t>
        </is>
      </c>
      <c r="O105" s="13" t="inlineStr">
        <is>
          <t>Interwashing</t>
        </is>
      </c>
      <c r="P105" s="13" t="inlineStr">
        <is>
          <t>TN</t>
        </is>
      </c>
      <c r="Q105" s="134" t="inlineStr">
        <is>
          <t>C/O</t>
        </is>
      </c>
      <c r="R105" s="17" t="n"/>
      <c r="S105" s="247" t="inlineStr">
        <is>
          <t>Orta</t>
        </is>
      </c>
      <c r="T105" s="247" t="n">
        <v>9541</v>
      </c>
      <c r="U105" s="247" t="inlineStr">
        <is>
          <t>98% Organic Cotton / 2% Elastane</t>
        </is>
      </c>
      <c r="V105" s="247" t="n"/>
      <c r="W105" s="192" t="n">
        <v>42023</v>
      </c>
      <c r="X105" s="192" t="n">
        <v>42044</v>
      </c>
      <c r="Y105" s="192" t="n">
        <v>42079</v>
      </c>
      <c r="Z105" s="18" t="n">
        <v>1.23</v>
      </c>
      <c r="AA105" s="18" t="n"/>
      <c r="AB105" s="160" t="inlineStr">
        <is>
          <t>Euro</t>
        </is>
      </c>
      <c r="AC105" s="644" t="n"/>
      <c r="AD105" s="645" t="n">
        <v>26.76</v>
      </c>
      <c r="AE105" s="644" t="n">
        <v>26.76</v>
      </c>
      <c r="AF105" s="645" t="n">
        <v>0.25</v>
      </c>
      <c r="AG105" s="645">
        <f>(IF(AE105&gt;0, AE105, IF(AD105&gt;0, AD105, IF(AC105&gt;0, AC105, 0))))+AF105</f>
        <v/>
      </c>
      <c r="AH105" s="645">
        <f>AJ105/2.5</f>
        <v/>
      </c>
      <c r="AI105" s="645" t="n">
        <v>149.95</v>
      </c>
      <c r="AJ105" s="645" t="n">
        <v>149.95</v>
      </c>
      <c r="AK105" s="171">
        <f>((AH105-AG105)/AH105)</f>
        <v/>
      </c>
      <c r="AL105" s="27" t="n"/>
      <c r="AM105" s="27" t="n"/>
      <c r="AN105" s="27" t="n"/>
      <c r="AO105" s="646" t="n"/>
      <c r="AP105" s="646" t="n"/>
      <c r="AQ105" s="27" t="n"/>
      <c r="AR105" s="41" t="n">
        <v>16</v>
      </c>
      <c r="AS105" s="41" t="inlineStr">
        <is>
          <t>32-32</t>
        </is>
      </c>
      <c r="AT105" s="41" t="n">
        <v>14</v>
      </c>
      <c r="AU105" s="647" t="n">
        <v>41977</v>
      </c>
      <c r="AV105" s="60" t="n"/>
      <c r="AW105" s="126" t="n">
        <v>41978</v>
      </c>
      <c r="AX105" s="126" t="n">
        <v>41988</v>
      </c>
      <c r="AY105" s="648" t="n"/>
      <c r="AZ105" s="49" t="n"/>
      <c r="BA105" s="649" t="n"/>
      <c r="BB105" s="36" t="n"/>
      <c r="BC105" s="650" t="n"/>
      <c r="BD105" s="27" t="n"/>
      <c r="BE105" s="27" t="n"/>
      <c r="BF105" s="646" t="n"/>
      <c r="BG105" s="41" t="n"/>
      <c r="BH105" s="41" t="n"/>
      <c r="BI105" s="648" t="n"/>
      <c r="BJ105" s="27" t="n"/>
      <c r="BK105" s="27">
        <f>+WEEKNUM(BJ105)</f>
        <v/>
      </c>
      <c r="BL105" s="646" t="n"/>
      <c r="BM105" s="27" t="n"/>
      <c r="BN105" s="27" t="n"/>
      <c r="BO105" s="27" t="n"/>
      <c r="BP105" s="27">
        <f>BO105*Z105</f>
        <v/>
      </c>
      <c r="BQ105" s="27" t="n"/>
      <c r="BR105" s="108">
        <f>BO105*AH105</f>
        <v/>
      </c>
      <c r="BS105" s="108">
        <f>BR105-(BO105*AG105)</f>
        <v/>
      </c>
      <c r="BT105" s="112">
        <f>BO105*AK105</f>
        <v/>
      </c>
      <c r="BU105" s="13" t="n"/>
    </row>
    <row customFormat="1" customHeight="1" ht="44.25" r="106" s="86">
      <c r="A106" s="5" t="n"/>
      <c r="B106" s="5" t="n">
        <v>2</v>
      </c>
      <c r="C106" s="6" t="inlineStr">
        <is>
          <t>KOI</t>
        </is>
      </c>
      <c r="D106" s="96" t="inlineStr">
        <is>
          <t>jeans</t>
        </is>
      </c>
      <c r="E106" s="8" t="inlineStr">
        <is>
          <t>MEN</t>
        </is>
      </c>
      <c r="F106" s="96" t="inlineStr">
        <is>
          <t>K150751310</t>
        </is>
      </c>
      <c r="G106" s="96" t="inlineStr">
        <is>
          <t>JOHN</t>
        </is>
      </c>
      <c r="H106" s="96" t="inlineStr">
        <is>
          <t>Grey Dirt</t>
        </is>
      </c>
      <c r="I106" s="149" t="n"/>
      <c r="J106" s="149" t="inlineStr">
        <is>
          <t>Slim Long Rise</t>
        </is>
      </c>
      <c r="K106" s="149" t="n"/>
      <c r="L106" s="7" t="n"/>
      <c r="M106" s="48" t="inlineStr">
        <is>
          <t>Carthago</t>
        </is>
      </c>
      <c r="N106" s="13" t="inlineStr">
        <is>
          <t>CCC</t>
        </is>
      </c>
      <c r="O106" s="13" t="inlineStr">
        <is>
          <t>Elleti</t>
        </is>
      </c>
      <c r="P106" s="13" t="inlineStr">
        <is>
          <t>IT</t>
        </is>
      </c>
      <c r="Q106" s="134" t="inlineStr">
        <is>
          <t>C/O</t>
        </is>
      </c>
      <c r="R106" s="17" t="n"/>
      <c r="S106" s="247" t="inlineStr">
        <is>
          <t>TRC Candiani</t>
        </is>
      </c>
      <c r="T106" s="247" t="inlineStr">
        <is>
          <t>RR2812 N-Pitch Recycled</t>
        </is>
      </c>
      <c r="U106" s="247" t="inlineStr">
        <is>
          <t>78% Cotton / 22% Recycled Cotton</t>
        </is>
      </c>
      <c r="V106" s="247" t="n"/>
      <c r="W106" s="192" t="n">
        <v>42023</v>
      </c>
      <c r="X106" s="192" t="n">
        <v>42044</v>
      </c>
      <c r="Y106" s="192" t="n">
        <v>42079</v>
      </c>
      <c r="Z106" s="18" t="n">
        <v>1.14</v>
      </c>
      <c r="AA106" s="18" t="n"/>
      <c r="AB106" s="160" t="inlineStr">
        <is>
          <t>Euro</t>
        </is>
      </c>
      <c r="AC106" s="644" t="n"/>
      <c r="AD106" s="652" t="n">
        <v>41.15</v>
      </c>
      <c r="AE106" s="653" t="n"/>
      <c r="AF106" s="645" t="n">
        <v>0.25</v>
      </c>
      <c r="AG106" s="645">
        <f>(IF(AE106&gt;0, AE106, IF(AD106&gt;0, AD106, IF(AC106&gt;0, AC106, 0))))+AF106</f>
        <v/>
      </c>
      <c r="AH106" s="645">
        <f>AJ106/2.5</f>
        <v/>
      </c>
      <c r="AI106" s="645" t="n">
        <v>249.95</v>
      </c>
      <c r="AJ106" s="645" t="n">
        <v>249.95</v>
      </c>
      <c r="AK106" s="171">
        <f>((AH106-AG106)/AH106)</f>
        <v/>
      </c>
      <c r="AL106" s="27" t="n"/>
      <c r="AM106" s="27" t="n"/>
      <c r="AN106" s="27" t="n"/>
      <c r="AO106" s="646" t="n"/>
      <c r="AP106" s="646" t="n"/>
      <c r="AQ106" s="27" t="n"/>
      <c r="AR106" s="41" t="n">
        <v>16</v>
      </c>
      <c r="AS106" s="41" t="inlineStr">
        <is>
          <t>32-32</t>
        </is>
      </c>
      <c r="AT106" s="41" t="n"/>
      <c r="AU106" s="41" t="n"/>
      <c r="AV106" s="60" t="n"/>
      <c r="AW106" s="126" t="n">
        <v>41978</v>
      </c>
      <c r="AX106" s="126" t="n">
        <v>42009</v>
      </c>
      <c r="AY106" s="648" t="n"/>
      <c r="AZ106" s="49" t="n"/>
      <c r="BA106" s="649" t="n"/>
      <c r="BB106" s="36" t="n"/>
      <c r="BC106" s="650" t="n"/>
      <c r="BD106" s="27" t="n"/>
      <c r="BE106" s="27" t="n"/>
      <c r="BF106" s="646" t="n"/>
      <c r="BG106" s="41" t="n"/>
      <c r="BH106" s="41" t="n"/>
      <c r="BI106" s="648" t="n"/>
      <c r="BJ106" s="27" t="n"/>
      <c r="BK106" s="27">
        <f>+WEEKNUM(BJ106)</f>
        <v/>
      </c>
      <c r="BL106" s="646" t="n"/>
      <c r="BM106" s="27" t="n"/>
      <c r="BN106" s="27" t="n"/>
      <c r="BO106" s="27" t="n"/>
      <c r="BP106" s="27">
        <f>BO106*Z106</f>
        <v/>
      </c>
      <c r="BQ106" s="27" t="n"/>
      <c r="BR106" s="108">
        <f>BO106*AH106</f>
        <v/>
      </c>
      <c r="BS106" s="108">
        <f>BR106-(BO106*AG106)</f>
        <v/>
      </c>
      <c r="BT106" s="112">
        <f>BO106*AK106</f>
        <v/>
      </c>
      <c r="BU106" s="13" t="n"/>
    </row>
    <row customHeight="1" ht="44.25" r="107" s="304">
      <c r="A107" s="5" t="n"/>
      <c r="B107" s="5" t="n">
        <v>3</v>
      </c>
      <c r="C107" s="6" t="inlineStr">
        <is>
          <t>KOI</t>
        </is>
      </c>
      <c r="D107" s="96" t="inlineStr">
        <is>
          <t>jeans</t>
        </is>
      </c>
      <c r="E107" s="8" t="inlineStr">
        <is>
          <t>MEN</t>
        </is>
      </c>
      <c r="F107" s="96" t="inlineStr">
        <is>
          <t>K150751311</t>
        </is>
      </c>
      <c r="G107" s="96" t="inlineStr">
        <is>
          <t>JOHN</t>
        </is>
      </c>
      <c r="H107" s="96" t="inlineStr">
        <is>
          <t>Dark Vintage Repair</t>
        </is>
      </c>
      <c r="I107" s="149" t="n"/>
      <c r="J107" s="149" t="inlineStr">
        <is>
          <t>Slim Long Rise</t>
        </is>
      </c>
      <c r="K107" s="149" t="n"/>
      <c r="L107" s="7" t="n"/>
      <c r="M107" s="48" t="inlineStr">
        <is>
          <t>Carthago</t>
        </is>
      </c>
      <c r="N107" s="13" t="inlineStr">
        <is>
          <t>CCC</t>
        </is>
      </c>
      <c r="O107" s="13" t="inlineStr">
        <is>
          <t>Elleti</t>
        </is>
      </c>
      <c r="P107" s="13" t="inlineStr">
        <is>
          <t>IT</t>
        </is>
      </c>
      <c r="Q107" s="134" t="inlineStr">
        <is>
          <t>C/O</t>
        </is>
      </c>
      <c r="R107" s="17" t="n"/>
      <c r="S107" s="247" t="inlineStr">
        <is>
          <t>Orta</t>
        </is>
      </c>
      <c r="T107" s="247" t="n">
        <v>5616</v>
      </c>
      <c r="U107" s="247" t="inlineStr">
        <is>
          <t>100% Organic Cotton</t>
        </is>
      </c>
      <c r="V107" s="247" t="n"/>
      <c r="W107" s="192" t="n">
        <v>42023</v>
      </c>
      <c r="X107" s="192" t="n">
        <v>42044</v>
      </c>
      <c r="Y107" s="192" t="n">
        <v>42079</v>
      </c>
      <c r="Z107" s="18" t="n">
        <v>1.24</v>
      </c>
      <c r="AA107" s="18" t="n"/>
      <c r="AB107" s="160" t="inlineStr">
        <is>
          <t>Euro</t>
        </is>
      </c>
      <c r="AC107" s="644" t="n"/>
      <c r="AD107" s="652" t="n">
        <v>35.97</v>
      </c>
      <c r="AE107" s="653" t="n"/>
      <c r="AF107" s="645" t="n">
        <v>0.25</v>
      </c>
      <c r="AG107" s="645">
        <f>(IF(AE107&gt;0, AE107, IF(AD107&gt;0, AD107, IF(AC107&gt;0, AC107, 0))))+AF107</f>
        <v/>
      </c>
      <c r="AH107" s="645">
        <f>AJ107/2.5</f>
        <v/>
      </c>
      <c r="AI107" s="645" t="n">
        <v>219.95</v>
      </c>
      <c r="AJ107" s="645" t="n">
        <v>219.95</v>
      </c>
      <c r="AK107" s="171">
        <f>((AH107-AG107)/AH107)</f>
        <v/>
      </c>
      <c r="AL107" s="27" t="n"/>
      <c r="AM107" s="27" t="n"/>
      <c r="AN107" s="27" t="n"/>
      <c r="AO107" s="646" t="n"/>
      <c r="AP107" s="646" t="n"/>
      <c r="AQ107" s="27" t="n"/>
      <c r="AR107" s="41" t="n">
        <v>16</v>
      </c>
      <c r="AS107" s="41" t="inlineStr">
        <is>
          <t>32-32</t>
        </is>
      </c>
      <c r="AT107" s="41" t="n"/>
      <c r="AU107" s="41" t="n"/>
      <c r="AV107" s="60" t="n"/>
      <c r="AW107" s="126" t="n">
        <v>41978</v>
      </c>
      <c r="AX107" s="126" t="n">
        <v>42009</v>
      </c>
      <c r="AY107" s="648" t="n"/>
      <c r="AZ107" s="49" t="n"/>
      <c r="BA107" s="649" t="n"/>
      <c r="BB107" s="36" t="n"/>
      <c r="BC107" s="650" t="n"/>
      <c r="BD107" s="27" t="n"/>
      <c r="BE107" s="27" t="n"/>
      <c r="BF107" s="646" t="n"/>
      <c r="BG107" s="41" t="n"/>
      <c r="BH107" s="41" t="n"/>
      <c r="BI107" s="648" t="n"/>
      <c r="BJ107" s="27" t="n"/>
      <c r="BK107" s="27">
        <f>+WEEKNUM(BJ107)</f>
        <v/>
      </c>
      <c r="BL107" s="646" t="n"/>
      <c r="BM107" s="27" t="n"/>
      <c r="BN107" s="27" t="n"/>
      <c r="BO107" s="27" t="n"/>
      <c r="BP107" s="27">
        <f>BO107*Z107</f>
        <v/>
      </c>
      <c r="BQ107" s="27" t="n"/>
      <c r="BR107" s="108">
        <f>BO107*AH107</f>
        <v/>
      </c>
      <c r="BS107" s="108">
        <f>BR107-(BO107*AG107)</f>
        <v/>
      </c>
      <c r="BT107" s="112">
        <f>BO107*AK107</f>
        <v/>
      </c>
      <c r="BU107" s="13" t="n"/>
    </row>
    <row customHeight="1" ht="44.25" r="108" s="304">
      <c r="A108" s="5" t="n"/>
      <c r="B108" s="5" t="n">
        <v>2</v>
      </c>
      <c r="C108" s="6" t="inlineStr">
        <is>
          <t>KOI</t>
        </is>
      </c>
      <c r="D108" s="96" t="inlineStr">
        <is>
          <t>jeans</t>
        </is>
      </c>
      <c r="E108" s="8" t="inlineStr">
        <is>
          <t>MEN</t>
        </is>
      </c>
      <c r="F108" s="96" t="inlineStr">
        <is>
          <t>K150751401</t>
        </is>
      </c>
      <c r="G108" s="96" t="inlineStr">
        <is>
          <t>RYAN</t>
        </is>
      </c>
      <c r="H108" s="96" t="inlineStr">
        <is>
          <t>15 oz. Dry</t>
        </is>
      </c>
      <c r="I108" s="149" t="n"/>
      <c r="J108" s="149" t="inlineStr">
        <is>
          <t>Straight</t>
        </is>
      </c>
      <c r="K108" s="149" t="n"/>
      <c r="L108" s="7" t="n"/>
      <c r="M108" s="48" t="inlineStr">
        <is>
          <t>Carthago</t>
        </is>
      </c>
      <c r="N108" s="13" t="inlineStr">
        <is>
          <t>CCC</t>
        </is>
      </c>
      <c r="O108" s="13" t="inlineStr">
        <is>
          <t>n/a</t>
        </is>
      </c>
      <c r="P108" s="13" t="inlineStr">
        <is>
          <t>TN</t>
        </is>
      </c>
      <c r="Q108" s="134" t="inlineStr">
        <is>
          <t>NEW</t>
        </is>
      </c>
      <c r="R108" s="17" t="n"/>
      <c r="S108" s="247" t="inlineStr">
        <is>
          <t>Orta</t>
        </is>
      </c>
      <c r="T108" s="247" t="n">
        <v>5616</v>
      </c>
      <c r="U108" s="247" t="inlineStr">
        <is>
          <t>100% Organic Cotton</t>
        </is>
      </c>
      <c r="V108" s="247" t="n"/>
      <c r="W108" s="192" t="n">
        <v>42023</v>
      </c>
      <c r="X108" s="192" t="n">
        <v>42044</v>
      </c>
      <c r="Y108" s="192" t="n">
        <v>42079</v>
      </c>
      <c r="Z108" s="18" t="n">
        <v>1.13</v>
      </c>
      <c r="AA108" s="18" t="n"/>
      <c r="AB108" s="160" t="inlineStr">
        <is>
          <t>Euro</t>
        </is>
      </c>
      <c r="AC108" s="644" t="n"/>
      <c r="AD108" s="645" t="n">
        <v>18.17</v>
      </c>
      <c r="AE108" s="644" t="n">
        <v>18.17</v>
      </c>
      <c r="AF108" s="645" t="n">
        <v>0.25</v>
      </c>
      <c r="AG108" s="645">
        <f>(IF(AE108&gt;0, AE108, IF(AD108&gt;0, AD108, IF(AC108&gt;0, AC108, 0))))+AF108</f>
        <v/>
      </c>
      <c r="AH108" s="645">
        <f>AJ108/2.5</f>
        <v/>
      </c>
      <c r="AI108" s="645" t="n">
        <v>109.95</v>
      </c>
      <c r="AJ108" s="645" t="n">
        <v>109.95</v>
      </c>
      <c r="AK108" s="171">
        <f>((AH108-AG108)/AH108)</f>
        <v/>
      </c>
      <c r="AL108" s="27" t="n"/>
      <c r="AM108" s="27" t="n"/>
      <c r="AN108" s="27" t="n"/>
      <c r="AO108" s="646" t="n"/>
      <c r="AP108" s="646" t="n"/>
      <c r="AQ108" s="27" t="n"/>
      <c r="AR108" s="41" t="n">
        <v>16</v>
      </c>
      <c r="AS108" s="41" t="inlineStr">
        <is>
          <t>32-32</t>
        </is>
      </c>
      <c r="AT108" s="41" t="n">
        <v>16</v>
      </c>
      <c r="AU108" s="647" t="n">
        <v>41977</v>
      </c>
      <c r="AV108" s="60" t="n"/>
      <c r="AW108" s="126" t="n">
        <v>41978</v>
      </c>
      <c r="AX108" s="126" t="n">
        <v>41988</v>
      </c>
      <c r="AY108" s="648" t="n"/>
      <c r="AZ108" s="49" t="n"/>
      <c r="BA108" s="649" t="n"/>
      <c r="BB108" s="36" t="n"/>
      <c r="BC108" s="650" t="n"/>
      <c r="BD108" s="27" t="n"/>
      <c r="BE108" s="27" t="n"/>
      <c r="BF108" s="646" t="n"/>
      <c r="BG108" s="41" t="n"/>
      <c r="BH108" s="41" t="n"/>
      <c r="BI108" s="648" t="n"/>
      <c r="BJ108" s="27" t="n"/>
      <c r="BK108" s="27">
        <f>+WEEKNUM(BJ108)</f>
        <v/>
      </c>
      <c r="BL108" s="646" t="n"/>
      <c r="BM108" s="27" t="n"/>
      <c r="BN108" s="27" t="n"/>
      <c r="BO108" s="27" t="n"/>
      <c r="BP108" s="27">
        <f>BO108*Z108</f>
        <v/>
      </c>
      <c r="BQ108" s="27" t="n"/>
      <c r="BR108" s="108">
        <f>BO108*AH108</f>
        <v/>
      </c>
      <c r="BS108" s="108">
        <f>BR108-(BO108*AG108)</f>
        <v/>
      </c>
      <c r="BT108" s="112">
        <f>BO108*AK108</f>
        <v/>
      </c>
      <c r="BU108" s="13" t="n"/>
    </row>
    <row customHeight="1" ht="44.25" r="109" s="304">
      <c r="A109" s="5" t="n"/>
      <c r="B109" s="5" t="n">
        <v>3</v>
      </c>
      <c r="C109" s="6" t="inlineStr">
        <is>
          <t>KOI</t>
        </is>
      </c>
      <c r="D109" s="96" t="inlineStr">
        <is>
          <t>jeans</t>
        </is>
      </c>
      <c r="E109" s="8" t="inlineStr">
        <is>
          <t>MEN</t>
        </is>
      </c>
      <c r="F109" s="96" t="inlineStr">
        <is>
          <t>K150751402</t>
        </is>
      </c>
      <c r="G109" s="96" t="inlineStr">
        <is>
          <t>RYAN</t>
        </is>
      </c>
      <c r="H109" s="96" t="inlineStr">
        <is>
          <t>Tinted Mid Worn</t>
        </is>
      </c>
      <c r="I109" s="149" t="n"/>
      <c r="J109" s="149" t="inlineStr">
        <is>
          <t>Straight</t>
        </is>
      </c>
      <c r="K109" s="149" t="n"/>
      <c r="L109" s="7" t="n"/>
      <c r="M109" s="48" t="inlineStr">
        <is>
          <t>Carthago</t>
        </is>
      </c>
      <c r="N109" s="13" t="inlineStr">
        <is>
          <t>CCC</t>
        </is>
      </c>
      <c r="O109" s="13" t="inlineStr">
        <is>
          <t>Interwashing</t>
        </is>
      </c>
      <c r="P109" s="13" t="inlineStr">
        <is>
          <t>TN</t>
        </is>
      </c>
      <c r="Q109" s="134" t="inlineStr">
        <is>
          <t>NEW</t>
        </is>
      </c>
      <c r="R109" s="17" t="n"/>
      <c r="S109" s="247" t="inlineStr">
        <is>
          <t>Bossa</t>
        </is>
      </c>
      <c r="T109" s="247" t="inlineStr">
        <is>
          <t>Ozzy</t>
        </is>
      </c>
      <c r="U109" s="247" t="inlineStr">
        <is>
          <t>99% Organic Cotton / 1% Elastane</t>
        </is>
      </c>
      <c r="V109" s="247" t="n"/>
      <c r="W109" s="192" t="n">
        <v>42006</v>
      </c>
      <c r="X109" s="192" t="n">
        <v>42027</v>
      </c>
      <c r="Y109" s="192" t="n">
        <v>42062</v>
      </c>
      <c r="Z109" s="18" t="n">
        <v>1.25</v>
      </c>
      <c r="AA109" s="18" t="n"/>
      <c r="AB109" s="160" t="inlineStr">
        <is>
          <t>Euro</t>
        </is>
      </c>
      <c r="AC109" s="644" t="n"/>
      <c r="AD109" s="645" t="n">
        <v>25.14</v>
      </c>
      <c r="AE109" s="644" t="n">
        <v>25.14</v>
      </c>
      <c r="AF109" s="645" t="n">
        <v>0.25</v>
      </c>
      <c r="AG109" s="645">
        <f>(IF(AE109&gt;0, AE109, IF(AD109&gt;0, AD109, IF(AC109&gt;0, AC109, 0))))+AF109</f>
        <v/>
      </c>
      <c r="AH109" s="645">
        <f>AJ109/2.5</f>
        <v/>
      </c>
      <c r="AI109" s="645" t="n">
        <v>149.95</v>
      </c>
      <c r="AJ109" s="645" t="n">
        <v>149.95</v>
      </c>
      <c r="AK109" s="171">
        <f>((AH109-AG109)/AH109)</f>
        <v/>
      </c>
      <c r="AL109" s="27" t="n"/>
      <c r="AM109" s="27" t="n"/>
      <c r="AN109" s="27" t="n"/>
      <c r="AO109" s="646" t="n"/>
      <c r="AP109" s="646" t="n"/>
      <c r="AQ109" s="27" t="n"/>
      <c r="AR109" s="41" t="n">
        <v>16</v>
      </c>
      <c r="AS109" s="41" t="inlineStr">
        <is>
          <t>32-32</t>
        </is>
      </c>
      <c r="AT109" s="41" t="n">
        <v>15</v>
      </c>
      <c r="AU109" s="647" t="n">
        <v>41977</v>
      </c>
      <c r="AV109" s="60" t="n"/>
      <c r="AW109" s="126" t="n">
        <v>41978</v>
      </c>
      <c r="AX109" s="126" t="n">
        <v>41988</v>
      </c>
      <c r="AY109" s="648" t="n"/>
      <c r="AZ109" s="49" t="n"/>
      <c r="BA109" s="649" t="n"/>
      <c r="BB109" s="36" t="n"/>
      <c r="BC109" s="650" t="n"/>
      <c r="BD109" s="27" t="n"/>
      <c r="BE109" s="27" t="n"/>
      <c r="BF109" s="646" t="n"/>
      <c r="BG109" s="41" t="n"/>
      <c r="BH109" s="41" t="n"/>
      <c r="BI109" s="648" t="n"/>
      <c r="BJ109" s="27" t="n"/>
      <c r="BK109" s="27">
        <f>+WEEKNUM(BJ109)</f>
        <v/>
      </c>
      <c r="BL109" s="646" t="n"/>
      <c r="BM109" s="27" t="n"/>
      <c r="BN109" s="27" t="n"/>
      <c r="BO109" s="27" t="n"/>
      <c r="BP109" s="27">
        <f>BO109*Z109</f>
        <v/>
      </c>
      <c r="BQ109" s="27" t="n"/>
      <c r="BR109" s="108">
        <f>BO109*AH109</f>
        <v/>
      </c>
      <c r="BS109" s="108">
        <f>BR109-(BO109*AG109)</f>
        <v/>
      </c>
      <c r="BT109" s="112">
        <f>BO109*AK109</f>
        <v/>
      </c>
      <c r="BU109" s="13" t="n"/>
    </row>
    <row customHeight="1" ht="44.25" r="110" s="304">
      <c r="A110" s="5" t="n"/>
      <c r="B110" s="5" t="n">
        <v>2</v>
      </c>
      <c r="C110" s="6" t="inlineStr">
        <is>
          <t>KOI</t>
        </is>
      </c>
      <c r="D110" s="96" t="inlineStr">
        <is>
          <t>jeans</t>
        </is>
      </c>
      <c r="E110" s="8" t="inlineStr">
        <is>
          <t>MEN</t>
        </is>
      </c>
      <c r="F110" s="96" t="inlineStr">
        <is>
          <t>K150751403</t>
        </is>
      </c>
      <c r="G110" s="96" t="inlineStr">
        <is>
          <t>RYAN</t>
        </is>
      </c>
      <c r="H110" s="96" t="inlineStr">
        <is>
          <t>Electric Blue</t>
        </is>
      </c>
      <c r="I110" s="149" t="n"/>
      <c r="J110" s="149" t="inlineStr">
        <is>
          <t>Straight</t>
        </is>
      </c>
      <c r="K110" s="149" t="n"/>
      <c r="L110" s="7" t="n"/>
      <c r="M110" s="48" t="inlineStr">
        <is>
          <t>Carthago</t>
        </is>
      </c>
      <c r="N110" s="13" t="inlineStr">
        <is>
          <t>CCC</t>
        </is>
      </c>
      <c r="O110" s="13" t="inlineStr">
        <is>
          <t>Interwashing</t>
        </is>
      </c>
      <c r="P110" s="13" t="inlineStr">
        <is>
          <t>TN</t>
        </is>
      </c>
      <c r="Q110" s="134" t="inlineStr">
        <is>
          <t>NEW</t>
        </is>
      </c>
      <c r="R110" s="17" t="n"/>
      <c r="S110" s="247" t="inlineStr">
        <is>
          <t>Gap</t>
        </is>
      </c>
      <c r="T110" s="247" t="inlineStr">
        <is>
          <t>D7253O019 Rosemary</t>
        </is>
      </c>
      <c r="U110" s="247" t="inlineStr">
        <is>
          <t>96,5% Organic Cotton / 3% Polyester / 0,5% Elastane</t>
        </is>
      </c>
      <c r="V110" s="247" t="n"/>
      <c r="W110" s="193" t="n">
        <v>41995</v>
      </c>
      <c r="X110" s="192" t="n">
        <v>42016</v>
      </c>
      <c r="Y110" s="192" t="n">
        <v>42051</v>
      </c>
      <c r="Z110" s="18" t="n">
        <v>1.3</v>
      </c>
      <c r="AA110" s="18" t="n"/>
      <c r="AB110" s="160" t="inlineStr">
        <is>
          <t>Euro</t>
        </is>
      </c>
      <c r="AC110" s="644" t="n"/>
      <c r="AD110" s="645" t="n">
        <v>24.88</v>
      </c>
      <c r="AE110" s="644" t="n">
        <v>24.88</v>
      </c>
      <c r="AF110" s="645" t="n">
        <v>0.25</v>
      </c>
      <c r="AG110" s="645">
        <f>(IF(AE110&gt;0, AE110, IF(AD110&gt;0, AD110, IF(AC110&gt;0, AC110, 0))))+AF110</f>
        <v/>
      </c>
      <c r="AH110" s="645">
        <f>AJ110/2.5</f>
        <v/>
      </c>
      <c r="AI110" s="645" t="n">
        <v>139.95</v>
      </c>
      <c r="AJ110" s="645" t="n">
        <v>139.95</v>
      </c>
      <c r="AK110" s="171">
        <f>((AH110-AG110)/AH110)</f>
        <v/>
      </c>
      <c r="AL110" s="27" t="n"/>
      <c r="AM110" s="27" t="n"/>
      <c r="AN110" s="27" t="n"/>
      <c r="AO110" s="646" t="n"/>
      <c r="AP110" s="646" t="n"/>
      <c r="AQ110" s="27" t="n"/>
      <c r="AR110" s="41" t="n">
        <v>16</v>
      </c>
      <c r="AS110" s="41" t="inlineStr">
        <is>
          <t>32-32</t>
        </is>
      </c>
      <c r="AT110" s="41" t="n">
        <v>16</v>
      </c>
      <c r="AU110" s="647" t="n">
        <v>41977</v>
      </c>
      <c r="AV110" s="60" t="n"/>
      <c r="AW110" s="126" t="n">
        <v>41978</v>
      </c>
      <c r="AX110" s="126" t="n">
        <v>41988</v>
      </c>
      <c r="AY110" s="648" t="n"/>
      <c r="AZ110" s="49" t="n"/>
      <c r="BA110" s="649" t="n"/>
      <c r="BB110" s="36" t="n"/>
      <c r="BC110" s="650" t="n"/>
      <c r="BD110" s="27" t="n"/>
      <c r="BE110" s="27" t="n"/>
      <c r="BF110" s="646" t="n"/>
      <c r="BG110" s="41" t="n"/>
      <c r="BH110" s="41" t="n"/>
      <c r="BI110" s="648" t="n"/>
      <c r="BJ110" s="27" t="n"/>
      <c r="BK110" s="27">
        <f>+WEEKNUM(BJ110)</f>
        <v/>
      </c>
      <c r="BL110" s="646" t="n"/>
      <c r="BM110" s="27" t="n"/>
      <c r="BN110" s="27" t="n"/>
      <c r="BO110" s="27" t="n"/>
      <c r="BP110" s="27">
        <f>BO110*Z110</f>
        <v/>
      </c>
      <c r="BQ110" s="27" t="n"/>
      <c r="BR110" s="108">
        <f>BO110*AH110</f>
        <v/>
      </c>
      <c r="BS110" s="108">
        <f>BR110-(BO110*AG110)</f>
        <v/>
      </c>
      <c r="BT110" s="112">
        <f>BO110*AK110</f>
        <v/>
      </c>
      <c r="BU110" s="13" t="n"/>
    </row>
    <row customHeight="1" ht="44.25" r="111" s="304">
      <c r="A111" s="5" t="n"/>
      <c r="B111" s="5" t="n">
        <v>1</v>
      </c>
      <c r="C111" s="6" t="inlineStr">
        <is>
          <t>KOI</t>
        </is>
      </c>
      <c r="D111" s="96" t="inlineStr">
        <is>
          <t>jeans</t>
        </is>
      </c>
      <c r="E111" s="8" t="inlineStr">
        <is>
          <t>MEN</t>
        </is>
      </c>
      <c r="F111" s="96" t="inlineStr">
        <is>
          <t>K150751501</t>
        </is>
      </c>
      <c r="G111" s="96" t="inlineStr">
        <is>
          <t>LOUIS SELVAGE</t>
        </is>
      </c>
      <c r="H111" s="96" t="inlineStr">
        <is>
          <t>14 oz. Dry Japan</t>
        </is>
      </c>
      <c r="I111" s="149" t="n"/>
      <c r="J111" s="149" t="inlineStr">
        <is>
          <t>Regular</t>
        </is>
      </c>
      <c r="K111" s="149" t="n"/>
      <c r="L111" s="7" t="n"/>
      <c r="M111" s="48" t="inlineStr">
        <is>
          <t>Carthago</t>
        </is>
      </c>
      <c r="N111" s="13" t="inlineStr">
        <is>
          <t>CCC</t>
        </is>
      </c>
      <c r="O111" s="13" t="inlineStr">
        <is>
          <t>n/a</t>
        </is>
      </c>
      <c r="P111" s="13" t="inlineStr">
        <is>
          <t>TN</t>
        </is>
      </c>
      <c r="Q111" s="134" t="inlineStr">
        <is>
          <t>C/O</t>
        </is>
      </c>
      <c r="R111" s="17" t="n"/>
      <c r="S111" s="247" t="inlineStr">
        <is>
          <t>Collect</t>
        </is>
      </c>
      <c r="T111" s="247" t="inlineStr">
        <is>
          <t>R7060</t>
        </is>
      </c>
      <c r="U111" s="247" t="inlineStr">
        <is>
          <t>50% Recycled Cotton / 50% Cotton</t>
        </is>
      </c>
      <c r="V111" s="247" t="n"/>
      <c r="W111" s="192" t="n">
        <v>41995</v>
      </c>
      <c r="X111" s="192" t="n">
        <v>42016</v>
      </c>
      <c r="Y111" s="192" t="n">
        <v>42051</v>
      </c>
      <c r="Z111" s="18" t="n"/>
      <c r="AA111" s="18" t="n"/>
      <c r="AB111" s="160" t="inlineStr">
        <is>
          <t>Euro</t>
        </is>
      </c>
      <c r="AC111" s="644" t="n"/>
      <c r="AD111" s="652" t="inlineStr">
        <is>
          <t>no SMS</t>
        </is>
      </c>
      <c r="AE111" s="653" t="n"/>
      <c r="AF111" s="645" t="n">
        <v>0.25</v>
      </c>
      <c r="AG111" s="645">
        <f>(IF(AE111&gt;0, AE111, IF(AD111&gt;0, AD111, IF(AC111&gt;0, AC111, 0))))+AF111</f>
        <v/>
      </c>
      <c r="AH111" s="645">
        <f>AJ111/2.5</f>
        <v/>
      </c>
      <c r="AI111" s="645" t="n">
        <v>199.95</v>
      </c>
      <c r="AJ111" s="645" t="n">
        <v>199.95</v>
      </c>
      <c r="AK111" s="171">
        <f>((AH111-AG111)/AH111)</f>
        <v/>
      </c>
      <c r="AL111" s="27" t="n"/>
      <c r="AM111" s="27" t="n"/>
      <c r="AN111" s="27" t="n"/>
      <c r="AO111" s="646" t="n"/>
      <c r="AP111" s="646" t="n"/>
      <c r="AQ111" s="27" t="n"/>
      <c r="AR111" s="41" t="n">
        <v>0</v>
      </c>
      <c r="AS111" s="41" t="inlineStr">
        <is>
          <t>32-32</t>
        </is>
      </c>
      <c r="AT111" s="41" t="n"/>
      <c r="AU111" s="41" t="n"/>
      <c r="AV111" s="60" t="n"/>
      <c r="AW111" s="60" t="inlineStr">
        <is>
          <t>leo should order</t>
        </is>
      </c>
      <c r="AX111" s="60" t="n"/>
      <c r="AY111" s="648" t="n"/>
      <c r="AZ111" s="49" t="n"/>
      <c r="BA111" s="649" t="n"/>
      <c r="BB111" s="36" t="n"/>
      <c r="BC111" s="650" t="n"/>
      <c r="BD111" s="27" t="n"/>
      <c r="BE111" s="27" t="n"/>
      <c r="BF111" s="646" t="n"/>
      <c r="BG111" s="41" t="n"/>
      <c r="BH111" s="41" t="n"/>
      <c r="BI111" s="648" t="n"/>
      <c r="BJ111" s="27" t="n"/>
      <c r="BK111" s="27">
        <f>+WEEKNUM(BJ111)</f>
        <v/>
      </c>
      <c r="BL111" s="646" t="n"/>
      <c r="BM111" s="27" t="n"/>
      <c r="BN111" s="27" t="n"/>
      <c r="BO111" s="27" t="n"/>
      <c r="BP111" s="27">
        <f>BO111*Z111</f>
        <v/>
      </c>
      <c r="BQ111" s="27" t="n"/>
      <c r="BR111" s="108">
        <f>BO111*AH111</f>
        <v/>
      </c>
      <c r="BS111" s="108">
        <f>BR111-(BO111*AG111)</f>
        <v/>
      </c>
      <c r="BT111" s="112">
        <f>BO111*AK111</f>
        <v/>
      </c>
      <c r="BU111" s="13" t="n"/>
    </row>
    <row customFormat="1" customHeight="1" ht="44.25" r="112" s="86">
      <c r="A112" s="5" t="n"/>
      <c r="B112" s="5" t="n">
        <v>3</v>
      </c>
      <c r="C112" s="6" t="inlineStr">
        <is>
          <t>KOI</t>
        </is>
      </c>
      <c r="D112" s="96" t="inlineStr">
        <is>
          <t>jeans</t>
        </is>
      </c>
      <c r="E112" s="8" t="inlineStr">
        <is>
          <t>MEN</t>
        </is>
      </c>
      <c r="F112" s="96" t="inlineStr">
        <is>
          <t>K150751502</t>
        </is>
      </c>
      <c r="G112" s="96" t="inlineStr">
        <is>
          <t>LOUIS</t>
        </is>
      </c>
      <c r="H112" s="96" t="inlineStr">
        <is>
          <t>French Blue Worker</t>
        </is>
      </c>
      <c r="I112" s="149" t="n"/>
      <c r="J112" s="149" t="inlineStr">
        <is>
          <t>Regular</t>
        </is>
      </c>
      <c r="K112" s="149" t="n"/>
      <c r="L112" s="7" t="n"/>
      <c r="M112" s="48" t="inlineStr">
        <is>
          <t>Carthago</t>
        </is>
      </c>
      <c r="N112" s="13" t="inlineStr">
        <is>
          <t>CCC</t>
        </is>
      </c>
      <c r="O112" s="13" t="inlineStr">
        <is>
          <t>Martelli</t>
        </is>
      </c>
      <c r="P112" s="13" t="inlineStr">
        <is>
          <t>IT</t>
        </is>
      </c>
      <c r="Q112" s="134" t="inlineStr">
        <is>
          <t>C/O</t>
        </is>
      </c>
      <c r="R112" s="17" t="n"/>
      <c r="S112" s="247" t="inlineStr">
        <is>
          <t>TRC Candiani</t>
        </is>
      </c>
      <c r="T112" s="247" t="inlineStr">
        <is>
          <t>RR2773 Ecru Preshrunk</t>
        </is>
      </c>
      <c r="U112" s="247" t="inlineStr">
        <is>
          <t>100% Organic Cotton</t>
        </is>
      </c>
      <c r="V112" s="247" t="n"/>
      <c r="W112" s="192" t="n">
        <v>42023</v>
      </c>
      <c r="X112" s="192" t="n">
        <v>42044</v>
      </c>
      <c r="Y112" s="192" t="n">
        <v>42079</v>
      </c>
      <c r="Z112" s="18" t="n">
        <v>1.16</v>
      </c>
      <c r="AA112" s="18" t="n"/>
      <c r="AB112" s="160" t="inlineStr">
        <is>
          <t>Euro</t>
        </is>
      </c>
      <c r="AC112" s="644" t="n"/>
      <c r="AD112" s="652" t="n">
        <v>38.75</v>
      </c>
      <c r="AE112" s="653" t="n"/>
      <c r="AF112" s="645" t="n">
        <v>0.25</v>
      </c>
      <c r="AG112" s="645">
        <f>(IF(AE112&gt;0, AE112, IF(AD112&gt;0, AD112, IF(AC112&gt;0, AC112, 0))))+AF112</f>
        <v/>
      </c>
      <c r="AH112" s="645">
        <f>AJ112/2.5</f>
        <v/>
      </c>
      <c r="AI112" s="645" t="n">
        <v>249.95</v>
      </c>
      <c r="AJ112" s="645" t="n">
        <v>249.95</v>
      </c>
      <c r="AK112" s="171">
        <f>((AH112-AG112)/AH112)</f>
        <v/>
      </c>
      <c r="AL112" s="27" t="n"/>
      <c r="AM112" s="27" t="n"/>
      <c r="AN112" s="27" t="n"/>
      <c r="AO112" s="646" t="n"/>
      <c r="AP112" s="646" t="n"/>
      <c r="AQ112" s="27" t="n"/>
      <c r="AR112" s="41" t="n">
        <v>16</v>
      </c>
      <c r="AS112" s="41" t="inlineStr">
        <is>
          <t>32-32</t>
        </is>
      </c>
      <c r="AT112" s="41" t="n"/>
      <c r="AU112" s="41" t="n"/>
      <c r="AV112" s="60" t="n"/>
      <c r="AW112" s="61" t="inlineStr">
        <is>
          <t xml:space="preserve">PROTO </t>
        </is>
      </c>
      <c r="AX112" s="60" t="n"/>
      <c r="AY112" s="648" t="n"/>
      <c r="AZ112" s="49" t="n"/>
      <c r="BA112" s="649" t="n"/>
      <c r="BB112" s="36" t="n"/>
      <c r="BC112" s="650" t="n"/>
      <c r="BD112" s="27" t="n"/>
      <c r="BE112" s="27" t="n"/>
      <c r="BF112" s="646" t="n"/>
      <c r="BG112" s="41" t="n"/>
      <c r="BH112" s="41" t="n"/>
      <c r="BI112" s="648" t="n"/>
      <c r="BJ112" s="27" t="n"/>
      <c r="BK112" s="27">
        <f>+WEEKNUM(BJ112)</f>
        <v/>
      </c>
      <c r="BL112" s="646" t="n"/>
      <c r="BM112" s="27" t="n"/>
      <c r="BN112" s="27" t="n"/>
      <c r="BO112" s="27" t="n"/>
      <c r="BP112" s="27">
        <f>BO112*Z112</f>
        <v/>
      </c>
      <c r="BQ112" s="27" t="n"/>
      <c r="BR112" s="108">
        <f>BO112*AH112</f>
        <v/>
      </c>
      <c r="BS112" s="108">
        <f>BR112-(BO112*AG112)</f>
        <v/>
      </c>
      <c r="BT112" s="112">
        <f>BO112*AK112</f>
        <v/>
      </c>
      <c r="BU112" s="13" t="n"/>
    </row>
    <row customHeight="1" ht="44.25" r="113" s="304">
      <c r="A113" s="5" t="n"/>
      <c r="B113" s="5" t="n">
        <v>2</v>
      </c>
      <c r="C113" s="6" t="inlineStr">
        <is>
          <t>KOI</t>
        </is>
      </c>
      <c r="D113" s="96" t="inlineStr">
        <is>
          <t>jeans</t>
        </is>
      </c>
      <c r="E113" s="8" t="inlineStr">
        <is>
          <t>MEN</t>
        </is>
      </c>
      <c r="F113" s="96" t="inlineStr">
        <is>
          <t>K150751503</t>
        </is>
      </c>
      <c r="G113" s="96" t="inlineStr">
        <is>
          <t>LOUIS</t>
        </is>
      </c>
      <c r="H113" s="96" t="inlineStr">
        <is>
          <t>Light Marble</t>
        </is>
      </c>
      <c r="I113" s="149" t="n"/>
      <c r="J113" s="149" t="inlineStr">
        <is>
          <t>Regular</t>
        </is>
      </c>
      <c r="K113" s="149" t="n"/>
      <c r="L113" s="7" t="n"/>
      <c r="M113" s="48" t="inlineStr">
        <is>
          <t>Carthago</t>
        </is>
      </c>
      <c r="N113" s="13" t="inlineStr">
        <is>
          <t>CCC</t>
        </is>
      </c>
      <c r="O113" s="13" t="inlineStr">
        <is>
          <t>Martelli</t>
        </is>
      </c>
      <c r="P113" s="13" t="inlineStr">
        <is>
          <t>IT</t>
        </is>
      </c>
      <c r="Q113" s="134" t="inlineStr">
        <is>
          <t>C/O</t>
        </is>
      </c>
      <c r="R113" s="17" t="n"/>
      <c r="S113" s="247" t="inlineStr">
        <is>
          <t>Orta</t>
        </is>
      </c>
      <c r="T113" s="247" t="n">
        <v>5616</v>
      </c>
      <c r="U113" s="247" t="inlineStr">
        <is>
          <t>100% Organic Cotton</t>
        </is>
      </c>
      <c r="V113" s="247" t="n"/>
      <c r="W113" s="192" t="n">
        <v>42023</v>
      </c>
      <c r="X113" s="192" t="n">
        <v>42044</v>
      </c>
      <c r="Y113" s="192" t="n">
        <v>42079</v>
      </c>
      <c r="Z113" s="18" t="n">
        <v>1.26</v>
      </c>
      <c r="AA113" s="18" t="n"/>
      <c r="AB113" s="160" t="inlineStr">
        <is>
          <t>Euro</t>
        </is>
      </c>
      <c r="AC113" s="644" t="n"/>
      <c r="AD113" s="652" t="n">
        <v>28.07</v>
      </c>
      <c r="AE113" s="653" t="n"/>
      <c r="AF113" s="645" t="n">
        <v>0.25</v>
      </c>
      <c r="AG113" s="645">
        <f>(IF(AE113&gt;0, AE113, IF(AD113&gt;0, AD113, IF(AC113&gt;0, AC113, 0))))+AF113</f>
        <v/>
      </c>
      <c r="AH113" s="645">
        <f>AJ113/2.5</f>
        <v/>
      </c>
      <c r="AI113" s="645" t="n">
        <v>169.95</v>
      </c>
      <c r="AJ113" s="645" t="n">
        <v>169.95</v>
      </c>
      <c r="AK113" s="171">
        <f>((AH113-AG113)/AH113)</f>
        <v/>
      </c>
      <c r="AL113" s="27" t="n"/>
      <c r="AM113" s="27" t="n"/>
      <c r="AN113" s="27" t="n"/>
      <c r="AO113" s="646" t="n"/>
      <c r="AP113" s="646" t="n"/>
      <c r="AQ113" s="27" t="n"/>
      <c r="AR113" s="41" t="n">
        <v>16</v>
      </c>
      <c r="AS113" s="41" t="inlineStr">
        <is>
          <t>32-32</t>
        </is>
      </c>
      <c r="AT113" s="41" t="n"/>
      <c r="AU113" s="41" t="n"/>
      <c r="AV113" s="60" t="n"/>
      <c r="AW113" s="126" t="n">
        <v>41978</v>
      </c>
      <c r="AX113" s="126" t="n">
        <v>42009</v>
      </c>
      <c r="AY113" s="648" t="n"/>
      <c r="AZ113" s="49" t="n"/>
      <c r="BA113" s="649" t="n"/>
      <c r="BB113" s="36" t="n"/>
      <c r="BC113" s="650" t="n"/>
      <c r="BD113" s="27" t="n"/>
      <c r="BE113" s="27" t="n"/>
      <c r="BF113" s="646" t="n"/>
      <c r="BG113" s="41" t="n"/>
      <c r="BH113" s="41" t="n"/>
      <c r="BI113" s="648" t="n"/>
      <c r="BJ113" s="27" t="n"/>
      <c r="BK113" s="27">
        <f>+WEEKNUM(BJ113)</f>
        <v/>
      </c>
      <c r="BL113" s="646" t="n"/>
      <c r="BM113" s="27" t="n"/>
      <c r="BN113" s="27" t="n"/>
      <c r="BO113" s="27" t="n"/>
      <c r="BP113" s="27">
        <f>BO113*Z113</f>
        <v/>
      </c>
      <c r="BQ113" s="27" t="n"/>
      <c r="BR113" s="108">
        <f>BO113*AH113</f>
        <v/>
      </c>
      <c r="BS113" s="108">
        <f>BR113-(BO113*AG113)</f>
        <v/>
      </c>
      <c r="BT113" s="112">
        <f>BO113*AK113</f>
        <v/>
      </c>
      <c r="BU113" s="13" t="n"/>
    </row>
    <row customFormat="1" customHeight="1" ht="44.25" r="114" s="86">
      <c r="A114" s="5" t="n"/>
      <c r="B114" s="5" t="n">
        <v>2</v>
      </c>
      <c r="C114" s="6" t="inlineStr">
        <is>
          <t>KOI</t>
        </is>
      </c>
      <c r="D114" s="96" t="inlineStr">
        <is>
          <t>jeans</t>
        </is>
      </c>
      <c r="E114" s="8" t="inlineStr">
        <is>
          <t>MEN</t>
        </is>
      </c>
      <c r="F114" s="96" t="inlineStr">
        <is>
          <t>K150751504</t>
        </is>
      </c>
      <c r="G114" s="96" t="inlineStr">
        <is>
          <t>LOUIS</t>
        </is>
      </c>
      <c r="H114" s="96" t="inlineStr">
        <is>
          <t>Medium Used</t>
        </is>
      </c>
      <c r="I114" s="149" t="n"/>
      <c r="J114" s="149" t="inlineStr">
        <is>
          <t>Regular</t>
        </is>
      </c>
      <c r="K114" s="149" t="n"/>
      <c r="L114" s="7" t="n"/>
      <c r="M114" s="48" t="inlineStr">
        <is>
          <t>Carthago</t>
        </is>
      </c>
      <c r="N114" s="13" t="inlineStr">
        <is>
          <t>CCC</t>
        </is>
      </c>
      <c r="O114" s="13" t="inlineStr">
        <is>
          <t>Interwashing</t>
        </is>
      </c>
      <c r="P114" s="13" t="inlineStr">
        <is>
          <t>TN</t>
        </is>
      </c>
      <c r="Q114" s="134" t="inlineStr">
        <is>
          <t>C/O</t>
        </is>
      </c>
      <c r="R114" s="17" t="n"/>
      <c r="S114" s="247" t="inlineStr">
        <is>
          <t>TRC Candiani</t>
        </is>
      </c>
      <c r="T114" s="247" t="inlineStr">
        <is>
          <t>RR2773 Old Preshrunk</t>
        </is>
      </c>
      <c r="U114" s="247" t="inlineStr">
        <is>
          <t>100% Organic Cotton</t>
        </is>
      </c>
      <c r="V114" s="247" t="n"/>
      <c r="W114" s="192" t="n">
        <v>42023</v>
      </c>
      <c r="X114" s="192" t="n">
        <v>42044</v>
      </c>
      <c r="Y114" s="192" t="n">
        <v>42079</v>
      </c>
      <c r="Z114" s="18" t="n">
        <v>1.15</v>
      </c>
      <c r="AA114" s="18" t="n"/>
      <c r="AB114" s="160" t="inlineStr">
        <is>
          <t>Euro</t>
        </is>
      </c>
      <c r="AC114" s="644" t="n"/>
      <c r="AD114" s="652" t="n">
        <v>25.18</v>
      </c>
      <c r="AE114" s="644" t="n">
        <v>22.95</v>
      </c>
      <c r="AF114" s="645" t="n">
        <v>0.25</v>
      </c>
      <c r="AG114" s="645">
        <f>(IF(AE114&gt;0, AE114, IF(AD114&gt;0, AD114, IF(AC114&gt;0, AC114, 0))))+AF114</f>
        <v/>
      </c>
      <c r="AH114" s="645">
        <f>AJ114/2.5</f>
        <v/>
      </c>
      <c r="AI114" s="645" t="n">
        <v>139.95</v>
      </c>
      <c r="AJ114" s="645" t="n">
        <v>139.95</v>
      </c>
      <c r="AK114" s="171">
        <f>((AH114-AG114)/AH114)</f>
        <v/>
      </c>
      <c r="AL114" s="27" t="n"/>
      <c r="AM114" s="27" t="n"/>
      <c r="AN114" s="27" t="n"/>
      <c r="AO114" s="646" t="n"/>
      <c r="AP114" s="646" t="n"/>
      <c r="AQ114" s="27" t="n"/>
      <c r="AR114" s="41" t="n">
        <v>16</v>
      </c>
      <c r="AS114" s="41" t="inlineStr">
        <is>
          <t>32-32</t>
        </is>
      </c>
      <c r="AT114" s="41" t="n">
        <v>15</v>
      </c>
      <c r="AU114" s="654" t="n">
        <v>41984</v>
      </c>
      <c r="AV114" s="126" t="n">
        <v>41991</v>
      </c>
      <c r="AW114" s="126" t="n">
        <v>41978</v>
      </c>
      <c r="AX114" s="126" t="n">
        <v>41990</v>
      </c>
      <c r="AY114" s="648" t="n"/>
      <c r="AZ114" s="49" t="n"/>
      <c r="BA114" s="649" t="n"/>
      <c r="BB114" s="36" t="n"/>
      <c r="BC114" s="650" t="n"/>
      <c r="BD114" s="27" t="n"/>
      <c r="BE114" s="27" t="n"/>
      <c r="BF114" s="646" t="n"/>
      <c r="BG114" s="41" t="n"/>
      <c r="BH114" s="41" t="n"/>
      <c r="BI114" s="648" t="n"/>
      <c r="BJ114" s="27" t="n"/>
      <c r="BK114" s="27">
        <f>+WEEKNUM(BJ114)</f>
        <v/>
      </c>
      <c r="BL114" s="646" t="n"/>
      <c r="BM114" s="27" t="n"/>
      <c r="BN114" s="27" t="n"/>
      <c r="BO114" s="27" t="n"/>
      <c r="BP114" s="27">
        <f>BO114*Z114</f>
        <v/>
      </c>
      <c r="BQ114" s="27" t="n"/>
      <c r="BR114" s="108">
        <f>BO114*AH114</f>
        <v/>
      </c>
      <c r="BS114" s="108">
        <f>BR114-(BO114*AG114)</f>
        <v/>
      </c>
      <c r="BT114" s="112">
        <f>BO114*AK114</f>
        <v/>
      </c>
      <c r="BU114" s="13" t="n"/>
    </row>
    <row customHeight="1" ht="44.25" r="115" s="304">
      <c r="A115" s="5" t="n"/>
      <c r="B115" s="5" t="n">
        <v>3</v>
      </c>
      <c r="C115" s="6" t="inlineStr">
        <is>
          <t>KOI</t>
        </is>
      </c>
      <c r="D115" s="96" t="inlineStr">
        <is>
          <t>jeans</t>
        </is>
      </c>
      <c r="E115" s="8" t="inlineStr">
        <is>
          <t>MEN</t>
        </is>
      </c>
      <c r="F115" s="96" t="inlineStr">
        <is>
          <t>K150751505</t>
        </is>
      </c>
      <c r="G115" s="96" t="inlineStr">
        <is>
          <t>LOUIS</t>
        </is>
      </c>
      <c r="H115" s="96" t="inlineStr">
        <is>
          <t>Vintage Black</t>
        </is>
      </c>
      <c r="I115" s="149" t="n"/>
      <c r="J115" s="149" t="inlineStr">
        <is>
          <t>Regular</t>
        </is>
      </c>
      <c r="K115" s="149" t="n"/>
      <c r="L115" s="7" t="n"/>
      <c r="M115" s="48" t="inlineStr">
        <is>
          <t>Carthago</t>
        </is>
      </c>
      <c r="N115" s="13" t="inlineStr">
        <is>
          <t>CCC</t>
        </is>
      </c>
      <c r="O115" s="13" t="inlineStr">
        <is>
          <t>Interwashing</t>
        </is>
      </c>
      <c r="P115" s="13" t="inlineStr">
        <is>
          <t>TN</t>
        </is>
      </c>
      <c r="Q115" s="134" t="inlineStr">
        <is>
          <t>C/O</t>
        </is>
      </c>
      <c r="R115" s="17" t="n"/>
      <c r="S115" s="247" t="inlineStr">
        <is>
          <t>TRC Candiani</t>
        </is>
      </c>
      <c r="T115" s="247" t="inlineStr">
        <is>
          <t>RR2812 N-Pitch Recycled</t>
        </is>
      </c>
      <c r="U115" s="247" t="inlineStr">
        <is>
          <t>78% Cotton / 22% Recycled Cotton</t>
        </is>
      </c>
      <c r="V115" s="247" t="n"/>
      <c r="W115" s="192" t="n">
        <v>42023</v>
      </c>
      <c r="X115" s="192" t="n">
        <v>42044</v>
      </c>
      <c r="Y115" s="192" t="n">
        <v>42079</v>
      </c>
      <c r="Z115" s="18" t="n">
        <v>1.17</v>
      </c>
      <c r="AA115" s="18" t="n"/>
      <c r="AB115" s="160" t="inlineStr">
        <is>
          <t>Euro</t>
        </is>
      </c>
      <c r="AC115" s="644" t="n"/>
      <c r="AD115" s="645" t="n">
        <v>26.24</v>
      </c>
      <c r="AE115" s="644" t="n">
        <v>26.24</v>
      </c>
      <c r="AF115" s="645" t="n">
        <v>0.25</v>
      </c>
      <c r="AG115" s="645">
        <f>(IF(AE115&gt;0, AE115, IF(AD115&gt;0, AD115, IF(AC115&gt;0, AC115, 0))))+AF115</f>
        <v/>
      </c>
      <c r="AH115" s="645">
        <f>AJ115/2.5</f>
        <v/>
      </c>
      <c r="AI115" s="645" t="n">
        <v>149.95</v>
      </c>
      <c r="AJ115" s="645" t="n">
        <v>149.95</v>
      </c>
      <c r="AK115" s="171">
        <f>((AH115-AG115)/AH115)</f>
        <v/>
      </c>
      <c r="AL115" s="27" t="n"/>
      <c r="AM115" s="27" t="n"/>
      <c r="AN115" s="27" t="n"/>
      <c r="AO115" s="646" t="n"/>
      <c r="AP115" s="646" t="n"/>
      <c r="AQ115" s="27" t="n"/>
      <c r="AR115" s="41" t="n">
        <v>16</v>
      </c>
      <c r="AS115" s="41" t="inlineStr">
        <is>
          <t>32-32</t>
        </is>
      </c>
      <c r="AT115" s="41" t="n">
        <v>16</v>
      </c>
      <c r="AU115" s="647" t="n">
        <v>41977</v>
      </c>
      <c r="AV115" s="60" t="n"/>
      <c r="AW115" s="126" t="n">
        <v>41979</v>
      </c>
      <c r="AX115" s="126" t="n">
        <v>41988</v>
      </c>
      <c r="AY115" s="648" t="n"/>
      <c r="AZ115" s="49" t="n"/>
      <c r="BA115" s="649" t="n"/>
      <c r="BB115" s="36" t="n"/>
      <c r="BC115" s="650" t="n"/>
      <c r="BD115" s="27" t="n"/>
      <c r="BE115" s="27" t="n"/>
      <c r="BF115" s="646" t="n"/>
      <c r="BG115" s="41" t="n"/>
      <c r="BH115" s="41" t="n"/>
      <c r="BI115" s="648" t="n"/>
      <c r="BJ115" s="27" t="n"/>
      <c r="BK115" s="27">
        <f>+WEEKNUM(BJ115)</f>
        <v/>
      </c>
      <c r="BL115" s="646" t="n"/>
      <c r="BM115" s="27" t="n"/>
      <c r="BN115" s="27" t="n"/>
      <c r="BO115" s="27" t="n"/>
      <c r="BP115" s="27">
        <f>BO115*Z115</f>
        <v/>
      </c>
      <c r="BQ115" s="27" t="n"/>
      <c r="BR115" s="108">
        <f>BO115*AH115</f>
        <v/>
      </c>
      <c r="BS115" s="108">
        <f>BR115-(BO115*AG115)</f>
        <v/>
      </c>
      <c r="BT115" s="112">
        <f>BO115*AK115</f>
        <v/>
      </c>
      <c r="BU115" s="13" t="n"/>
    </row>
    <row customHeight="1" ht="44.25" r="116" s="304">
      <c r="A116" s="5" t="n"/>
      <c r="B116" s="5" t="n">
        <v>2</v>
      </c>
      <c r="C116" s="6" t="inlineStr">
        <is>
          <t>KOI</t>
        </is>
      </c>
      <c r="D116" s="5" t="inlineStr">
        <is>
          <t>jacket</t>
        </is>
      </c>
      <c r="E116" s="8" t="inlineStr">
        <is>
          <t>MEN</t>
        </is>
      </c>
      <c r="F116" s="96" t="inlineStr">
        <is>
          <t>K150752010</t>
        </is>
      </c>
      <c r="G116" s="96" t="inlineStr">
        <is>
          <t>GARETH</t>
        </is>
      </c>
      <c r="H116" s="71" t="inlineStr">
        <is>
          <t>Black Embroidery</t>
        </is>
      </c>
      <c r="I116" s="149" t="n"/>
      <c r="J116" s="149" t="inlineStr">
        <is>
          <t>Regular</t>
        </is>
      </c>
      <c r="K116" s="149" t="n"/>
      <c r="L116" s="7" t="n"/>
      <c r="M116" s="48" t="inlineStr">
        <is>
          <t>IndyBlu</t>
        </is>
      </c>
      <c r="N116" s="13" t="inlineStr">
        <is>
          <t>Bhartiya</t>
        </is>
      </c>
      <c r="O116" s="13" t="inlineStr">
        <is>
          <t>n/a</t>
        </is>
      </c>
      <c r="P116" s="13" t="inlineStr">
        <is>
          <t>IN</t>
        </is>
      </c>
      <c r="Q116" s="134" t="inlineStr">
        <is>
          <t>C/O</t>
        </is>
      </c>
      <c r="R116" s="17" t="n"/>
      <c r="S116" s="135" t="n"/>
      <c r="T116" s="247" t="inlineStr">
        <is>
          <t>KOI-WOVEN-SS15-007</t>
        </is>
      </c>
      <c r="U116" s="247" t="inlineStr">
        <is>
          <t>100% Organic Cotton</t>
        </is>
      </c>
      <c r="V116" s="247" t="n"/>
      <c r="W116" s="192" t="n">
        <v>42010</v>
      </c>
      <c r="X116" s="192" t="n">
        <v>42038</v>
      </c>
      <c r="Y116" s="192" t="n">
        <v>42066</v>
      </c>
      <c r="Z116" s="18" t="n"/>
      <c r="AA116" s="18" t="n"/>
      <c r="AB116" s="160" t="inlineStr">
        <is>
          <t>Euro</t>
        </is>
      </c>
      <c r="AC116" s="644" t="n"/>
      <c r="AD116" s="645" t="n">
        <v>32.5</v>
      </c>
      <c r="AE116" s="644" t="n"/>
      <c r="AF116" s="645">
        <f>(IF(AE116&gt;0, AE116, IF(AD116&gt;0, AD116, IF(AC116&gt;0, AC116, 0))))*0.3</f>
        <v/>
      </c>
      <c r="AG116" s="645">
        <f>(IF(AE116&gt;0, AE116, IF(AD116&gt;0, AD116, IF(AC116&gt;0, AC116, 0))))+AF116</f>
        <v/>
      </c>
      <c r="AH116" s="645">
        <f>AJ116/2.5</f>
        <v/>
      </c>
      <c r="AI116" s="645" t="n">
        <v>199.95</v>
      </c>
      <c r="AJ116" s="645" t="n">
        <v>199.95</v>
      </c>
      <c r="AK116" s="171">
        <f>(AH116-AG116)/AH116</f>
        <v/>
      </c>
      <c r="AL116" s="27" t="n"/>
      <c r="AM116" s="27" t="n"/>
      <c r="AN116" s="27" t="n"/>
      <c r="AO116" s="646" t="inlineStr">
        <is>
          <t>ETD 20-Sep</t>
        </is>
      </c>
      <c r="AP116" s="646" t="n"/>
      <c r="AQ116" s="27" t="inlineStr">
        <is>
          <t>Proto not received</t>
        </is>
      </c>
      <c r="AR116" s="41" t="n">
        <v>16</v>
      </c>
      <c r="AS116" s="41" t="inlineStr">
        <is>
          <t>M</t>
        </is>
      </c>
      <c r="AT116" s="41" t="n"/>
      <c r="AU116" s="41" t="n"/>
      <c r="AV116" s="97" t="n"/>
      <c r="AW116" s="129" t="n">
        <v>41980</v>
      </c>
      <c r="AX116" s="97" t="n"/>
      <c r="AY116" s="648" t="n"/>
      <c r="AZ116" s="49" t="n"/>
      <c r="BA116" s="649" t="n"/>
      <c r="BB116" s="36" t="n"/>
      <c r="BC116" s="650" t="n"/>
      <c r="BD116" s="27" t="n"/>
      <c r="BE116" s="27" t="n"/>
      <c r="BF116" s="646" t="n"/>
      <c r="BG116" s="41" t="n"/>
      <c r="BH116" s="41" t="n"/>
      <c r="BI116" s="648" t="n"/>
      <c r="BJ116" s="27" t="n"/>
      <c r="BK116" s="27">
        <f>+WEEKNUM(BJ116)</f>
        <v/>
      </c>
      <c r="BL116" s="646" t="n"/>
      <c r="BM116" s="27" t="n"/>
      <c r="BN116" s="27" t="n"/>
      <c r="BO116" s="27" t="n"/>
      <c r="BP116" s="27">
        <f>BO116*Z116</f>
        <v/>
      </c>
      <c r="BQ116" s="27" t="n"/>
      <c r="BR116" s="108">
        <f>BO116*AH116</f>
        <v/>
      </c>
      <c r="BS116" s="108">
        <f>BR116-(BO116*AG116)</f>
        <v/>
      </c>
      <c r="BT116" s="112">
        <f>BO116*AK116</f>
        <v/>
      </c>
      <c r="BU116" s="13" t="n"/>
    </row>
    <row customHeight="1" ht="44.25" r="117" s="304">
      <c r="A117" s="5" t="n"/>
      <c r="B117" s="5" t="n">
        <v>2</v>
      </c>
      <c r="C117" s="6" t="inlineStr">
        <is>
          <t>KOI</t>
        </is>
      </c>
      <c r="D117" s="5" t="inlineStr">
        <is>
          <t>jacket</t>
        </is>
      </c>
      <c r="E117" s="8" t="inlineStr">
        <is>
          <t>MEN</t>
        </is>
      </c>
      <c r="F117" s="96" t="inlineStr">
        <is>
          <t>K150752020</t>
        </is>
      </c>
      <c r="G117" s="96" t="inlineStr">
        <is>
          <t>ERIC</t>
        </is>
      </c>
      <c r="H117" s="72" t="inlineStr">
        <is>
          <t>Mid Vintage</t>
        </is>
      </c>
      <c r="I117" s="149" t="n"/>
      <c r="J117" s="149" t="inlineStr">
        <is>
          <t>Regular slim</t>
        </is>
      </c>
      <c r="K117" s="149" t="n"/>
      <c r="L117" s="7" t="n"/>
      <c r="M117" s="48" t="inlineStr">
        <is>
          <t>Carthago</t>
        </is>
      </c>
      <c r="N117" s="13" t="inlineStr">
        <is>
          <t>CCC</t>
        </is>
      </c>
      <c r="O117" s="13" t="inlineStr">
        <is>
          <t>Interwashing</t>
        </is>
      </c>
      <c r="P117" s="13" t="inlineStr">
        <is>
          <t>TN</t>
        </is>
      </c>
      <c r="Q117" s="134" t="inlineStr">
        <is>
          <t>C/O</t>
        </is>
      </c>
      <c r="R117" s="17" t="n"/>
      <c r="S117" s="140" t="inlineStr">
        <is>
          <t>Orta</t>
        </is>
      </c>
      <c r="T117" s="247" t="n">
        <v>5616</v>
      </c>
      <c r="U117" s="247" t="inlineStr">
        <is>
          <t>100% Organic Cotton</t>
        </is>
      </c>
      <c r="V117" s="247" t="n"/>
      <c r="W117" s="192" t="n">
        <v>42023</v>
      </c>
      <c r="X117" s="192" t="n">
        <v>42044</v>
      </c>
      <c r="Y117" s="192" t="n">
        <v>42079</v>
      </c>
      <c r="Z117" s="18" t="n">
        <v>1.45</v>
      </c>
      <c r="AA117" s="18" t="n"/>
      <c r="AB117" s="160" t="inlineStr">
        <is>
          <t>Euro</t>
        </is>
      </c>
      <c r="AC117" s="644" t="n"/>
      <c r="AD117" s="645" t="n">
        <v>34.28</v>
      </c>
      <c r="AE117" s="644" t="n">
        <v>34.28</v>
      </c>
      <c r="AF117" s="645" t="n">
        <v>0.25</v>
      </c>
      <c r="AG117" s="645">
        <f>(IF(AE117&gt;0, AE117, IF(AD117&gt;0, AD117, IF(AC117&gt;0, AC117, 0))))+AF117</f>
        <v/>
      </c>
      <c r="AH117" s="645">
        <f>AJ117/2.5</f>
        <v/>
      </c>
      <c r="AI117" s="645" t="n">
        <v>179.95</v>
      </c>
      <c r="AJ117" s="645" t="n">
        <v>179.95</v>
      </c>
      <c r="AK117" s="171">
        <f>((AH117-AG117)/AH117)</f>
        <v/>
      </c>
      <c r="AL117" s="27" t="n"/>
      <c r="AM117" s="27" t="n"/>
      <c r="AN117" s="27" t="n"/>
      <c r="AO117" s="646" t="n">
        <v>41900</v>
      </c>
      <c r="AP117" s="646" t="n"/>
      <c r="AQ117" s="27" t="inlineStr">
        <is>
          <t>new pattern from Hiltje</t>
        </is>
      </c>
      <c r="AR117" s="41" t="n">
        <v>17</v>
      </c>
      <c r="AS117" s="41" t="inlineStr">
        <is>
          <t>M + 1p XXL</t>
        </is>
      </c>
      <c r="AT117" s="41" t="n">
        <v>15</v>
      </c>
      <c r="AU117" s="654" t="n">
        <v>41984</v>
      </c>
      <c r="AV117" s="64" t="n">
        <v>41995</v>
      </c>
      <c r="AW117" s="126" t="n">
        <v>41978</v>
      </c>
      <c r="AX117" s="64" t="n">
        <v>41995</v>
      </c>
      <c r="AY117" s="648" t="n"/>
      <c r="AZ117" s="49" t="n"/>
      <c r="BA117" s="649" t="n"/>
      <c r="BB117" s="36" t="n"/>
      <c r="BC117" s="650" t="n"/>
      <c r="BD117" s="27" t="n"/>
      <c r="BE117" s="27" t="n"/>
      <c r="BF117" s="646" t="n"/>
      <c r="BG117" s="41" t="n"/>
      <c r="BH117" s="41" t="n"/>
      <c r="BI117" s="648" t="n"/>
      <c r="BJ117" s="27" t="n"/>
      <c r="BK117" s="27">
        <f>+WEEKNUM(BJ117)</f>
        <v/>
      </c>
      <c r="BL117" s="646" t="n"/>
      <c r="BM117" s="27" t="n"/>
      <c r="BN117" s="27" t="n"/>
      <c r="BO117" s="27" t="n"/>
      <c r="BP117" s="27">
        <f>BO117*Z117</f>
        <v/>
      </c>
      <c r="BQ117" s="27" t="n"/>
      <c r="BR117" s="108">
        <f>BO117*AH117</f>
        <v/>
      </c>
      <c r="BS117" s="108">
        <f>BR117-(BO117*AG117)</f>
        <v/>
      </c>
      <c r="BT117" s="112">
        <f>BO117*AK117</f>
        <v/>
      </c>
      <c r="BU117" s="13" t="n"/>
    </row>
    <row customFormat="1" customHeight="1" hidden="1" ht="44.25" r="118" s="86">
      <c r="A118" s="73" t="inlineStr">
        <is>
          <t>x</t>
        </is>
      </c>
      <c r="B118" s="73" t="n"/>
      <c r="C118" s="74" t="inlineStr">
        <is>
          <t>KOI</t>
        </is>
      </c>
      <c r="D118" s="73" t="inlineStr">
        <is>
          <t>jacket</t>
        </is>
      </c>
      <c r="E118" s="75" t="inlineStr">
        <is>
          <t>MEN</t>
        </is>
      </c>
      <c r="F118" s="76" t="inlineStr">
        <is>
          <t>K150752030</t>
        </is>
      </c>
      <c r="G118" s="76" t="inlineStr">
        <is>
          <t>RAYMOND</t>
        </is>
      </c>
      <c r="H118" s="125" t="inlineStr">
        <is>
          <t>Navy</t>
        </is>
      </c>
      <c r="I118" s="121" t="n"/>
      <c r="J118" s="121" t="inlineStr">
        <is>
          <t>Regular</t>
        </is>
      </c>
      <c r="K118" s="121" t="n"/>
      <c r="L118" s="77" t="n"/>
      <c r="M118" s="76" t="inlineStr">
        <is>
          <t>Verge</t>
        </is>
      </c>
      <c r="N118" s="78" t="n"/>
      <c r="O118" s="78" t="n"/>
      <c r="P118" s="78" t="n"/>
      <c r="Q118" s="79" t="n"/>
      <c r="R118" s="79" t="n"/>
      <c r="S118" s="139" t="n"/>
      <c r="T118" s="80" t="n"/>
      <c r="U118" s="80" t="inlineStr">
        <is>
          <t>recycled PET</t>
        </is>
      </c>
      <c r="V118" s="80" t="n"/>
      <c r="W118" s="80" t="n"/>
      <c r="X118" s="80" t="n"/>
      <c r="Y118" s="80" t="n"/>
      <c r="Z118" s="81" t="n"/>
      <c r="AA118" s="81" t="n"/>
      <c r="AB118" s="161" t="n"/>
      <c r="AC118" s="656" t="n"/>
      <c r="AD118" s="657" t="n"/>
      <c r="AE118" s="656" t="n"/>
      <c r="AF118" s="657">
        <f>(IF(AE118&gt;0, AE118, IF(AD118&gt;0, AD118, IF(AC118&gt;0, AC118, 0))))*0.3</f>
        <v/>
      </c>
      <c r="AG118" s="657">
        <f>(IF(AE118&gt;0, AE118, IF(AD118&gt;0, AD118, IF(AC118&gt;0, AC118, 0))))+AF118</f>
        <v/>
      </c>
      <c r="AH118" s="657">
        <f>AG118*2</f>
        <v/>
      </c>
      <c r="AI118" s="657">
        <f>AG118*2.5</f>
        <v/>
      </c>
      <c r="AJ118" s="657">
        <f>AH118*2.5</f>
        <v/>
      </c>
      <c r="AK118" s="172">
        <f>(AH118-AG118)/AH118</f>
        <v/>
      </c>
      <c r="AL118" s="82" t="n"/>
      <c r="AM118" s="82" t="n"/>
      <c r="AN118" s="82" t="n"/>
      <c r="AO118" s="658" t="inlineStr">
        <is>
          <t>23-oct</t>
        </is>
      </c>
      <c r="AP118" s="658" t="n"/>
      <c r="AQ118" s="82" t="n"/>
      <c r="AR118" s="82" t="n">
        <v>16</v>
      </c>
      <c r="AS118" s="82" t="inlineStr">
        <is>
          <t>M</t>
        </is>
      </c>
      <c r="AT118" s="82" t="n"/>
      <c r="AU118" s="82" t="n"/>
      <c r="AV118" s="98" t="n"/>
      <c r="AW118" s="98" t="inlineStr">
        <is>
          <t>ETD 06-Dec</t>
        </is>
      </c>
      <c r="AX118" s="98" t="n"/>
      <c r="AY118" s="658" t="n"/>
      <c r="AZ118" s="81" t="n"/>
      <c r="BA118" s="658" t="n"/>
      <c r="BB118" s="84" t="n"/>
      <c r="BC118" s="659" t="n"/>
      <c r="BD118" s="82" t="n"/>
      <c r="BE118" s="82" t="n"/>
      <c r="BF118" s="658" t="n"/>
      <c r="BG118" s="82" t="n"/>
      <c r="BH118" s="82" t="n"/>
      <c r="BI118" s="658" t="n"/>
      <c r="BJ118" s="82" t="n"/>
      <c r="BK118" s="82">
        <f>+WEEKNUM(BJ118)</f>
        <v/>
      </c>
      <c r="BL118" s="658" t="n"/>
      <c r="BM118" s="82" t="n"/>
      <c r="BN118" s="82" t="n"/>
      <c r="BO118" s="82" t="n"/>
      <c r="BP118" s="82">
        <f>BO118*Z118</f>
        <v/>
      </c>
      <c r="BQ118" s="82" t="n"/>
      <c r="BR118" s="109">
        <f>BO118*AH118</f>
        <v/>
      </c>
      <c r="BS118" s="109">
        <f>BR118-(BO118*AG118)</f>
        <v/>
      </c>
      <c r="BT118" s="113">
        <f>BO118*AK118</f>
        <v/>
      </c>
      <c r="BU118" s="78" t="n"/>
    </row>
    <row customHeight="1" ht="44.25" r="119" s="304">
      <c r="A119" s="5" t="n"/>
      <c r="B119" s="5" t="n">
        <v>2</v>
      </c>
      <c r="C119" s="6" t="inlineStr">
        <is>
          <t>KOI</t>
        </is>
      </c>
      <c r="D119" s="5" t="inlineStr">
        <is>
          <t>jacket</t>
        </is>
      </c>
      <c r="E119" s="8" t="inlineStr">
        <is>
          <t>MEN</t>
        </is>
      </c>
      <c r="F119" s="96" t="inlineStr">
        <is>
          <t>K150752040</t>
        </is>
      </c>
      <c r="G119" s="96" t="inlineStr">
        <is>
          <t>CERDIC</t>
        </is>
      </c>
      <c r="H119" s="72" t="inlineStr">
        <is>
          <t>Navy</t>
        </is>
      </c>
      <c r="I119" s="149" t="n"/>
      <c r="J119" s="149" t="inlineStr">
        <is>
          <t>Regular fit</t>
        </is>
      </c>
      <c r="K119" s="149" t="n"/>
      <c r="L119" s="7" t="n"/>
      <c r="M119" s="48" t="inlineStr">
        <is>
          <t>Verge</t>
        </is>
      </c>
      <c r="N119" s="13" t="inlineStr">
        <is>
          <t>Verge</t>
        </is>
      </c>
      <c r="O119" s="13" t="n"/>
      <c r="P119" s="13" t="inlineStr">
        <is>
          <t>CH</t>
        </is>
      </c>
      <c r="Q119" s="134" t="inlineStr">
        <is>
          <t>NEW</t>
        </is>
      </c>
      <c r="R119" s="17" t="n"/>
      <c r="S119" s="135" t="n"/>
      <c r="T119" s="247" t="n"/>
      <c r="U119" s="247" t="inlineStr">
        <is>
          <t>100% Organic Cotton</t>
        </is>
      </c>
      <c r="V119" s="247" t="n"/>
      <c r="W119" s="192" t="n">
        <v>42034</v>
      </c>
      <c r="X119" s="192" t="n">
        <v>42062</v>
      </c>
      <c r="Y119" s="192" t="n">
        <v>42090</v>
      </c>
      <c r="Z119" s="18" t="n"/>
      <c r="AA119" s="18" t="n"/>
      <c r="AB119" s="160" t="inlineStr">
        <is>
          <t>FOB</t>
        </is>
      </c>
      <c r="AC119" s="661" t="inlineStr">
        <is>
          <t>-</t>
        </is>
      </c>
      <c r="AD119" s="662" t="n">
        <v>50</v>
      </c>
      <c r="AE119" s="661" t="n"/>
      <c r="AF119" s="662">
        <f>(IF(AE119&gt;0, AE119, IF(AD119&gt;0, AD119, IF(AC119&gt;0, AC119, 0))))*0.3</f>
        <v/>
      </c>
      <c r="AG119" s="645">
        <f>((IF(AE119&gt;0, AE119, IF(AD119&gt;0, AD119, IF(AC119&gt;0, AC119, 0))))/1.25)+AF119</f>
        <v/>
      </c>
      <c r="AH119" s="645">
        <f>AJ119/2.5</f>
        <v/>
      </c>
      <c r="AI119" s="645" t="n">
        <v>319.95</v>
      </c>
      <c r="AJ119" s="645" t="n">
        <v>319.95</v>
      </c>
      <c r="AK119" s="171">
        <f>(AH119-AG119)/AH119</f>
        <v/>
      </c>
      <c r="AL119" s="27" t="n"/>
      <c r="AM119" s="27" t="n"/>
      <c r="AN119" s="27" t="n"/>
      <c r="AO119" s="646" t="n">
        <v>41932</v>
      </c>
      <c r="AP119" s="646" t="n"/>
      <c r="AQ119" s="27" t="n"/>
      <c r="AR119" s="41" t="n">
        <v>16</v>
      </c>
      <c r="AS119" s="41" t="inlineStr">
        <is>
          <t>M</t>
        </is>
      </c>
      <c r="AT119" s="41" t="n"/>
      <c r="AU119" s="41" t="n"/>
      <c r="AV119" s="129" t="n">
        <v>41992</v>
      </c>
      <c r="AW119" s="129" t="n">
        <v>41992</v>
      </c>
      <c r="AX119" s="129" t="n">
        <v>41992</v>
      </c>
      <c r="AY119" s="648" t="n"/>
      <c r="AZ119" s="49" t="n"/>
      <c r="BA119" s="649" t="n"/>
      <c r="BB119" s="36" t="n"/>
      <c r="BC119" s="650" t="n"/>
      <c r="BD119" s="27" t="n"/>
      <c r="BE119" s="27" t="n"/>
      <c r="BF119" s="646" t="n"/>
      <c r="BG119" s="41" t="n"/>
      <c r="BH119" s="41" t="n"/>
      <c r="BI119" s="648" t="n"/>
      <c r="BJ119" s="27" t="n"/>
      <c r="BK119" s="27">
        <f>+WEEKNUM(BJ119)</f>
        <v/>
      </c>
      <c r="BL119" s="646" t="n"/>
      <c r="BM119" s="27" t="n"/>
      <c r="BN119" s="27" t="n"/>
      <c r="BO119" s="27" t="n"/>
      <c r="BP119" s="27">
        <f>BO119*Z119</f>
        <v/>
      </c>
      <c r="BQ119" s="27" t="n"/>
      <c r="BR119" s="108">
        <f>BO119*AH119</f>
        <v/>
      </c>
      <c r="BS119" s="108">
        <f>BR119-(BO119*AG119)</f>
        <v/>
      </c>
      <c r="BT119" s="112">
        <f>BO119*AK119</f>
        <v/>
      </c>
      <c r="BU119" s="13" t="n"/>
    </row>
    <row customFormat="1" customHeight="1" hidden="1" ht="44.25" r="120" s="86">
      <c r="A120" s="73" t="inlineStr">
        <is>
          <t>x</t>
        </is>
      </c>
      <c r="B120" s="73" t="n"/>
      <c r="C120" s="74" t="inlineStr">
        <is>
          <t>KOI</t>
        </is>
      </c>
      <c r="D120" s="73" t="inlineStr">
        <is>
          <t>jacket</t>
        </is>
      </c>
      <c r="E120" s="75" t="inlineStr">
        <is>
          <t>MEN</t>
        </is>
      </c>
      <c r="F120" s="76" t="inlineStr">
        <is>
          <t>K150752050</t>
        </is>
      </c>
      <c r="G120" s="76" t="inlineStr">
        <is>
          <t>HAROLD</t>
        </is>
      </c>
      <c r="H120" s="187" t="inlineStr">
        <is>
          <t>Navy</t>
        </is>
      </c>
      <c r="I120" s="121" t="n"/>
      <c r="J120" s="121" t="inlineStr">
        <is>
          <t>Regular slim</t>
        </is>
      </c>
      <c r="K120" s="121" t="n"/>
      <c r="L120" s="77" t="n"/>
      <c r="M120" s="76" t="inlineStr">
        <is>
          <t>Verge</t>
        </is>
      </c>
      <c r="N120" s="78" t="n"/>
      <c r="O120" s="78" t="n"/>
      <c r="P120" s="78" t="n"/>
      <c r="Q120" s="79" t="n"/>
      <c r="R120" s="79" t="n"/>
      <c r="S120" s="139" t="n"/>
      <c r="T120" s="80" t="n"/>
      <c r="U120" s="80" t="inlineStr">
        <is>
          <t>printed organic CO</t>
        </is>
      </c>
      <c r="V120" s="80" t="n"/>
      <c r="W120" s="80" t="n"/>
      <c r="X120" s="80" t="n"/>
      <c r="Y120" s="80" t="n"/>
      <c r="Z120" s="81" t="n"/>
      <c r="AA120" s="81" t="n"/>
      <c r="AB120" s="161" t="n"/>
      <c r="AC120" s="656" t="n"/>
      <c r="AD120" s="657" t="n"/>
      <c r="AE120" s="656" t="n"/>
      <c r="AF120" s="657">
        <f>(IF(AE120&gt;0, AE120, IF(AD120&gt;0, AD120, IF(AC120&gt;0, AC120, 0))))*0.3</f>
        <v/>
      </c>
      <c r="AG120" s="657">
        <f>(IF(AE120&gt;0, AE120, IF(AD120&gt;0, AD120, IF(AC120&gt;0, AC120, 0))))+AF120</f>
        <v/>
      </c>
      <c r="AH120" s="657">
        <f>AG120*2</f>
        <v/>
      </c>
      <c r="AI120" s="657">
        <f>AG120*2.5</f>
        <v/>
      </c>
      <c r="AJ120" s="657">
        <f>AH120*2.5</f>
        <v/>
      </c>
      <c r="AK120" s="172">
        <f>(AH120-AG120)/AH120</f>
        <v/>
      </c>
      <c r="AL120" s="82" t="n"/>
      <c r="AM120" s="82" t="n"/>
      <c r="AN120" s="82" t="n"/>
      <c r="AO120" s="658" t="n">
        <v>41939</v>
      </c>
      <c r="AP120" s="658" t="n"/>
      <c r="AQ120" s="82" t="n"/>
      <c r="AR120" s="82" t="n">
        <v>17</v>
      </c>
      <c r="AS120" s="82" t="inlineStr">
        <is>
          <t>M + 1p XL</t>
        </is>
      </c>
      <c r="AT120" s="82" t="n"/>
      <c r="AU120" s="82" t="n"/>
      <c r="AV120" s="98" t="n"/>
      <c r="AW120" s="98" t="inlineStr">
        <is>
          <t>ETD 06-Dec</t>
        </is>
      </c>
      <c r="AX120" s="98" t="n"/>
      <c r="AY120" s="658" t="n"/>
      <c r="AZ120" s="81" t="n"/>
      <c r="BA120" s="658" t="n"/>
      <c r="BB120" s="84" t="n"/>
      <c r="BC120" s="659" t="n"/>
      <c r="BD120" s="82" t="n"/>
      <c r="BE120" s="82" t="n"/>
      <c r="BF120" s="658" t="n"/>
      <c r="BG120" s="82" t="n"/>
      <c r="BH120" s="82" t="n"/>
      <c r="BI120" s="658" t="n"/>
      <c r="BJ120" s="82" t="n"/>
      <c r="BK120" s="82">
        <f>+WEEKNUM(BJ120)</f>
        <v/>
      </c>
      <c r="BL120" s="658" t="n"/>
      <c r="BM120" s="82" t="n"/>
      <c r="BN120" s="82" t="n"/>
      <c r="BO120" s="82" t="n"/>
      <c r="BP120" s="82">
        <f>BO120*Z120</f>
        <v/>
      </c>
      <c r="BQ120" s="82" t="n"/>
      <c r="BR120" s="109">
        <f>BO120*AH120</f>
        <v/>
      </c>
      <c r="BS120" s="109">
        <f>BR120-(BO120*AG120)</f>
        <v/>
      </c>
      <c r="BT120" s="113">
        <f>BO120*AK120</f>
        <v/>
      </c>
      <c r="BU120" s="78" t="n"/>
    </row>
    <row customHeight="1" ht="44.25" r="121" s="304">
      <c r="A121" s="5" t="n"/>
      <c r="B121" s="5" t="n">
        <v>2</v>
      </c>
      <c r="C121" s="6" t="inlineStr">
        <is>
          <t>KOI</t>
        </is>
      </c>
      <c r="D121" s="5" t="inlineStr">
        <is>
          <t>jacket</t>
        </is>
      </c>
      <c r="E121" s="8" t="inlineStr">
        <is>
          <t>MEN</t>
        </is>
      </c>
      <c r="F121" s="96" t="inlineStr">
        <is>
          <t>K150752060</t>
        </is>
      </c>
      <c r="G121" s="96" t="inlineStr">
        <is>
          <t>AGIS</t>
        </is>
      </c>
      <c r="H121" s="72" t="inlineStr">
        <is>
          <t>Army Green</t>
        </is>
      </c>
      <c r="I121" s="149" t="n"/>
      <c r="J121" s="149" t="inlineStr">
        <is>
          <t xml:space="preserve">Loose </t>
        </is>
      </c>
      <c r="K121" s="149" t="n"/>
      <c r="L121" s="7" t="n"/>
      <c r="M121" s="48" t="inlineStr">
        <is>
          <t>Verge</t>
        </is>
      </c>
      <c r="N121" s="13" t="inlineStr">
        <is>
          <t>Verge</t>
        </is>
      </c>
      <c r="O121" s="13" t="n"/>
      <c r="P121" s="13" t="inlineStr">
        <is>
          <t>CH</t>
        </is>
      </c>
      <c r="Q121" s="134" t="inlineStr">
        <is>
          <t>NEW</t>
        </is>
      </c>
      <c r="R121" s="17" t="n"/>
      <c r="S121" s="135" t="n"/>
      <c r="T121" s="247" t="n"/>
      <c r="U121" s="247" t="inlineStr">
        <is>
          <t>100% Recycled Polyester</t>
        </is>
      </c>
      <c r="V121" s="247" t="n"/>
      <c r="W121" s="192" t="n">
        <v>42034</v>
      </c>
      <c r="X121" s="192" t="n">
        <v>42062</v>
      </c>
      <c r="Y121" s="192" t="n">
        <v>42090</v>
      </c>
      <c r="Z121" s="18" t="n"/>
      <c r="AA121" s="18" t="n"/>
      <c r="AB121" s="160" t="inlineStr">
        <is>
          <t>FOB</t>
        </is>
      </c>
      <c r="AC121" s="661" t="n">
        <v>48</v>
      </c>
      <c r="AD121" s="662" t="n">
        <v>45</v>
      </c>
      <c r="AE121" s="661" t="n"/>
      <c r="AF121" s="662">
        <f>(IF(AE121&gt;0, AE121, IF(AD121&gt;0, AD121, IF(AC121&gt;0, AC121, 0))))*0.3</f>
        <v/>
      </c>
      <c r="AG121" s="645">
        <f>((IF(AE121&gt;0, AE121, IF(AD121&gt;0, AD121, IF(AC121&gt;0, AC121, 0))))/1.25)+AF121</f>
        <v/>
      </c>
      <c r="AH121" s="645">
        <f>AJ121/2.5</f>
        <v/>
      </c>
      <c r="AI121" s="645" t="n">
        <v>249.95</v>
      </c>
      <c r="AJ121" s="645" t="n">
        <v>249.95</v>
      </c>
      <c r="AK121" s="171">
        <f>(AH121-AG121)/AH121</f>
        <v/>
      </c>
      <c r="AL121" s="27" t="n"/>
      <c r="AM121" s="27" t="n"/>
      <c r="AN121" s="27" t="n"/>
      <c r="AO121" s="646" t="n">
        <v>41932</v>
      </c>
      <c r="AP121" s="646" t="n"/>
      <c r="AQ121" s="27" t="n"/>
      <c r="AR121" s="41" t="n">
        <v>16</v>
      </c>
      <c r="AS121" s="41" t="inlineStr">
        <is>
          <t>M</t>
        </is>
      </c>
      <c r="AT121" s="41" t="n"/>
      <c r="AU121" s="41" t="n"/>
      <c r="AV121" s="97" t="n"/>
      <c r="AW121" s="129" t="n">
        <v>41983</v>
      </c>
      <c r="AX121" s="97" t="n"/>
      <c r="AY121" s="648" t="n"/>
      <c r="AZ121" s="49" t="n"/>
      <c r="BA121" s="649" t="n"/>
      <c r="BB121" s="36" t="n"/>
      <c r="BC121" s="650" t="n"/>
      <c r="BD121" s="27" t="n"/>
      <c r="BE121" s="27" t="n"/>
      <c r="BF121" s="646" t="n"/>
      <c r="BG121" s="41" t="n"/>
      <c r="BH121" s="41" t="n"/>
      <c r="BI121" s="648" t="n"/>
      <c r="BJ121" s="27" t="n"/>
      <c r="BK121" s="27">
        <f>+WEEKNUM(BJ121)</f>
        <v/>
      </c>
      <c r="BL121" s="646" t="n"/>
      <c r="BM121" s="27" t="n"/>
      <c r="BN121" s="27" t="n"/>
      <c r="BO121" s="27" t="n"/>
      <c r="BP121" s="27">
        <f>BO121*Z121</f>
        <v/>
      </c>
      <c r="BQ121" s="27" t="n"/>
      <c r="BR121" s="108">
        <f>BO121*AH121</f>
        <v/>
      </c>
      <c r="BS121" s="108">
        <f>BR121-(BO121*AG121)</f>
        <v/>
      </c>
      <c r="BT121" s="112">
        <f>BO121*AK121</f>
        <v/>
      </c>
      <c r="BU121" s="13" t="n"/>
    </row>
    <row customHeight="1" ht="44.25" r="122" s="304">
      <c r="A122" s="5" t="n"/>
      <c r="B122" s="5" t="n">
        <v>2</v>
      </c>
      <c r="C122" s="6" t="inlineStr">
        <is>
          <t>KOI</t>
        </is>
      </c>
      <c r="D122" s="5" t="inlineStr">
        <is>
          <t>jacket</t>
        </is>
      </c>
      <c r="E122" s="8" t="inlineStr">
        <is>
          <t>MEN</t>
        </is>
      </c>
      <c r="F122" s="96" t="inlineStr">
        <is>
          <t>K150752061</t>
        </is>
      </c>
      <c r="G122" s="96" t="inlineStr">
        <is>
          <t>AGIS</t>
        </is>
      </c>
      <c r="H122" s="72" t="inlineStr">
        <is>
          <t>Blue Bandana</t>
        </is>
      </c>
      <c r="I122" s="149" t="n"/>
      <c r="J122" s="149" t="inlineStr">
        <is>
          <t xml:space="preserve">Loose </t>
        </is>
      </c>
      <c r="K122" s="149" t="n"/>
      <c r="L122" s="7" t="n"/>
      <c r="M122" s="48" t="inlineStr">
        <is>
          <t>Verge</t>
        </is>
      </c>
      <c r="N122" s="13" t="inlineStr">
        <is>
          <t>Verge</t>
        </is>
      </c>
      <c r="O122" s="13" t="n"/>
      <c r="P122" s="13" t="inlineStr">
        <is>
          <t>CH</t>
        </is>
      </c>
      <c r="Q122" s="134" t="inlineStr">
        <is>
          <t>NEW</t>
        </is>
      </c>
      <c r="R122" s="17" t="n"/>
      <c r="S122" s="135" t="n"/>
      <c r="T122" s="247" t="n"/>
      <c r="U122" s="247" t="inlineStr">
        <is>
          <t>100% Recycled Polyester</t>
        </is>
      </c>
      <c r="V122" s="247" t="n"/>
      <c r="W122" s="192" t="n">
        <v>42034</v>
      </c>
      <c r="X122" s="192" t="n">
        <v>42062</v>
      </c>
      <c r="Y122" s="192" t="n">
        <v>42090</v>
      </c>
      <c r="Z122" s="18" t="n"/>
      <c r="AA122" s="18" t="n"/>
      <c r="AB122" s="160" t="inlineStr">
        <is>
          <t>FOB</t>
        </is>
      </c>
      <c r="AC122" s="661" t="n">
        <v>48</v>
      </c>
      <c r="AD122" s="662" t="n">
        <v>45</v>
      </c>
      <c r="AE122" s="661" t="n"/>
      <c r="AF122" s="662">
        <f>(IF(AE122&gt;0, AE122, IF(AD122&gt;0, AD122, IF(AC122&gt;0, AC122, 0))))*0.3</f>
        <v/>
      </c>
      <c r="AG122" s="645">
        <f>((IF(AE122&gt;0, AE122, IF(AD122&gt;0, AD122, IF(AC122&gt;0, AC122, 0))))/1.25)+AF122</f>
        <v/>
      </c>
      <c r="AH122" s="645">
        <f>AJ122/2.5</f>
        <v/>
      </c>
      <c r="AI122" s="645" t="n">
        <v>249.95</v>
      </c>
      <c r="AJ122" s="645" t="n">
        <v>249.95</v>
      </c>
      <c r="AK122" s="171">
        <f>(AH122-AG122)/AH122</f>
        <v/>
      </c>
      <c r="AL122" s="27" t="n"/>
      <c r="AM122" s="27" t="n"/>
      <c r="AN122" s="27" t="n"/>
      <c r="AO122" s="646" t="inlineStr">
        <is>
          <t>ETD 17-21 Oct</t>
        </is>
      </c>
      <c r="AP122" s="646" t="n"/>
      <c r="AQ122" s="27" t="n"/>
      <c r="AR122" s="41" t="n">
        <v>16</v>
      </c>
      <c r="AS122" s="41" t="inlineStr">
        <is>
          <t>M</t>
        </is>
      </c>
      <c r="AT122" s="41" t="n"/>
      <c r="AU122" s="41" t="n"/>
      <c r="AV122" s="97" t="n"/>
      <c r="AW122" s="129" t="n">
        <v>41983</v>
      </c>
      <c r="AX122" s="97" t="n"/>
      <c r="AY122" s="648" t="n"/>
      <c r="AZ122" s="49" t="n"/>
      <c r="BA122" s="649" t="n"/>
      <c r="BB122" s="36" t="n"/>
      <c r="BC122" s="650" t="n"/>
      <c r="BD122" s="27" t="n"/>
      <c r="BE122" s="27" t="n"/>
      <c r="BF122" s="646" t="n"/>
      <c r="BG122" s="41" t="n"/>
      <c r="BH122" s="41" t="n"/>
      <c r="BI122" s="648" t="n"/>
      <c r="BJ122" s="27" t="n"/>
      <c r="BK122" s="27">
        <f>+WEEKNUM(BJ122)</f>
        <v/>
      </c>
      <c r="BL122" s="646" t="n"/>
      <c r="BM122" s="27" t="n"/>
      <c r="BN122" s="27" t="n"/>
      <c r="BO122" s="27" t="n"/>
      <c r="BP122" s="27">
        <f>BO122*Z122</f>
        <v/>
      </c>
      <c r="BQ122" s="27" t="n"/>
      <c r="BR122" s="108">
        <f>BO122*AH122</f>
        <v/>
      </c>
      <c r="BS122" s="108">
        <f>BR122-(BO122*AG122)</f>
        <v/>
      </c>
      <c r="BT122" s="112">
        <f>BO122*AK122</f>
        <v/>
      </c>
      <c r="BU122" s="13" t="n"/>
    </row>
    <row customHeight="1" ht="44.25" r="123" s="304">
      <c r="A123" s="5" t="n"/>
      <c r="B123" s="5" t="n">
        <v>2</v>
      </c>
      <c r="C123" s="6" t="inlineStr">
        <is>
          <t>KOI</t>
        </is>
      </c>
      <c r="D123" s="5" t="inlineStr">
        <is>
          <t>jacket</t>
        </is>
      </c>
      <c r="E123" s="8" t="inlineStr">
        <is>
          <t>MEN</t>
        </is>
      </c>
      <c r="F123" s="96" t="inlineStr">
        <is>
          <t>K150752070</t>
        </is>
      </c>
      <c r="G123" s="96" t="inlineStr">
        <is>
          <t>DAVID</t>
        </is>
      </c>
      <c r="H123" s="72" t="inlineStr">
        <is>
          <t>Army Green</t>
        </is>
      </c>
      <c r="I123" s="149" t="n"/>
      <c r="J123" s="149" t="inlineStr">
        <is>
          <t>Regular</t>
        </is>
      </c>
      <c r="K123" s="149" t="n"/>
      <c r="L123" s="7" t="n"/>
      <c r="M123" s="48" t="inlineStr">
        <is>
          <t>Carthago</t>
        </is>
      </c>
      <c r="N123" s="13" t="inlineStr">
        <is>
          <t>CCC</t>
        </is>
      </c>
      <c r="O123" s="13" t="inlineStr">
        <is>
          <t>GDS</t>
        </is>
      </c>
      <c r="P123" s="13" t="inlineStr">
        <is>
          <t>TN</t>
        </is>
      </c>
      <c r="Q123" s="134" t="inlineStr">
        <is>
          <t>C/O</t>
        </is>
      </c>
      <c r="R123" s="17" t="n"/>
      <c r="S123" s="140" t="inlineStr">
        <is>
          <t>TRC Candiani</t>
        </is>
      </c>
      <c r="T123" s="247" t="inlineStr">
        <is>
          <t>RR2773 Ecru Preshrunk</t>
        </is>
      </c>
      <c r="U123" s="247" t="inlineStr">
        <is>
          <t>100% Organic Cotton</t>
        </is>
      </c>
      <c r="V123" s="247" t="n"/>
      <c r="W123" s="192" t="n">
        <v>42023</v>
      </c>
      <c r="X123" s="192" t="n">
        <v>42044</v>
      </c>
      <c r="Y123" s="192" t="n">
        <v>42079</v>
      </c>
      <c r="Z123" s="18" t="n">
        <v>1.6</v>
      </c>
      <c r="AA123" s="18" t="n"/>
      <c r="AB123" s="160" t="inlineStr">
        <is>
          <t>Euro</t>
        </is>
      </c>
      <c r="AC123" s="644" t="n"/>
      <c r="AD123" s="645" t="n">
        <v>24.66</v>
      </c>
      <c r="AE123" s="644" t="n">
        <v>24.66</v>
      </c>
      <c r="AF123" s="645" t="n">
        <v>0.25</v>
      </c>
      <c r="AG123" s="645">
        <f>(IF(AE123&gt;0, AE123, IF(AD123&gt;0, AD123, IF(AC123&gt;0, AC123, 0))))+AF123</f>
        <v/>
      </c>
      <c r="AH123" s="645">
        <f>AJ123/2.5</f>
        <v/>
      </c>
      <c r="AI123" s="645" t="n">
        <v>169.95</v>
      </c>
      <c r="AJ123" s="645" t="n">
        <v>169.95</v>
      </c>
      <c r="AK123" s="171">
        <f>((AH123-AG123)/AH123)</f>
        <v/>
      </c>
      <c r="AL123" s="27" t="n"/>
      <c r="AM123" s="27" t="n"/>
      <c r="AN123" s="27" t="n"/>
      <c r="AO123" s="646" t="inlineStr">
        <is>
          <t>ETD-26-sep</t>
        </is>
      </c>
      <c r="AP123" s="646" t="n"/>
      <c r="AQ123" s="27" t="inlineStr">
        <is>
          <t>wash/colour pending</t>
        </is>
      </c>
      <c r="AR123" s="41" t="n">
        <v>17</v>
      </c>
      <c r="AS123" s="41" t="inlineStr">
        <is>
          <t>M + 1p L</t>
        </is>
      </c>
      <c r="AT123" s="41" t="n"/>
      <c r="AU123" s="41" t="n"/>
      <c r="AV123" s="664" t="n">
        <v>41991</v>
      </c>
      <c r="AW123" s="664" t="n">
        <v>41991</v>
      </c>
      <c r="AX123" s="664" t="n">
        <v>41991</v>
      </c>
      <c r="AY123" s="648" t="n"/>
      <c r="AZ123" s="49" t="n"/>
      <c r="BA123" s="649" t="n"/>
      <c r="BB123" s="36" t="n"/>
      <c r="BC123" s="650" t="n"/>
      <c r="BD123" s="27" t="n"/>
      <c r="BE123" s="27" t="n"/>
      <c r="BF123" s="646" t="n"/>
      <c r="BG123" s="41" t="n"/>
      <c r="BH123" s="41" t="n"/>
      <c r="BI123" s="648" t="n"/>
      <c r="BJ123" s="27" t="n"/>
      <c r="BK123" s="27">
        <f>+WEEKNUM(BJ123)</f>
        <v/>
      </c>
      <c r="BL123" s="646" t="n"/>
      <c r="BM123" s="27" t="n"/>
      <c r="BN123" s="27" t="n"/>
      <c r="BO123" s="27" t="n"/>
      <c r="BP123" s="27">
        <f>BO123*Z123</f>
        <v/>
      </c>
      <c r="BQ123" s="27" t="n"/>
      <c r="BR123" s="108">
        <f>BO123*AH123</f>
        <v/>
      </c>
      <c r="BS123" s="108">
        <f>BR123-(BO123*AG123)</f>
        <v/>
      </c>
      <c r="BT123" s="112">
        <f>BO123*AK123</f>
        <v/>
      </c>
      <c r="BU123" s="13" t="n"/>
    </row>
    <row customHeight="1" ht="44.25" r="124" s="304">
      <c r="A124" s="5" t="n"/>
      <c r="B124" s="5" t="n">
        <v>3</v>
      </c>
      <c r="C124" s="6" t="inlineStr">
        <is>
          <t>KOI</t>
        </is>
      </c>
      <c r="D124" s="5" t="inlineStr">
        <is>
          <t>jacket</t>
        </is>
      </c>
      <c r="E124" s="8" t="inlineStr">
        <is>
          <t>MEN</t>
        </is>
      </c>
      <c r="F124" s="96" t="inlineStr">
        <is>
          <t>K150752071</t>
        </is>
      </c>
      <c r="G124" s="96" t="inlineStr">
        <is>
          <t>DAVID</t>
        </is>
      </c>
      <c r="H124" s="216" t="inlineStr">
        <is>
          <t>French Blue Worker</t>
        </is>
      </c>
      <c r="I124" s="149" t="n"/>
      <c r="J124" s="149" t="inlineStr">
        <is>
          <t>Regular</t>
        </is>
      </c>
      <c r="K124" s="149" t="n"/>
      <c r="L124" s="7" t="n"/>
      <c r="M124" s="48" t="inlineStr">
        <is>
          <t>Carthago</t>
        </is>
      </c>
      <c r="N124" s="13" t="inlineStr">
        <is>
          <t>CCC</t>
        </is>
      </c>
      <c r="O124" s="13" t="inlineStr">
        <is>
          <t>Martelli</t>
        </is>
      </c>
      <c r="P124" s="13" t="inlineStr">
        <is>
          <t>IT</t>
        </is>
      </c>
      <c r="Q124" s="134" t="inlineStr">
        <is>
          <t>C/O</t>
        </is>
      </c>
      <c r="R124" s="17" t="n"/>
      <c r="S124" s="140" t="inlineStr">
        <is>
          <t>TRC Candiani</t>
        </is>
      </c>
      <c r="T124" s="247" t="inlineStr">
        <is>
          <t>RR2773 Ecru Preshrunk</t>
        </is>
      </c>
      <c r="U124" s="247" t="inlineStr">
        <is>
          <t>100% Organic Cotton</t>
        </is>
      </c>
      <c r="V124" s="247" t="n"/>
      <c r="W124" s="192" t="n">
        <v>42023</v>
      </c>
      <c r="X124" s="192" t="n">
        <v>42044</v>
      </c>
      <c r="Y124" s="192" t="n">
        <v>42079</v>
      </c>
      <c r="Z124" s="18" t="n">
        <v>1.6</v>
      </c>
      <c r="AA124" s="18" t="n"/>
      <c r="AB124" s="160" t="inlineStr">
        <is>
          <t>Euro</t>
        </is>
      </c>
      <c r="AC124" s="644" t="n"/>
      <c r="AD124" s="652" t="n"/>
      <c r="AE124" s="653" t="n"/>
      <c r="AF124" s="645" t="n">
        <v>0.25</v>
      </c>
      <c r="AG124" s="645">
        <f>(IF(AE124&gt;0, AE124, IF(AD124&gt;0, AD124, IF(AC124&gt;0, AC124, 0))))+AF124</f>
        <v/>
      </c>
      <c r="AH124" s="645">
        <f>AJ124/2.5</f>
        <v/>
      </c>
      <c r="AI124" s="645" t="n">
        <v>269.95</v>
      </c>
      <c r="AJ124" s="645" t="n">
        <v>269.95</v>
      </c>
      <c r="AK124" s="171">
        <f>((AH124-AG124)/AH124)</f>
        <v/>
      </c>
      <c r="AL124" s="27" t="n"/>
      <c r="AM124" s="27" t="n"/>
      <c r="AN124" s="27" t="n"/>
      <c r="AO124" s="646" t="n"/>
      <c r="AP124" s="646" t="n"/>
      <c r="AQ124" s="27" t="inlineStr">
        <is>
          <t>wash/colour pending</t>
        </is>
      </c>
      <c r="AR124" s="41" t="n">
        <v>17</v>
      </c>
      <c r="AS124" s="41" t="inlineStr">
        <is>
          <t>M + 1p XL</t>
        </is>
      </c>
      <c r="AT124" s="41" t="n"/>
      <c r="AU124" s="41" t="n"/>
      <c r="AV124" s="664" t="n"/>
      <c r="AW124" s="664" t="n"/>
      <c r="AX124" s="664" t="n"/>
      <c r="AY124" s="648" t="n"/>
      <c r="AZ124" s="49" t="n"/>
      <c r="BA124" s="649" t="n"/>
      <c r="BB124" s="36" t="n"/>
      <c r="BC124" s="650" t="n"/>
      <c r="BD124" s="27" t="n"/>
      <c r="BE124" s="27" t="n"/>
      <c r="BF124" s="646" t="n"/>
      <c r="BG124" s="41" t="n"/>
      <c r="BH124" s="41" t="n"/>
      <c r="BI124" s="648" t="n"/>
      <c r="BJ124" s="27" t="n"/>
      <c r="BK124" s="27">
        <f>+WEEKNUM(BJ124)</f>
        <v/>
      </c>
      <c r="BL124" s="646" t="n"/>
      <c r="BM124" s="27" t="n"/>
      <c r="BN124" s="27" t="n"/>
      <c r="BO124" s="27" t="n"/>
      <c r="BP124" s="27">
        <f>BO124*Z124</f>
        <v/>
      </c>
      <c r="BQ124" s="27" t="n"/>
      <c r="BR124" s="108">
        <f>BO124*AH124</f>
        <v/>
      </c>
      <c r="BS124" s="108">
        <f>BR124-(BO124*AG124)</f>
        <v/>
      </c>
      <c r="BT124" s="112">
        <f>BO124*AK124</f>
        <v/>
      </c>
      <c r="BU124" s="13" t="n"/>
    </row>
    <row customHeight="1" ht="44.25" r="125" s="304">
      <c r="A125" s="5" t="n"/>
      <c r="B125" s="5" t="n">
        <v>2</v>
      </c>
      <c r="C125" s="6" t="inlineStr">
        <is>
          <t>KOI</t>
        </is>
      </c>
      <c r="D125" s="5" t="inlineStr">
        <is>
          <t>jacket</t>
        </is>
      </c>
      <c r="E125" s="8" t="inlineStr">
        <is>
          <t>MEN</t>
        </is>
      </c>
      <c r="F125" s="96" t="inlineStr">
        <is>
          <t>K150752080</t>
        </is>
      </c>
      <c r="G125" s="96" t="inlineStr">
        <is>
          <t>MALKI</t>
        </is>
      </c>
      <c r="H125" s="72" t="inlineStr">
        <is>
          <t>Dark Repair</t>
        </is>
      </c>
      <c r="I125" s="149" t="n"/>
      <c r="J125" s="149" t="inlineStr">
        <is>
          <t xml:space="preserve">Loose </t>
        </is>
      </c>
      <c r="K125" s="149" t="n"/>
      <c r="L125" s="7" t="n"/>
      <c r="M125" s="48" t="inlineStr">
        <is>
          <t>Carthago</t>
        </is>
      </c>
      <c r="N125" s="13" t="inlineStr">
        <is>
          <t>CCC</t>
        </is>
      </c>
      <c r="O125" s="13" t="inlineStr">
        <is>
          <t>Interwashing</t>
        </is>
      </c>
      <c r="P125" s="13" t="inlineStr">
        <is>
          <t>TN</t>
        </is>
      </c>
      <c r="Q125" s="134" t="inlineStr">
        <is>
          <t>NEW</t>
        </is>
      </c>
      <c r="R125" s="17" t="n"/>
      <c r="S125" s="140" t="inlineStr">
        <is>
          <t>Orta</t>
        </is>
      </c>
      <c r="T125" s="247" t="n">
        <v>5616</v>
      </c>
      <c r="U125" s="247" t="inlineStr">
        <is>
          <t>100% Organic Cotton</t>
        </is>
      </c>
      <c r="V125" s="247" t="n"/>
      <c r="W125" s="192" t="n">
        <v>42023</v>
      </c>
      <c r="X125" s="192" t="n">
        <v>42044</v>
      </c>
      <c r="Y125" s="192" t="n">
        <v>42079</v>
      </c>
      <c r="Z125" s="18" t="n">
        <v>1.89</v>
      </c>
      <c r="AA125" s="18" t="n"/>
      <c r="AB125" s="160" t="inlineStr">
        <is>
          <t>Euro</t>
        </is>
      </c>
      <c r="AC125" s="644" t="n"/>
      <c r="AD125" s="645" t="n">
        <v>34.3</v>
      </c>
      <c r="AE125" s="644" t="n">
        <v>34.3</v>
      </c>
      <c r="AF125" s="645" t="n">
        <v>0.25</v>
      </c>
      <c r="AG125" s="645">
        <f>(IF(AE125&gt;0, AE125, IF(AD125&gt;0, AD125, IF(AC125&gt;0, AC125, 0))))+AF125</f>
        <v/>
      </c>
      <c r="AH125" s="645">
        <f>AJ125/2.5</f>
        <v/>
      </c>
      <c r="AI125" s="645" t="n">
        <v>199.95</v>
      </c>
      <c r="AJ125" s="645" t="n">
        <v>199.95</v>
      </c>
      <c r="AK125" s="171">
        <f>((AH125-AG125)/AH125)</f>
        <v/>
      </c>
      <c r="AL125" s="27" t="n"/>
      <c r="AM125" s="27" t="n"/>
      <c r="AN125" s="27" t="n"/>
      <c r="AO125" s="646" t="n">
        <v>41897</v>
      </c>
      <c r="AP125" s="646" t="n"/>
      <c r="AQ125" s="27" t="inlineStr">
        <is>
          <t>new pattern send</t>
        </is>
      </c>
      <c r="AR125" s="41" t="n">
        <v>16</v>
      </c>
      <c r="AS125" s="41" t="inlineStr">
        <is>
          <t>M</t>
        </is>
      </c>
      <c r="AT125" s="41" t="n"/>
      <c r="AU125" s="41" t="n"/>
      <c r="AV125" s="62" t="n"/>
      <c r="AW125" s="126" t="n">
        <v>41978</v>
      </c>
      <c r="AX125" s="126" t="n">
        <v>42009</v>
      </c>
      <c r="AY125" s="648" t="n"/>
      <c r="AZ125" s="34" t="n"/>
      <c r="BA125" s="649" t="n"/>
      <c r="BB125" s="36" t="n"/>
      <c r="BC125" s="650" t="n"/>
      <c r="BD125" s="27" t="n"/>
      <c r="BE125" s="27" t="n"/>
      <c r="BF125" s="646" t="n"/>
      <c r="BG125" s="41" t="n"/>
      <c r="BH125" s="41" t="n"/>
      <c r="BI125" s="648" t="n"/>
      <c r="BJ125" s="27" t="n"/>
      <c r="BK125" s="27">
        <f>+WEEKNUM(BJ125)</f>
        <v/>
      </c>
      <c r="BL125" s="646" t="n"/>
      <c r="BM125" s="27" t="n"/>
      <c r="BN125" s="27" t="n"/>
      <c r="BO125" s="27" t="n"/>
      <c r="BP125" s="27">
        <f>BO125*Z125</f>
        <v/>
      </c>
      <c r="BQ125" s="27" t="n"/>
      <c r="BR125" s="108">
        <f>BO125*AH125</f>
        <v/>
      </c>
      <c r="BS125" s="108">
        <f>BR125-(BO125*AG125)</f>
        <v/>
      </c>
      <c r="BT125" s="112">
        <f>BO125*AK125</f>
        <v/>
      </c>
      <c r="BU125" s="13" t="n"/>
    </row>
    <row customHeight="1" ht="44.25" r="126" s="304">
      <c r="A126" s="5" t="n"/>
      <c r="B126" s="5" t="n">
        <v>3</v>
      </c>
      <c r="C126" s="6" t="inlineStr">
        <is>
          <t>KOI</t>
        </is>
      </c>
      <c r="D126" s="5" t="inlineStr">
        <is>
          <t>shirt</t>
        </is>
      </c>
      <c r="E126" s="8" t="inlineStr">
        <is>
          <t>MEN</t>
        </is>
      </c>
      <c r="F126" s="96" t="inlineStr">
        <is>
          <t>K150753010</t>
        </is>
      </c>
      <c r="G126" s="96" t="inlineStr">
        <is>
          <t>ELROY</t>
        </is>
      </c>
      <c r="H126" s="96" t="inlineStr">
        <is>
          <t>Red / Navy / Off White Check</t>
        </is>
      </c>
      <c r="I126" s="149" t="n"/>
      <c r="J126" s="149" t="inlineStr">
        <is>
          <t>Regular slim</t>
        </is>
      </c>
      <c r="K126" s="149" t="n"/>
      <c r="L126" s="7" t="n"/>
      <c r="M126" s="48" t="inlineStr">
        <is>
          <t>IndyBlu</t>
        </is>
      </c>
      <c r="N126" s="13" t="inlineStr">
        <is>
          <t>CAOS</t>
        </is>
      </c>
      <c r="O126" s="13" t="inlineStr">
        <is>
          <t>n/a</t>
        </is>
      </c>
      <c r="P126" s="13" t="inlineStr">
        <is>
          <t>IN</t>
        </is>
      </c>
      <c r="Q126" s="134" t="inlineStr">
        <is>
          <t>C/O</t>
        </is>
      </c>
      <c r="R126" s="17" t="n"/>
      <c r="S126" s="135" t="n"/>
      <c r="T126" s="135" t="inlineStr">
        <is>
          <t>DI 8</t>
        </is>
      </c>
      <c r="U126" s="247" t="inlineStr">
        <is>
          <t>100% Organic Cotton</t>
        </is>
      </c>
      <c r="V126" s="247" t="n"/>
      <c r="W126" s="192" t="n">
        <v>42010</v>
      </c>
      <c r="X126" s="192" t="n">
        <v>42038</v>
      </c>
      <c r="Y126" s="192" t="n">
        <v>42066</v>
      </c>
      <c r="Z126" s="18" t="n"/>
      <c r="AA126" s="18" t="n"/>
      <c r="AB126" s="160" t="inlineStr">
        <is>
          <t>Euro</t>
        </is>
      </c>
      <c r="AC126" s="644" t="n"/>
      <c r="AD126" s="645" t="n">
        <v>29.5</v>
      </c>
      <c r="AE126" s="644" t="n"/>
      <c r="AF126" s="645">
        <f>(IF(AE126&gt;0, AE126, IF(AD126&gt;0, AD126, IF(AC126&gt;0, AC126, 0))))*0.3</f>
        <v/>
      </c>
      <c r="AG126" s="645">
        <f>(IF(AE126&gt;0, AE126, IF(AD126&gt;0, AD126, IF(AC126&gt;0, AC126, 0))))+AF126</f>
        <v/>
      </c>
      <c r="AH126" s="645">
        <f>AJ126/2.5</f>
        <v/>
      </c>
      <c r="AI126" s="645" t="n">
        <v>129.95</v>
      </c>
      <c r="AJ126" s="645" t="n">
        <v>129.95</v>
      </c>
      <c r="AK126" s="171">
        <f>(AH126-AG126)/AH126</f>
        <v/>
      </c>
      <c r="AL126" s="27" t="n"/>
      <c r="AM126" s="27" t="n"/>
      <c r="AN126" s="27" t="n"/>
      <c r="AO126" s="646" t="n">
        <v>41953</v>
      </c>
      <c r="AP126" s="646" t="n"/>
      <c r="AQ126" s="27" t="inlineStr">
        <is>
          <t>Proto not received</t>
        </is>
      </c>
      <c r="AR126" s="41" t="n">
        <v>16</v>
      </c>
      <c r="AS126" s="41" t="inlineStr">
        <is>
          <t>M</t>
        </is>
      </c>
      <c r="AT126" s="41" t="n"/>
      <c r="AU126" s="41" t="n"/>
      <c r="AV126" s="97" t="n"/>
      <c r="AW126" s="129" t="n">
        <v>41980</v>
      </c>
      <c r="AX126" s="97" t="n"/>
      <c r="AY126" s="648" t="n"/>
      <c r="AZ126" s="49" t="n"/>
      <c r="BA126" s="649" t="n"/>
      <c r="BB126" s="36" t="n"/>
      <c r="BC126" s="650" t="n"/>
      <c r="BD126" s="27" t="n"/>
      <c r="BE126" s="27" t="n"/>
      <c r="BF126" s="646" t="n"/>
      <c r="BG126" s="41" t="n"/>
      <c r="BH126" s="41" t="n"/>
      <c r="BI126" s="648" t="n"/>
      <c r="BJ126" s="27" t="n"/>
      <c r="BK126" s="27">
        <f>+WEEKNUM(BJ126)</f>
        <v/>
      </c>
      <c r="BL126" s="646" t="n"/>
      <c r="BM126" s="27" t="n"/>
      <c r="BN126" s="27" t="n"/>
      <c r="BO126" s="27" t="n"/>
      <c r="BP126" s="27">
        <f>BO126*Z126</f>
        <v/>
      </c>
      <c r="BQ126" s="27" t="n"/>
      <c r="BR126" s="108">
        <f>BO126*AH126</f>
        <v/>
      </c>
      <c r="BS126" s="108">
        <f>BR126-(BO126*AG126)</f>
        <v/>
      </c>
      <c r="BT126" s="112">
        <f>BO126*AK126</f>
        <v/>
      </c>
      <c r="BU126" s="13" t="n"/>
    </row>
    <row customHeight="1" ht="44.25" r="127" s="304">
      <c r="A127" s="5" t="n"/>
      <c r="B127" s="5" t="n">
        <v>3</v>
      </c>
      <c r="C127" s="6" t="inlineStr">
        <is>
          <t>KOI</t>
        </is>
      </c>
      <c r="D127" s="5" t="inlineStr">
        <is>
          <t>shirt</t>
        </is>
      </c>
      <c r="E127" s="8" t="inlineStr">
        <is>
          <t>MEN</t>
        </is>
      </c>
      <c r="F127" s="96" t="inlineStr">
        <is>
          <t>K150753011</t>
        </is>
      </c>
      <c r="G127" s="96" t="inlineStr">
        <is>
          <t>ELROY</t>
        </is>
      </c>
      <c r="H127" s="216" t="inlineStr">
        <is>
          <t>Off White / Navy Stripe</t>
        </is>
      </c>
      <c r="I127" s="149" t="n"/>
      <c r="J127" s="149" t="inlineStr">
        <is>
          <t>Regular slim</t>
        </is>
      </c>
      <c r="K127" s="149" t="n"/>
      <c r="L127" s="7" t="n"/>
      <c r="M127" s="48" t="inlineStr">
        <is>
          <t>IndyBlu</t>
        </is>
      </c>
      <c r="N127" s="13" t="inlineStr">
        <is>
          <t>CAOS</t>
        </is>
      </c>
      <c r="O127" s="13" t="inlineStr">
        <is>
          <t>n/a</t>
        </is>
      </c>
      <c r="P127" s="13" t="inlineStr">
        <is>
          <t>IN</t>
        </is>
      </c>
      <c r="Q127" s="134" t="inlineStr">
        <is>
          <t>C/O</t>
        </is>
      </c>
      <c r="R127" s="17" t="n"/>
      <c r="S127" s="135" t="n"/>
      <c r="T127" s="135" t="inlineStr">
        <is>
          <t>DI 10</t>
        </is>
      </c>
      <c r="U127" s="247" t="inlineStr">
        <is>
          <t>100% Organic Cotton</t>
        </is>
      </c>
      <c r="V127" s="247" t="n"/>
      <c r="W127" s="192" t="n">
        <v>42010</v>
      </c>
      <c r="X127" s="192" t="n">
        <v>42038</v>
      </c>
      <c r="Y127" s="192" t="n">
        <v>42066</v>
      </c>
      <c r="Z127" s="18" t="n"/>
      <c r="AA127" s="18" t="n"/>
      <c r="AB127" s="160" t="inlineStr">
        <is>
          <t>Euro</t>
        </is>
      </c>
      <c r="AC127" s="644" t="n"/>
      <c r="AD127" s="645" t="n">
        <v>26.95</v>
      </c>
      <c r="AE127" s="644" t="n"/>
      <c r="AF127" s="645">
        <f>(IF(AE127&gt;0, AE127, IF(AD127&gt;0, AD127, IF(AC127&gt;0, AC127, 0))))*0.3</f>
        <v/>
      </c>
      <c r="AG127" s="645">
        <f>(IF(AE127&gt;0, AE127, IF(AD127&gt;0, AD127, IF(AC127&gt;0, AC127, 0))))+AF127</f>
        <v/>
      </c>
      <c r="AH127" s="645">
        <f>AJ127/2.5</f>
        <v/>
      </c>
      <c r="AI127" s="645" t="n">
        <v>139.95</v>
      </c>
      <c r="AJ127" s="645" t="n">
        <v>139.95</v>
      </c>
      <c r="AK127" s="171">
        <f>(AH127-AG127)/AH127</f>
        <v/>
      </c>
      <c r="AL127" s="27" t="n"/>
      <c r="AM127" s="27" t="n"/>
      <c r="AN127" s="27" t="n"/>
      <c r="AO127" s="646" t="inlineStr">
        <is>
          <t xml:space="preserve"> </t>
        </is>
      </c>
      <c r="AP127" s="646" t="n"/>
      <c r="AQ127" s="27" t="inlineStr">
        <is>
          <t>Proto not received</t>
        </is>
      </c>
      <c r="AR127" s="41" t="n">
        <v>16</v>
      </c>
      <c r="AS127" s="41" t="inlineStr">
        <is>
          <t>M</t>
        </is>
      </c>
      <c r="AT127" s="41" t="n"/>
      <c r="AU127" s="41" t="n"/>
      <c r="AV127" s="97" t="n"/>
      <c r="AW127" s="129" t="n">
        <v>41980</v>
      </c>
      <c r="AX127" s="129" t="n">
        <v>42343</v>
      </c>
      <c r="AY127" s="648" t="n"/>
      <c r="AZ127" s="49" t="n"/>
      <c r="BA127" s="649" t="n"/>
      <c r="BB127" s="36" t="n"/>
      <c r="BC127" s="650" t="n"/>
      <c r="BD127" s="27" t="n"/>
      <c r="BE127" s="27" t="n"/>
      <c r="BF127" s="646" t="n"/>
      <c r="BG127" s="41" t="n"/>
      <c r="BH127" s="41" t="n"/>
      <c r="BI127" s="648" t="n"/>
      <c r="BJ127" s="27" t="n"/>
      <c r="BK127" s="27">
        <f>+WEEKNUM(BJ127)</f>
        <v/>
      </c>
      <c r="BL127" s="646" t="n"/>
      <c r="BM127" s="27" t="n"/>
      <c r="BN127" s="27" t="n"/>
      <c r="BO127" s="27" t="n"/>
      <c r="BP127" s="27">
        <f>BO127*Z127</f>
        <v/>
      </c>
      <c r="BQ127" s="27" t="n"/>
      <c r="BR127" s="108">
        <f>BO127*AH127</f>
        <v/>
      </c>
      <c r="BS127" s="108">
        <f>BR127-(BO127*AG127)</f>
        <v/>
      </c>
      <c r="BT127" s="112">
        <f>BO127*AK127</f>
        <v/>
      </c>
      <c r="BU127" s="13" t="n"/>
    </row>
    <row customHeight="1" ht="44.25" r="128" s="304">
      <c r="A128" s="5" t="n"/>
      <c r="B128" s="5" t="n">
        <v>1</v>
      </c>
      <c r="C128" s="6" t="inlineStr">
        <is>
          <t>KOI</t>
        </is>
      </c>
      <c r="D128" s="5" t="inlineStr">
        <is>
          <t>shirt</t>
        </is>
      </c>
      <c r="E128" s="8" t="inlineStr">
        <is>
          <t>MEN</t>
        </is>
      </c>
      <c r="F128" s="96" t="inlineStr">
        <is>
          <t>K150753020</t>
        </is>
      </c>
      <c r="G128" s="96" t="inlineStr">
        <is>
          <t>ANGUS</t>
        </is>
      </c>
      <c r="H128" s="71" t="inlineStr">
        <is>
          <t>Denim</t>
        </is>
      </c>
      <c r="I128" s="149" t="n"/>
      <c r="J128" s="149" t="inlineStr">
        <is>
          <t>Regular slim</t>
        </is>
      </c>
      <c r="K128" s="149" t="n"/>
      <c r="L128" s="7" t="n"/>
      <c r="M128" s="48" t="inlineStr">
        <is>
          <t>Chantuque</t>
        </is>
      </c>
      <c r="N128" s="13" t="n"/>
      <c r="O128" s="13" t="n"/>
      <c r="P128" s="13" t="inlineStr">
        <is>
          <t>TK</t>
        </is>
      </c>
      <c r="Q128" s="134" t="inlineStr">
        <is>
          <t>C/O</t>
        </is>
      </c>
      <c r="R128" s="17" t="n"/>
      <c r="S128" s="140" t="inlineStr">
        <is>
          <t>Bossa</t>
        </is>
      </c>
      <c r="T128" s="247" t="inlineStr">
        <is>
          <t>Ozzy</t>
        </is>
      </c>
      <c r="U128" s="247" t="inlineStr">
        <is>
          <t>99% Organic Cotton / 1% Elastane</t>
        </is>
      </c>
      <c r="V128" s="247" t="n"/>
      <c r="W128" s="192" t="n">
        <v>42010</v>
      </c>
      <c r="X128" s="192" t="n">
        <v>42038</v>
      </c>
      <c r="Y128" s="192" t="n">
        <v>42066</v>
      </c>
      <c r="Z128" s="18" t="n"/>
      <c r="AA128" s="18" t="n"/>
      <c r="AB128" s="160" t="inlineStr">
        <is>
          <t>Euro</t>
        </is>
      </c>
      <c r="AC128" s="644" t="n">
        <v>26.9</v>
      </c>
      <c r="AD128" s="644" t="n">
        <v>26.9</v>
      </c>
      <c r="AE128" s="644" t="n"/>
      <c r="AF128" s="645" t="n">
        <v>0.25</v>
      </c>
      <c r="AG128" s="645">
        <f>(IF(AE128&gt;0, AE128, IF(AD128&gt;0, AD128, IF(AC128&gt;0, AC128, 0))))+AF128</f>
        <v/>
      </c>
      <c r="AH128" s="645">
        <f>AJ128/2.5</f>
        <v/>
      </c>
      <c r="AI128" s="645" t="n">
        <v>149.95</v>
      </c>
      <c r="AJ128" s="645" t="n">
        <v>149.95</v>
      </c>
      <c r="AK128" s="171">
        <f>(AH128-AG128)/AH128</f>
        <v/>
      </c>
      <c r="AL128" s="663" t="n"/>
      <c r="AM128" s="663" t="n"/>
      <c r="AN128" s="663" t="n"/>
      <c r="AO128" s="646" t="inlineStr">
        <is>
          <t>2-oct</t>
        </is>
      </c>
      <c r="AP128" s="646" t="n">
        <v>41954</v>
      </c>
      <c r="AQ128" s="27" t="inlineStr">
        <is>
          <t>asked for 2nd proto 15-okt; ok on 18-11</t>
        </is>
      </c>
      <c r="AR128" s="41" t="n">
        <v>16</v>
      </c>
      <c r="AS128" s="41" t="inlineStr">
        <is>
          <t>M</t>
        </is>
      </c>
      <c r="AT128" s="41" t="n"/>
      <c r="AU128" s="41" t="n"/>
      <c r="AV128" s="129" t="n">
        <v>41995</v>
      </c>
      <c r="AW128" s="128" t="n">
        <v>41978</v>
      </c>
      <c r="AX128" s="180" t="n">
        <v>41995</v>
      </c>
      <c r="AY128" s="648" t="n"/>
      <c r="AZ128" s="49" t="n"/>
      <c r="BA128" s="649" t="n"/>
      <c r="BB128" s="36" t="n"/>
      <c r="BC128" s="650" t="n"/>
      <c r="BD128" s="27" t="n"/>
      <c r="BE128" s="27" t="n"/>
      <c r="BF128" s="646" t="n"/>
      <c r="BG128" s="41" t="n"/>
      <c r="BH128" s="41" t="n"/>
      <c r="BI128" s="648" t="n"/>
      <c r="BJ128" s="27" t="n"/>
      <c r="BK128" s="27">
        <f>+WEEKNUM(BJ128)</f>
        <v/>
      </c>
      <c r="BL128" s="646" t="n"/>
      <c r="BM128" s="27" t="n"/>
      <c r="BN128" s="27" t="n"/>
      <c r="BO128" s="27" t="n"/>
      <c r="BP128" s="27">
        <f>BO128*Z128</f>
        <v/>
      </c>
      <c r="BQ128" s="27" t="n"/>
      <c r="BR128" s="108">
        <f>BO128*AH128</f>
        <v/>
      </c>
      <c r="BS128" s="108">
        <f>BR128-(BO128*AG128)</f>
        <v/>
      </c>
      <c r="BT128" s="112">
        <f>BO128*AK128</f>
        <v/>
      </c>
      <c r="BU128" s="13" t="n"/>
    </row>
    <row customHeight="1" ht="44.25" r="129" s="304">
      <c r="A129" s="5" t="n"/>
      <c r="B129" s="5" t="n">
        <v>1</v>
      </c>
      <c r="C129" s="6" t="inlineStr">
        <is>
          <t>KOI</t>
        </is>
      </c>
      <c r="D129" s="5" t="inlineStr">
        <is>
          <t>shirt</t>
        </is>
      </c>
      <c r="E129" s="8" t="inlineStr">
        <is>
          <t>MEN</t>
        </is>
      </c>
      <c r="F129" s="96" t="inlineStr">
        <is>
          <t>K150753030</t>
        </is>
      </c>
      <c r="G129" s="96" t="inlineStr">
        <is>
          <t>HENRY</t>
        </is>
      </c>
      <c r="H129" s="183" t="inlineStr">
        <is>
          <t>Chambray</t>
        </is>
      </c>
      <c r="I129" s="149" t="n"/>
      <c r="J129" s="149" t="inlineStr">
        <is>
          <t>Regular slim</t>
        </is>
      </c>
      <c r="K129" s="149" t="n"/>
      <c r="L129" s="7" t="n"/>
      <c r="M129" s="48" t="inlineStr">
        <is>
          <t>Chantuque</t>
        </is>
      </c>
      <c r="N129" s="13" t="n"/>
      <c r="O129" s="13" t="n"/>
      <c r="P129" s="13" t="inlineStr">
        <is>
          <t>TK</t>
        </is>
      </c>
      <c r="Q129" s="134" t="inlineStr">
        <is>
          <t>C/O</t>
        </is>
      </c>
      <c r="R129" s="17" t="n"/>
      <c r="S129" s="140" t="inlineStr">
        <is>
          <t>Orta</t>
        </is>
      </c>
      <c r="T129" s="135" t="n">
        <v>9519</v>
      </c>
      <c r="U129" s="247" t="inlineStr">
        <is>
          <t>100% Organic Cotton</t>
        </is>
      </c>
      <c r="V129" s="247" t="n"/>
      <c r="W129" s="192" t="n">
        <v>42010</v>
      </c>
      <c r="X129" s="192" t="n">
        <v>42038</v>
      </c>
      <c r="Y129" s="192" t="n">
        <v>42066</v>
      </c>
      <c r="Z129" s="18" t="n"/>
      <c r="AA129" s="18" t="n"/>
      <c r="AB129" s="160" t="inlineStr">
        <is>
          <t>Euro</t>
        </is>
      </c>
      <c r="AC129" s="644" t="n">
        <v>22.9</v>
      </c>
      <c r="AD129" s="644" t="n">
        <v>22.9</v>
      </c>
      <c r="AE129" s="644" t="n"/>
      <c r="AF129" s="645" t="n">
        <v>0.25</v>
      </c>
      <c r="AG129" s="645">
        <f>(IF(AE129&gt;0, AE129, IF(AD129&gt;0, AD129, IF(AC129&gt;0, AC129, 0))))+AF129</f>
        <v/>
      </c>
      <c r="AH129" s="645">
        <f>AJ129/2.5</f>
        <v/>
      </c>
      <c r="AI129" s="645" t="n">
        <v>119.95</v>
      </c>
      <c r="AJ129" s="645" t="n">
        <v>119.95</v>
      </c>
      <c r="AK129" s="171">
        <f>(AH129-AG129)/AH129</f>
        <v/>
      </c>
      <c r="AL129" s="663" t="n"/>
      <c r="AM129" s="663" t="n"/>
      <c r="AN129" s="663" t="n"/>
      <c r="AO129" s="646" t="inlineStr">
        <is>
          <t>ETD 1-okt</t>
        </is>
      </c>
      <c r="AP129" s="646" t="n">
        <v>41954</v>
      </c>
      <c r="AQ129" s="27" t="inlineStr">
        <is>
          <t>asked for 2nd proto 15-okt; ok on 18-11</t>
        </is>
      </c>
      <c r="AR129" s="41" t="n">
        <v>16</v>
      </c>
      <c r="AS129" s="41" t="inlineStr">
        <is>
          <t>M</t>
        </is>
      </c>
      <c r="AT129" s="41" t="n"/>
      <c r="AU129" s="41" t="n"/>
      <c r="AV129" s="129" t="n">
        <v>41995</v>
      </c>
      <c r="AW129" s="128" t="n">
        <v>41978</v>
      </c>
      <c r="AX129" s="180" t="n">
        <v>41995</v>
      </c>
      <c r="AY129" s="648" t="n"/>
      <c r="AZ129" s="49" t="n"/>
      <c r="BA129" s="649" t="n"/>
      <c r="BB129" s="36" t="n"/>
      <c r="BC129" s="650" t="n"/>
      <c r="BD129" s="27" t="n"/>
      <c r="BE129" s="27" t="n"/>
      <c r="BF129" s="646" t="n"/>
      <c r="BG129" s="41" t="n"/>
      <c r="BH129" s="41" t="n"/>
      <c r="BI129" s="648" t="n"/>
      <c r="BJ129" s="27" t="n"/>
      <c r="BK129" s="27">
        <f>+WEEKNUM(BJ129)</f>
        <v/>
      </c>
      <c r="BL129" s="646" t="n"/>
      <c r="BM129" s="27" t="n"/>
      <c r="BN129" s="27" t="n"/>
      <c r="BO129" s="27" t="n"/>
      <c r="BP129" s="27">
        <f>BO129*Z129</f>
        <v/>
      </c>
      <c r="BQ129" s="27" t="n"/>
      <c r="BR129" s="108">
        <f>BO129*AH129</f>
        <v/>
      </c>
      <c r="BS129" s="108">
        <f>BR129-(BO129*AG129)</f>
        <v/>
      </c>
      <c r="BT129" s="112">
        <f>BO129*AK129</f>
        <v/>
      </c>
      <c r="BU129" s="13" t="n"/>
    </row>
    <row customFormat="1" customHeight="1" hidden="1" ht="44.25" r="130" s="86">
      <c r="A130" s="73" t="inlineStr">
        <is>
          <t>x</t>
        </is>
      </c>
      <c r="B130" s="73" t="n"/>
      <c r="C130" s="74" t="inlineStr">
        <is>
          <t>KOI</t>
        </is>
      </c>
      <c r="D130" s="73" t="inlineStr">
        <is>
          <t>shirt</t>
        </is>
      </c>
      <c r="E130" s="75" t="inlineStr">
        <is>
          <t>MEN</t>
        </is>
      </c>
      <c r="F130" s="76" t="inlineStr">
        <is>
          <t>K150753031</t>
        </is>
      </c>
      <c r="G130" s="76" t="inlineStr">
        <is>
          <t>HENRY</t>
        </is>
      </c>
      <c r="H130" s="76" t="inlineStr">
        <is>
          <t>White Herringbone Origami AOP</t>
        </is>
      </c>
      <c r="I130" s="121" t="n"/>
      <c r="J130" s="121" t="n"/>
      <c r="K130" s="121" t="n"/>
      <c r="L130" s="77" t="n">
        <v>41919</v>
      </c>
      <c r="M130" s="76" t="inlineStr">
        <is>
          <t>IndyBlu</t>
        </is>
      </c>
      <c r="N130" s="78" t="n"/>
      <c r="O130" s="78" t="n"/>
      <c r="P130" s="78" t="n"/>
      <c r="Q130" s="79" t="n"/>
      <c r="R130" s="79" t="n"/>
      <c r="S130" s="139" t="inlineStr">
        <is>
          <t>KOI-WOVEN-AW15-020</t>
        </is>
      </c>
      <c r="T130" s="80" t="n"/>
      <c r="U130" s="80" t="n"/>
      <c r="V130" s="80" t="n"/>
      <c r="W130" s="80" t="n"/>
      <c r="X130" s="80" t="n"/>
      <c r="Y130" s="80" t="n"/>
      <c r="Z130" s="81" t="n"/>
      <c r="AA130" s="81" t="n"/>
      <c r="AB130" s="161" t="n"/>
      <c r="AC130" s="656" t="n"/>
      <c r="AD130" s="657" t="n"/>
      <c r="AE130" s="656" t="n"/>
      <c r="AF130" s="657">
        <f>(IF(AE130&gt;0, AE130, IF(AD130&gt;0, AD130, IF(AC130&gt;0, AC130, 0))))*0.3</f>
        <v/>
      </c>
      <c r="AG130" s="657">
        <f>(IF(AE130&gt;0, AE130, IF(AD130&gt;0, AD130, IF(AC130&gt;0, AC130, 0))))+AF130</f>
        <v/>
      </c>
      <c r="AH130" s="657">
        <f>AG130*2</f>
        <v/>
      </c>
      <c r="AI130" s="657">
        <f>AG130*2.5</f>
        <v/>
      </c>
      <c r="AJ130" s="657">
        <f>AH130*2.5</f>
        <v/>
      </c>
      <c r="AK130" s="172">
        <f>(AH130-AG130)/AH130</f>
        <v/>
      </c>
      <c r="AL130" s="82" t="n"/>
      <c r="AM130" s="82" t="n"/>
      <c r="AN130" s="82" t="n"/>
      <c r="AO130" s="658" t="n">
        <v>41908</v>
      </c>
      <c r="AP130" s="658" t="n"/>
      <c r="AQ130" s="82" t="n"/>
      <c r="AR130" s="82" t="n">
        <v>16</v>
      </c>
      <c r="AS130" s="82" t="inlineStr">
        <is>
          <t>M</t>
        </is>
      </c>
      <c r="AT130" s="82" t="n"/>
      <c r="AU130" s="82" t="n"/>
      <c r="AV130" s="181" t="n">
        <v>41995</v>
      </c>
      <c r="AW130" s="98" t="inlineStr">
        <is>
          <t>ETD 06-Dec</t>
        </is>
      </c>
      <c r="AX130" s="98" t="n"/>
      <c r="AY130" s="658" t="n"/>
      <c r="AZ130" s="81" t="n"/>
      <c r="BA130" s="658" t="n"/>
      <c r="BB130" s="84" t="n"/>
      <c r="BC130" s="659" t="n"/>
      <c r="BD130" s="82" t="n"/>
      <c r="BE130" s="82" t="n"/>
      <c r="BF130" s="658" t="n"/>
      <c r="BG130" s="82" t="n"/>
      <c r="BH130" s="82" t="n"/>
      <c r="BI130" s="658" t="n"/>
      <c r="BJ130" s="82" t="n"/>
      <c r="BK130" s="82">
        <f>+WEEKNUM(BJ130)</f>
        <v/>
      </c>
      <c r="BL130" s="658" t="n"/>
      <c r="BM130" s="82" t="n"/>
      <c r="BN130" s="82" t="n"/>
      <c r="BO130" s="82" t="n"/>
      <c r="BP130" s="82">
        <f>BO130*Z130</f>
        <v/>
      </c>
      <c r="BQ130" s="82" t="n"/>
      <c r="BR130" s="109">
        <f>BO130*AH130</f>
        <v/>
      </c>
      <c r="BS130" s="109">
        <f>BR130-(BO130*AG130)</f>
        <v/>
      </c>
      <c r="BT130" s="113">
        <f>BO130*AK130</f>
        <v/>
      </c>
      <c r="BU130" s="78" t="n"/>
    </row>
    <row customHeight="1" ht="44.25" r="131" s="304">
      <c r="A131" s="5" t="n"/>
      <c r="B131" s="5" t="n">
        <v>2</v>
      </c>
      <c r="C131" s="6" t="inlineStr">
        <is>
          <t>KOI</t>
        </is>
      </c>
      <c r="D131" s="5" t="inlineStr">
        <is>
          <t>shirt</t>
        </is>
      </c>
      <c r="E131" s="8" t="inlineStr">
        <is>
          <t>MEN</t>
        </is>
      </c>
      <c r="F131" s="96" t="inlineStr">
        <is>
          <t>K150753031</t>
        </is>
      </c>
      <c r="G131" s="96" t="inlineStr">
        <is>
          <t>HENRY</t>
        </is>
      </c>
      <c r="H131" s="216" t="inlineStr">
        <is>
          <t>Sailor AOP</t>
        </is>
      </c>
      <c r="I131" s="149" t="n"/>
      <c r="J131" s="149" t="inlineStr">
        <is>
          <t>Regular slim</t>
        </is>
      </c>
      <c r="K131" s="149" t="n"/>
      <c r="L131" s="7" t="n">
        <v>41919</v>
      </c>
      <c r="M131" s="48" t="inlineStr">
        <is>
          <t>IndyBlu</t>
        </is>
      </c>
      <c r="N131" s="13" t="inlineStr">
        <is>
          <t>CAOS</t>
        </is>
      </c>
      <c r="O131" s="13" t="inlineStr">
        <is>
          <t>n/a</t>
        </is>
      </c>
      <c r="P131" s="13" t="inlineStr">
        <is>
          <t>IN</t>
        </is>
      </c>
      <c r="Q131" s="134" t="inlineStr">
        <is>
          <t>C/O</t>
        </is>
      </c>
      <c r="R131" s="17" t="n"/>
      <c r="S131" s="135" t="n"/>
      <c r="T131" s="135" t="inlineStr">
        <is>
          <t>KOI-WOVEN-AW15-020</t>
        </is>
      </c>
      <c r="U131" s="247" t="inlineStr">
        <is>
          <t>100% Organic Cotton</t>
        </is>
      </c>
      <c r="V131" s="247" t="n"/>
      <c r="W131" s="192" t="n">
        <v>42010</v>
      </c>
      <c r="X131" s="192" t="n">
        <v>42038</v>
      </c>
      <c r="Y131" s="192" t="n">
        <v>42066</v>
      </c>
      <c r="Z131" s="18" t="n"/>
      <c r="AA131" s="18" t="n"/>
      <c r="AB131" s="160" t="inlineStr">
        <is>
          <t>Euro</t>
        </is>
      </c>
      <c r="AC131" s="644" t="n"/>
      <c r="AD131" s="645" t="n">
        <v>31.95</v>
      </c>
      <c r="AE131" s="644" t="n"/>
      <c r="AF131" s="645">
        <f>(IF(AE131&gt;0, AE131, IF(AD131&gt;0, AD131, IF(AC131&gt;0, AC131, 0))))*0.3</f>
        <v/>
      </c>
      <c r="AG131" s="645">
        <f>(IF(AE131&gt;0, AE131, IF(AD131&gt;0, AD131, IF(AC131&gt;0, AC131, 0))))+AF131</f>
        <v/>
      </c>
      <c r="AH131" s="645">
        <f>AJ131/2.5</f>
        <v/>
      </c>
      <c r="AI131" s="645" t="n">
        <v>149.95</v>
      </c>
      <c r="AJ131" s="645" t="n">
        <v>149.95</v>
      </c>
      <c r="AK131" s="171">
        <f>(AH131-AG131)/AH131</f>
        <v/>
      </c>
      <c r="AL131" s="27" t="n"/>
      <c r="AM131" s="27" t="n"/>
      <c r="AN131" s="27" t="n"/>
      <c r="AO131" s="646" t="n"/>
      <c r="AP131" s="646" t="n"/>
      <c r="AQ131" s="27" t="inlineStr">
        <is>
          <t>updated sheet send on 7-okt</t>
        </is>
      </c>
      <c r="AR131" s="41" t="n">
        <v>16</v>
      </c>
      <c r="AS131" s="41" t="inlineStr">
        <is>
          <t>M</t>
        </is>
      </c>
      <c r="AT131" s="41" t="n"/>
      <c r="AU131" s="41" t="n"/>
      <c r="AV131" s="97" t="n"/>
      <c r="AW131" s="97" t="inlineStr">
        <is>
          <t>TBC</t>
        </is>
      </c>
      <c r="AX131" s="97" t="n"/>
      <c r="AY131" s="648" t="n"/>
      <c r="AZ131" s="49" t="n"/>
      <c r="BA131" s="649" t="n"/>
      <c r="BB131" s="36" t="n"/>
      <c r="BC131" s="650" t="n"/>
      <c r="BD131" s="27" t="n"/>
      <c r="BE131" s="27" t="n"/>
      <c r="BF131" s="646" t="n"/>
      <c r="BG131" s="41" t="n"/>
      <c r="BH131" s="41" t="n"/>
      <c r="BI131" s="648" t="n"/>
      <c r="BJ131" s="27" t="n"/>
      <c r="BK131" s="27">
        <f>+WEEKNUM(BJ131)</f>
        <v/>
      </c>
      <c r="BL131" s="646" t="n"/>
      <c r="BM131" s="27" t="n"/>
      <c r="BN131" s="27" t="n"/>
      <c r="BO131" s="27" t="n"/>
      <c r="BP131" s="27">
        <f>BO131*Z131</f>
        <v/>
      </c>
      <c r="BQ131" s="27" t="n"/>
      <c r="BR131" s="108">
        <f>BO131*AH131</f>
        <v/>
      </c>
      <c r="BS131" s="108">
        <f>BR131-(BO131*AG131)</f>
        <v/>
      </c>
      <c r="BT131" s="112">
        <f>BO131*AK131</f>
        <v/>
      </c>
      <c r="BU131" s="13" t="n"/>
    </row>
    <row customHeight="1" ht="44.25" r="132" s="304">
      <c r="A132" s="5" t="n"/>
      <c r="B132" s="5" t="n">
        <v>3</v>
      </c>
      <c r="C132" s="6" t="inlineStr">
        <is>
          <t>KOI</t>
        </is>
      </c>
      <c r="D132" s="5" t="inlineStr">
        <is>
          <t>shirt</t>
        </is>
      </c>
      <c r="E132" s="8" t="inlineStr">
        <is>
          <t>MEN</t>
        </is>
      </c>
      <c r="F132" s="96" t="inlineStr">
        <is>
          <t>K150753040</t>
        </is>
      </c>
      <c r="G132" s="96" t="inlineStr">
        <is>
          <t>ANGUS</t>
        </is>
      </c>
      <c r="H132" s="96" t="inlineStr">
        <is>
          <t>Army Green</t>
        </is>
      </c>
      <c r="I132" s="149" t="n"/>
      <c r="J132" s="149" t="inlineStr">
        <is>
          <t>Regular slim</t>
        </is>
      </c>
      <c r="K132" s="149" t="n"/>
      <c r="L132" s="7" t="n">
        <v>41919</v>
      </c>
      <c r="M132" s="48" t="inlineStr">
        <is>
          <t>IndyBlu</t>
        </is>
      </c>
      <c r="N132" s="13" t="inlineStr">
        <is>
          <t>Bhartiya</t>
        </is>
      </c>
      <c r="O132" s="13" t="inlineStr">
        <is>
          <t>n/a</t>
        </is>
      </c>
      <c r="P132" s="13" t="inlineStr">
        <is>
          <t>IN</t>
        </is>
      </c>
      <c r="Q132" s="134" t="inlineStr">
        <is>
          <t>C/O</t>
        </is>
      </c>
      <c r="R132" s="17" t="n"/>
      <c r="S132" s="135" t="n"/>
      <c r="T132" s="247" t="n"/>
      <c r="U132" s="247" t="inlineStr">
        <is>
          <t>70% Recycled Wool  30% Nylon</t>
        </is>
      </c>
      <c r="V132" s="247" t="n"/>
      <c r="W132" s="192" t="n">
        <v>42010</v>
      </c>
      <c r="X132" s="192" t="n">
        <v>42038</v>
      </c>
      <c r="Y132" s="192" t="n">
        <v>42066</v>
      </c>
      <c r="Z132" s="18" t="n"/>
      <c r="AA132" s="18" t="n"/>
      <c r="AB132" s="160" t="inlineStr">
        <is>
          <t>Euro</t>
        </is>
      </c>
      <c r="AC132" s="644" t="n"/>
      <c r="AD132" s="645" t="n">
        <v>30</v>
      </c>
      <c r="AE132" s="644" t="n"/>
      <c r="AF132" s="645">
        <f>(IF(AE132&gt;0, AE132, IF(AD132&gt;0, AD132, IF(AC132&gt;0, AC132, 0))))*0.3</f>
        <v/>
      </c>
      <c r="AG132" s="645">
        <f>(IF(AE132&gt;0, AE132, IF(AD132&gt;0, AD132, IF(AC132&gt;0, AC132, 0))))+AF132</f>
        <v/>
      </c>
      <c r="AH132" s="645">
        <f>AJ132/2.5</f>
        <v/>
      </c>
      <c r="AI132" s="645" t="n">
        <v>179.95</v>
      </c>
      <c r="AJ132" s="645" t="n">
        <v>179.95</v>
      </c>
      <c r="AK132" s="171">
        <f>(AH132-AG132)/AH132</f>
        <v/>
      </c>
      <c r="AL132" s="27" t="n"/>
      <c r="AM132" s="27" t="n"/>
      <c r="AN132" s="27" t="n"/>
      <c r="AO132" s="646" t="n"/>
      <c r="AP132" s="646" t="n"/>
      <c r="AQ132" s="27" t="inlineStr">
        <is>
          <t>updated sheet send on 7-okt</t>
        </is>
      </c>
      <c r="AR132" s="41" t="n">
        <v>17</v>
      </c>
      <c r="AS132" s="41" t="inlineStr">
        <is>
          <t>M + 1p XL</t>
        </is>
      </c>
      <c r="AT132" s="41" t="n"/>
      <c r="AU132" s="41" t="n"/>
      <c r="AV132" s="97" t="n"/>
      <c r="AW132" s="97" t="inlineStr">
        <is>
          <t>TBC</t>
        </is>
      </c>
      <c r="AX132" s="129" t="n">
        <v>42343</v>
      </c>
      <c r="AY132" s="648" t="n"/>
      <c r="AZ132" s="49" t="n"/>
      <c r="BA132" s="649" t="n"/>
      <c r="BB132" s="36" t="n"/>
      <c r="BC132" s="650" t="n"/>
      <c r="BD132" s="27" t="n"/>
      <c r="BE132" s="27" t="n"/>
      <c r="BF132" s="646" t="n"/>
      <c r="BG132" s="41" t="n"/>
      <c r="BH132" s="41" t="n"/>
      <c r="BI132" s="648" t="n"/>
      <c r="BJ132" s="27" t="n"/>
      <c r="BK132" s="27">
        <f>+WEEKNUM(BJ132)</f>
        <v/>
      </c>
      <c r="BL132" s="646" t="n"/>
      <c r="BM132" s="27" t="n"/>
      <c r="BN132" s="27" t="n"/>
      <c r="BO132" s="27" t="n"/>
      <c r="BP132" s="27">
        <f>BO132*Z132</f>
        <v/>
      </c>
      <c r="BQ132" s="27" t="n"/>
      <c r="BR132" s="108">
        <f>BO132*AH132</f>
        <v/>
      </c>
      <c r="BS132" s="108">
        <f>BR132-(BO132*AG132)</f>
        <v/>
      </c>
      <c r="BT132" s="112">
        <f>BO132*AK132</f>
        <v/>
      </c>
      <c r="BU132" s="13" t="n"/>
    </row>
    <row customFormat="1" customHeight="1" hidden="1" ht="44.25" r="133" s="86">
      <c r="A133" s="73" t="inlineStr">
        <is>
          <t>x</t>
        </is>
      </c>
      <c r="B133" s="73" t="n"/>
      <c r="C133" s="74" t="inlineStr">
        <is>
          <t>KOI</t>
        </is>
      </c>
      <c r="D133" s="73" t="inlineStr">
        <is>
          <t>tee</t>
        </is>
      </c>
      <c r="E133" s="75" t="inlineStr">
        <is>
          <t>MEN</t>
        </is>
      </c>
      <c r="F133" s="76" t="inlineStr">
        <is>
          <t>K150754010</t>
        </is>
      </c>
      <c r="G133" s="76" t="inlineStr">
        <is>
          <t>DARIUS</t>
        </is>
      </c>
      <c r="H133" s="76" t="inlineStr">
        <is>
          <t>3 colour AOP</t>
        </is>
      </c>
      <c r="I133" s="121" t="n"/>
      <c r="J133" s="121" t="n"/>
      <c r="K133" s="121" t="n"/>
      <c r="L133" s="77" t="n">
        <v>41919</v>
      </c>
      <c r="M133" s="76" t="inlineStr">
        <is>
          <t>GRG</t>
        </is>
      </c>
      <c r="N133" s="78" t="n"/>
      <c r="O133" s="78" t="n"/>
      <c r="P133" s="78" t="n"/>
      <c r="Q133" s="79" t="n"/>
      <c r="R133" s="79" t="n"/>
      <c r="S133" s="139" t="n"/>
      <c r="T133" s="80" t="n"/>
      <c r="U133" s="80" t="inlineStr">
        <is>
          <t>Organic slub jersey from Greece</t>
        </is>
      </c>
      <c r="V133" s="80" t="n"/>
      <c r="W133" s="80" t="n"/>
      <c r="X133" s="80" t="n"/>
      <c r="Y133" s="80" t="n"/>
      <c r="Z133" s="81" t="n"/>
      <c r="AA133" s="81" t="n"/>
      <c r="AB133" s="161" t="n"/>
      <c r="AC133" s="656" t="n"/>
      <c r="AD133" s="657" t="n"/>
      <c r="AE133" s="656" t="n"/>
      <c r="AF133" s="657" t="n"/>
      <c r="AG133" s="657">
        <f>(IF(AE133&gt;0, AE133, IF(AD133&gt;0, AD133, IF(AC133&gt;0, AC133, 0))))+AF133</f>
        <v/>
      </c>
      <c r="AH133" s="657">
        <f>AG133*2</f>
        <v/>
      </c>
      <c r="AI133" s="657">
        <f>AG133*2.5</f>
        <v/>
      </c>
      <c r="AJ133" s="657">
        <f>AH133*2.5</f>
        <v/>
      </c>
      <c r="AK133" s="172">
        <f>(AH133-AG133)/AH133</f>
        <v/>
      </c>
      <c r="AL133" s="82" t="n"/>
      <c r="AM133" s="82" t="n"/>
      <c r="AN133" s="82" t="n"/>
      <c r="AO133" s="658" t="n">
        <v>41900</v>
      </c>
      <c r="AP133" s="658" t="n"/>
      <c r="AQ133" s="82" t="n"/>
      <c r="AR133" s="82" t="n">
        <v>16</v>
      </c>
      <c r="AS133" s="82" t="inlineStr">
        <is>
          <t>M</t>
        </is>
      </c>
      <c r="AT133" s="82" t="n"/>
      <c r="AU133" s="82" t="n"/>
      <c r="AV133" s="98" t="n"/>
      <c r="AW133" s="98" t="inlineStr">
        <is>
          <t>ETD 06-Dec</t>
        </is>
      </c>
      <c r="AX133" s="98" t="n"/>
      <c r="AY133" s="658" t="n"/>
      <c r="AZ133" s="81" t="n"/>
      <c r="BA133" s="658" t="n"/>
      <c r="BB133" s="84" t="n"/>
      <c r="BC133" s="659" t="n"/>
      <c r="BD133" s="82" t="n"/>
      <c r="BE133" s="82" t="n"/>
      <c r="BF133" s="658" t="n"/>
      <c r="BG133" s="82" t="n"/>
      <c r="BH133" s="82" t="n"/>
      <c r="BI133" s="658" t="n"/>
      <c r="BJ133" s="82" t="n"/>
      <c r="BK133" s="82">
        <f>+WEEKNUM(BJ133)</f>
        <v/>
      </c>
      <c r="BL133" s="658" t="n"/>
      <c r="BM133" s="82" t="n"/>
      <c r="BN133" s="82" t="n"/>
      <c r="BO133" s="82" t="n"/>
      <c r="BP133" s="82">
        <f>BO133*Z133</f>
        <v/>
      </c>
      <c r="BQ133" s="82" t="n"/>
      <c r="BR133" s="109">
        <f>BO133*AH133</f>
        <v/>
      </c>
      <c r="BS133" s="109">
        <f>BR133-(BO133*AG133)</f>
        <v/>
      </c>
      <c r="BT133" s="113">
        <f>BO133*AK133</f>
        <v/>
      </c>
      <c r="BU133" s="78" t="n"/>
    </row>
    <row customHeight="1" ht="44.25" r="134" s="304">
      <c r="A134" s="5" t="n"/>
      <c r="B134" s="5" t="n">
        <v>1</v>
      </c>
      <c r="C134" s="6" t="inlineStr">
        <is>
          <t>KOI</t>
        </is>
      </c>
      <c r="D134" s="5" t="inlineStr">
        <is>
          <t>tee</t>
        </is>
      </c>
      <c r="E134" s="8" t="inlineStr">
        <is>
          <t>MEN</t>
        </is>
      </c>
      <c r="F134" s="96" t="inlineStr">
        <is>
          <t>K150754011</t>
        </is>
      </c>
      <c r="G134" s="96" t="inlineStr">
        <is>
          <t>DARIUS</t>
        </is>
      </c>
      <c r="H134" s="96" t="inlineStr">
        <is>
          <t>Off White Denim Crazies</t>
        </is>
      </c>
      <c r="I134" s="149" t="n"/>
      <c r="J134" s="149" t="inlineStr">
        <is>
          <t>Regular slim</t>
        </is>
      </c>
      <c r="K134" s="149" t="n"/>
      <c r="L134" s="7" t="n"/>
      <c r="M134" s="48" t="inlineStr">
        <is>
          <t>Uni Textiles</t>
        </is>
      </c>
      <c r="N134" s="13" t="inlineStr">
        <is>
          <t>New Power</t>
        </is>
      </c>
      <c r="O134" s="13" t="n"/>
      <c r="P134" s="13" t="inlineStr">
        <is>
          <t>GR</t>
        </is>
      </c>
      <c r="Q134" s="134" t="inlineStr">
        <is>
          <t>C/O</t>
        </is>
      </c>
      <c r="R134" s="17" t="n"/>
      <c r="S134" s="135" t="n"/>
      <c r="T134" s="247" t="inlineStr">
        <is>
          <t>new heavy jersey</t>
        </is>
      </c>
      <c r="U134" s="247" t="inlineStr">
        <is>
          <t>100% Organic Cotton</t>
        </is>
      </c>
      <c r="V134" s="247" t="n"/>
      <c r="W134" s="192" t="n">
        <v>42066</v>
      </c>
      <c r="X134" s="247" t="n"/>
      <c r="Y134" s="247" t="n"/>
      <c r="Z134" s="18" t="n"/>
      <c r="AA134" s="18" t="n"/>
      <c r="AB134" s="160" t="inlineStr">
        <is>
          <t>Euro</t>
        </is>
      </c>
      <c r="AC134" s="644" t="n"/>
      <c r="AD134" s="645" t="n">
        <v>8.949999999999999</v>
      </c>
      <c r="AE134" s="644" t="n"/>
      <c r="AF134" s="645" t="n">
        <v>0.25</v>
      </c>
      <c r="AG134" s="645">
        <f>(IF(AE134&gt;0, AE134, IF(AD134&gt;0, AD134, IF(AC134&gt;0, AC134, 0))))+AF134</f>
        <v/>
      </c>
      <c r="AH134" s="645">
        <f>AJ134/2.5</f>
        <v/>
      </c>
      <c r="AI134" s="645" t="n">
        <v>49.95</v>
      </c>
      <c r="AJ134" s="645" t="n">
        <v>49.95</v>
      </c>
      <c r="AK134" s="171">
        <f>(AH134-AG134)/AH134</f>
        <v/>
      </c>
      <c r="AL134" s="27" t="n"/>
      <c r="AM134" s="27" t="n"/>
      <c r="AN134" s="27" t="n"/>
      <c r="AO134" s="646" t="inlineStr">
        <is>
          <t>ETD 15-sep</t>
        </is>
      </c>
      <c r="AP134" s="646" t="n"/>
      <c r="AQ134" s="27" t="n"/>
      <c r="AR134" s="41" t="n">
        <v>16</v>
      </c>
      <c r="AS134" s="41" t="inlineStr">
        <is>
          <t>M</t>
        </is>
      </c>
      <c r="AT134" s="41" t="n"/>
      <c r="AU134" s="41" t="n"/>
      <c r="AV134" s="97" t="n"/>
      <c r="AW134" s="128" t="n">
        <v>41978</v>
      </c>
      <c r="AX134" s="97" t="n"/>
      <c r="AY134" s="648" t="n"/>
      <c r="AZ134" s="49" t="n"/>
      <c r="BA134" s="649" t="n"/>
      <c r="BB134" s="36" t="n"/>
      <c r="BC134" s="650" t="n"/>
      <c r="BD134" s="27" t="n"/>
      <c r="BE134" s="27" t="n"/>
      <c r="BF134" s="646" t="n"/>
      <c r="BG134" s="41" t="n"/>
      <c r="BH134" s="41" t="n"/>
      <c r="BI134" s="648" t="n"/>
      <c r="BJ134" s="27" t="n"/>
      <c r="BK134" s="27">
        <f>+WEEKNUM(BJ134)</f>
        <v/>
      </c>
      <c r="BL134" s="646" t="n"/>
      <c r="BM134" s="27" t="n"/>
      <c r="BN134" s="27" t="n"/>
      <c r="BO134" s="27" t="n"/>
      <c r="BP134" s="27">
        <f>BO134*Z134</f>
        <v/>
      </c>
      <c r="BQ134" s="27" t="n"/>
      <c r="BR134" s="108">
        <f>BO134*AH134</f>
        <v/>
      </c>
      <c r="BS134" s="108">
        <f>BR134-(BO134*AG134)</f>
        <v/>
      </c>
      <c r="BT134" s="112">
        <f>BO134*AK134</f>
        <v/>
      </c>
      <c r="BU134" s="13" t="n"/>
    </row>
    <row customFormat="1" customHeight="1" hidden="1" ht="44.25" r="135" s="86">
      <c r="A135" s="73" t="inlineStr">
        <is>
          <t>x</t>
        </is>
      </c>
      <c r="B135" s="73" t="n"/>
      <c r="C135" s="74" t="inlineStr">
        <is>
          <t>KOI</t>
        </is>
      </c>
      <c r="D135" s="73" t="n"/>
      <c r="E135" s="75" t="inlineStr">
        <is>
          <t>MEN</t>
        </is>
      </c>
      <c r="F135" s="76" t="inlineStr">
        <is>
          <t>K150754012</t>
        </is>
      </c>
      <c r="G135" s="76" t="inlineStr">
        <is>
          <t>DARIUS</t>
        </is>
      </c>
      <c r="H135" s="87" t="n"/>
      <c r="I135" s="121" t="n"/>
      <c r="J135" s="121" t="n"/>
      <c r="K135" s="121" t="n"/>
      <c r="L135" s="77" t="n">
        <v>41919</v>
      </c>
      <c r="M135" s="76" t="inlineStr">
        <is>
          <t>GRG</t>
        </is>
      </c>
      <c r="N135" s="78" t="n"/>
      <c r="O135" s="78" t="n"/>
      <c r="P135" s="78" t="n"/>
      <c r="Q135" s="79" t="n"/>
      <c r="R135" s="79" t="n"/>
      <c r="S135" s="139" t="n"/>
      <c r="T135" s="80" t="n"/>
      <c r="U135" s="80" t="n"/>
      <c r="V135" s="80" t="n"/>
      <c r="W135" s="80" t="n"/>
      <c r="X135" s="80" t="n"/>
      <c r="Y135" s="80" t="n"/>
      <c r="Z135" s="81" t="n"/>
      <c r="AA135" s="81" t="n"/>
      <c r="AB135" s="161" t="n"/>
      <c r="AC135" s="656" t="n"/>
      <c r="AD135" s="657" t="n"/>
      <c r="AE135" s="656" t="n"/>
      <c r="AF135" s="657" t="n"/>
      <c r="AG135" s="657">
        <f>(IF(AE135&gt;0, AE135, IF(AD135&gt;0, AD135, IF(AC135&gt;0, AC135, 0))))+AF135</f>
        <v/>
      </c>
      <c r="AH135" s="657">
        <f>AG135*2</f>
        <v/>
      </c>
      <c r="AI135" s="657">
        <f>AG135*2.5</f>
        <v/>
      </c>
      <c r="AJ135" s="657">
        <f>AH135*2.5</f>
        <v/>
      </c>
      <c r="AK135" s="172">
        <f>(AH135-AG135)/AH135</f>
        <v/>
      </c>
      <c r="AL135" s="82" t="n"/>
      <c r="AM135" s="82" t="n"/>
      <c r="AN135" s="82" t="n"/>
      <c r="AO135" s="658" t="n">
        <v>41900</v>
      </c>
      <c r="AP135" s="658" t="n"/>
      <c r="AQ135" s="82" t="n"/>
      <c r="AR135" s="82" t="n">
        <v>16</v>
      </c>
      <c r="AS135" s="82" t="inlineStr">
        <is>
          <t>M</t>
        </is>
      </c>
      <c r="AT135" s="82" t="n"/>
      <c r="AU135" s="82" t="n"/>
      <c r="AV135" s="98" t="n"/>
      <c r="AW135" s="98" t="inlineStr">
        <is>
          <t>ETD 06-Dec</t>
        </is>
      </c>
      <c r="AX135" s="98" t="n"/>
      <c r="AY135" s="658" t="n"/>
      <c r="AZ135" s="81" t="n"/>
      <c r="BA135" s="658" t="n"/>
      <c r="BB135" s="84" t="n"/>
      <c r="BC135" s="659" t="n"/>
      <c r="BD135" s="82" t="n"/>
      <c r="BE135" s="82" t="n"/>
      <c r="BF135" s="658" t="n"/>
      <c r="BG135" s="82" t="n"/>
      <c r="BH135" s="82" t="n"/>
      <c r="BI135" s="658" t="n"/>
      <c r="BJ135" s="82" t="n"/>
      <c r="BK135" s="82">
        <f>+WEEKNUM(BJ135)</f>
        <v/>
      </c>
      <c r="BL135" s="658" t="n"/>
      <c r="BM135" s="82" t="n"/>
      <c r="BN135" s="82" t="n"/>
      <c r="BO135" s="82" t="n"/>
      <c r="BP135" s="82">
        <f>BO135*Z135</f>
        <v/>
      </c>
      <c r="BQ135" s="82" t="n"/>
      <c r="BR135" s="109">
        <f>BO135*AH135</f>
        <v/>
      </c>
      <c r="BS135" s="109">
        <f>BR135-(BO135*AG135)</f>
        <v/>
      </c>
      <c r="BT135" s="113">
        <f>BO135*AK135</f>
        <v/>
      </c>
      <c r="BU135" s="78" t="n"/>
    </row>
    <row customFormat="1" customHeight="1" hidden="1" ht="44.25" r="136" s="86">
      <c r="A136" s="73" t="inlineStr">
        <is>
          <t>x</t>
        </is>
      </c>
      <c r="B136" s="73" t="n"/>
      <c r="C136" s="74" t="inlineStr">
        <is>
          <t>KOI</t>
        </is>
      </c>
      <c r="D136" s="73" t="inlineStr">
        <is>
          <t>tee</t>
        </is>
      </c>
      <c r="E136" s="75" t="inlineStr">
        <is>
          <t>MEN</t>
        </is>
      </c>
      <c r="F136" s="76" t="inlineStr">
        <is>
          <t>K150754013</t>
        </is>
      </c>
      <c r="G136" s="76" t="inlineStr">
        <is>
          <t>DARIUS</t>
        </is>
      </c>
      <c r="H136" s="87" t="inlineStr">
        <is>
          <t>Tiger</t>
        </is>
      </c>
      <c r="I136" s="121" t="n"/>
      <c r="J136" s="121" t="n"/>
      <c r="K136" s="121" t="n"/>
      <c r="L136" s="77" t="n"/>
      <c r="M136" s="76" t="inlineStr">
        <is>
          <t>Uni Textiles</t>
        </is>
      </c>
      <c r="N136" s="78" t="n"/>
      <c r="O136" s="78" t="n"/>
      <c r="P136" s="78" t="n"/>
      <c r="Q136" s="79" t="n"/>
      <c r="R136" s="79" t="n"/>
      <c r="S136" s="139" t="n"/>
      <c r="T136" s="80" t="n"/>
      <c r="U136" s="80" t="n"/>
      <c r="V136" s="80" t="n"/>
      <c r="W136" s="80" t="n"/>
      <c r="X136" s="80" t="n"/>
      <c r="Y136" s="80" t="n"/>
      <c r="Z136" s="81" t="n"/>
      <c r="AA136" s="81" t="n"/>
      <c r="AB136" s="161" t="n"/>
      <c r="AC136" s="656" t="n"/>
      <c r="AD136" s="657" t="n"/>
      <c r="AE136" s="656" t="n"/>
      <c r="AF136" s="657" t="n">
        <v>0.25</v>
      </c>
      <c r="AG136" s="657">
        <f>(IF(AE136&gt;0, AE136, IF(AD136&gt;0, AD136, IF(AC136&gt;0, AC136, 0))))+AF136</f>
        <v/>
      </c>
      <c r="AH136" s="657">
        <f>AG136*2</f>
        <v/>
      </c>
      <c r="AI136" s="657">
        <f>AG136*2.5</f>
        <v/>
      </c>
      <c r="AJ136" s="657">
        <f>AH136*2.5</f>
        <v/>
      </c>
      <c r="AK136" s="172">
        <f>(AH136-AG136)/AH136</f>
        <v/>
      </c>
      <c r="AL136" s="82" t="n"/>
      <c r="AM136" s="82" t="n"/>
      <c r="AN136" s="82" t="n"/>
      <c r="AO136" s="658" t="n">
        <v>41907</v>
      </c>
      <c r="AP136" s="658" t="n"/>
      <c r="AQ136" s="82" t="n"/>
      <c r="AR136" s="82" t="n">
        <v>16</v>
      </c>
      <c r="AS136" s="82" t="inlineStr">
        <is>
          <t>M</t>
        </is>
      </c>
      <c r="AT136" s="82" t="n"/>
      <c r="AU136" s="82" t="n"/>
      <c r="AV136" s="98" t="n"/>
      <c r="AW136" s="98" t="inlineStr">
        <is>
          <t>ETD 06-Dec</t>
        </is>
      </c>
      <c r="AX136" s="98" t="n"/>
      <c r="AY136" s="658" t="n"/>
      <c r="AZ136" s="81" t="n"/>
      <c r="BA136" s="658" t="n"/>
      <c r="BB136" s="84" t="n"/>
      <c r="BC136" s="659" t="n"/>
      <c r="BD136" s="82" t="n"/>
      <c r="BE136" s="82" t="n"/>
      <c r="BF136" s="658" t="n"/>
      <c r="BG136" s="82" t="n"/>
      <c r="BH136" s="82" t="n"/>
      <c r="BI136" s="658" t="n"/>
      <c r="BJ136" s="82" t="n"/>
      <c r="BK136" s="82">
        <f>+WEEKNUM(BJ136)</f>
        <v/>
      </c>
      <c r="BL136" s="658" t="n"/>
      <c r="BM136" s="82" t="n"/>
      <c r="BN136" s="82" t="n"/>
      <c r="BO136" s="82" t="n"/>
      <c r="BP136" s="82">
        <f>BO136*Z136</f>
        <v/>
      </c>
      <c r="BQ136" s="82" t="n"/>
      <c r="BR136" s="109">
        <f>BO136*AH136</f>
        <v/>
      </c>
      <c r="BS136" s="109">
        <f>BR136-(BO136*AG136)</f>
        <v/>
      </c>
      <c r="BT136" s="113">
        <f>BO136*AK136</f>
        <v/>
      </c>
      <c r="BU136" s="78" t="n"/>
    </row>
    <row customHeight="1" ht="44.25" r="137" s="304">
      <c r="A137" s="5" t="n"/>
      <c r="B137" s="5" t="n">
        <v>1</v>
      </c>
      <c r="C137" s="6" t="inlineStr">
        <is>
          <t>KOI</t>
        </is>
      </c>
      <c r="D137" s="5" t="inlineStr">
        <is>
          <t>tee</t>
        </is>
      </c>
      <c r="E137" s="8" t="inlineStr">
        <is>
          <t>MEN</t>
        </is>
      </c>
      <c r="F137" s="96" t="inlineStr">
        <is>
          <t>K150754014</t>
        </is>
      </c>
      <c r="G137" s="96" t="inlineStr">
        <is>
          <t>DARIUS</t>
        </is>
      </c>
      <c r="H137" s="96" t="inlineStr">
        <is>
          <t>Black Kings of Indigo</t>
        </is>
      </c>
      <c r="I137" s="149" t="n"/>
      <c r="J137" s="149" t="inlineStr">
        <is>
          <t>Regular slim</t>
        </is>
      </c>
      <c r="K137" s="149" t="n"/>
      <c r="L137" s="7" t="n"/>
      <c r="M137" s="48" t="inlineStr">
        <is>
          <t>Uni Textiles</t>
        </is>
      </c>
      <c r="N137" s="13" t="inlineStr">
        <is>
          <t>New Power</t>
        </is>
      </c>
      <c r="O137" s="13" t="n"/>
      <c r="P137" s="13" t="inlineStr">
        <is>
          <t>GR</t>
        </is>
      </c>
      <c r="Q137" s="134" t="inlineStr">
        <is>
          <t>C/O</t>
        </is>
      </c>
      <c r="R137" s="17" t="n"/>
      <c r="S137" s="135" t="n"/>
      <c r="T137" s="247" t="inlineStr">
        <is>
          <t>new heavy jersey</t>
        </is>
      </c>
      <c r="U137" s="247" t="inlineStr">
        <is>
          <t>100% Organic Cotton</t>
        </is>
      </c>
      <c r="V137" s="247" t="n"/>
      <c r="W137" s="192" t="n">
        <v>42066</v>
      </c>
      <c r="X137" s="247" t="n"/>
      <c r="Y137" s="247" t="n"/>
      <c r="Z137" s="18" t="n"/>
      <c r="AA137" s="18" t="n"/>
      <c r="AB137" s="160" t="inlineStr">
        <is>
          <t>Euro</t>
        </is>
      </c>
      <c r="AC137" s="644" t="n"/>
      <c r="AD137" s="645" t="n">
        <v>8.75</v>
      </c>
      <c r="AE137" s="644" t="n"/>
      <c r="AF137" s="645" t="n">
        <v>0.25</v>
      </c>
      <c r="AG137" s="645">
        <f>(IF(AE137&gt;0, AE137, IF(AD137&gt;0, AD137, IF(AC137&gt;0, AC137, 0))))+AF137</f>
        <v/>
      </c>
      <c r="AH137" s="645">
        <f>AJ137/2.5</f>
        <v/>
      </c>
      <c r="AI137" s="645" t="n">
        <v>39.95</v>
      </c>
      <c r="AJ137" s="645" t="n">
        <v>39.95</v>
      </c>
      <c r="AK137" s="171">
        <f>(AH137-AG137)/AH137</f>
        <v/>
      </c>
      <c r="AL137" s="27" t="n"/>
      <c r="AM137" s="27" t="n"/>
      <c r="AN137" s="27" t="n"/>
      <c r="AO137" s="646" t="n">
        <v>41907</v>
      </c>
      <c r="AP137" s="646" t="n"/>
      <c r="AQ137" s="27" t="n"/>
      <c r="AR137" s="41" t="n">
        <v>16</v>
      </c>
      <c r="AS137" s="41" t="inlineStr">
        <is>
          <t>M</t>
        </is>
      </c>
      <c r="AT137" s="41" t="n"/>
      <c r="AU137" s="41" t="n"/>
      <c r="AV137" s="97" t="n"/>
      <c r="AW137" s="128" t="n">
        <v>41978</v>
      </c>
      <c r="AX137" s="97" t="n"/>
      <c r="AY137" s="648" t="n"/>
      <c r="AZ137" s="49" t="n"/>
      <c r="BA137" s="649" t="n"/>
      <c r="BB137" s="36" t="n"/>
      <c r="BC137" s="650" t="n"/>
      <c r="BD137" s="27" t="n"/>
      <c r="BE137" s="27" t="n"/>
      <c r="BF137" s="646" t="n"/>
      <c r="BG137" s="41" t="n"/>
      <c r="BH137" s="41" t="n"/>
      <c r="BI137" s="648" t="n"/>
      <c r="BJ137" s="27" t="n"/>
      <c r="BK137" s="27">
        <f>+WEEKNUM(BJ137)</f>
        <v/>
      </c>
      <c r="BL137" s="646" t="n"/>
      <c r="BM137" s="27" t="n"/>
      <c r="BN137" s="27" t="n"/>
      <c r="BO137" s="27" t="n"/>
      <c r="BP137" s="27">
        <f>BO137*Z137</f>
        <v/>
      </c>
      <c r="BQ137" s="27" t="n"/>
      <c r="BR137" s="108">
        <f>BO137*AH137</f>
        <v/>
      </c>
      <c r="BS137" s="108">
        <f>BR137-(BO137*AG137)</f>
        <v/>
      </c>
      <c r="BT137" s="112">
        <f>BO137*AK137</f>
        <v/>
      </c>
      <c r="BU137" s="13" t="n"/>
    </row>
    <row customHeight="1" ht="44.25" r="138" s="304">
      <c r="A138" s="5" t="n"/>
      <c r="B138" s="5" t="n">
        <v>1</v>
      </c>
      <c r="C138" s="6" t="inlineStr">
        <is>
          <t>KOI</t>
        </is>
      </c>
      <c r="D138" s="5" t="inlineStr">
        <is>
          <t>tee</t>
        </is>
      </c>
      <c r="E138" s="8" t="inlineStr">
        <is>
          <t>MEN</t>
        </is>
      </c>
      <c r="F138" s="96" t="inlineStr">
        <is>
          <t>K150754015</t>
        </is>
      </c>
      <c r="G138" s="96" t="inlineStr">
        <is>
          <t>DARIUS</t>
        </is>
      </c>
      <c r="H138" s="96" t="inlineStr">
        <is>
          <t>White Tipi AOP</t>
        </is>
      </c>
      <c r="I138" s="149" t="n"/>
      <c r="J138" s="149" t="inlineStr">
        <is>
          <t>Regular slim</t>
        </is>
      </c>
      <c r="K138" s="149" t="n"/>
      <c r="L138" s="7" t="n"/>
      <c r="M138" s="48" t="inlineStr">
        <is>
          <t>Uni Textiles</t>
        </is>
      </c>
      <c r="N138" s="13" t="inlineStr">
        <is>
          <t>New Power</t>
        </is>
      </c>
      <c r="O138" s="13" t="n"/>
      <c r="P138" s="13" t="inlineStr">
        <is>
          <t>GR</t>
        </is>
      </c>
      <c r="Q138" s="134" t="inlineStr">
        <is>
          <t>C/O</t>
        </is>
      </c>
      <c r="R138" s="17" t="n"/>
      <c r="S138" s="135" t="n"/>
      <c r="T138" s="247" t="inlineStr">
        <is>
          <t>new heavy jersey</t>
        </is>
      </c>
      <c r="U138" s="247" t="inlineStr">
        <is>
          <t>100% Organic Cotton</t>
        </is>
      </c>
      <c r="V138" s="247" t="n"/>
      <c r="W138" s="192" t="n">
        <v>42066</v>
      </c>
      <c r="X138" s="247" t="n"/>
      <c r="Y138" s="247" t="n"/>
      <c r="Z138" s="18" t="n"/>
      <c r="AA138" s="18" t="n"/>
      <c r="AB138" s="160" t="inlineStr">
        <is>
          <t>Euro</t>
        </is>
      </c>
      <c r="AC138" s="644" t="n"/>
      <c r="AD138" s="645" t="n">
        <v>9.9</v>
      </c>
      <c r="AE138" s="644" t="n"/>
      <c r="AF138" s="645" t="n">
        <v>0.25</v>
      </c>
      <c r="AG138" s="645">
        <f>(IF(AE138&gt;0, AE138, IF(AD138&gt;0, AD138, IF(AC138&gt;0, AC138, 0))))+AF138</f>
        <v/>
      </c>
      <c r="AH138" s="645">
        <f>AJ138/2.5</f>
        <v/>
      </c>
      <c r="AI138" s="645" t="n">
        <v>49.95</v>
      </c>
      <c r="AJ138" s="645" t="n">
        <v>49.95</v>
      </c>
      <c r="AK138" s="171">
        <f>(AH138-AG138)/AH138</f>
        <v/>
      </c>
      <c r="AL138" s="27" t="n"/>
      <c r="AM138" s="27" t="n"/>
      <c r="AN138" s="27" t="n"/>
      <c r="AO138" s="646" t="n">
        <v>41900</v>
      </c>
      <c r="AP138" s="646" t="n"/>
      <c r="AQ138" s="27" t="n"/>
      <c r="AR138" s="41" t="n">
        <v>16</v>
      </c>
      <c r="AS138" s="41" t="inlineStr">
        <is>
          <t>M</t>
        </is>
      </c>
      <c r="AT138" s="41" t="n"/>
      <c r="AU138" s="41" t="n"/>
      <c r="AV138" s="97" t="n"/>
      <c r="AW138" s="128" t="n">
        <v>41978</v>
      </c>
      <c r="AX138" s="97" t="n"/>
      <c r="AY138" s="648" t="n"/>
      <c r="AZ138" s="49" t="n"/>
      <c r="BA138" s="649" t="n"/>
      <c r="BB138" s="36" t="n"/>
      <c r="BC138" s="650" t="n"/>
      <c r="BD138" s="27" t="n"/>
      <c r="BE138" s="27" t="n"/>
      <c r="BF138" s="646" t="n"/>
      <c r="BG138" s="41" t="n"/>
      <c r="BH138" s="41" t="n"/>
      <c r="BI138" s="648" t="n"/>
      <c r="BJ138" s="27" t="n"/>
      <c r="BK138" s="27">
        <f>+WEEKNUM(BJ138)</f>
        <v/>
      </c>
      <c r="BL138" s="646" t="n"/>
      <c r="BM138" s="27" t="n"/>
      <c r="BN138" s="27" t="n"/>
      <c r="BO138" s="27" t="n"/>
      <c r="BP138" s="27">
        <f>BO138*Z138</f>
        <v/>
      </c>
      <c r="BQ138" s="27" t="n"/>
      <c r="BR138" s="108">
        <f>BO138*AH138</f>
        <v/>
      </c>
      <c r="BS138" s="108">
        <f>BR138-(BO138*AG138)</f>
        <v/>
      </c>
      <c r="BT138" s="112">
        <f>BO138*AK138</f>
        <v/>
      </c>
      <c r="BU138" s="13" t="n"/>
    </row>
    <row customHeight="1" ht="44.25" r="139" s="304">
      <c r="A139" s="5" t="n"/>
      <c r="B139" s="5" t="n">
        <v>1</v>
      </c>
      <c r="C139" s="6" t="inlineStr">
        <is>
          <t>KOI</t>
        </is>
      </c>
      <c r="D139" s="5" t="inlineStr">
        <is>
          <t>tee</t>
        </is>
      </c>
      <c r="E139" s="8" t="inlineStr">
        <is>
          <t>MEN</t>
        </is>
      </c>
      <c r="F139" s="96" t="inlineStr">
        <is>
          <t>K150754016</t>
        </is>
      </c>
      <c r="G139" s="96" t="inlineStr">
        <is>
          <t>DARIUS</t>
        </is>
      </c>
      <c r="H139" s="96" t="inlineStr">
        <is>
          <t>Sailor AOP</t>
        </is>
      </c>
      <c r="I139" s="149" t="n"/>
      <c r="J139" s="149" t="inlineStr">
        <is>
          <t>Regular slim</t>
        </is>
      </c>
      <c r="K139" s="149" t="n"/>
      <c r="L139" s="7" t="n">
        <v>41927</v>
      </c>
      <c r="M139" s="48" t="inlineStr">
        <is>
          <t>Uni Textiles</t>
        </is>
      </c>
      <c r="N139" s="13" t="inlineStr">
        <is>
          <t>New Power</t>
        </is>
      </c>
      <c r="O139" s="13" t="n"/>
      <c r="P139" s="13" t="inlineStr">
        <is>
          <t>GR</t>
        </is>
      </c>
      <c r="Q139" s="134" t="inlineStr">
        <is>
          <t>C/O</t>
        </is>
      </c>
      <c r="R139" s="17" t="n"/>
      <c r="S139" s="135" t="n"/>
      <c r="T139" s="247" t="inlineStr">
        <is>
          <t>new heavy jersey</t>
        </is>
      </c>
      <c r="U139" s="247" t="inlineStr">
        <is>
          <t>100% Organic Cotton</t>
        </is>
      </c>
      <c r="V139" s="247" t="n"/>
      <c r="W139" s="192" t="n">
        <v>42066</v>
      </c>
      <c r="X139" s="247" t="n"/>
      <c r="Y139" s="247" t="n"/>
      <c r="Z139" s="18" t="n"/>
      <c r="AA139" s="18" t="n"/>
      <c r="AB139" s="160" t="inlineStr">
        <is>
          <t>Euro</t>
        </is>
      </c>
      <c r="AC139" s="644" t="n"/>
      <c r="AD139" s="645" t="n">
        <v>9.9</v>
      </c>
      <c r="AE139" s="644" t="n"/>
      <c r="AF139" s="645" t="n">
        <v>0.25</v>
      </c>
      <c r="AG139" s="645">
        <f>(IF(AE139&gt;0, AE139, IF(AD139&gt;0, AD139, IF(AC139&gt;0, AC139, 0))))+AF139</f>
        <v/>
      </c>
      <c r="AH139" s="645">
        <f>AJ139/2.5</f>
        <v/>
      </c>
      <c r="AI139" s="645" t="n">
        <v>49.95</v>
      </c>
      <c r="AJ139" s="645" t="n">
        <v>49.95</v>
      </c>
      <c r="AK139" s="171">
        <f>(AH139-AG139)/AH139</f>
        <v/>
      </c>
      <c r="AL139" s="27" t="n"/>
      <c r="AM139" s="27" t="n"/>
      <c r="AN139" s="27" t="n"/>
      <c r="AO139" s="646" t="n"/>
      <c r="AP139" s="646" t="n"/>
      <c r="AQ139" s="27" t="n"/>
      <c r="AR139" s="41" t="n">
        <v>16</v>
      </c>
      <c r="AS139" s="41" t="inlineStr">
        <is>
          <t>M</t>
        </is>
      </c>
      <c r="AT139" s="41" t="n"/>
      <c r="AU139" s="41" t="n"/>
      <c r="AV139" s="97" t="n"/>
      <c r="AW139" s="128" t="n">
        <v>41978</v>
      </c>
      <c r="AX139" s="129" t="n">
        <v>42009</v>
      </c>
      <c r="AY139" s="648" t="n"/>
      <c r="AZ139" s="49" t="n"/>
      <c r="BA139" s="649" t="n"/>
      <c r="BB139" s="36" t="n"/>
      <c r="BC139" s="650" t="n"/>
      <c r="BD139" s="27" t="n"/>
      <c r="BE139" s="27" t="n"/>
      <c r="BF139" s="646" t="n"/>
      <c r="BG139" s="41" t="n"/>
      <c r="BH139" s="41" t="n"/>
      <c r="BI139" s="648" t="n"/>
      <c r="BJ139" s="27" t="n"/>
      <c r="BK139" s="27">
        <f>+WEEKNUM(BJ139)</f>
        <v/>
      </c>
      <c r="BL139" s="646" t="n"/>
      <c r="BM139" s="27" t="n"/>
      <c r="BN139" s="27" t="n"/>
      <c r="BO139" s="27" t="n"/>
      <c r="BP139" s="27">
        <f>BO139*Z139</f>
        <v/>
      </c>
      <c r="BQ139" s="27" t="n"/>
      <c r="BR139" s="108">
        <f>BO139*AH139</f>
        <v/>
      </c>
      <c r="BS139" s="108">
        <f>BR139-(BO139*AG139)</f>
        <v/>
      </c>
      <c r="BT139" s="112">
        <f>BO139*AK139</f>
        <v/>
      </c>
      <c r="BU139" s="13" t="n"/>
    </row>
    <row customFormat="1" customHeight="1" hidden="1" ht="44.25" r="140" s="86">
      <c r="A140" s="73" t="inlineStr">
        <is>
          <t>x</t>
        </is>
      </c>
      <c r="B140" s="73" t="n"/>
      <c r="C140" s="74" t="inlineStr">
        <is>
          <t>KOI</t>
        </is>
      </c>
      <c r="D140" s="73" t="inlineStr">
        <is>
          <t>tee</t>
        </is>
      </c>
      <c r="E140" s="75" t="inlineStr">
        <is>
          <t>MEN</t>
        </is>
      </c>
      <c r="F140" s="76" t="inlineStr">
        <is>
          <t>K150754017</t>
        </is>
      </c>
      <c r="G140" s="76" t="inlineStr">
        <is>
          <t>DARIUS</t>
        </is>
      </c>
      <c r="H140" s="76" t="inlineStr">
        <is>
          <t>Natural Indigo Origami Western</t>
        </is>
      </c>
      <c r="I140" s="121" t="n"/>
      <c r="J140" s="121" t="n"/>
      <c r="K140" s="121" t="n"/>
      <c r="L140" s="77" t="n">
        <v>41919</v>
      </c>
      <c r="M140" s="76" t="inlineStr">
        <is>
          <t>IndyBlu</t>
        </is>
      </c>
      <c r="N140" s="78" t="n"/>
      <c r="O140" s="78" t="n"/>
      <c r="P140" s="78" t="n"/>
      <c r="Q140" s="79" t="n"/>
      <c r="R140" s="79" t="n"/>
      <c r="S140" s="139" t="inlineStr">
        <is>
          <t>KOI-JERSEY-AW15-002</t>
        </is>
      </c>
      <c r="T140" s="80" t="n"/>
      <c r="U140" s="80" t="n"/>
      <c r="V140" s="80" t="n"/>
      <c r="W140" s="80" t="n"/>
      <c r="X140" s="80" t="n"/>
      <c r="Y140" s="80" t="n"/>
      <c r="Z140" s="81" t="n"/>
      <c r="AA140" s="81" t="n"/>
      <c r="AB140" s="161" t="n"/>
      <c r="AC140" s="656" t="n"/>
      <c r="AD140" s="657" t="n"/>
      <c r="AE140" s="656" t="n"/>
      <c r="AF140" s="657">
        <f>(IF(AE140&gt;0, AE140, IF(AD140&gt;0, AD140, IF(AC140&gt;0, AC140, 0))))*0.3</f>
        <v/>
      </c>
      <c r="AG140" s="657">
        <f>(IF(AE140&gt;0, AE140, IF(AD140&gt;0, AD140, IF(AC140&gt;0, AC140, 0))))+AF140</f>
        <v/>
      </c>
      <c r="AH140" s="657">
        <f>AG140*2</f>
        <v/>
      </c>
      <c r="AI140" s="657">
        <f>AG140*2.5</f>
        <v/>
      </c>
      <c r="AJ140" s="657">
        <f>AH140*2.5</f>
        <v/>
      </c>
      <c r="AK140" s="172">
        <f>(AH140-AG140)/AH140</f>
        <v/>
      </c>
      <c r="AL140" s="82" t="n"/>
      <c r="AM140" s="82" t="n"/>
      <c r="AN140" s="82" t="n"/>
      <c r="AO140" s="658" t="n">
        <v>41885</v>
      </c>
      <c r="AP140" s="658" t="n"/>
      <c r="AQ140" s="82" t="n"/>
      <c r="AR140" s="82" t="n">
        <v>16</v>
      </c>
      <c r="AS140" s="82" t="inlineStr">
        <is>
          <t>M</t>
        </is>
      </c>
      <c r="AT140" s="82" t="n"/>
      <c r="AU140" s="82" t="n"/>
      <c r="AV140" s="98" t="n"/>
      <c r="AW140" s="98" t="inlineStr">
        <is>
          <t>ETD 06-Dec</t>
        </is>
      </c>
      <c r="AX140" s="98" t="n"/>
      <c r="AY140" s="658" t="n"/>
      <c r="AZ140" s="81" t="n"/>
      <c r="BA140" s="658" t="n"/>
      <c r="BB140" s="84" t="n"/>
      <c r="BC140" s="659" t="n"/>
      <c r="BD140" s="82" t="n"/>
      <c r="BE140" s="82" t="n"/>
      <c r="BF140" s="658" t="n"/>
      <c r="BG140" s="82" t="n"/>
      <c r="BH140" s="82" t="n"/>
      <c r="BI140" s="658" t="n"/>
      <c r="BJ140" s="82" t="n"/>
      <c r="BK140" s="82">
        <f>+WEEKNUM(BJ140)</f>
        <v/>
      </c>
      <c r="BL140" s="658" t="n"/>
      <c r="BM140" s="82" t="n"/>
      <c r="BN140" s="82" t="n"/>
      <c r="BO140" s="82" t="n"/>
      <c r="BP140" s="82">
        <f>BO140*Z140</f>
        <v/>
      </c>
      <c r="BQ140" s="82" t="n"/>
      <c r="BR140" s="109">
        <f>BO140*AH140</f>
        <v/>
      </c>
      <c r="BS140" s="109">
        <f>BR140-(BO140*AG140)</f>
        <v/>
      </c>
      <c r="BT140" s="113">
        <f>BO140*AK140</f>
        <v/>
      </c>
      <c r="BU140" s="78" t="n"/>
    </row>
    <row customHeight="1" ht="44.25" r="141" s="304">
      <c r="A141" s="5" t="n"/>
      <c r="B141" s="5" t="n">
        <v>3</v>
      </c>
      <c r="C141" s="6" t="inlineStr">
        <is>
          <t>KOI</t>
        </is>
      </c>
      <c r="D141" s="5" t="inlineStr">
        <is>
          <t>tee</t>
        </is>
      </c>
      <c r="E141" s="8" t="inlineStr">
        <is>
          <t>MEN</t>
        </is>
      </c>
      <c r="F141" s="96" t="inlineStr">
        <is>
          <t>K150754017</t>
        </is>
      </c>
      <c r="G141" s="96" t="inlineStr">
        <is>
          <t>DARIUS</t>
        </is>
      </c>
      <c r="H141" s="96" t="inlineStr">
        <is>
          <t>Bandana AOP</t>
        </is>
      </c>
      <c r="I141" s="149" t="n"/>
      <c r="J141" s="149" t="inlineStr">
        <is>
          <t>Regular slim</t>
        </is>
      </c>
      <c r="K141" s="149" t="n"/>
      <c r="L141" s="7" t="n">
        <v>41919</v>
      </c>
      <c r="M141" s="48" t="inlineStr">
        <is>
          <t>IndyBlu</t>
        </is>
      </c>
      <c r="N141" s="13" t="inlineStr">
        <is>
          <t>Young Brand</t>
        </is>
      </c>
      <c r="O141" s="13" t="inlineStr">
        <is>
          <t>n/a</t>
        </is>
      </c>
      <c r="P141" s="13" t="inlineStr">
        <is>
          <t>IN</t>
        </is>
      </c>
      <c r="Q141" s="134" t="inlineStr">
        <is>
          <t>C/O</t>
        </is>
      </c>
      <c r="R141" s="17" t="n"/>
      <c r="S141" s="135" t="n"/>
      <c r="T141" s="135" t="inlineStr">
        <is>
          <t>KOI-JERSEY-AW15-002</t>
        </is>
      </c>
      <c r="U141" s="247" t="inlineStr">
        <is>
          <t>100% Organic Cotton</t>
        </is>
      </c>
      <c r="V141" s="247" t="n"/>
      <c r="W141" s="193" t="n">
        <v>41980</v>
      </c>
      <c r="X141" s="192" t="n">
        <v>42008</v>
      </c>
      <c r="Y141" s="192" t="n">
        <v>42036</v>
      </c>
      <c r="Z141" s="18" t="n"/>
      <c r="AA141" s="18" t="n"/>
      <c r="AB141" s="160" t="inlineStr">
        <is>
          <t>Euro</t>
        </is>
      </c>
      <c r="AC141" s="644" t="n"/>
      <c r="AD141" s="645" t="n">
        <v>19.5</v>
      </c>
      <c r="AE141" s="644" t="n"/>
      <c r="AF141" s="645">
        <f>(IF(AE141&gt;0, AE141, IF(AD141&gt;0, AD141, IF(AC141&gt;0, AC141, 0))))*0.3</f>
        <v/>
      </c>
      <c r="AG141" s="645">
        <f>(IF(AE141&gt;0, AE141, IF(AD141&gt;0, AD141, IF(AC141&gt;0, AC141, 0))))+AF141</f>
        <v/>
      </c>
      <c r="AH141" s="645">
        <f>AJ141/2.5</f>
        <v/>
      </c>
      <c r="AI141" s="645" t="n">
        <v>69.95</v>
      </c>
      <c r="AJ141" s="645" t="n">
        <v>69.95</v>
      </c>
      <c r="AK141" s="171">
        <f>(AH141-AG141)/AH141</f>
        <v/>
      </c>
      <c r="AL141" s="27" t="n"/>
      <c r="AM141" s="27" t="n"/>
      <c r="AN141" s="27" t="n"/>
      <c r="AO141" s="646" t="n"/>
      <c r="AP141" s="646" t="n"/>
      <c r="AQ141" s="27" t="inlineStr">
        <is>
          <t>updated sheet send on 7-okt</t>
        </is>
      </c>
      <c r="AR141" s="41" t="n">
        <v>16</v>
      </c>
      <c r="AS141" s="41" t="inlineStr">
        <is>
          <t>M</t>
        </is>
      </c>
      <c r="AT141" s="41" t="n"/>
      <c r="AU141" s="41" t="n"/>
      <c r="AV141" s="97" t="n"/>
      <c r="AW141" s="97" t="inlineStr">
        <is>
          <t>TBC</t>
        </is>
      </c>
      <c r="AX141" s="97" t="n"/>
      <c r="AY141" s="648" t="n"/>
      <c r="AZ141" s="49" t="n"/>
      <c r="BA141" s="649" t="n"/>
      <c r="BB141" s="36" t="n"/>
      <c r="BC141" s="650" t="n"/>
      <c r="BD141" s="27" t="n"/>
      <c r="BE141" s="27" t="n"/>
      <c r="BF141" s="646" t="n"/>
      <c r="BG141" s="41" t="n"/>
      <c r="BH141" s="41" t="n"/>
      <c r="BI141" s="648" t="n"/>
      <c r="BJ141" s="27" t="n"/>
      <c r="BK141" s="27">
        <f>+WEEKNUM(BJ141)</f>
        <v/>
      </c>
      <c r="BL141" s="646" t="n"/>
      <c r="BM141" s="27" t="n"/>
      <c r="BN141" s="27" t="n"/>
      <c r="BO141" s="27" t="n"/>
      <c r="BP141" s="27">
        <f>BO141*Z141</f>
        <v/>
      </c>
      <c r="BQ141" s="27" t="n"/>
      <c r="BR141" s="108">
        <f>BO141*AH141</f>
        <v/>
      </c>
      <c r="BS141" s="108">
        <f>BR141-(BO141*AG141)</f>
        <v/>
      </c>
      <c r="BT141" s="112">
        <f>BO141*AK141</f>
        <v/>
      </c>
      <c r="BU141" s="13" t="n"/>
    </row>
    <row customHeight="1" ht="44.25" r="142" s="304">
      <c r="A142" s="5" t="n"/>
      <c r="B142" s="5" t="n">
        <v>1</v>
      </c>
      <c r="C142" s="6" t="inlineStr">
        <is>
          <t>KOI</t>
        </is>
      </c>
      <c r="D142" s="5" t="inlineStr">
        <is>
          <t>tee</t>
        </is>
      </c>
      <c r="E142" s="8" t="inlineStr">
        <is>
          <t>MEN</t>
        </is>
      </c>
      <c r="F142" s="96" t="inlineStr">
        <is>
          <t>K150754030</t>
        </is>
      </c>
      <c r="G142" s="96" t="inlineStr">
        <is>
          <t>EDMUND</t>
        </is>
      </c>
      <c r="H142" s="88" t="inlineStr">
        <is>
          <t>Baseball Indian</t>
        </is>
      </c>
      <c r="I142" s="149" t="n"/>
      <c r="J142" s="149" t="inlineStr">
        <is>
          <t xml:space="preserve">Loose </t>
        </is>
      </c>
      <c r="K142" s="149" t="n"/>
      <c r="L142" s="7" t="n"/>
      <c r="M142" s="48" t="inlineStr">
        <is>
          <t>Uni Textiles</t>
        </is>
      </c>
      <c r="N142" s="13" t="inlineStr">
        <is>
          <t>New Power</t>
        </is>
      </c>
      <c r="O142" s="13" t="n"/>
      <c r="P142" s="13" t="inlineStr">
        <is>
          <t>GR</t>
        </is>
      </c>
      <c r="Q142" s="134" t="inlineStr">
        <is>
          <t>NEW</t>
        </is>
      </c>
      <c r="R142" s="17" t="n"/>
      <c r="S142" s="135" t="n"/>
      <c r="T142" s="247" t="inlineStr">
        <is>
          <t>new heavy jersey</t>
        </is>
      </c>
      <c r="U142" s="247" t="inlineStr">
        <is>
          <t>100% Organic Cotton</t>
        </is>
      </c>
      <c r="V142" s="247" t="n"/>
      <c r="W142" s="192" t="n">
        <v>42066</v>
      </c>
      <c r="X142" s="247" t="n"/>
      <c r="Y142" s="247" t="n"/>
      <c r="Z142" s="18" t="n"/>
      <c r="AA142" s="18" t="n"/>
      <c r="AB142" s="160" t="inlineStr">
        <is>
          <t>Euro</t>
        </is>
      </c>
      <c r="AC142" s="644" t="n"/>
      <c r="AD142" s="645" t="n">
        <v>10.9</v>
      </c>
      <c r="AE142" s="644" t="n"/>
      <c r="AF142" s="645" t="n">
        <v>0.25</v>
      </c>
      <c r="AG142" s="645">
        <f>(IF(AE142&gt;0, AE142, IF(AD142&gt;0, AD142, IF(AC142&gt;0, AC142, 0))))+AF142</f>
        <v/>
      </c>
      <c r="AH142" s="645">
        <f>AJ142/2.5</f>
        <v/>
      </c>
      <c r="AI142" s="645" t="n">
        <v>69.95</v>
      </c>
      <c r="AJ142" s="645" t="n">
        <v>69.95</v>
      </c>
      <c r="AK142" s="171">
        <f>(AH142-AG142)/AH142</f>
        <v/>
      </c>
      <c r="AL142" s="27" t="n"/>
      <c r="AM142" s="27" t="n"/>
      <c r="AN142" s="27" t="n"/>
      <c r="AO142" s="646" t="n">
        <v>41918</v>
      </c>
      <c r="AP142" s="646" t="n"/>
      <c r="AQ142" s="27" t="n"/>
      <c r="AR142" s="41" t="n">
        <v>16</v>
      </c>
      <c r="AS142" s="41" t="inlineStr">
        <is>
          <t>M</t>
        </is>
      </c>
      <c r="AT142" s="41" t="n"/>
      <c r="AU142" s="41" t="n"/>
      <c r="AV142" s="97" t="n"/>
      <c r="AW142" s="128" t="n">
        <v>41978</v>
      </c>
      <c r="AX142" s="129" t="n">
        <v>42009</v>
      </c>
      <c r="AY142" s="648" t="n"/>
      <c r="AZ142" s="49" t="n"/>
      <c r="BA142" s="649" t="n"/>
      <c r="BB142" s="36" t="n"/>
      <c r="BC142" s="650" t="n"/>
      <c r="BD142" s="27" t="n"/>
      <c r="BE142" s="27" t="n"/>
      <c r="BF142" s="646" t="n"/>
      <c r="BG142" s="41" t="n"/>
      <c r="BH142" s="41" t="n"/>
      <c r="BI142" s="648" t="n"/>
      <c r="BJ142" s="27" t="n"/>
      <c r="BK142" s="27">
        <f>+WEEKNUM(BJ142)</f>
        <v/>
      </c>
      <c r="BL142" s="646" t="n"/>
      <c r="BM142" s="27" t="n"/>
      <c r="BN142" s="27" t="n"/>
      <c r="BO142" s="27" t="n"/>
      <c r="BP142" s="27">
        <f>BO142*Z142</f>
        <v/>
      </c>
      <c r="BQ142" s="27" t="n"/>
      <c r="BR142" s="108">
        <f>BO142*AH142</f>
        <v/>
      </c>
      <c r="BS142" s="108">
        <f>BR142-(BO142*AG142)</f>
        <v/>
      </c>
      <c r="BT142" s="112">
        <f>BO142*AK142</f>
        <v/>
      </c>
      <c r="BU142" s="13" t="n"/>
    </row>
    <row customFormat="1" customHeight="1" hidden="1" ht="44.25" r="143" s="86">
      <c r="A143" s="73" t="inlineStr">
        <is>
          <t>x</t>
        </is>
      </c>
      <c r="B143" s="73" t="n"/>
      <c r="C143" s="74" t="inlineStr">
        <is>
          <t>KOI</t>
        </is>
      </c>
      <c r="D143" s="73" t="inlineStr">
        <is>
          <t>tee</t>
        </is>
      </c>
      <c r="E143" s="75" t="inlineStr">
        <is>
          <t>MEN</t>
        </is>
      </c>
      <c r="F143" s="76" t="inlineStr">
        <is>
          <t>K150754040</t>
        </is>
      </c>
      <c r="G143" s="76" t="inlineStr">
        <is>
          <t>OLIVER</t>
        </is>
      </c>
      <c r="H143" s="76" t="inlineStr">
        <is>
          <t>Black / White</t>
        </is>
      </c>
      <c r="I143" s="121" t="n"/>
      <c r="J143" s="121" t="n"/>
      <c r="K143" s="121" t="n"/>
      <c r="L143" s="77" t="n">
        <v>41919</v>
      </c>
      <c r="M143" s="76" t="inlineStr">
        <is>
          <t>GRG</t>
        </is>
      </c>
      <c r="N143" s="78" t="n"/>
      <c r="O143" s="78" t="n"/>
      <c r="P143" s="78" t="n"/>
      <c r="Q143" s="79" t="n"/>
      <c r="R143" s="79" t="n"/>
      <c r="S143" s="139" t="n"/>
      <c r="T143" s="80" t="n"/>
      <c r="U143" s="80" t="inlineStr">
        <is>
          <t>Organic slub jersey from Greece</t>
        </is>
      </c>
      <c r="V143" s="80" t="n"/>
      <c r="W143" s="80" t="n"/>
      <c r="X143" s="80" t="n"/>
      <c r="Y143" s="80" t="n"/>
      <c r="Z143" s="81" t="n"/>
      <c r="AA143" s="81" t="n"/>
      <c r="AB143" s="161" t="n"/>
      <c r="AC143" s="656" t="n"/>
      <c r="AD143" s="657" t="n"/>
      <c r="AE143" s="656" t="n"/>
      <c r="AF143" s="657" t="n"/>
      <c r="AG143" s="657">
        <f>(IF(AE143&gt;0, AE143, IF(AD143&gt;0, AD143, IF(AC143&gt;0, AC143, 0))))+AF143</f>
        <v/>
      </c>
      <c r="AH143" s="657">
        <f>AG143*2</f>
        <v/>
      </c>
      <c r="AI143" s="657">
        <f>AG143*2.5</f>
        <v/>
      </c>
      <c r="AJ143" s="657">
        <f>AH143*2.5</f>
        <v/>
      </c>
      <c r="AK143" s="172">
        <f>(AH143-AG143)/AH143</f>
        <v/>
      </c>
      <c r="AL143" s="82" t="n"/>
      <c r="AM143" s="82" t="n"/>
      <c r="AN143" s="82" t="n"/>
      <c r="AO143" s="658" t="n">
        <v>41918</v>
      </c>
      <c r="AP143" s="658" t="n"/>
      <c r="AQ143" s="82" t="n"/>
      <c r="AR143" s="82" t="n">
        <v>16</v>
      </c>
      <c r="AS143" s="82" t="inlineStr">
        <is>
          <t>M</t>
        </is>
      </c>
      <c r="AT143" s="82" t="n"/>
      <c r="AU143" s="82" t="n"/>
      <c r="AV143" s="98" t="n"/>
      <c r="AW143" s="98" t="inlineStr">
        <is>
          <t>ETD 06-Dec</t>
        </is>
      </c>
      <c r="AX143" s="98" t="n"/>
      <c r="AY143" s="658" t="n"/>
      <c r="AZ143" s="81" t="n"/>
      <c r="BA143" s="658" t="n"/>
      <c r="BB143" s="84" t="n"/>
      <c r="BC143" s="659" t="n"/>
      <c r="BD143" s="82" t="n"/>
      <c r="BE143" s="82" t="n"/>
      <c r="BF143" s="658" t="n"/>
      <c r="BG143" s="82" t="n"/>
      <c r="BH143" s="82" t="n"/>
      <c r="BI143" s="658" t="n"/>
      <c r="BJ143" s="82" t="n"/>
      <c r="BK143" s="82">
        <f>+WEEKNUM(BJ143)</f>
        <v/>
      </c>
      <c r="BL143" s="658" t="n"/>
      <c r="BM143" s="82" t="n"/>
      <c r="BN143" s="82" t="n"/>
      <c r="BO143" s="82" t="n"/>
      <c r="BP143" s="82">
        <f>BO143*Z143</f>
        <v/>
      </c>
      <c r="BQ143" s="82" t="n"/>
      <c r="BR143" s="109">
        <f>BO143*AH143</f>
        <v/>
      </c>
      <c r="BS143" s="109">
        <f>BR143-(BO143*AG143)</f>
        <v/>
      </c>
      <c r="BT143" s="113">
        <f>BO143*AK143</f>
        <v/>
      </c>
      <c r="BU143" s="78" t="n"/>
    </row>
    <row customHeight="1" ht="44.25" r="144" s="304">
      <c r="A144" s="5" t="n"/>
      <c r="B144" s="5" t="n">
        <v>1</v>
      </c>
      <c r="C144" s="6" t="inlineStr">
        <is>
          <t>KOI</t>
        </is>
      </c>
      <c r="D144" s="5" t="inlineStr">
        <is>
          <t>sweat</t>
        </is>
      </c>
      <c r="E144" s="8" t="inlineStr">
        <is>
          <t>MEN</t>
        </is>
      </c>
      <c r="F144" s="96" t="inlineStr">
        <is>
          <t>K150755010</t>
        </is>
      </c>
      <c r="G144" s="96" t="inlineStr">
        <is>
          <t>BALDWIN</t>
        </is>
      </c>
      <c r="H144" s="96" t="inlineStr">
        <is>
          <t>Grey Melee Hot Dog</t>
        </is>
      </c>
      <c r="I144" s="149" t="n"/>
      <c r="J144" s="149" t="inlineStr">
        <is>
          <t>Regular</t>
        </is>
      </c>
      <c r="K144" s="149" t="n"/>
      <c r="L144" s="7" t="n">
        <v>41921</v>
      </c>
      <c r="M144" s="48" t="inlineStr">
        <is>
          <t>Uni Textiles</t>
        </is>
      </c>
      <c r="N144" s="13" t="inlineStr">
        <is>
          <t>New Power</t>
        </is>
      </c>
      <c r="O144" s="13" t="n"/>
      <c r="P144" s="13" t="inlineStr">
        <is>
          <t>GR</t>
        </is>
      </c>
      <c r="Q144" s="134" t="inlineStr">
        <is>
          <t>C/O</t>
        </is>
      </c>
      <c r="R144" s="17" t="n"/>
      <c r="S144" s="135" t="n"/>
      <c r="T144" s="247" t="inlineStr">
        <is>
          <t>GREY MELEE SWEAT FROM GREECE</t>
        </is>
      </c>
      <c r="U144" s="247" t="inlineStr">
        <is>
          <t>100% Organic Cotton</t>
        </is>
      </c>
      <c r="V144" s="247" t="n"/>
      <c r="W144" s="192" t="n">
        <v>42066</v>
      </c>
      <c r="X144" s="247" t="n"/>
      <c r="Y144" s="247" t="n"/>
      <c r="Z144" s="18" t="n"/>
      <c r="AA144" s="18" t="n"/>
      <c r="AB144" s="160" t="inlineStr">
        <is>
          <t>Euro</t>
        </is>
      </c>
      <c r="AC144" s="644" t="n"/>
      <c r="AD144" s="645" t="n">
        <v>17.5</v>
      </c>
      <c r="AE144" s="644" t="n"/>
      <c r="AF144" s="645" t="n">
        <v>0.25</v>
      </c>
      <c r="AG144" s="645">
        <f>(IF(AE144&gt;0, AE144, IF(AD144&gt;0, AD144, IF(AC144&gt;0, AC144, 0))))+AF144</f>
        <v/>
      </c>
      <c r="AH144" s="645">
        <f>AJ144/2.5</f>
        <v/>
      </c>
      <c r="AI144" s="645" t="n">
        <v>99.95</v>
      </c>
      <c r="AJ144" s="645" t="n">
        <v>99.95</v>
      </c>
      <c r="AK144" s="171">
        <f>(AH144-AG144)/AH144</f>
        <v/>
      </c>
      <c r="AL144" s="27" t="n"/>
      <c r="AM144" s="27" t="n"/>
      <c r="AN144" s="27" t="n"/>
      <c r="AO144" s="646" t="n">
        <v>41907</v>
      </c>
      <c r="AP144" s="646" t="n"/>
      <c r="AQ144" s="27" t="inlineStr">
        <is>
          <t>ETD 24-oct</t>
        </is>
      </c>
      <c r="AR144" s="41" t="n">
        <v>16</v>
      </c>
      <c r="AS144" s="41" t="inlineStr">
        <is>
          <t>M</t>
        </is>
      </c>
      <c r="AT144" s="41" t="n"/>
      <c r="AU144" s="41" t="n"/>
      <c r="AV144" s="97" t="n"/>
      <c r="AW144" s="128" t="n">
        <v>41978</v>
      </c>
      <c r="AX144" s="129" t="n">
        <v>42009</v>
      </c>
      <c r="AY144" s="648" t="n"/>
      <c r="AZ144" s="49" t="n"/>
      <c r="BA144" s="649" t="n"/>
      <c r="BB144" s="36" t="n"/>
      <c r="BC144" s="650" t="n"/>
      <c r="BD144" s="27" t="n"/>
      <c r="BE144" s="27" t="n"/>
      <c r="BF144" s="646" t="n"/>
      <c r="BG144" s="41" t="n"/>
      <c r="BH144" s="41" t="n"/>
      <c r="BI144" s="648" t="n"/>
      <c r="BJ144" s="27" t="n"/>
      <c r="BK144" s="27">
        <f>+WEEKNUM(BJ144)</f>
        <v/>
      </c>
      <c r="BL144" s="646" t="n"/>
      <c r="BM144" s="27" t="n"/>
      <c r="BN144" s="27" t="n"/>
      <c r="BO144" s="27" t="n"/>
      <c r="BP144" s="27">
        <f>BO144*Z144</f>
        <v/>
      </c>
      <c r="BQ144" s="27" t="n"/>
      <c r="BR144" s="108">
        <f>BO144*AH144</f>
        <v/>
      </c>
      <c r="BS144" s="108">
        <f>BR144-(BO144*AG144)</f>
        <v/>
      </c>
      <c r="BT144" s="112">
        <f>BO144*AK144</f>
        <v/>
      </c>
      <c r="BU144" s="13" t="n"/>
    </row>
    <row customHeight="1" ht="44.25" r="145" s="304">
      <c r="A145" s="5" t="n"/>
      <c r="B145" s="5" t="n">
        <v>1</v>
      </c>
      <c r="C145" s="6" t="inlineStr">
        <is>
          <t>KOI</t>
        </is>
      </c>
      <c r="D145" s="5" t="inlineStr">
        <is>
          <t>sweat</t>
        </is>
      </c>
      <c r="E145" s="8" t="inlineStr">
        <is>
          <t>MEN</t>
        </is>
      </c>
      <c r="F145" s="96" t="inlineStr">
        <is>
          <t>K150755011</t>
        </is>
      </c>
      <c r="G145" s="96" t="inlineStr">
        <is>
          <t>BALDWIN</t>
        </is>
      </c>
      <c r="H145" s="96" t="inlineStr">
        <is>
          <t>Grey Melee Denim Crazies</t>
        </is>
      </c>
      <c r="I145" s="149" t="n"/>
      <c r="J145" s="149" t="inlineStr">
        <is>
          <t>Regular</t>
        </is>
      </c>
      <c r="K145" s="149" t="n"/>
      <c r="L145" s="7" t="n">
        <v>41919</v>
      </c>
      <c r="M145" s="48" t="inlineStr">
        <is>
          <t>Uni Textiles</t>
        </is>
      </c>
      <c r="N145" s="13" t="inlineStr">
        <is>
          <t>New Power</t>
        </is>
      </c>
      <c r="O145" s="13" t="n"/>
      <c r="P145" s="13" t="inlineStr">
        <is>
          <t>GR</t>
        </is>
      </c>
      <c r="Q145" s="134" t="inlineStr">
        <is>
          <t>C/O</t>
        </is>
      </c>
      <c r="R145" s="17" t="n"/>
      <c r="S145" s="135" t="n"/>
      <c r="T145" s="247" t="inlineStr">
        <is>
          <t>GREY MELEE SWEAT FROM GREECE</t>
        </is>
      </c>
      <c r="U145" s="247" t="inlineStr">
        <is>
          <t>100% Organic Cotton</t>
        </is>
      </c>
      <c r="V145" s="247" t="n"/>
      <c r="W145" s="192" t="n">
        <v>42066</v>
      </c>
      <c r="X145" s="247" t="n"/>
      <c r="Y145" s="247" t="n"/>
      <c r="Z145" s="18" t="n"/>
      <c r="AA145" s="18" t="n"/>
      <c r="AB145" s="160" t="inlineStr">
        <is>
          <t>Euro</t>
        </is>
      </c>
      <c r="AC145" s="644" t="n"/>
      <c r="AD145" s="645" t="n">
        <v>21</v>
      </c>
      <c r="AE145" s="644" t="n"/>
      <c r="AF145" s="645" t="n">
        <v>0.25</v>
      </c>
      <c r="AG145" s="645">
        <f>(IF(AE145&gt;0, AE145, IF(AD145&gt;0, AD145, IF(AC145&gt;0, AC145, 0))))+AF145</f>
        <v/>
      </c>
      <c r="AH145" s="645">
        <f>AJ145/2.5</f>
        <v/>
      </c>
      <c r="AI145" s="645" t="n">
        <v>119.95</v>
      </c>
      <c r="AJ145" s="645" t="n">
        <v>119.95</v>
      </c>
      <c r="AK145" s="171">
        <f>(AH145-AG145)/AH145</f>
        <v/>
      </c>
      <c r="AL145" s="27" t="n"/>
      <c r="AM145" s="27" t="n"/>
      <c r="AN145" s="27" t="n"/>
      <c r="AO145" s="646" t="n"/>
      <c r="AP145" s="646" t="n"/>
      <c r="AQ145" s="27" t="inlineStr">
        <is>
          <t>ETD 24-oct</t>
        </is>
      </c>
      <c r="AR145" s="41" t="n">
        <v>17</v>
      </c>
      <c r="AS145" s="41" t="inlineStr">
        <is>
          <t>M + 1p XL</t>
        </is>
      </c>
      <c r="AT145" s="41" t="n"/>
      <c r="AU145" s="132" t="n"/>
      <c r="AV145" s="97" t="n"/>
      <c r="AW145" s="128" t="n">
        <v>41978</v>
      </c>
      <c r="AX145" s="97" t="n"/>
      <c r="AY145" s="648" t="n"/>
      <c r="AZ145" s="49" t="n"/>
      <c r="BA145" s="649" t="n"/>
      <c r="BB145" s="36" t="n"/>
      <c r="BC145" s="650" t="n"/>
      <c r="BD145" s="27" t="n"/>
      <c r="BE145" s="27" t="n"/>
      <c r="BF145" s="646" t="n"/>
      <c r="BG145" s="41" t="n"/>
      <c r="BH145" s="41" t="n"/>
      <c r="BI145" s="648" t="n"/>
      <c r="BJ145" s="27" t="n"/>
      <c r="BK145" s="27">
        <f>+WEEKNUM(BJ145)</f>
        <v/>
      </c>
      <c r="BL145" s="646" t="n"/>
      <c r="BM145" s="27" t="n"/>
      <c r="BN145" s="27" t="n"/>
      <c r="BO145" s="27" t="n"/>
      <c r="BP145" s="27">
        <f>BO145*Z145</f>
        <v/>
      </c>
      <c r="BQ145" s="27" t="n"/>
      <c r="BR145" s="108">
        <f>BO145*AH145</f>
        <v/>
      </c>
      <c r="BS145" s="108">
        <f>BR145-(BO145*AG145)</f>
        <v/>
      </c>
      <c r="BT145" s="112">
        <f>BO145*AK145</f>
        <v/>
      </c>
      <c r="BU145" s="13" t="n"/>
    </row>
    <row customFormat="1" customHeight="1" hidden="1" ht="44.25" r="146" s="86">
      <c r="A146" s="73" t="inlineStr">
        <is>
          <t>x</t>
        </is>
      </c>
      <c r="B146" s="73" t="n"/>
      <c r="C146" s="74" t="inlineStr">
        <is>
          <t>KOI</t>
        </is>
      </c>
      <c r="D146" s="73" t="inlineStr">
        <is>
          <t>sweat</t>
        </is>
      </c>
      <c r="E146" s="75" t="inlineStr">
        <is>
          <t>MEN</t>
        </is>
      </c>
      <c r="F146" s="76" t="inlineStr">
        <is>
          <t>K150755011</t>
        </is>
      </c>
      <c r="G146" s="76" t="inlineStr">
        <is>
          <t>BALDWIN</t>
        </is>
      </c>
      <c r="H146" s="76" t="inlineStr">
        <is>
          <t>3 colour AOP</t>
        </is>
      </c>
      <c r="I146" s="121" t="n"/>
      <c r="J146" s="121" t="n"/>
      <c r="K146" s="121" t="n"/>
      <c r="L146" s="77" t="n">
        <v>41919</v>
      </c>
      <c r="M146" s="76" t="inlineStr">
        <is>
          <t>GRG</t>
        </is>
      </c>
      <c r="N146" s="78" t="n"/>
      <c r="O146" s="78" t="n"/>
      <c r="P146" s="78" t="n"/>
      <c r="Q146" s="79" t="n"/>
      <c r="R146" s="79" t="n"/>
      <c r="S146" s="139" t="n"/>
      <c r="T146" s="80" t="n"/>
      <c r="U146" s="80" t="inlineStr">
        <is>
          <t>Organic sweat (as SS15)</t>
        </is>
      </c>
      <c r="V146" s="80" t="n"/>
      <c r="W146" s="80" t="n"/>
      <c r="X146" s="80" t="n"/>
      <c r="Y146" s="80" t="n"/>
      <c r="Z146" s="81" t="n"/>
      <c r="AA146" s="81" t="n"/>
      <c r="AB146" s="161" t="n"/>
      <c r="AC146" s="656" t="n"/>
      <c r="AD146" s="657" t="n"/>
      <c r="AE146" s="656" t="n"/>
      <c r="AF146" s="657" t="n"/>
      <c r="AG146" s="657">
        <f>(IF(AE146&gt;0, AE146, IF(AD146&gt;0, AD146, IF(AC146&gt;0, AC146, 0))))+AF146</f>
        <v/>
      </c>
      <c r="AH146" s="657">
        <f>AG146*2</f>
        <v/>
      </c>
      <c r="AI146" s="657">
        <f>AG146*2.5</f>
        <v/>
      </c>
      <c r="AJ146" s="657">
        <f>AH146*2.5</f>
        <v/>
      </c>
      <c r="AK146" s="172">
        <f>(AH146-AG146)/AH146</f>
        <v/>
      </c>
      <c r="AL146" s="82" t="n"/>
      <c r="AM146" s="82" t="n"/>
      <c r="AN146" s="82" t="n"/>
      <c r="AO146" s="658" t="n">
        <v>41900</v>
      </c>
      <c r="AP146" s="658" t="n"/>
      <c r="AQ146" s="82" t="n"/>
      <c r="AR146" s="82" t="n">
        <v>16</v>
      </c>
      <c r="AS146" s="82" t="inlineStr">
        <is>
          <t>M</t>
        </is>
      </c>
      <c r="AT146" s="82" t="n"/>
      <c r="AU146" s="158" t="n"/>
      <c r="AV146" s="98" t="n"/>
      <c r="AW146" s="98" t="inlineStr">
        <is>
          <t>ETD 06-Dec</t>
        </is>
      </c>
      <c r="AX146" s="98" t="n"/>
      <c r="AY146" s="658" t="n"/>
      <c r="AZ146" s="81" t="n"/>
      <c r="BA146" s="658" t="n"/>
      <c r="BB146" s="84" t="n"/>
      <c r="BC146" s="659" t="n"/>
      <c r="BD146" s="82" t="n"/>
      <c r="BE146" s="82" t="n"/>
      <c r="BF146" s="658" t="n"/>
      <c r="BG146" s="82" t="n"/>
      <c r="BH146" s="82" t="n"/>
      <c r="BI146" s="658" t="n"/>
      <c r="BJ146" s="82" t="n"/>
      <c r="BK146" s="82">
        <f>+WEEKNUM(BJ146)</f>
        <v/>
      </c>
      <c r="BL146" s="658" t="n"/>
      <c r="BM146" s="82" t="n"/>
      <c r="BN146" s="82" t="n"/>
      <c r="BO146" s="82" t="n"/>
      <c r="BP146" s="82">
        <f>BO146*Z146</f>
        <v/>
      </c>
      <c r="BQ146" s="82" t="n"/>
      <c r="BR146" s="109">
        <f>BO146*AH146</f>
        <v/>
      </c>
      <c r="BS146" s="109">
        <f>BR146-(BO146*AG146)</f>
        <v/>
      </c>
      <c r="BT146" s="113">
        <f>BO146*AK146</f>
        <v/>
      </c>
      <c r="BU146" s="78" t="n"/>
    </row>
    <row customFormat="1" customHeight="1" ht="44.25" r="147" s="86">
      <c r="A147" s="5" t="n"/>
      <c r="B147" s="5" t="n">
        <v>2</v>
      </c>
      <c r="C147" s="6" t="inlineStr">
        <is>
          <t>KOI</t>
        </is>
      </c>
      <c r="D147" s="5" t="inlineStr">
        <is>
          <t>sweat</t>
        </is>
      </c>
      <c r="E147" s="8" t="inlineStr">
        <is>
          <t>MEN</t>
        </is>
      </c>
      <c r="F147" s="96" t="inlineStr">
        <is>
          <t>K150755012</t>
        </is>
      </c>
      <c r="G147" s="96" t="inlineStr">
        <is>
          <t>BALDWIN</t>
        </is>
      </c>
      <c r="H147" s="96" t="inlineStr">
        <is>
          <t>Sailor AOP</t>
        </is>
      </c>
      <c r="I147" s="149" t="n"/>
      <c r="J147" s="149" t="inlineStr">
        <is>
          <t>Regular</t>
        </is>
      </c>
      <c r="K147" s="149" t="n"/>
      <c r="L147" s="7" t="n"/>
      <c r="M147" s="48" t="inlineStr">
        <is>
          <t>Uni Textiles</t>
        </is>
      </c>
      <c r="N147" s="13" t="inlineStr">
        <is>
          <t>New Power</t>
        </is>
      </c>
      <c r="O147" s="13" t="n"/>
      <c r="P147" s="13" t="inlineStr">
        <is>
          <t>GR</t>
        </is>
      </c>
      <c r="Q147" s="134" t="inlineStr">
        <is>
          <t>C/O</t>
        </is>
      </c>
      <c r="R147" s="17" t="n"/>
      <c r="S147" s="135" t="n"/>
      <c r="T147" s="247" t="inlineStr">
        <is>
          <t>Organic sweat (as SS15)</t>
        </is>
      </c>
      <c r="U147" s="247" t="inlineStr">
        <is>
          <t>100% Organic Cotton</t>
        </is>
      </c>
      <c r="V147" s="247" t="n"/>
      <c r="W147" s="192" t="n">
        <v>42066</v>
      </c>
      <c r="X147" s="247" t="n"/>
      <c r="Y147" s="247" t="n"/>
      <c r="Z147" s="18" t="n"/>
      <c r="AA147" s="18" t="n"/>
      <c r="AB147" s="160" t="inlineStr">
        <is>
          <t>Euro</t>
        </is>
      </c>
      <c r="AC147" s="644" t="n"/>
      <c r="AD147" s="645" t="n">
        <v>19.5</v>
      </c>
      <c r="AE147" s="644" t="n"/>
      <c r="AF147" s="645" t="n">
        <v>0.25</v>
      </c>
      <c r="AG147" s="645">
        <f>(IF(AE147&gt;0, AE147, IF(AD147&gt;0, AD147, IF(AC147&gt;0, AC147, 0))))+AF147</f>
        <v/>
      </c>
      <c r="AH147" s="645">
        <f>AJ147/2.5</f>
        <v/>
      </c>
      <c r="AI147" s="645" t="n">
        <v>109.95</v>
      </c>
      <c r="AJ147" s="645" t="n">
        <v>109.95</v>
      </c>
      <c r="AK147" s="171">
        <f>(AH147-AG147)/AH147</f>
        <v/>
      </c>
      <c r="AL147" s="27" t="n"/>
      <c r="AM147" s="27" t="n"/>
      <c r="AN147" s="27" t="n"/>
      <c r="AO147" s="646" t="inlineStr">
        <is>
          <t>FABRIC 18/sep</t>
        </is>
      </c>
      <c r="AP147" s="646" t="n"/>
      <c r="AQ147" s="27" t="n"/>
      <c r="AR147" s="41" t="n">
        <v>16</v>
      </c>
      <c r="AS147" s="41" t="inlineStr">
        <is>
          <t>M</t>
        </is>
      </c>
      <c r="AT147" s="41" t="n"/>
      <c r="AU147" s="41" t="n"/>
      <c r="AV147" s="97" t="n"/>
      <c r="AW147" s="128" t="n">
        <v>41978</v>
      </c>
      <c r="AX147" s="129" t="n">
        <v>42009</v>
      </c>
      <c r="AY147" s="648" t="n"/>
      <c r="AZ147" s="49" t="n"/>
      <c r="BA147" s="649" t="n"/>
      <c r="BB147" s="36" t="n"/>
      <c r="BC147" s="650" t="n"/>
      <c r="BD147" s="27" t="n"/>
      <c r="BE147" s="27" t="n"/>
      <c r="BF147" s="646" t="n"/>
      <c r="BG147" s="41" t="n"/>
      <c r="BH147" s="41" t="n"/>
      <c r="BI147" s="648" t="n"/>
      <c r="BJ147" s="27" t="n"/>
      <c r="BK147" s="27">
        <f>+WEEKNUM(BJ147)</f>
        <v/>
      </c>
      <c r="BL147" s="646" t="n"/>
      <c r="BM147" s="27" t="n"/>
      <c r="BN147" s="27" t="n"/>
      <c r="BO147" s="27" t="n"/>
      <c r="BP147" s="27">
        <f>BO147*Z147</f>
        <v/>
      </c>
      <c r="BQ147" s="27" t="n"/>
      <c r="BR147" s="108">
        <f>BO147*AH147</f>
        <v/>
      </c>
      <c r="BS147" s="108">
        <f>BR147-(BO147*AG147)</f>
        <v/>
      </c>
      <c r="BT147" s="112">
        <f>BO147*AK147</f>
        <v/>
      </c>
      <c r="BU147" s="78" t="n"/>
    </row>
    <row customFormat="1" customHeight="1" hidden="1" ht="44.25" r="148" s="86">
      <c r="A148" s="73" t="inlineStr">
        <is>
          <t>x</t>
        </is>
      </c>
      <c r="B148" s="73" t="n"/>
      <c r="C148" s="74" t="inlineStr">
        <is>
          <t>KOI</t>
        </is>
      </c>
      <c r="D148" s="73" t="inlineStr">
        <is>
          <t>sweat</t>
        </is>
      </c>
      <c r="E148" s="75" t="inlineStr">
        <is>
          <t>MEN</t>
        </is>
      </c>
      <c r="F148" s="76" t="inlineStr">
        <is>
          <t>K150755013</t>
        </is>
      </c>
      <c r="G148" s="76" t="inlineStr">
        <is>
          <t>BALDWIN</t>
        </is>
      </c>
      <c r="H148" s="76" t="inlineStr">
        <is>
          <t>Off White Howdy</t>
        </is>
      </c>
      <c r="I148" s="121" t="n"/>
      <c r="J148" s="121" t="n"/>
      <c r="K148" s="121" t="n"/>
      <c r="L148" s="77" t="n"/>
      <c r="M148" s="76" t="inlineStr">
        <is>
          <t>GRG</t>
        </is>
      </c>
      <c r="N148" s="78" t="n"/>
      <c r="O148" s="78" t="n"/>
      <c r="P148" s="78" t="n"/>
      <c r="Q148" s="79" t="n"/>
      <c r="R148" s="79" t="n"/>
      <c r="S148" s="139" t="n"/>
      <c r="T148" s="80" t="n"/>
      <c r="U148" s="80" t="inlineStr">
        <is>
          <t>Organic sweat (as SS15)</t>
        </is>
      </c>
      <c r="V148" s="80" t="n"/>
      <c r="W148" s="80" t="n"/>
      <c r="X148" s="80" t="n"/>
      <c r="Y148" s="80" t="n"/>
      <c r="Z148" s="81" t="n"/>
      <c r="AA148" s="81" t="n"/>
      <c r="AB148" s="161" t="n"/>
      <c r="AC148" s="656" t="n"/>
      <c r="AD148" s="657" t="n"/>
      <c r="AE148" s="656" t="n"/>
      <c r="AF148" s="657" t="n"/>
      <c r="AG148" s="657">
        <f>(IF(AE148&gt;0, AE148, IF(AD148&gt;0, AD148, IF(AC148&gt;0, AC148, 0))))+AF148</f>
        <v/>
      </c>
      <c r="AH148" s="657">
        <f>AG148*2</f>
        <v/>
      </c>
      <c r="AI148" s="657">
        <f>AG148*2.5</f>
        <v/>
      </c>
      <c r="AJ148" s="657">
        <f>AH148*2.5</f>
        <v/>
      </c>
      <c r="AK148" s="172">
        <f>(AH148-AG148)/AH148</f>
        <v/>
      </c>
      <c r="AL148" s="82" t="n"/>
      <c r="AM148" s="82" t="n"/>
      <c r="AN148" s="82" t="n"/>
      <c r="AO148" s="658" t="inlineStr">
        <is>
          <t>FABRIC 18/sep</t>
        </is>
      </c>
      <c r="AP148" s="658" t="n"/>
      <c r="AQ148" s="82" t="n"/>
      <c r="AR148" s="82" t="n">
        <v>16</v>
      </c>
      <c r="AS148" s="82" t="inlineStr">
        <is>
          <t>M</t>
        </is>
      </c>
      <c r="AT148" s="82" t="n"/>
      <c r="AU148" s="158" t="n"/>
      <c r="AV148" s="98" t="n"/>
      <c r="AW148" s="98" t="inlineStr">
        <is>
          <t>ETD 06-Dec</t>
        </is>
      </c>
      <c r="AX148" s="98" t="n"/>
      <c r="AY148" s="658" t="n"/>
      <c r="AZ148" s="81" t="n"/>
      <c r="BA148" s="658" t="n"/>
      <c r="BB148" s="84" t="n"/>
      <c r="BC148" s="659" t="n"/>
      <c r="BD148" s="82" t="n"/>
      <c r="BE148" s="82" t="n"/>
      <c r="BF148" s="658" t="n"/>
      <c r="BG148" s="82" t="n"/>
      <c r="BH148" s="82" t="n"/>
      <c r="BI148" s="658" t="n"/>
      <c r="BJ148" s="82" t="n"/>
      <c r="BK148" s="82">
        <f>+WEEKNUM(BJ148)</f>
        <v/>
      </c>
      <c r="BL148" s="658" t="n"/>
      <c r="BM148" s="82" t="n"/>
      <c r="BN148" s="82" t="n"/>
      <c r="BO148" s="82" t="n"/>
      <c r="BP148" s="82">
        <f>BO148*Z148</f>
        <v/>
      </c>
      <c r="BQ148" s="82" t="n"/>
      <c r="BR148" s="109">
        <f>BO148*AH148</f>
        <v/>
      </c>
      <c r="BS148" s="109">
        <f>BR148-(BO148*AG148)</f>
        <v/>
      </c>
      <c r="BT148" s="113">
        <f>BO148*AK148</f>
        <v/>
      </c>
      <c r="BU148" s="78" t="n"/>
    </row>
    <row customFormat="1" customHeight="1" ht="44.25" r="149" s="86">
      <c r="A149" s="5" t="n"/>
      <c r="B149" s="5" t="n">
        <v>2</v>
      </c>
      <c r="C149" s="6" t="inlineStr">
        <is>
          <t>KOI</t>
        </is>
      </c>
      <c r="D149" s="5" t="inlineStr">
        <is>
          <t>sweat</t>
        </is>
      </c>
      <c r="E149" s="8" t="inlineStr">
        <is>
          <t>MEN</t>
        </is>
      </c>
      <c r="F149" s="96" t="inlineStr">
        <is>
          <t>K150755014</t>
        </is>
      </c>
      <c r="G149" s="96" t="inlineStr">
        <is>
          <t>BALDWIN</t>
        </is>
      </c>
      <c r="H149" s="96" t="inlineStr">
        <is>
          <t>Black Tipi AOP</t>
        </is>
      </c>
      <c r="I149" s="149" t="n"/>
      <c r="J149" s="149" t="inlineStr">
        <is>
          <t>Regular</t>
        </is>
      </c>
      <c r="K149" s="149" t="n"/>
      <c r="L149" s="7" t="n"/>
      <c r="M149" s="48" t="inlineStr">
        <is>
          <t>Uni Textiles</t>
        </is>
      </c>
      <c r="N149" s="13" t="inlineStr">
        <is>
          <t>New Power</t>
        </is>
      </c>
      <c r="O149" s="13" t="n"/>
      <c r="P149" s="13" t="inlineStr">
        <is>
          <t>GR</t>
        </is>
      </c>
      <c r="Q149" s="134" t="inlineStr">
        <is>
          <t>C/O</t>
        </is>
      </c>
      <c r="R149" s="17" t="n"/>
      <c r="S149" s="135" t="n"/>
      <c r="T149" s="247" t="n"/>
      <c r="U149" s="247" t="inlineStr">
        <is>
          <t>100% Organic Cotton</t>
        </is>
      </c>
      <c r="V149" s="247" t="n"/>
      <c r="W149" s="192" t="n">
        <v>42066</v>
      </c>
      <c r="X149" s="247" t="n"/>
      <c r="Y149" s="247" t="n"/>
      <c r="Z149" s="18" t="n"/>
      <c r="AA149" s="18" t="n"/>
      <c r="AB149" s="160" t="inlineStr">
        <is>
          <t>Euro</t>
        </is>
      </c>
      <c r="AC149" s="644" t="n"/>
      <c r="AD149" s="645" t="n">
        <v>19.5</v>
      </c>
      <c r="AE149" s="644" t="n"/>
      <c r="AF149" s="645" t="n">
        <v>0.25</v>
      </c>
      <c r="AG149" s="645">
        <f>(IF(AE149&gt;0, AE149, IF(AD149&gt;0, AD149, IF(AC149&gt;0, AC149, 0))))+AF149</f>
        <v/>
      </c>
      <c r="AH149" s="645">
        <f>AJ149/2.5</f>
        <v/>
      </c>
      <c r="AI149" s="645" t="n">
        <v>109.95</v>
      </c>
      <c r="AJ149" s="645" t="n">
        <v>109.95</v>
      </c>
      <c r="AK149" s="171">
        <f>(AH149-AG149)/AH149</f>
        <v/>
      </c>
      <c r="AL149" s="27" t="n"/>
      <c r="AM149" s="27" t="n"/>
      <c r="AN149" s="27" t="n"/>
      <c r="AO149" s="646" t="inlineStr">
        <is>
          <t>FABRIC 18/sep</t>
        </is>
      </c>
      <c r="AP149" s="646" t="n"/>
      <c r="AQ149" s="27" t="n"/>
      <c r="AR149" s="41" t="n">
        <v>16</v>
      </c>
      <c r="AS149" s="41" t="inlineStr">
        <is>
          <t>M</t>
        </is>
      </c>
      <c r="AT149" s="41" t="n"/>
      <c r="AU149" s="132" t="n"/>
      <c r="AV149" s="97" t="n"/>
      <c r="AW149" s="128" t="n">
        <v>41978</v>
      </c>
      <c r="AX149" s="129" t="n">
        <v>42009</v>
      </c>
      <c r="AY149" s="648" t="n"/>
      <c r="AZ149" s="49" t="n"/>
      <c r="BA149" s="649" t="n"/>
      <c r="BB149" s="36" t="n"/>
      <c r="BC149" s="650" t="n"/>
      <c r="BD149" s="27" t="n"/>
      <c r="BE149" s="27" t="n"/>
      <c r="BF149" s="646" t="n"/>
      <c r="BG149" s="41" t="n"/>
      <c r="BH149" s="41" t="n"/>
      <c r="BI149" s="648" t="n"/>
      <c r="BJ149" s="27" t="n"/>
      <c r="BK149" s="27">
        <f>+WEEKNUM(BJ149)</f>
        <v/>
      </c>
      <c r="BL149" s="646" t="n"/>
      <c r="BM149" s="27" t="n"/>
      <c r="BN149" s="27" t="n"/>
      <c r="BO149" s="27" t="n"/>
      <c r="BP149" s="27">
        <f>BO149*Z149</f>
        <v/>
      </c>
      <c r="BQ149" s="27" t="n"/>
      <c r="BR149" s="108">
        <f>BO149*AH149</f>
        <v/>
      </c>
      <c r="BS149" s="108">
        <f>BR149-(BO149*AG149)</f>
        <v/>
      </c>
      <c r="BT149" s="112">
        <f>BO149*AK149</f>
        <v/>
      </c>
      <c r="BU149" s="13" t="n"/>
    </row>
    <row customFormat="1" customHeight="1" hidden="1" ht="44.25" r="150" s="86">
      <c r="A150" s="73" t="inlineStr">
        <is>
          <t>x</t>
        </is>
      </c>
      <c r="B150" s="73" t="n"/>
      <c r="C150" s="74" t="inlineStr">
        <is>
          <t>KOI</t>
        </is>
      </c>
      <c r="D150" s="73" t="inlineStr">
        <is>
          <t>sweat</t>
        </is>
      </c>
      <c r="E150" s="75" t="inlineStr">
        <is>
          <t>MEN</t>
        </is>
      </c>
      <c r="F150" s="76" t="inlineStr">
        <is>
          <t>K150755015</t>
        </is>
      </c>
      <c r="G150" s="76" t="inlineStr">
        <is>
          <t>BALDWIN</t>
        </is>
      </c>
      <c r="H150" s="76" t="inlineStr">
        <is>
          <t>Indigo Flower</t>
        </is>
      </c>
      <c r="I150" s="121" t="n"/>
      <c r="J150" s="121" t="n"/>
      <c r="K150" s="121" t="n"/>
      <c r="L150" s="77" t="n">
        <v>41919</v>
      </c>
      <c r="M150" s="76" t="inlineStr">
        <is>
          <t>GRG</t>
        </is>
      </c>
      <c r="N150" s="78" t="n"/>
      <c r="O150" s="78" t="n"/>
      <c r="P150" s="78" t="n"/>
      <c r="Q150" s="79" t="n"/>
      <c r="R150" s="79" t="n"/>
      <c r="S150" s="139" t="n"/>
      <c r="T150" s="80" t="n"/>
      <c r="U150" s="80" t="inlineStr">
        <is>
          <t>Organic sweat (as SS15)</t>
        </is>
      </c>
      <c r="V150" s="80" t="n"/>
      <c r="W150" s="80" t="n"/>
      <c r="X150" s="80" t="n"/>
      <c r="Y150" s="80" t="n"/>
      <c r="Z150" s="81" t="n"/>
      <c r="AA150" s="81" t="n"/>
      <c r="AB150" s="161" t="n"/>
      <c r="AC150" s="656" t="n"/>
      <c r="AD150" s="657" t="n"/>
      <c r="AE150" s="656" t="n"/>
      <c r="AF150" s="657" t="n"/>
      <c r="AG150" s="657">
        <f>(IF(AE150&gt;0, AE150, IF(AD150&gt;0, AD150, IF(AC150&gt;0, AC150, 0))))+AF150</f>
        <v/>
      </c>
      <c r="AH150" s="657">
        <f>AG150*2</f>
        <v/>
      </c>
      <c r="AI150" s="657">
        <f>AG150*2.5</f>
        <v/>
      </c>
      <c r="AJ150" s="657">
        <f>AH150*2.5</f>
        <v/>
      </c>
      <c r="AK150" s="172">
        <f>(AH150-AG150)/AH150</f>
        <v/>
      </c>
      <c r="AL150" s="82" t="n"/>
      <c r="AM150" s="82" t="n"/>
      <c r="AN150" s="82" t="n"/>
      <c r="AO150" s="658" t="inlineStr">
        <is>
          <t>FABRIC 18/sep</t>
        </is>
      </c>
      <c r="AP150" s="658" t="n"/>
      <c r="AQ150" s="82" t="n"/>
      <c r="AR150" s="82" t="n">
        <v>16</v>
      </c>
      <c r="AS150" s="82" t="inlineStr">
        <is>
          <t>M</t>
        </is>
      </c>
      <c r="AT150" s="82" t="n"/>
      <c r="AU150" s="158" t="n"/>
      <c r="AV150" s="98" t="n"/>
      <c r="AW150" s="98" t="inlineStr">
        <is>
          <t>ETD 06-Dec</t>
        </is>
      </c>
      <c r="AX150" s="98" t="n"/>
      <c r="AY150" s="658" t="n"/>
      <c r="AZ150" s="81" t="n"/>
      <c r="BA150" s="658" t="n"/>
      <c r="BB150" s="84" t="n"/>
      <c r="BC150" s="659" t="n"/>
      <c r="BD150" s="82" t="n"/>
      <c r="BE150" s="82" t="n"/>
      <c r="BF150" s="658" t="n"/>
      <c r="BG150" s="82" t="n"/>
      <c r="BH150" s="82" t="n"/>
      <c r="BI150" s="658" t="n"/>
      <c r="BJ150" s="82" t="n"/>
      <c r="BK150" s="82">
        <f>+WEEKNUM(BJ150)</f>
        <v/>
      </c>
      <c r="BL150" s="658" t="n"/>
      <c r="BM150" s="82" t="n"/>
      <c r="BN150" s="82" t="n"/>
      <c r="BO150" s="82" t="n"/>
      <c r="BP150" s="82">
        <f>BO150*Z150</f>
        <v/>
      </c>
      <c r="BQ150" s="82" t="n"/>
      <c r="BR150" s="109">
        <f>BO150*AH150</f>
        <v/>
      </c>
      <c r="BS150" s="109">
        <f>BR150-(BO150*AG150)</f>
        <v/>
      </c>
      <c r="BT150" s="113">
        <f>BO150*AK150</f>
        <v/>
      </c>
      <c r="BU150" s="78" t="n"/>
    </row>
    <row customFormat="1" customHeight="1" hidden="1" ht="44.25" r="151" s="86">
      <c r="A151" s="73" t="inlineStr">
        <is>
          <t>x</t>
        </is>
      </c>
      <c r="B151" s="73" t="n"/>
      <c r="C151" s="74" t="inlineStr">
        <is>
          <t>KOI</t>
        </is>
      </c>
      <c r="D151" s="73" t="inlineStr">
        <is>
          <t>sweat</t>
        </is>
      </c>
      <c r="E151" s="75" t="inlineStr">
        <is>
          <t>MEN</t>
        </is>
      </c>
      <c r="F151" s="76" t="inlineStr">
        <is>
          <t>K150755016</t>
        </is>
      </c>
      <c r="G151" s="76" t="inlineStr">
        <is>
          <t>BALDWIN</t>
        </is>
      </c>
      <c r="H151" s="76" t="inlineStr">
        <is>
          <t>Natural Indigo Origami Western AOP</t>
        </is>
      </c>
      <c r="I151" s="121" t="n"/>
      <c r="J151" s="121" t="n"/>
      <c r="K151" s="121" t="n"/>
      <c r="L151" s="77" t="n">
        <v>41919</v>
      </c>
      <c r="M151" s="76" t="inlineStr">
        <is>
          <t>IndyBlu</t>
        </is>
      </c>
      <c r="N151" s="78" t="n"/>
      <c r="O151" s="78" t="n"/>
      <c r="P151" s="78" t="n"/>
      <c r="Q151" s="79" t="n"/>
      <c r="R151" s="79" t="n"/>
      <c r="S151" s="139" t="inlineStr">
        <is>
          <t>KOI-SWEAT-AW15-001</t>
        </is>
      </c>
      <c r="T151" s="80" t="n"/>
      <c r="U151" s="80" t="n"/>
      <c r="V151" s="80" t="n"/>
      <c r="W151" s="80" t="n"/>
      <c r="X151" s="80" t="n"/>
      <c r="Y151" s="80" t="n"/>
      <c r="Z151" s="81" t="n"/>
      <c r="AA151" s="81" t="n"/>
      <c r="AB151" s="161" t="n"/>
      <c r="AC151" s="656" t="n"/>
      <c r="AD151" s="657" t="n"/>
      <c r="AE151" s="656" t="n"/>
      <c r="AF151" s="657">
        <f>(IF(AE151&gt;0, AE151, IF(AD151&gt;0, AD151, IF(AC151&gt;0, AC151, 0))))*0.3</f>
        <v/>
      </c>
      <c r="AG151" s="657">
        <f>(IF(AE151&gt;0, AE151, IF(AD151&gt;0, AD151, IF(AC151&gt;0, AC151, 0))))+AF151</f>
        <v/>
      </c>
      <c r="AH151" s="657">
        <f>AG151*2</f>
        <v/>
      </c>
      <c r="AI151" s="657">
        <f>AG151*2.5</f>
        <v/>
      </c>
      <c r="AJ151" s="657">
        <f>AH151*2.5</f>
        <v/>
      </c>
      <c r="AK151" s="172">
        <f>(AH151-AG151)/AH151</f>
        <v/>
      </c>
      <c r="AL151" s="82" t="n"/>
      <c r="AM151" s="82" t="n"/>
      <c r="AN151" s="82" t="n"/>
      <c r="AO151" s="658" t="n">
        <v>41885</v>
      </c>
      <c r="AP151" s="658" t="n"/>
      <c r="AQ151" s="82" t="n"/>
      <c r="AR151" s="82" t="n">
        <v>16</v>
      </c>
      <c r="AS151" s="82" t="inlineStr">
        <is>
          <t>M</t>
        </is>
      </c>
      <c r="AT151" s="82" t="n"/>
      <c r="AU151" s="158" t="n"/>
      <c r="AV151" s="98" t="n"/>
      <c r="AW151" s="98" t="inlineStr">
        <is>
          <t>ETD 06-Dec</t>
        </is>
      </c>
      <c r="AX151" s="98" t="n"/>
      <c r="AY151" s="658" t="n"/>
      <c r="AZ151" s="81" t="n"/>
      <c r="BA151" s="658" t="n"/>
      <c r="BB151" s="84" t="n"/>
      <c r="BC151" s="659" t="n"/>
      <c r="BD151" s="82" t="n"/>
      <c r="BE151" s="82" t="n"/>
      <c r="BF151" s="658" t="n"/>
      <c r="BG151" s="82" t="n"/>
      <c r="BH151" s="82" t="n"/>
      <c r="BI151" s="658" t="n"/>
      <c r="BJ151" s="82" t="n"/>
      <c r="BK151" s="82">
        <f>+WEEKNUM(BJ151)</f>
        <v/>
      </c>
      <c r="BL151" s="658" t="n"/>
      <c r="BM151" s="82" t="n"/>
      <c r="BN151" s="82" t="n"/>
      <c r="BO151" s="82" t="n"/>
      <c r="BP151" s="82">
        <f>BO151*Z151</f>
        <v/>
      </c>
      <c r="BQ151" s="82" t="n"/>
      <c r="BR151" s="109">
        <f>BO151*AH151</f>
        <v/>
      </c>
      <c r="BS151" s="109">
        <f>BR151-(BO151*AG151)</f>
        <v/>
      </c>
      <c r="BT151" s="113">
        <f>BO151*AK151</f>
        <v/>
      </c>
      <c r="BU151" s="78" t="n"/>
    </row>
    <row customFormat="1" customHeight="1" ht="44.25" r="152" s="86">
      <c r="A152" s="5" t="n"/>
      <c r="B152" s="5" t="n">
        <v>3</v>
      </c>
      <c r="C152" s="6" t="inlineStr">
        <is>
          <t>KOI</t>
        </is>
      </c>
      <c r="D152" s="5" t="inlineStr">
        <is>
          <t>sweat</t>
        </is>
      </c>
      <c r="E152" s="8" t="inlineStr">
        <is>
          <t>MEN</t>
        </is>
      </c>
      <c r="F152" s="96" t="inlineStr">
        <is>
          <t>K150755016</t>
        </is>
      </c>
      <c r="G152" s="96" t="inlineStr">
        <is>
          <t>BALDWIN</t>
        </is>
      </c>
      <c r="H152" s="96" t="inlineStr">
        <is>
          <t>Bandana AOP</t>
        </is>
      </c>
      <c r="I152" s="149" t="n"/>
      <c r="J152" s="149" t="inlineStr">
        <is>
          <t>Regular</t>
        </is>
      </c>
      <c r="K152" s="149" t="n"/>
      <c r="L152" s="7" t="n">
        <v>41919</v>
      </c>
      <c r="M152" s="48" t="inlineStr">
        <is>
          <t>IndyBlu</t>
        </is>
      </c>
      <c r="N152" s="13" t="inlineStr">
        <is>
          <t>Young Brand</t>
        </is>
      </c>
      <c r="O152" s="13" t="inlineStr">
        <is>
          <t>n/a</t>
        </is>
      </c>
      <c r="P152" s="13" t="inlineStr">
        <is>
          <t>IN</t>
        </is>
      </c>
      <c r="Q152" s="134" t="inlineStr">
        <is>
          <t>C/O</t>
        </is>
      </c>
      <c r="R152" s="17" t="n"/>
      <c r="S152" s="135" t="n"/>
      <c r="T152" s="247" t="inlineStr">
        <is>
          <t>KOI-SWEAT-AW15-001</t>
        </is>
      </c>
      <c r="U152" s="247" t="inlineStr">
        <is>
          <t>100% Organic Cotton</t>
        </is>
      </c>
      <c r="V152" s="247" t="n"/>
      <c r="W152" s="193" t="n">
        <v>41980</v>
      </c>
      <c r="X152" s="192" t="n">
        <v>42008</v>
      </c>
      <c r="Y152" s="192" t="n">
        <v>42036</v>
      </c>
      <c r="Z152" s="18" t="n"/>
      <c r="AA152" s="18" t="n"/>
      <c r="AB152" s="160" t="inlineStr">
        <is>
          <t>Euro</t>
        </is>
      </c>
      <c r="AC152" s="644" t="n"/>
      <c r="AD152" s="645" t="n">
        <v>30.65</v>
      </c>
      <c r="AE152" s="644" t="n"/>
      <c r="AF152" s="645">
        <f>(IF(AE152&gt;0, AE152, IF(AD152&gt;0, AD152, IF(AC152&gt;0, AC152, 0))))*0.3</f>
        <v/>
      </c>
      <c r="AG152" s="645">
        <f>(IF(AE152&gt;0, AE152, IF(AD152&gt;0, AD152, IF(AC152&gt;0, AC152, 0))))+AF152</f>
        <v/>
      </c>
      <c r="AH152" s="645">
        <f>AJ152/2.5</f>
        <v/>
      </c>
      <c r="AI152" s="645" t="n">
        <v>149.95</v>
      </c>
      <c r="AJ152" s="645" t="n">
        <v>149.95</v>
      </c>
      <c r="AK152" s="171">
        <f>(AH152-AG152)/AH152</f>
        <v/>
      </c>
      <c r="AL152" s="27" t="n"/>
      <c r="AM152" s="27" t="n"/>
      <c r="AN152" s="27" t="n"/>
      <c r="AO152" s="646" t="n"/>
      <c r="AP152" s="646" t="n"/>
      <c r="AQ152" s="27" t="inlineStr">
        <is>
          <t>updated sheet send on 7-okt</t>
        </is>
      </c>
      <c r="AR152" s="41" t="n">
        <v>16</v>
      </c>
      <c r="AS152" s="41" t="inlineStr">
        <is>
          <t>M</t>
        </is>
      </c>
      <c r="AT152" s="41" t="n"/>
      <c r="AU152" s="41" t="n"/>
      <c r="AV152" s="97" t="n"/>
      <c r="AW152" s="97" t="inlineStr">
        <is>
          <t>TBC</t>
        </is>
      </c>
      <c r="AX152" s="97" t="n"/>
      <c r="AY152" s="648" t="n"/>
      <c r="AZ152" s="49" t="n"/>
      <c r="BA152" s="649" t="n"/>
      <c r="BB152" s="36" t="n"/>
      <c r="BC152" s="650" t="n"/>
      <c r="BD152" s="27" t="n"/>
      <c r="BE152" s="27" t="n"/>
      <c r="BF152" s="646" t="n"/>
      <c r="BG152" s="41" t="n"/>
      <c r="BH152" s="41" t="n"/>
      <c r="BI152" s="648" t="n"/>
      <c r="BJ152" s="27" t="n"/>
      <c r="BK152" s="27">
        <f>+WEEKNUM(BJ152)</f>
        <v/>
      </c>
      <c r="BL152" s="646" t="n"/>
      <c r="BM152" s="27" t="n"/>
      <c r="BN152" s="27" t="n"/>
      <c r="BO152" s="27" t="n"/>
      <c r="BP152" s="27">
        <f>BO152*Z152</f>
        <v/>
      </c>
      <c r="BQ152" s="27" t="n"/>
      <c r="BR152" s="108">
        <f>BO152*AH152</f>
        <v/>
      </c>
      <c r="BS152" s="108">
        <f>BR152-(BO152*AG152)</f>
        <v/>
      </c>
      <c r="BT152" s="112">
        <f>BO152*AK152</f>
        <v/>
      </c>
      <c r="BU152" s="13" t="n"/>
    </row>
    <row customHeight="1" ht="44.25" r="153" s="304">
      <c r="A153" s="5" t="n"/>
      <c r="B153" s="5" t="n">
        <v>1</v>
      </c>
      <c r="C153" s="6" t="inlineStr">
        <is>
          <t>KOI</t>
        </is>
      </c>
      <c r="D153" s="5" t="inlineStr">
        <is>
          <t>sweat</t>
        </is>
      </c>
      <c r="E153" s="8" t="inlineStr">
        <is>
          <t>MEN</t>
        </is>
      </c>
      <c r="F153" s="96" t="inlineStr">
        <is>
          <t>K150755017</t>
        </is>
      </c>
      <c r="G153" s="96" t="inlineStr">
        <is>
          <t>BALDWIN</t>
        </is>
      </c>
      <c r="H153" s="96" t="inlineStr">
        <is>
          <t>Reverse Herringbone</t>
        </is>
      </c>
      <c r="I153" s="149" t="n"/>
      <c r="J153" s="149" t="inlineStr">
        <is>
          <t>Regular</t>
        </is>
      </c>
      <c r="K153" s="149" t="n"/>
      <c r="L153" s="7" t="n"/>
      <c r="M153" s="48" t="inlineStr">
        <is>
          <t>Uni Textiles</t>
        </is>
      </c>
      <c r="N153" s="13" t="inlineStr">
        <is>
          <t>New Power</t>
        </is>
      </c>
      <c r="O153" s="13" t="n"/>
      <c r="P153" s="13" t="inlineStr">
        <is>
          <t>GR</t>
        </is>
      </c>
      <c r="Q153" s="134" t="inlineStr">
        <is>
          <t>C/O</t>
        </is>
      </c>
      <c r="R153" s="17" t="n"/>
      <c r="S153" s="135" t="n"/>
      <c r="T153" s="247" t="inlineStr">
        <is>
          <t>Herringbone quality from Greece (use back side as front side)</t>
        </is>
      </c>
      <c r="U153" s="247" t="inlineStr">
        <is>
          <t>100% Organic Cotton</t>
        </is>
      </c>
      <c r="V153" s="247" t="n"/>
      <c r="W153" s="192" t="n">
        <v>42066</v>
      </c>
      <c r="X153" s="247" t="n"/>
      <c r="Y153" s="247" t="n"/>
      <c r="Z153" s="18" t="n"/>
      <c r="AA153" s="18" t="n"/>
      <c r="AB153" s="160" t="inlineStr">
        <is>
          <t>Euro</t>
        </is>
      </c>
      <c r="AC153" s="644" t="n"/>
      <c r="AD153" s="645" t="n">
        <v>22.8</v>
      </c>
      <c r="AE153" s="644" t="n"/>
      <c r="AF153" s="645" t="n">
        <v>0.25</v>
      </c>
      <c r="AG153" s="645">
        <f>(IF(AE153&gt;0, AE153, IF(AD153&gt;0, AD153, IF(AC153&gt;0, AC153, 0))))+AF153</f>
        <v/>
      </c>
      <c r="AH153" s="645">
        <f>AJ153/2.5</f>
        <v/>
      </c>
      <c r="AI153" s="645" t="n">
        <v>129.95</v>
      </c>
      <c r="AJ153" s="645" t="n">
        <v>129.95</v>
      </c>
      <c r="AK153" s="171">
        <f>(AH153-AG153)/AH153</f>
        <v/>
      </c>
      <c r="AL153" s="27" t="n"/>
      <c r="AM153" s="27" t="n"/>
      <c r="AN153" s="27" t="n"/>
      <c r="AO153" s="646" t="n">
        <v>41907</v>
      </c>
      <c r="AP153" s="646" t="n"/>
      <c r="AQ153" s="27" t="inlineStr">
        <is>
          <t>ETD 24-oct</t>
        </is>
      </c>
      <c r="AR153" s="41" t="n">
        <v>16</v>
      </c>
      <c r="AS153" s="41" t="inlineStr">
        <is>
          <t>M</t>
        </is>
      </c>
      <c r="AT153" s="41" t="n"/>
      <c r="AU153" s="132" t="n"/>
      <c r="AV153" s="97" t="n"/>
      <c r="AW153" s="128" t="n">
        <v>41978</v>
      </c>
      <c r="AX153" s="97" t="n"/>
      <c r="AY153" s="648" t="n"/>
      <c r="AZ153" s="49" t="n"/>
      <c r="BA153" s="649" t="n"/>
      <c r="BB153" s="36" t="n"/>
      <c r="BC153" s="650" t="n"/>
      <c r="BD153" s="27" t="n"/>
      <c r="BE153" s="27" t="n"/>
      <c r="BF153" s="646" t="n"/>
      <c r="BG153" s="41" t="n"/>
      <c r="BH153" s="41" t="n"/>
      <c r="BI153" s="648" t="n"/>
      <c r="BJ153" s="27" t="n"/>
      <c r="BK153" s="27">
        <f>+WEEKNUM(BJ153)</f>
        <v/>
      </c>
      <c r="BL153" s="646" t="n"/>
      <c r="BM153" s="27" t="n"/>
      <c r="BN153" s="27" t="n"/>
      <c r="BO153" s="27" t="n"/>
      <c r="BP153" s="27">
        <f>BO153*Z153</f>
        <v/>
      </c>
      <c r="BQ153" s="27" t="n"/>
      <c r="BR153" s="108">
        <f>BO153*AH153</f>
        <v/>
      </c>
      <c r="BS153" s="108">
        <f>BR153-(BO153*AG153)</f>
        <v/>
      </c>
      <c r="BT153" s="112">
        <f>BO153*AK153</f>
        <v/>
      </c>
      <c r="BU153" s="13" t="n"/>
    </row>
    <row customHeight="1" ht="44.25" r="154" s="304">
      <c r="A154" s="5" t="n"/>
      <c r="B154" s="5" t="n">
        <v>2</v>
      </c>
      <c r="C154" s="6" t="inlineStr">
        <is>
          <t>KOI</t>
        </is>
      </c>
      <c r="D154" s="5" t="inlineStr">
        <is>
          <t>sweat</t>
        </is>
      </c>
      <c r="E154" s="8" t="inlineStr">
        <is>
          <t>MEN</t>
        </is>
      </c>
      <c r="F154" s="96" t="inlineStr">
        <is>
          <t>K150755018</t>
        </is>
      </c>
      <c r="G154" s="96" t="inlineStr">
        <is>
          <t>BALDWIN</t>
        </is>
      </c>
      <c r="H154" s="96" t="inlineStr">
        <is>
          <t>Herringbone Kings</t>
        </is>
      </c>
      <c r="I154" s="149" t="n"/>
      <c r="J154" s="149" t="inlineStr">
        <is>
          <t>Regular</t>
        </is>
      </c>
      <c r="K154" s="149" t="n"/>
      <c r="L154" s="7" t="n">
        <v>41919</v>
      </c>
      <c r="M154" s="48" t="inlineStr">
        <is>
          <t>Uni Textiles</t>
        </is>
      </c>
      <c r="N154" s="13" t="inlineStr">
        <is>
          <t>New Power</t>
        </is>
      </c>
      <c r="O154" s="13" t="n"/>
      <c r="P154" s="13" t="inlineStr">
        <is>
          <t>GR</t>
        </is>
      </c>
      <c r="Q154" s="134" t="inlineStr">
        <is>
          <t>C/O</t>
        </is>
      </c>
      <c r="R154" s="17" t="n"/>
      <c r="S154" s="135" t="n"/>
      <c r="T154" s="247" t="inlineStr">
        <is>
          <t>Herringbone quality from Greece (use back side as front side)</t>
        </is>
      </c>
      <c r="U154" s="247" t="inlineStr">
        <is>
          <t>100% Organic Cotton</t>
        </is>
      </c>
      <c r="V154" s="247" t="n"/>
      <c r="W154" s="192" t="n">
        <v>42066</v>
      </c>
      <c r="X154" s="247" t="n"/>
      <c r="Y154" s="247" t="n"/>
      <c r="Z154" s="18" t="n"/>
      <c r="AA154" s="18" t="n"/>
      <c r="AB154" s="160" t="inlineStr">
        <is>
          <t>Euro</t>
        </is>
      </c>
      <c r="AC154" s="644" t="n"/>
      <c r="AD154" s="645" t="n">
        <v>27.9</v>
      </c>
      <c r="AE154" s="644" t="n"/>
      <c r="AF154" s="645" t="n">
        <v>0.25</v>
      </c>
      <c r="AG154" s="645">
        <f>(IF(AE154&gt;0, AE154, IF(AD154&gt;0, AD154, IF(AC154&gt;0, AC154, 0))))+AF154</f>
        <v/>
      </c>
      <c r="AH154" s="645">
        <f>AJ154/2.5</f>
        <v/>
      </c>
      <c r="AI154" s="645" t="n">
        <v>149.95</v>
      </c>
      <c r="AJ154" s="645" t="n">
        <v>149.95</v>
      </c>
      <c r="AK154" s="171">
        <f>(AH154-AG154)/AH154</f>
        <v/>
      </c>
      <c r="AL154" s="27" t="n"/>
      <c r="AM154" s="27" t="n"/>
      <c r="AN154" s="27" t="n"/>
      <c r="AO154" s="646" t="n">
        <v>41907</v>
      </c>
      <c r="AP154" s="646" t="n"/>
      <c r="AQ154" s="27" t="inlineStr">
        <is>
          <t>ETD 24-oct</t>
        </is>
      </c>
      <c r="AR154" s="41" t="n">
        <v>16</v>
      </c>
      <c r="AS154" s="41" t="inlineStr">
        <is>
          <t>M</t>
        </is>
      </c>
      <c r="AT154" s="41" t="n"/>
      <c r="AU154" s="132" t="n"/>
      <c r="AV154" s="97" t="n"/>
      <c r="AW154" s="128" t="n">
        <v>41978</v>
      </c>
      <c r="AX154" s="97" t="n"/>
      <c r="AY154" s="648" t="n"/>
      <c r="AZ154" s="49" t="n"/>
      <c r="BA154" s="649" t="n"/>
      <c r="BB154" s="36" t="n"/>
      <c r="BC154" s="650" t="n"/>
      <c r="BD154" s="27" t="n"/>
      <c r="BE154" s="27" t="n"/>
      <c r="BF154" s="646" t="n"/>
      <c r="BG154" s="41" t="n"/>
      <c r="BH154" s="41" t="n"/>
      <c r="BI154" s="648" t="n"/>
      <c r="BJ154" s="27" t="n"/>
      <c r="BK154" s="27">
        <f>+WEEKNUM(BJ154)</f>
        <v/>
      </c>
      <c r="BL154" s="646" t="n"/>
      <c r="BM154" s="27" t="n"/>
      <c r="BN154" s="27" t="n"/>
      <c r="BO154" s="27" t="n"/>
      <c r="BP154" s="27">
        <f>BO154*Z154</f>
        <v/>
      </c>
      <c r="BQ154" s="27" t="n"/>
      <c r="BR154" s="108">
        <f>BO154*AH154</f>
        <v/>
      </c>
      <c r="BS154" s="108">
        <f>BR154-(BO154*AG154)</f>
        <v/>
      </c>
      <c r="BT154" s="112">
        <f>BO154*AK154</f>
        <v/>
      </c>
      <c r="BU154" s="78" t="n"/>
    </row>
    <row customFormat="1" customHeight="1" hidden="1" ht="44.25" r="155" s="86">
      <c r="A155" s="73" t="inlineStr">
        <is>
          <t>x</t>
        </is>
      </c>
      <c r="B155" s="73" t="n"/>
      <c r="C155" s="74" t="inlineStr">
        <is>
          <t>KOI</t>
        </is>
      </c>
      <c r="D155" s="73" t="n"/>
      <c r="E155" s="75" t="inlineStr">
        <is>
          <t>MEN</t>
        </is>
      </c>
      <c r="F155" s="76" t="inlineStr">
        <is>
          <t>K150755020</t>
        </is>
      </c>
      <c r="G155" s="76" t="inlineStr">
        <is>
          <t>CAI</t>
        </is>
      </c>
      <c r="H155" s="76" t="inlineStr">
        <is>
          <t>Red / Navy</t>
        </is>
      </c>
      <c r="I155" s="121" t="n"/>
      <c r="J155" s="121" t="n"/>
      <c r="K155" s="121" t="n"/>
      <c r="L155" s="77" t="n">
        <v>41919</v>
      </c>
      <c r="M155" s="76" t="inlineStr">
        <is>
          <t>IndyBlu</t>
        </is>
      </c>
      <c r="N155" s="78" t="n"/>
      <c r="O155" s="78" t="n"/>
      <c r="P155" s="78" t="n"/>
      <c r="Q155" s="79" t="n"/>
      <c r="R155" s="79" t="n"/>
      <c r="S155" s="139" t="inlineStr">
        <is>
          <t>KOI-JERSEY-SS15-006</t>
        </is>
      </c>
      <c r="T155" s="80" t="n"/>
      <c r="U155" s="80" t="n"/>
      <c r="V155" s="80" t="n"/>
      <c r="W155" s="80" t="n"/>
      <c r="X155" s="80" t="n"/>
      <c r="Y155" s="80" t="n"/>
      <c r="Z155" s="81" t="n"/>
      <c r="AA155" s="81" t="n"/>
      <c r="AB155" s="161" t="n"/>
      <c r="AC155" s="656" t="n"/>
      <c r="AD155" s="657" t="n"/>
      <c r="AE155" s="656" t="n"/>
      <c r="AF155" s="657">
        <f>(IF(AE155&gt;0, AE155, IF(AD155&gt;0, AD155, IF(AC155&gt;0, AC155, 0))))*0.3</f>
        <v/>
      </c>
      <c r="AG155" s="657">
        <f>(IF(AE155&gt;0, AE155, IF(AD155&gt;0, AD155, IF(AC155&gt;0, AC155, 0))))+AF155</f>
        <v/>
      </c>
      <c r="AH155" s="657">
        <f>AG155*2</f>
        <v/>
      </c>
      <c r="AI155" s="657">
        <f>AG155*2.5</f>
        <v/>
      </c>
      <c r="AJ155" s="657">
        <f>AH155*2.5</f>
        <v/>
      </c>
      <c r="AK155" s="172">
        <f>(AH155-AG155)/AH155</f>
        <v/>
      </c>
      <c r="AL155" s="82" t="n"/>
      <c r="AM155" s="82" t="n"/>
      <c r="AN155" s="82" t="n"/>
      <c r="AO155" s="658" t="n">
        <v>41885</v>
      </c>
      <c r="AP155" s="658" t="n"/>
      <c r="AQ155" s="82" t="inlineStr">
        <is>
          <t>proto comments latest week 41</t>
        </is>
      </c>
      <c r="AR155" s="82" t="n">
        <v>16</v>
      </c>
      <c r="AS155" s="82" t="inlineStr">
        <is>
          <t>M</t>
        </is>
      </c>
      <c r="AT155" s="82" t="n"/>
      <c r="AU155" s="82" t="n"/>
      <c r="AV155" s="98" t="n"/>
      <c r="AW155" s="98" t="inlineStr">
        <is>
          <t>ETD 06-Dec</t>
        </is>
      </c>
      <c r="AX155" s="98" t="n"/>
      <c r="AY155" s="658" t="n"/>
      <c r="AZ155" s="81" t="n"/>
      <c r="BA155" s="658" t="n"/>
      <c r="BB155" s="84" t="n"/>
      <c r="BC155" s="659" t="n"/>
      <c r="BD155" s="82" t="n"/>
      <c r="BE155" s="82" t="n"/>
      <c r="BF155" s="658" t="n"/>
      <c r="BG155" s="82" t="n"/>
      <c r="BH155" s="82" t="n"/>
      <c r="BI155" s="658" t="n"/>
      <c r="BJ155" s="82" t="n"/>
      <c r="BK155" s="82">
        <f>+WEEKNUM(BJ155)</f>
        <v/>
      </c>
      <c r="BL155" s="658" t="n"/>
      <c r="BM155" s="82" t="n"/>
      <c r="BN155" s="82" t="n"/>
      <c r="BO155" s="82" t="n"/>
      <c r="BP155" s="82">
        <f>BO155*Z155</f>
        <v/>
      </c>
      <c r="BQ155" s="82" t="n"/>
      <c r="BR155" s="109">
        <f>BO155*AH155</f>
        <v/>
      </c>
      <c r="BS155" s="109">
        <f>BR155-(BO155*AG155)</f>
        <v/>
      </c>
      <c r="BT155" s="113">
        <f>BO155*AK155</f>
        <v/>
      </c>
      <c r="BU155" s="78" t="n"/>
    </row>
    <row customFormat="1" customHeight="1" hidden="1" ht="44.25" r="156" s="86">
      <c r="A156" s="73" t="inlineStr">
        <is>
          <t>x</t>
        </is>
      </c>
      <c r="B156" s="73" t="n"/>
      <c r="C156" s="74" t="inlineStr">
        <is>
          <t>KOI</t>
        </is>
      </c>
      <c r="D156" s="73" t="inlineStr">
        <is>
          <t>sweat</t>
        </is>
      </c>
      <c r="E156" s="75" t="inlineStr">
        <is>
          <t>MEN</t>
        </is>
      </c>
      <c r="F156" s="76" t="inlineStr">
        <is>
          <t>K150755030</t>
        </is>
      </c>
      <c r="G156" s="76" t="inlineStr">
        <is>
          <t>RAMSES</t>
        </is>
      </c>
      <c r="H156" s="76" t="inlineStr">
        <is>
          <t>Grey Melee Tattoo Embroidery</t>
        </is>
      </c>
      <c r="I156" s="121" t="n"/>
      <c r="J156" s="121" t="n"/>
      <c r="K156" s="121" t="n"/>
      <c r="L156" s="77" t="n">
        <v>41919</v>
      </c>
      <c r="M156" s="76" t="inlineStr">
        <is>
          <t>Uni Textiles</t>
        </is>
      </c>
      <c r="N156" s="78" t="n"/>
      <c r="O156" s="78" t="n"/>
      <c r="P156" s="78" t="n"/>
      <c r="Q156" s="79" t="n"/>
      <c r="R156" s="79" t="n"/>
      <c r="S156" s="139" t="n"/>
      <c r="T156" s="80" t="n"/>
      <c r="U156" s="80" t="inlineStr">
        <is>
          <t>Grey melee sweat from Greece</t>
        </is>
      </c>
      <c r="V156" s="80" t="n"/>
      <c r="W156" s="80" t="n"/>
      <c r="X156" s="80" t="n"/>
      <c r="Y156" s="80" t="n"/>
      <c r="Z156" s="81" t="n"/>
      <c r="AA156" s="81" t="n"/>
      <c r="AB156" s="161" t="n"/>
      <c r="AC156" s="656" t="n"/>
      <c r="AD156" s="657" t="n"/>
      <c r="AE156" s="656" t="n"/>
      <c r="AF156" s="657" t="n">
        <v>0.25</v>
      </c>
      <c r="AG156" s="657">
        <f>(IF(AE156&gt;0, AE156, IF(AD156&gt;0, AD156, IF(AC156&gt;0, AC156, 0))))+AF156</f>
        <v/>
      </c>
      <c r="AH156" s="657">
        <f>AG156*2</f>
        <v/>
      </c>
      <c r="AI156" s="657">
        <f>AG156*2.5</f>
        <v/>
      </c>
      <c r="AJ156" s="657">
        <f>AH156*2.5</f>
        <v/>
      </c>
      <c r="AK156" s="172">
        <f>(AH156-AG156)/AH156</f>
        <v/>
      </c>
      <c r="AL156" s="82" t="n"/>
      <c r="AM156" s="82" t="n"/>
      <c r="AN156" s="82" t="n"/>
      <c r="AO156" s="658" t="n">
        <v>41907</v>
      </c>
      <c r="AP156" s="658" t="n"/>
      <c r="AQ156" s="82" t="n"/>
      <c r="AR156" s="82" t="n">
        <v>16</v>
      </c>
      <c r="AS156" s="82" t="inlineStr">
        <is>
          <t>M</t>
        </is>
      </c>
      <c r="AT156" s="82" t="n"/>
      <c r="AU156" s="158" t="n"/>
      <c r="AV156" s="98" t="n"/>
      <c r="AW156" s="98" t="inlineStr">
        <is>
          <t>ETD 06-Dec</t>
        </is>
      </c>
      <c r="AX156" s="98" t="n"/>
      <c r="AY156" s="658" t="n"/>
      <c r="AZ156" s="81" t="n"/>
      <c r="BA156" s="658" t="n"/>
      <c r="BB156" s="84" t="n"/>
      <c r="BC156" s="659" t="n"/>
      <c r="BD156" s="82" t="n"/>
      <c r="BE156" s="82" t="n"/>
      <c r="BF156" s="658" t="n"/>
      <c r="BG156" s="82" t="n"/>
      <c r="BH156" s="82" t="n"/>
      <c r="BI156" s="658" t="n"/>
      <c r="BJ156" s="82" t="n"/>
      <c r="BK156" s="82">
        <f>+WEEKNUM(BJ156)</f>
        <v/>
      </c>
      <c r="BL156" s="658" t="n"/>
      <c r="BM156" s="82" t="n"/>
      <c r="BN156" s="82" t="n"/>
      <c r="BO156" s="82" t="n"/>
      <c r="BP156" s="82">
        <f>BO156*Z156</f>
        <v/>
      </c>
      <c r="BQ156" s="82" t="n"/>
      <c r="BR156" s="109">
        <f>BO156*AH156</f>
        <v/>
      </c>
      <c r="BS156" s="109">
        <f>BR156-(BO156*AG156)</f>
        <v/>
      </c>
      <c r="BT156" s="113">
        <f>BO156*AK156</f>
        <v/>
      </c>
      <c r="BU156" s="78" t="n"/>
    </row>
    <row customHeight="1" ht="44.25" r="157" s="304">
      <c r="A157" s="5" t="n"/>
      <c r="B157" s="5" t="n">
        <v>1</v>
      </c>
      <c r="C157" s="6" t="inlineStr">
        <is>
          <t>KOI</t>
        </is>
      </c>
      <c r="D157" s="5" t="inlineStr">
        <is>
          <t>sweat</t>
        </is>
      </c>
      <c r="E157" s="8" t="inlineStr">
        <is>
          <t>MEN</t>
        </is>
      </c>
      <c r="F157" s="96" t="inlineStr">
        <is>
          <t>K150755040</t>
        </is>
      </c>
      <c r="G157" s="96" t="inlineStr">
        <is>
          <t>SOLOMON</t>
        </is>
      </c>
      <c r="H157" s="96" t="inlineStr">
        <is>
          <t>Black Kings of Indigo</t>
        </is>
      </c>
      <c r="I157" s="149" t="n"/>
      <c r="J157" s="149" t="inlineStr">
        <is>
          <t xml:space="preserve">Loose </t>
        </is>
      </c>
      <c r="K157" s="149" t="n"/>
      <c r="L157" s="7" t="n"/>
      <c r="M157" s="48" t="inlineStr">
        <is>
          <t>Uni Textiles</t>
        </is>
      </c>
      <c r="N157" s="13" t="inlineStr">
        <is>
          <t>New Power</t>
        </is>
      </c>
      <c r="O157" s="13" t="n"/>
      <c r="P157" s="13" t="inlineStr">
        <is>
          <t>GR</t>
        </is>
      </c>
      <c r="Q157" s="134" t="inlineStr">
        <is>
          <t>NEW</t>
        </is>
      </c>
      <c r="R157" s="17" t="n"/>
      <c r="S157" s="135" t="n"/>
      <c r="T157" s="247" t="inlineStr">
        <is>
          <t>Organic sweat (carry over SS15)</t>
        </is>
      </c>
      <c r="U157" s="247" t="inlineStr">
        <is>
          <t>100% Organic Cotton</t>
        </is>
      </c>
      <c r="V157" s="247" t="n"/>
      <c r="W157" s="192" t="n">
        <v>42066</v>
      </c>
      <c r="X157" s="247" t="n"/>
      <c r="Y157" s="247" t="n"/>
      <c r="Z157" s="18" t="n"/>
      <c r="AA157" s="18" t="n"/>
      <c r="AB157" s="160" t="inlineStr">
        <is>
          <t>Euro</t>
        </is>
      </c>
      <c r="AC157" s="644" t="n"/>
      <c r="AD157" s="645" t="n">
        <v>17.65</v>
      </c>
      <c r="AE157" s="644" t="n"/>
      <c r="AF157" s="645" t="n">
        <v>0.25</v>
      </c>
      <c r="AG157" s="645">
        <f>(IF(AE157&gt;0, AE157, IF(AD157&gt;0, AD157, IF(AC157&gt;0, AC157, 0))))+AF157</f>
        <v/>
      </c>
      <c r="AH157" s="645">
        <f>AJ157/2.5</f>
        <v/>
      </c>
      <c r="AI157" s="645" t="n">
        <v>109.95</v>
      </c>
      <c r="AJ157" s="645" t="n">
        <v>109.95</v>
      </c>
      <c r="AK157" s="171">
        <f>(AH157-AG157)/AH157</f>
        <v/>
      </c>
      <c r="AL157" s="27" t="n"/>
      <c r="AM157" s="27" t="n"/>
      <c r="AN157" s="27" t="n"/>
      <c r="AO157" s="646" t="n">
        <v>41918</v>
      </c>
      <c r="AP157" s="646" t="n"/>
      <c r="AQ157" s="27" t="n"/>
      <c r="AR157" s="41" t="n">
        <v>16</v>
      </c>
      <c r="AS157" s="41" t="inlineStr">
        <is>
          <t>M</t>
        </is>
      </c>
      <c r="AT157" s="41" t="n"/>
      <c r="AU157" s="41" t="n"/>
      <c r="AV157" s="97" t="n"/>
      <c r="AW157" s="128" t="n">
        <v>41978</v>
      </c>
      <c r="AX157" s="129" t="n">
        <v>42009</v>
      </c>
      <c r="AY157" s="648" t="n"/>
      <c r="AZ157" s="49" t="n"/>
      <c r="BA157" s="649" t="n"/>
      <c r="BB157" s="36" t="n"/>
      <c r="BC157" s="650" t="n"/>
      <c r="BD157" s="27" t="n"/>
      <c r="BE157" s="27" t="n"/>
      <c r="BF157" s="646" t="n"/>
      <c r="BG157" s="41" t="n"/>
      <c r="BH157" s="41" t="n"/>
      <c r="BI157" s="648" t="n"/>
      <c r="BJ157" s="27" t="n"/>
      <c r="BK157" s="27">
        <f>+WEEKNUM(BJ157)</f>
        <v/>
      </c>
      <c r="BL157" s="646" t="n"/>
      <c r="BM157" s="27" t="n"/>
      <c r="BN157" s="27" t="n"/>
      <c r="BO157" s="27" t="n"/>
      <c r="BP157" s="27">
        <f>BO157*Z157</f>
        <v/>
      </c>
      <c r="BQ157" s="27" t="n"/>
      <c r="BR157" s="108">
        <f>BO157*AH157</f>
        <v/>
      </c>
      <c r="BS157" s="108">
        <f>BR157-(BO157*AG157)</f>
        <v/>
      </c>
      <c r="BT157" s="112">
        <f>BO157*AK157</f>
        <v/>
      </c>
      <c r="BU157" s="13" t="n"/>
    </row>
    <row customHeight="1" ht="44.25" r="158" s="304">
      <c r="A158" s="5" t="n"/>
      <c r="B158" s="5" t="n">
        <v>1</v>
      </c>
      <c r="C158" s="6" t="inlineStr">
        <is>
          <t>KOI</t>
        </is>
      </c>
      <c r="D158" s="5" t="inlineStr">
        <is>
          <t>sweat</t>
        </is>
      </c>
      <c r="E158" s="8" t="inlineStr">
        <is>
          <t>MEN</t>
        </is>
      </c>
      <c r="F158" s="96" t="inlineStr">
        <is>
          <t>K150755041</t>
        </is>
      </c>
      <c r="G158" s="96" t="inlineStr">
        <is>
          <t>CHRISTIAN</t>
        </is>
      </c>
      <c r="H158" s="96" t="inlineStr">
        <is>
          <t>Breton Stripe Navy / Red</t>
        </is>
      </c>
      <c r="I158" s="149" t="n"/>
      <c r="J158" s="149" t="inlineStr">
        <is>
          <t>Regular fit</t>
        </is>
      </c>
      <c r="K158" s="149" t="n"/>
      <c r="L158" s="7" t="n">
        <v>41928</v>
      </c>
      <c r="M158" s="48" t="inlineStr">
        <is>
          <t>IndyBlu</t>
        </is>
      </c>
      <c r="N158" s="13" t="inlineStr">
        <is>
          <t>Young Brand</t>
        </is>
      </c>
      <c r="O158" s="13" t="inlineStr">
        <is>
          <t>n/a</t>
        </is>
      </c>
      <c r="P158" s="13" t="inlineStr">
        <is>
          <t>IN</t>
        </is>
      </c>
      <c r="Q158" s="134" t="inlineStr">
        <is>
          <t>NEW</t>
        </is>
      </c>
      <c r="R158" s="17" t="n"/>
      <c r="S158" s="135" t="n"/>
      <c r="T158" s="247" t="n"/>
      <c r="U158" s="247" t="inlineStr">
        <is>
          <t>100% Organic Cotton</t>
        </is>
      </c>
      <c r="V158" s="247" t="n"/>
      <c r="W158" s="192" t="n">
        <v>42010</v>
      </c>
      <c r="X158" s="192" t="n">
        <v>42038</v>
      </c>
      <c r="Y158" s="192" t="n">
        <v>42066</v>
      </c>
      <c r="Z158" s="18" t="n"/>
      <c r="AA158" s="18" t="n"/>
      <c r="AB158" s="160" t="inlineStr">
        <is>
          <t>Euro</t>
        </is>
      </c>
      <c r="AC158" s="644" t="n"/>
      <c r="AD158" s="645" t="n">
        <v>15</v>
      </c>
      <c r="AE158" s="644" t="n"/>
      <c r="AF158" s="645">
        <f>(IF(AE158&gt;0, AE158, IF(AD158&gt;0, AD158, IF(AC158&gt;0, AC158, 0))))*0.3</f>
        <v/>
      </c>
      <c r="AG158" s="645">
        <f>(IF(AE158&gt;0, AE158, IF(AD158&gt;0, AD158, IF(AC158&gt;0, AC158, 0))))+AF158</f>
        <v/>
      </c>
      <c r="AH158" s="645">
        <f>AJ158/2.5</f>
        <v/>
      </c>
      <c r="AI158" s="645" t="n"/>
      <c r="AJ158" s="645" t="n"/>
      <c r="AK158" s="171">
        <f>(AH158-AG158)/AH158</f>
        <v/>
      </c>
      <c r="AL158" s="27" t="n"/>
      <c r="AM158" s="27" t="n"/>
      <c r="AN158" s="27" t="n"/>
      <c r="AO158" s="646" t="n">
        <v>41918</v>
      </c>
      <c r="AP158" s="646" t="n">
        <v>41967</v>
      </c>
      <c r="AQ158" s="27" t="n"/>
      <c r="AR158" s="41" t="n">
        <v>16</v>
      </c>
      <c r="AS158" s="41" t="inlineStr">
        <is>
          <t>M</t>
        </is>
      </c>
      <c r="AT158" s="41" t="n"/>
      <c r="AU158" s="41" t="n"/>
      <c r="AV158" s="97" t="n"/>
      <c r="AW158" s="186" t="n">
        <v>42009</v>
      </c>
      <c r="AX158" s="97" t="n"/>
      <c r="AY158" s="648" t="n"/>
      <c r="AZ158" s="49" t="n"/>
      <c r="BA158" s="649" t="n"/>
      <c r="BB158" s="36" t="n"/>
      <c r="BC158" s="650" t="n"/>
      <c r="BD158" s="27" t="n"/>
      <c r="BE158" s="27" t="n"/>
      <c r="BF158" s="646" t="n"/>
      <c r="BG158" s="41" t="n"/>
      <c r="BH158" s="41" t="n"/>
      <c r="BI158" s="648" t="n"/>
      <c r="BJ158" s="27" t="n"/>
      <c r="BK158" s="27">
        <f>+WEEKNUM(BJ158)</f>
        <v/>
      </c>
      <c r="BL158" s="646" t="n"/>
      <c r="BM158" s="27" t="n"/>
      <c r="BN158" s="27" t="n"/>
      <c r="BO158" s="27" t="n"/>
      <c r="BP158" s="27">
        <f>BO158*Z158</f>
        <v/>
      </c>
      <c r="BQ158" s="27" t="n"/>
      <c r="BR158" s="108">
        <f>BO158*AH158</f>
        <v/>
      </c>
      <c r="BS158" s="108">
        <f>BR158-(BO158*AG158)</f>
        <v/>
      </c>
      <c r="BT158" s="112">
        <f>BO158*AK158</f>
        <v/>
      </c>
      <c r="BU158" s="13" t="n"/>
    </row>
    <row customHeight="1" ht="44.25" r="159" s="304">
      <c r="A159" s="5" t="n"/>
      <c r="B159" s="5" t="n">
        <v>2</v>
      </c>
      <c r="C159" s="6" t="inlineStr">
        <is>
          <t>KOI</t>
        </is>
      </c>
      <c r="D159" s="5" t="inlineStr">
        <is>
          <t>knit</t>
        </is>
      </c>
      <c r="E159" s="8" t="inlineStr">
        <is>
          <t>MEN</t>
        </is>
      </c>
      <c r="F159" s="96" t="inlineStr">
        <is>
          <t>K150755050</t>
        </is>
      </c>
      <c r="G159" s="96" t="inlineStr">
        <is>
          <t>FRANCOIS</t>
        </is>
      </c>
      <c r="H159" s="90" t="inlineStr">
        <is>
          <t>Marine</t>
        </is>
      </c>
      <c r="I159" s="149" t="n"/>
      <c r="J159" s="149" t="inlineStr">
        <is>
          <t xml:space="preserve">Loose </t>
        </is>
      </c>
      <c r="K159" s="149" t="n"/>
      <c r="L159" s="7" t="n"/>
      <c r="M159" s="48" t="inlineStr">
        <is>
          <t>Salgari</t>
        </is>
      </c>
      <c r="N159" s="13" t="n"/>
      <c r="O159" s="13" t="n"/>
      <c r="P159" s="13" t="inlineStr">
        <is>
          <t>IT</t>
        </is>
      </c>
      <c r="Q159" s="134" t="inlineStr">
        <is>
          <t>NEW</t>
        </is>
      </c>
      <c r="R159" s="17" t="n"/>
      <c r="S159" s="135" t="n"/>
      <c r="T159" s="247" t="inlineStr">
        <is>
          <t>Ecoplanet</t>
        </is>
      </c>
      <c r="U159" s="247" t="inlineStr">
        <is>
          <t>38% Wool / 22% cotton / 28% Polyamide / 7% Acryllic / 5% Others</t>
        </is>
      </c>
      <c r="V159" s="247" t="n"/>
      <c r="W159" s="192" t="n">
        <v>42034</v>
      </c>
      <c r="X159" s="192" t="n">
        <v>42062</v>
      </c>
      <c r="Y159" s="192" t="n">
        <v>42090</v>
      </c>
      <c r="Z159" s="18" t="n"/>
      <c r="AA159" s="18" t="n"/>
      <c r="AB159" s="160" t="inlineStr">
        <is>
          <t>Euro</t>
        </is>
      </c>
      <c r="AC159" s="644" t="n"/>
      <c r="AD159" s="645" t="n">
        <v>39</v>
      </c>
      <c r="AE159" s="644" t="n"/>
      <c r="AF159" s="645" t="n">
        <v>0.25</v>
      </c>
      <c r="AG159" s="645">
        <f>(IF(AE159&gt;0, AE159, IF(AD159&gt;0, AD159, IF(AC159&gt;0, AC159, 0))))+AF159</f>
        <v/>
      </c>
      <c r="AH159" s="645">
        <f>AJ159/2.5</f>
        <v/>
      </c>
      <c r="AI159" s="645" t="n">
        <v>199.95</v>
      </c>
      <c r="AJ159" s="645" t="n">
        <v>199.95</v>
      </c>
      <c r="AK159" s="171">
        <f>(AH159-AG159)/AH159</f>
        <v/>
      </c>
      <c r="AL159" s="27" t="n"/>
      <c r="AM159" s="27" t="n"/>
      <c r="AN159" s="27" t="n"/>
      <c r="AO159" s="646" t="n">
        <v>41915</v>
      </c>
      <c r="AP159" s="646" t="n"/>
      <c r="AQ159" s="27" t="n"/>
      <c r="AR159" s="41" t="n">
        <v>16</v>
      </c>
      <c r="AS159" s="41" t="inlineStr">
        <is>
          <t>M</t>
        </is>
      </c>
      <c r="AT159" s="41" t="n"/>
      <c r="AU159" s="132" t="n"/>
      <c r="AV159" s="97" t="n"/>
      <c r="AW159" s="128" t="n">
        <v>41978</v>
      </c>
      <c r="AX159" s="128" t="n">
        <v>41978</v>
      </c>
      <c r="AY159" s="648" t="n"/>
      <c r="AZ159" s="49" t="n"/>
      <c r="BA159" s="649" t="n"/>
      <c r="BB159" s="36" t="n"/>
      <c r="BC159" s="650" t="n"/>
      <c r="BD159" s="27" t="n"/>
      <c r="BE159" s="27" t="n"/>
      <c r="BF159" s="646" t="n"/>
      <c r="BG159" s="41" t="n"/>
      <c r="BH159" s="41" t="n"/>
      <c r="BI159" s="648" t="n"/>
      <c r="BJ159" s="27" t="n"/>
      <c r="BK159" s="27">
        <f>+WEEKNUM(BJ159)</f>
        <v/>
      </c>
      <c r="BL159" s="646" t="n"/>
      <c r="BM159" s="27" t="n"/>
      <c r="BN159" s="27" t="n"/>
      <c r="BO159" s="27" t="n"/>
      <c r="BP159" s="27">
        <f>BO159*Z159</f>
        <v/>
      </c>
      <c r="BQ159" s="27" t="n"/>
      <c r="BR159" s="108">
        <f>BO159*AH159</f>
        <v/>
      </c>
      <c r="BS159" s="108">
        <f>BR159-(BO159*AG159)</f>
        <v/>
      </c>
      <c r="BT159" s="112">
        <f>BO159*AK159</f>
        <v/>
      </c>
      <c r="BU159" s="13" t="n"/>
    </row>
    <row customFormat="1" customHeight="1" ht="44.25" r="160" s="86">
      <c r="A160" s="5" t="n"/>
      <c r="B160" s="5" t="n">
        <v>3</v>
      </c>
      <c r="C160" s="6" t="inlineStr">
        <is>
          <t>KOI</t>
        </is>
      </c>
      <c r="D160" s="5" t="inlineStr">
        <is>
          <t>knit</t>
        </is>
      </c>
      <c r="E160" s="8" t="inlineStr">
        <is>
          <t>MEN</t>
        </is>
      </c>
      <c r="F160" s="96" t="inlineStr">
        <is>
          <t>K150755060</t>
        </is>
      </c>
      <c r="G160" s="96" t="inlineStr">
        <is>
          <t>SANCHO</t>
        </is>
      </c>
      <c r="H160" s="90" t="inlineStr">
        <is>
          <t>Black / White Stripes</t>
        </is>
      </c>
      <c r="I160" s="149" t="n"/>
      <c r="J160" s="149" t="inlineStr">
        <is>
          <t xml:space="preserve">Loose </t>
        </is>
      </c>
      <c r="K160" s="149" t="n"/>
      <c r="L160" s="7" t="n"/>
      <c r="M160" s="48" t="inlineStr">
        <is>
          <t>Salgari</t>
        </is>
      </c>
      <c r="N160" s="13" t="n"/>
      <c r="O160" s="13" t="n"/>
      <c r="P160" s="13" t="inlineStr">
        <is>
          <t>IT</t>
        </is>
      </c>
      <c r="Q160" s="17" t="n"/>
      <c r="R160" s="17" t="n"/>
      <c r="S160" s="135" t="n"/>
      <c r="T160" s="247" t="inlineStr">
        <is>
          <t>MOD-K-TENGU VAR: G1V SS14</t>
        </is>
      </c>
      <c r="U160" s="247" t="inlineStr">
        <is>
          <t>38% Acryllic / 30% Mohair / 32% Polyamide</t>
        </is>
      </c>
      <c r="V160" s="247" t="n"/>
      <c r="W160" s="192" t="n">
        <v>42034</v>
      </c>
      <c r="X160" s="192" t="n">
        <v>42062</v>
      </c>
      <c r="Y160" s="192" t="n">
        <v>42090</v>
      </c>
      <c r="Z160" s="18" t="n"/>
      <c r="AA160" s="18" t="n"/>
      <c r="AB160" s="160" t="inlineStr">
        <is>
          <t>Euro</t>
        </is>
      </c>
      <c r="AC160" s="644" t="n"/>
      <c r="AD160" s="645" t="n">
        <v>24.5</v>
      </c>
      <c r="AE160" s="644" t="n"/>
      <c r="AF160" s="645" t="n">
        <v>0.25</v>
      </c>
      <c r="AG160" s="645">
        <f>(IF(AE160&gt;0, AE160, IF(AD160&gt;0, AD160, IF(AC160&gt;0, AC160, 0))))+AF160</f>
        <v/>
      </c>
      <c r="AH160" s="645">
        <f>AJ160/2.5</f>
        <v/>
      </c>
      <c r="AI160" s="645" t="n">
        <v>149.95</v>
      </c>
      <c r="AJ160" s="645" t="n">
        <v>149.95</v>
      </c>
      <c r="AK160" s="171">
        <f>(AH160-AG160)/AH160</f>
        <v/>
      </c>
      <c r="AL160" s="27" t="n"/>
      <c r="AM160" s="27" t="n"/>
      <c r="AN160" s="27" t="n"/>
      <c r="AO160" s="646" t="n">
        <v>41915</v>
      </c>
      <c r="AP160" s="646" t="n"/>
      <c r="AQ160" s="27" t="n"/>
      <c r="AR160" s="41" t="n">
        <v>16</v>
      </c>
      <c r="AS160" s="41" t="inlineStr">
        <is>
          <t>M</t>
        </is>
      </c>
      <c r="AT160" s="41" t="n"/>
      <c r="AU160" s="132" t="n"/>
      <c r="AV160" s="97" t="n"/>
      <c r="AW160" s="128" t="n">
        <v>41978</v>
      </c>
      <c r="AX160" s="128" t="n">
        <v>41978</v>
      </c>
      <c r="AY160" s="648" t="n"/>
      <c r="AZ160" s="49" t="n"/>
      <c r="BA160" s="649" t="n"/>
      <c r="BB160" s="36" t="n"/>
      <c r="BC160" s="650" t="n"/>
      <c r="BD160" s="27" t="n"/>
      <c r="BE160" s="27" t="n"/>
      <c r="BF160" s="646" t="n"/>
      <c r="BG160" s="41" t="n"/>
      <c r="BH160" s="41" t="n"/>
      <c r="BI160" s="648" t="n"/>
      <c r="BJ160" s="27" t="n"/>
      <c r="BK160" s="27">
        <f>+WEEKNUM(BJ160)</f>
        <v/>
      </c>
      <c r="BL160" s="646" t="n"/>
      <c r="BM160" s="27" t="n"/>
      <c r="BN160" s="27" t="n"/>
      <c r="BO160" s="27" t="n"/>
      <c r="BP160" s="27">
        <f>BO160*Z160</f>
        <v/>
      </c>
      <c r="BQ160" s="27" t="n"/>
      <c r="BR160" s="108">
        <f>BO160*AH160</f>
        <v/>
      </c>
      <c r="BS160" s="108">
        <f>BR160-(BO160*AG160)</f>
        <v/>
      </c>
      <c r="BT160" s="112">
        <f>BO160*AK160</f>
        <v/>
      </c>
      <c r="BU160" s="13" t="n"/>
    </row>
    <row customHeight="1" ht="44.25" r="161" s="304">
      <c r="A161" s="5" t="n"/>
      <c r="B161" s="5" t="n">
        <v>3</v>
      </c>
      <c r="C161" s="6" t="inlineStr">
        <is>
          <t>KOI</t>
        </is>
      </c>
      <c r="D161" s="5" t="inlineStr">
        <is>
          <t>knit</t>
        </is>
      </c>
      <c r="E161" s="8" t="inlineStr">
        <is>
          <t>MEN</t>
        </is>
      </c>
      <c r="F161" s="96" t="inlineStr">
        <is>
          <t>K150755070</t>
        </is>
      </c>
      <c r="G161" s="96" t="inlineStr">
        <is>
          <t>ARIUS</t>
        </is>
      </c>
      <c r="H161" s="90" t="inlineStr">
        <is>
          <t>Off White</t>
        </is>
      </c>
      <c r="I161" s="149" t="n"/>
      <c r="J161" s="149" t="inlineStr">
        <is>
          <t xml:space="preserve">Loose </t>
        </is>
      </c>
      <c r="K161" s="149" t="n"/>
      <c r="L161" s="7" t="n"/>
      <c r="M161" s="48" t="inlineStr">
        <is>
          <t>Salgari</t>
        </is>
      </c>
      <c r="N161" s="13" t="n"/>
      <c r="O161" s="13" t="n"/>
      <c r="P161" s="13" t="inlineStr">
        <is>
          <t>IT</t>
        </is>
      </c>
      <c r="Q161" s="134" t="inlineStr">
        <is>
          <t>NEW</t>
        </is>
      </c>
      <c r="R161" s="17" t="n"/>
      <c r="S161" s="135" t="n"/>
      <c r="T161" s="247" t="inlineStr">
        <is>
          <t>MOD-K-TENGU VAR: G1V SS14</t>
        </is>
      </c>
      <c r="U161" s="247" t="inlineStr">
        <is>
          <t>80% Wool / 15% Polyamide / 5% Others</t>
        </is>
      </c>
      <c r="V161" s="247" t="n"/>
      <c r="W161" s="192" t="n">
        <v>42034</v>
      </c>
      <c r="X161" s="192" t="n">
        <v>42062</v>
      </c>
      <c r="Y161" s="192" t="n">
        <v>42090</v>
      </c>
      <c r="Z161" s="18" t="n"/>
      <c r="AA161" s="18" t="n"/>
      <c r="AB161" s="160" t="inlineStr">
        <is>
          <t>Euro</t>
        </is>
      </c>
      <c r="AC161" s="644" t="n"/>
      <c r="AD161" s="645" t="n">
        <v>31.5</v>
      </c>
      <c r="AE161" s="644" t="n"/>
      <c r="AF161" s="645" t="n">
        <v>0.25</v>
      </c>
      <c r="AG161" s="645">
        <f>(IF(AE161&gt;0, AE161, IF(AD161&gt;0, AD161, IF(AC161&gt;0, AC161, 0))))+AF161</f>
        <v/>
      </c>
      <c r="AH161" s="645">
        <f>AJ161/2.5</f>
        <v/>
      </c>
      <c r="AI161" s="645" t="n">
        <v>179.95</v>
      </c>
      <c r="AJ161" s="645" t="n">
        <v>179.95</v>
      </c>
      <c r="AK161" s="171">
        <f>(AH161-AG161)/AH161</f>
        <v/>
      </c>
      <c r="AL161" s="27" t="n"/>
      <c r="AM161" s="27" t="n"/>
      <c r="AN161" s="27" t="n"/>
      <c r="AO161" s="646" t="n"/>
      <c r="AP161" s="646" t="n"/>
      <c r="AQ161" s="27" t="n"/>
      <c r="AR161" s="41" t="n">
        <v>16</v>
      </c>
      <c r="AS161" s="41" t="inlineStr">
        <is>
          <t>M</t>
        </is>
      </c>
      <c r="AT161" s="41" t="n"/>
      <c r="AU161" s="132" t="n"/>
      <c r="AV161" s="97" t="n"/>
      <c r="AW161" s="128" t="n">
        <v>41978</v>
      </c>
      <c r="AX161" s="128" t="n">
        <v>41978</v>
      </c>
      <c r="AY161" s="648" t="n"/>
      <c r="AZ161" s="49" t="n"/>
      <c r="BA161" s="649" t="n"/>
      <c r="BB161" s="36" t="n"/>
      <c r="BC161" s="650" t="n"/>
      <c r="BD161" s="27" t="n"/>
      <c r="BE161" s="27" t="n"/>
      <c r="BF161" s="646" t="n"/>
      <c r="BG161" s="41" t="n"/>
      <c r="BH161" s="41" t="n"/>
      <c r="BI161" s="648" t="n"/>
      <c r="BJ161" s="27" t="n"/>
      <c r="BK161" s="27">
        <f>+WEEKNUM(BJ161)</f>
        <v/>
      </c>
      <c r="BL161" s="646" t="n"/>
      <c r="BM161" s="27" t="n"/>
      <c r="BN161" s="27" t="n"/>
      <c r="BO161" s="27" t="n"/>
      <c r="BP161" s="27">
        <f>BO161*Z161</f>
        <v/>
      </c>
      <c r="BQ161" s="27" t="n"/>
      <c r="BR161" s="108">
        <f>BO161*AH161</f>
        <v/>
      </c>
      <c r="BS161" s="108">
        <f>BR161-(BO161*AG161)</f>
        <v/>
      </c>
      <c r="BT161" s="112">
        <f>BO161*AK161</f>
        <v/>
      </c>
      <c r="BU161" s="13" t="n"/>
    </row>
    <row customFormat="1" customHeight="1" ht="44.25" r="162" s="86">
      <c r="A162" s="5" t="n"/>
      <c r="B162" s="5" t="n">
        <v>2</v>
      </c>
      <c r="C162" s="6" t="inlineStr">
        <is>
          <t>KOI</t>
        </is>
      </c>
      <c r="D162" s="5" t="inlineStr">
        <is>
          <t>sweat</t>
        </is>
      </c>
      <c r="E162" s="8" t="inlineStr">
        <is>
          <t>MEN</t>
        </is>
      </c>
      <c r="F162" s="96" t="inlineStr">
        <is>
          <t>K150755080</t>
        </is>
      </c>
      <c r="G162" s="96" t="inlineStr">
        <is>
          <t>ALISTAIR</t>
        </is>
      </c>
      <c r="H162" s="88" t="inlineStr">
        <is>
          <t>Navy</t>
        </is>
      </c>
      <c r="I162" s="149" t="n"/>
      <c r="J162" s="149" t="inlineStr">
        <is>
          <t>Regular</t>
        </is>
      </c>
      <c r="K162" s="149" t="n"/>
      <c r="L162" s="7" t="inlineStr">
        <is>
          <t>23-oct</t>
        </is>
      </c>
      <c r="M162" s="48" t="inlineStr">
        <is>
          <t>Uni Textiles</t>
        </is>
      </c>
      <c r="N162" s="13" t="inlineStr">
        <is>
          <t>New Power</t>
        </is>
      </c>
      <c r="O162" s="13" t="n"/>
      <c r="P162" s="13" t="inlineStr">
        <is>
          <t>GR</t>
        </is>
      </c>
      <c r="Q162" s="134" t="inlineStr">
        <is>
          <t>NEW</t>
        </is>
      </c>
      <c r="R162" s="17" t="n"/>
      <c r="S162" s="135" t="n"/>
      <c r="T162" s="247" t="n"/>
      <c r="U162" s="247" t="inlineStr">
        <is>
          <t>100% Organic Cotton</t>
        </is>
      </c>
      <c r="V162" s="247" t="n"/>
      <c r="W162" s="192" t="n">
        <v>42066</v>
      </c>
      <c r="X162" s="247" t="n"/>
      <c r="Y162" s="247" t="n"/>
      <c r="Z162" s="18" t="n"/>
      <c r="AA162" s="18" t="n"/>
      <c r="AB162" s="160" t="inlineStr">
        <is>
          <t>Euro</t>
        </is>
      </c>
      <c r="AC162" s="644" t="n"/>
      <c r="AD162" s="645" t="n">
        <v>15.5</v>
      </c>
      <c r="AE162" s="644" t="n"/>
      <c r="AF162" s="645" t="n">
        <v>0.25</v>
      </c>
      <c r="AG162" s="645">
        <f>(IF(AE162&gt;0, AE162, IF(AD162&gt;0, AD162, IF(AC162&gt;0, AC162, 0))))+AF162</f>
        <v/>
      </c>
      <c r="AH162" s="645">
        <f>AJ162/2.5</f>
        <v/>
      </c>
      <c r="AI162" s="645" t="n">
        <v>99.95</v>
      </c>
      <c r="AJ162" s="645" t="n">
        <v>99.95</v>
      </c>
      <c r="AK162" s="171">
        <f>(AH162-AG162)/AH162</f>
        <v/>
      </c>
      <c r="AL162" s="27" t="n"/>
      <c r="AM162" s="27" t="n"/>
      <c r="AN162" s="27" t="n"/>
      <c r="AO162" s="646" t="n"/>
      <c r="AP162" s="646" t="n"/>
      <c r="AQ162" s="27" t="n"/>
      <c r="AR162" s="41" t="n">
        <v>16</v>
      </c>
      <c r="AS162" s="41" t="inlineStr">
        <is>
          <t>M</t>
        </is>
      </c>
      <c r="AT162" s="41" t="n"/>
      <c r="AU162" s="132" t="n"/>
      <c r="AV162" s="97" t="n"/>
      <c r="AW162" s="128" t="n">
        <v>41978</v>
      </c>
      <c r="AX162" s="97" t="n"/>
      <c r="AY162" s="648" t="n"/>
      <c r="AZ162" s="49" t="n"/>
      <c r="BA162" s="649" t="n"/>
      <c r="BB162" s="36" t="n"/>
      <c r="BC162" s="650" t="n"/>
      <c r="BD162" s="27" t="n"/>
      <c r="BE162" s="27" t="n"/>
      <c r="BF162" s="646" t="n"/>
      <c r="BG162" s="41" t="n"/>
      <c r="BH162" s="41" t="n"/>
      <c r="BI162" s="648" t="n"/>
      <c r="BJ162" s="27" t="n"/>
      <c r="BK162" s="27">
        <f>+WEEKNUM(BJ162)</f>
        <v/>
      </c>
      <c r="BL162" s="646" t="n"/>
      <c r="BM162" s="27" t="n"/>
      <c r="BN162" s="27" t="n"/>
      <c r="BO162" s="27" t="n"/>
      <c r="BP162" s="27">
        <f>BO162*Z162</f>
        <v/>
      </c>
      <c r="BQ162" s="27" t="n"/>
      <c r="BR162" s="108">
        <f>BO162*AH162</f>
        <v/>
      </c>
      <c r="BS162" s="108">
        <f>BR162-(BO162*AG162)</f>
        <v/>
      </c>
      <c r="BT162" s="112">
        <f>BO162*AK162</f>
        <v/>
      </c>
      <c r="BU162" s="78" t="n"/>
    </row>
    <row customFormat="1" customHeight="1" hidden="1" ht="44.25" r="163" s="86">
      <c r="A163" s="73" t="inlineStr">
        <is>
          <t>x</t>
        </is>
      </c>
      <c r="B163" s="73" t="n"/>
      <c r="C163" s="74" t="inlineStr">
        <is>
          <t>KOI</t>
        </is>
      </c>
      <c r="D163" s="73" t="inlineStr">
        <is>
          <t>sweat</t>
        </is>
      </c>
      <c r="E163" s="75" t="inlineStr">
        <is>
          <t>MEN</t>
        </is>
      </c>
      <c r="F163" s="76" t="inlineStr">
        <is>
          <t>K150755080</t>
        </is>
      </c>
      <c r="G163" s="76" t="inlineStr">
        <is>
          <t>ALISTAIR</t>
        </is>
      </c>
      <c r="H163" s="103" t="inlineStr">
        <is>
          <t>Navy</t>
        </is>
      </c>
      <c r="I163" s="121" t="n"/>
      <c r="J163" s="121" t="n"/>
      <c r="K163" s="121" t="n"/>
      <c r="L163" s="77" t="n">
        <v>41921</v>
      </c>
      <c r="M163" s="76" t="inlineStr">
        <is>
          <t>GRG</t>
        </is>
      </c>
      <c r="N163" s="78" t="n"/>
      <c r="O163" s="78" t="n"/>
      <c r="P163" s="78" t="n"/>
      <c r="Q163" s="79" t="n"/>
      <c r="R163" s="79" t="n"/>
      <c r="S163" s="139" t="n"/>
      <c r="T163" s="80" t="n"/>
      <c r="U163" s="80" t="n"/>
      <c r="V163" s="80" t="n"/>
      <c r="W163" s="80" t="n"/>
      <c r="X163" s="80" t="n"/>
      <c r="Y163" s="80" t="n"/>
      <c r="Z163" s="81" t="n"/>
      <c r="AA163" s="81" t="n"/>
      <c r="AB163" s="161" t="n"/>
      <c r="AC163" s="656" t="n"/>
      <c r="AD163" s="657" t="n"/>
      <c r="AE163" s="656" t="n"/>
      <c r="AF163" s="657" t="n"/>
      <c r="AG163" s="657">
        <f>(IF(AE163&gt;0, AE163, IF(AD163&gt;0, AD163, IF(AC163&gt;0, AC163, 0))))+AF163</f>
        <v/>
      </c>
      <c r="AH163" s="657">
        <f>AG163*2</f>
        <v/>
      </c>
      <c r="AI163" s="657">
        <f>AG163*2.5</f>
        <v/>
      </c>
      <c r="AJ163" s="657">
        <f>AH163*2.5</f>
        <v/>
      </c>
      <c r="AK163" s="172">
        <f>(AH163-AG163)/AH163</f>
        <v/>
      </c>
      <c r="AL163" s="82" t="n"/>
      <c r="AM163" s="82" t="n"/>
      <c r="AN163" s="82" t="n"/>
      <c r="AO163" s="658" t="n"/>
      <c r="AP163" s="658" t="n"/>
      <c r="AQ163" s="82" t="n"/>
      <c r="AR163" s="82" t="n">
        <v>16</v>
      </c>
      <c r="AS163" s="82" t="inlineStr">
        <is>
          <t>M</t>
        </is>
      </c>
      <c r="AT163" s="82" t="n"/>
      <c r="AU163" s="82" t="n"/>
      <c r="AV163" s="98" t="n"/>
      <c r="AW163" s="98" t="inlineStr">
        <is>
          <t>ETD 06-Dec</t>
        </is>
      </c>
      <c r="AX163" s="98" t="n"/>
      <c r="AY163" s="658" t="n"/>
      <c r="AZ163" s="81" t="n"/>
      <c r="BA163" s="658" t="n"/>
      <c r="BB163" s="84" t="n"/>
      <c r="BC163" s="659" t="n"/>
      <c r="BD163" s="82" t="n"/>
      <c r="BE163" s="82" t="n"/>
      <c r="BF163" s="658" t="n"/>
      <c r="BG163" s="82" t="n"/>
      <c r="BH163" s="82" t="n"/>
      <c r="BI163" s="658" t="n"/>
      <c r="BJ163" s="82" t="n"/>
      <c r="BK163" s="82">
        <f>+WEEKNUM(BJ163)</f>
        <v/>
      </c>
      <c r="BL163" s="658" t="n"/>
      <c r="BM163" s="82" t="n"/>
      <c r="BN163" s="82" t="n"/>
      <c r="BO163" s="82" t="n"/>
      <c r="BP163" s="82">
        <f>BO163*Z163</f>
        <v/>
      </c>
      <c r="BQ163" s="82" t="n"/>
      <c r="BR163" s="109">
        <f>BO163*AH163</f>
        <v/>
      </c>
      <c r="BS163" s="109">
        <f>BR163-(BO163*AG163)</f>
        <v/>
      </c>
      <c r="BT163" s="113">
        <f>BO163*AK163</f>
        <v/>
      </c>
      <c r="BU163" s="78" t="n"/>
    </row>
    <row customFormat="1" customHeight="1" ht="44.25" r="164" s="86">
      <c r="A164" s="5" t="n"/>
      <c r="B164" s="5" t="n">
        <v>3</v>
      </c>
      <c r="C164" s="6" t="inlineStr">
        <is>
          <t>KOI</t>
        </is>
      </c>
      <c r="D164" s="5" t="inlineStr">
        <is>
          <t>jacket</t>
        </is>
      </c>
      <c r="E164" s="8" t="inlineStr">
        <is>
          <t>MEN</t>
        </is>
      </c>
      <c r="F164" s="96" t="inlineStr">
        <is>
          <t>K150759001</t>
        </is>
      </c>
      <c r="G164" s="96" t="inlineStr">
        <is>
          <t>NARSES</t>
        </is>
      </c>
      <c r="H164" s="89" t="inlineStr">
        <is>
          <t>Off White</t>
        </is>
      </c>
      <c r="I164" s="149" t="n"/>
      <c r="J164" s="149" t="inlineStr">
        <is>
          <t xml:space="preserve">Loose </t>
        </is>
      </c>
      <c r="K164" s="149" t="n"/>
      <c r="L164" s="7" t="n"/>
      <c r="M164" s="48" t="inlineStr">
        <is>
          <t>IndyBlu</t>
        </is>
      </c>
      <c r="N164" s="13" t="inlineStr">
        <is>
          <t>Bhartiya</t>
        </is>
      </c>
      <c r="O164" s="13" t="inlineStr">
        <is>
          <t>n/a</t>
        </is>
      </c>
      <c r="P164" s="13" t="inlineStr">
        <is>
          <t>IN</t>
        </is>
      </c>
      <c r="Q164" s="134" t="inlineStr">
        <is>
          <t>NEW</t>
        </is>
      </c>
      <c r="R164" s="17" t="n"/>
      <c r="S164" s="140" t="n"/>
      <c r="T164" s="140" t="inlineStr">
        <is>
          <t>KOI-WOVEN-AW15-027</t>
        </is>
      </c>
      <c r="U164" s="247" t="inlineStr">
        <is>
          <t>100% Organic Cotton</t>
        </is>
      </c>
      <c r="V164" s="247" t="n"/>
      <c r="W164" s="192" t="n">
        <v>42010</v>
      </c>
      <c r="X164" s="192" t="n">
        <v>42038</v>
      </c>
      <c r="Y164" s="192" t="n">
        <v>42066</v>
      </c>
      <c r="Z164" s="18" t="n"/>
      <c r="AA164" s="18" t="n"/>
      <c r="AB164" s="160" t="inlineStr">
        <is>
          <t>Euro</t>
        </is>
      </c>
      <c r="AC164" s="644" t="n"/>
      <c r="AD164" s="645" t="n">
        <v>39.3</v>
      </c>
      <c r="AE164" s="644" t="n"/>
      <c r="AF164" s="645">
        <f>(IF(AE164&gt;0, AE164, IF(AD164&gt;0, AD164, IF(AC164&gt;0, AC164, 0))))*0.3</f>
        <v/>
      </c>
      <c r="AG164" s="645">
        <f>(IF(AE164&gt;0, AE164, IF(AD164&gt;0, AD164, IF(AC164&gt;0, AC164, 0))))+AF164</f>
        <v/>
      </c>
      <c r="AH164" s="645">
        <f>AJ164/2.5</f>
        <v/>
      </c>
      <c r="AI164" s="645" t="n">
        <v>279.95</v>
      </c>
      <c r="AJ164" s="645" t="n">
        <v>279.95</v>
      </c>
      <c r="AK164" s="171">
        <f>((AH164-AG164)/AH164)</f>
        <v/>
      </c>
      <c r="AL164" s="27" t="n"/>
      <c r="AM164" s="27" t="n"/>
      <c r="AN164" s="27" t="n"/>
      <c r="AO164" s="646" t="n">
        <v>41933</v>
      </c>
      <c r="AP164" s="646" t="n"/>
      <c r="AQ164" s="27" t="inlineStr">
        <is>
          <t>not ok, comments send on 29-okt</t>
        </is>
      </c>
      <c r="AR164" s="41" t="n">
        <v>17</v>
      </c>
      <c r="AS164" s="41" t="inlineStr">
        <is>
          <t>M + 1p XL</t>
        </is>
      </c>
      <c r="AT164" s="41" t="n"/>
      <c r="AU164" s="41" t="n"/>
      <c r="AV164" s="97" t="n"/>
      <c r="AW164" s="97" t="inlineStr">
        <is>
          <t>TBC</t>
        </is>
      </c>
      <c r="AX164" s="97" t="n"/>
      <c r="AY164" s="648" t="n"/>
      <c r="AZ164" s="49" t="n"/>
      <c r="BA164" s="649" t="n"/>
      <c r="BB164" s="36" t="n"/>
      <c r="BC164" s="650" t="n"/>
      <c r="BD164" s="27" t="n"/>
      <c r="BE164" s="27" t="n"/>
      <c r="BF164" s="646" t="n"/>
      <c r="BG164" s="41" t="n"/>
      <c r="BH164" s="41" t="n"/>
      <c r="BI164" s="648" t="n"/>
      <c r="BJ164" s="27" t="n"/>
      <c r="BK164" s="27">
        <f>+WEEKNUM(BJ164)</f>
        <v/>
      </c>
      <c r="BL164" s="646" t="n"/>
      <c r="BM164" s="27" t="n"/>
      <c r="BN164" s="27" t="n"/>
      <c r="BO164" s="27" t="n"/>
      <c r="BP164" s="27">
        <f>BO164*Z164</f>
        <v/>
      </c>
      <c r="BQ164" s="27" t="n"/>
      <c r="BR164" s="108">
        <f>BO164*AH164</f>
        <v/>
      </c>
      <c r="BS164" s="108">
        <f>BR164-(BO164*AG164)</f>
        <v/>
      </c>
      <c r="BT164" s="112">
        <f>BO164*AK164</f>
        <v/>
      </c>
      <c r="BU164" s="13" t="n"/>
    </row>
    <row customFormat="1" customHeight="1" hidden="1" ht="44.25" r="165" s="86">
      <c r="A165" s="73" t="inlineStr">
        <is>
          <t>x</t>
        </is>
      </c>
      <c r="B165" s="73" t="n"/>
      <c r="C165" s="74" t="inlineStr">
        <is>
          <t>KOI</t>
        </is>
      </c>
      <c r="D165" s="73" t="inlineStr">
        <is>
          <t>tee</t>
        </is>
      </c>
      <c r="E165" s="75" t="inlineStr">
        <is>
          <t>MEN</t>
        </is>
      </c>
      <c r="F165" s="76" t="inlineStr">
        <is>
          <t>K150799000</t>
        </is>
      </c>
      <c r="G165" s="76" t="inlineStr">
        <is>
          <t>DARIUS 2-PACK</t>
        </is>
      </c>
      <c r="H165" s="103" t="inlineStr">
        <is>
          <t>Black / White Stripes</t>
        </is>
      </c>
      <c r="I165" s="121" t="n"/>
      <c r="J165" s="121" t="n"/>
      <c r="K165" s="121" t="n"/>
      <c r="L165" s="77" t="inlineStr">
        <is>
          <t>23-oct</t>
        </is>
      </c>
      <c r="M165" s="76" t="inlineStr">
        <is>
          <t>Uni Textiles</t>
        </is>
      </c>
      <c r="N165" s="78" t="n"/>
      <c r="O165" s="78" t="n"/>
      <c r="P165" s="78" t="n"/>
      <c r="Q165" s="79" t="n"/>
      <c r="R165" s="79" t="n"/>
      <c r="S165" s="139" t="n"/>
      <c r="T165" s="80" t="n"/>
      <c r="U165" s="80" t="n"/>
      <c r="V165" s="80" t="n"/>
      <c r="W165" s="80" t="n"/>
      <c r="X165" s="80" t="n"/>
      <c r="Y165" s="80" t="n"/>
      <c r="Z165" s="81" t="n"/>
      <c r="AA165" s="81" t="n"/>
      <c r="AB165" s="161" t="n"/>
      <c r="AC165" s="656" t="n"/>
      <c r="AD165" s="657" t="n"/>
      <c r="AE165" s="656" t="n"/>
      <c r="AF165" s="657" t="n">
        <v>0.25</v>
      </c>
      <c r="AG165" s="657">
        <f>(IF(AE165&gt;0, AE165, IF(AD165&gt;0, AD165, IF(AC165&gt;0, AC165, 0))))+AF165</f>
        <v/>
      </c>
      <c r="AH165" s="657">
        <f>AG165*2</f>
        <v/>
      </c>
      <c r="AI165" s="657">
        <f>AG165*2.5</f>
        <v/>
      </c>
      <c r="AJ165" s="657">
        <f>AH165*2.5</f>
        <v/>
      </c>
      <c r="AK165" s="172" t="n"/>
      <c r="AL165" s="82" t="n"/>
      <c r="AM165" s="82" t="n"/>
      <c r="AN165" s="82" t="n"/>
      <c r="AO165" s="658" t="inlineStr">
        <is>
          <t>ETD 18-sep</t>
        </is>
      </c>
      <c r="AP165" s="658" t="n"/>
      <c r="AQ165" s="82" t="n"/>
      <c r="AR165" s="82" t="n">
        <v>16</v>
      </c>
      <c r="AS165" s="82" t="inlineStr">
        <is>
          <t>M</t>
        </is>
      </c>
      <c r="AT165" s="82" t="n"/>
      <c r="AU165" s="82" t="n"/>
      <c r="AV165" s="98" t="n"/>
      <c r="AW165" s="98" t="inlineStr">
        <is>
          <t>ETD 06-Dec</t>
        </is>
      </c>
      <c r="AX165" s="98" t="n"/>
      <c r="AY165" s="658" t="n"/>
      <c r="AZ165" s="81" t="n"/>
      <c r="BA165" s="658" t="n"/>
      <c r="BB165" s="84" t="n"/>
      <c r="BC165" s="659" t="n"/>
      <c r="BD165" s="82" t="n"/>
      <c r="BE165" s="82" t="n"/>
      <c r="BF165" s="658" t="n"/>
      <c r="BG165" s="82" t="n"/>
      <c r="BH165" s="82" t="n"/>
      <c r="BI165" s="658" t="n"/>
      <c r="BJ165" s="82" t="n"/>
      <c r="BK165" s="82">
        <f>+WEEKNUM(BJ165)</f>
        <v/>
      </c>
      <c r="BL165" s="658" t="n"/>
      <c r="BM165" s="82" t="n"/>
      <c r="BN165" s="82" t="n"/>
      <c r="BO165" s="82" t="n"/>
      <c r="BP165" s="82">
        <f>BO165*Z165</f>
        <v/>
      </c>
      <c r="BQ165" s="82" t="n"/>
      <c r="BR165" s="109">
        <f>BO165*AH165</f>
        <v/>
      </c>
      <c r="BS165" s="109">
        <f>BR165-(BO165*AG165)</f>
        <v/>
      </c>
      <c r="BT165" s="113">
        <f>BO165*AK165</f>
        <v/>
      </c>
      <c r="BU165" s="78" t="n"/>
    </row>
    <row customFormat="1" customHeight="1" ht="44.25" r="166" s="86">
      <c r="A166" s="5" t="n"/>
      <c r="B166" s="5" t="n">
        <v>1</v>
      </c>
      <c r="C166" s="6" t="inlineStr">
        <is>
          <t>KOI</t>
        </is>
      </c>
      <c r="D166" s="96" t="inlineStr">
        <is>
          <t>accessory</t>
        </is>
      </c>
      <c r="E166" s="8" t="inlineStr">
        <is>
          <t>MEN</t>
        </is>
      </c>
      <c r="F166" s="96" t="inlineStr">
        <is>
          <t>K150799001</t>
        </is>
      </c>
      <c r="G166" s="96" t="inlineStr">
        <is>
          <t>DONN</t>
        </is>
      </c>
      <c r="H166" s="96" t="inlineStr">
        <is>
          <t>Sailor AOP</t>
        </is>
      </c>
      <c r="I166" s="149" t="n"/>
      <c r="J166" s="149" t="n"/>
      <c r="K166" s="149" t="n"/>
      <c r="L166" s="7" t="n"/>
      <c r="M166" s="48" t="inlineStr">
        <is>
          <t>IndyBlu</t>
        </is>
      </c>
      <c r="N166" s="13" t="inlineStr">
        <is>
          <t>CAOS</t>
        </is>
      </c>
      <c r="O166" s="13" t="inlineStr">
        <is>
          <t>n/a</t>
        </is>
      </c>
      <c r="P166" s="13" t="inlineStr">
        <is>
          <t>IN</t>
        </is>
      </c>
      <c r="Q166" s="134" t="inlineStr">
        <is>
          <t>C/O</t>
        </is>
      </c>
      <c r="R166" s="17" t="n"/>
      <c r="S166" s="135" t="n"/>
      <c r="T166" s="247" t="n"/>
      <c r="U166" s="247" t="inlineStr">
        <is>
          <t>100% Organic Cotto</t>
        </is>
      </c>
      <c r="V166" s="247" t="n"/>
      <c r="W166" s="192" t="n">
        <v>42010</v>
      </c>
      <c r="X166" s="192" t="n">
        <v>42038</v>
      </c>
      <c r="Y166" s="192" t="n">
        <v>42066</v>
      </c>
      <c r="Z166" s="18" t="n"/>
      <c r="AA166" s="18" t="n"/>
      <c r="AB166" s="160" t="inlineStr">
        <is>
          <t>Euro</t>
        </is>
      </c>
      <c r="AC166" s="644" t="n"/>
      <c r="AD166" s="645" t="n">
        <v>15.2</v>
      </c>
      <c r="AE166" s="644" t="n"/>
      <c r="AF166" s="645">
        <f>(IF(AE166&gt;0, AE166, IF(AD166&gt;0, AD166, IF(AC166&gt;0, AC166, 0))))*0.3</f>
        <v/>
      </c>
      <c r="AG166" s="645">
        <f>(IF(AE166&gt;0, AE166, IF(AD166&gt;0, AD166, IF(AC166&gt;0, AC166, 0))))+AF166</f>
        <v/>
      </c>
      <c r="AH166" s="645">
        <f>AJ166/2.2</f>
        <v/>
      </c>
      <c r="AI166" s="645" t="n">
        <v>19.95</v>
      </c>
      <c r="AJ166" s="645" t="n">
        <v>39.95</v>
      </c>
      <c r="AK166" s="171">
        <f>((AH166-AG166)/AH166)</f>
        <v/>
      </c>
      <c r="AL166" s="27" t="n"/>
      <c r="AM166" s="27" t="n"/>
      <c r="AN166" s="27" t="n"/>
      <c r="AO166" s="646" t="n">
        <v>41915</v>
      </c>
      <c r="AP166" s="646" t="n"/>
      <c r="AQ166" s="27" t="inlineStr">
        <is>
          <t>updated sheet send on 8-okt</t>
        </is>
      </c>
      <c r="AR166" s="41" t="n">
        <v>16</v>
      </c>
      <c r="AS166" s="41" t="inlineStr">
        <is>
          <t>M</t>
        </is>
      </c>
      <c r="AT166" s="41" t="n"/>
      <c r="AU166" s="41" t="n"/>
      <c r="AV166" s="97" t="n"/>
      <c r="AW166" s="97" t="inlineStr">
        <is>
          <t>TBC</t>
        </is>
      </c>
      <c r="AX166" s="97" t="n"/>
      <c r="AY166" s="648" t="n"/>
      <c r="AZ166" s="49" t="n"/>
      <c r="BA166" s="649" t="n"/>
      <c r="BB166" s="36" t="n"/>
      <c r="BC166" s="650" t="n"/>
      <c r="BD166" s="27" t="n"/>
      <c r="BE166" s="27" t="n"/>
      <c r="BF166" s="646" t="n"/>
      <c r="BG166" s="41" t="n"/>
      <c r="BH166" s="41" t="n"/>
      <c r="BI166" s="648" t="n"/>
      <c r="BJ166" s="27" t="n"/>
      <c r="BK166" s="27">
        <f>+WEEKNUM(BJ166)</f>
        <v/>
      </c>
      <c r="BL166" s="646" t="n"/>
      <c r="BM166" s="27" t="n"/>
      <c r="BN166" s="27" t="n"/>
      <c r="BO166" s="27" t="n"/>
      <c r="BP166" s="27">
        <f>BO166*Z166</f>
        <v/>
      </c>
      <c r="BQ166" s="27" t="n"/>
      <c r="BR166" s="108">
        <f>BO166*AH166</f>
        <v/>
      </c>
      <c r="BS166" s="108">
        <f>BR166-(BO166*AG166)</f>
        <v/>
      </c>
      <c r="BT166" s="112">
        <f>BO166*AK166</f>
        <v/>
      </c>
      <c r="BU166" s="13" t="n"/>
    </row>
    <row customFormat="1" customHeight="1" ht="44.25" r="167" s="86">
      <c r="A167" s="5" t="n"/>
      <c r="B167" s="5" t="n">
        <v>2</v>
      </c>
      <c r="C167" s="6" t="inlineStr">
        <is>
          <t>KOI</t>
        </is>
      </c>
      <c r="D167" s="96" t="inlineStr">
        <is>
          <t>accessory</t>
        </is>
      </c>
      <c r="E167" s="8" t="inlineStr">
        <is>
          <t>MEN</t>
        </is>
      </c>
      <c r="F167" s="96" t="inlineStr">
        <is>
          <t>K150799002</t>
        </is>
      </c>
      <c r="G167" s="96" t="inlineStr">
        <is>
          <t>FERDINAND</t>
        </is>
      </c>
      <c r="H167" s="96" t="inlineStr">
        <is>
          <t>White Herringbone Batik 4 Dip Indigo</t>
        </is>
      </c>
      <c r="I167" s="149" t="n"/>
      <c r="J167" s="149" t="n"/>
      <c r="K167" s="149" t="n"/>
      <c r="L167" s="7" t="n">
        <v>41981</v>
      </c>
      <c r="M167" s="48" t="inlineStr">
        <is>
          <t>IndyBlu</t>
        </is>
      </c>
      <c r="N167" s="13" t="n"/>
      <c r="O167" s="13" t="n"/>
      <c r="P167" s="13" t="n"/>
      <c r="Q167" s="134" t="n"/>
      <c r="R167" s="17" t="n"/>
      <c r="S167" s="135" t="n"/>
      <c r="T167" s="247" t="n"/>
      <c r="U167" s="247" t="n"/>
      <c r="V167" s="247" t="n"/>
      <c r="W167" s="192" t="n">
        <v>42345</v>
      </c>
      <c r="X167" s="192" t="n">
        <v>42008</v>
      </c>
      <c r="Y167" s="192" t="n">
        <v>42036</v>
      </c>
      <c r="Z167" s="18" t="n"/>
      <c r="AA167" s="18" t="n"/>
      <c r="AB167" s="160" t="inlineStr">
        <is>
          <t>Euro</t>
        </is>
      </c>
      <c r="AC167" s="644" t="n"/>
      <c r="AD167" s="645" t="n">
        <v>15.3</v>
      </c>
      <c r="AE167" s="644" t="n"/>
      <c r="AF167" s="645">
        <f>(IF(AE167&gt;0, AE167, IF(AD167&gt;0, AD167, IF(AC167&gt;0, AC167, 0))))*0.3</f>
        <v/>
      </c>
      <c r="AG167" s="645">
        <f>(IF(AE167&gt;0, AE167, IF(AD167&gt;0, AD167, IF(AC167&gt;0, AC167, 0))))+AF167</f>
        <v/>
      </c>
      <c r="AH167" s="645">
        <f>AJ167/2.2</f>
        <v/>
      </c>
      <c r="AI167" s="645" t="n">
        <v>79.95</v>
      </c>
      <c r="AJ167" s="645" t="n">
        <v>79.95</v>
      </c>
      <c r="AK167" s="171">
        <f>((AH167-AG167)/AH167)</f>
        <v/>
      </c>
      <c r="AL167" s="27" t="n"/>
      <c r="AM167" s="27" t="n"/>
      <c r="AN167" s="27" t="n"/>
      <c r="AO167" s="646" t="n">
        <v>41908</v>
      </c>
      <c r="AP167" s="646" t="inlineStr">
        <is>
          <t>19-Nov 2nd proto</t>
        </is>
      </c>
      <c r="AQ167" s="27" t="inlineStr">
        <is>
          <t>not ok, comments send on 14-okt</t>
        </is>
      </c>
      <c r="AR167" s="41" t="n">
        <v>16</v>
      </c>
      <c r="AS167" s="41" t="inlineStr">
        <is>
          <t>M</t>
        </is>
      </c>
      <c r="AT167" s="41" t="n"/>
      <c r="AU167" s="41" t="n"/>
      <c r="AV167" s="97" t="n"/>
      <c r="AW167" s="129" t="n">
        <v>41980</v>
      </c>
      <c r="AX167" s="97" t="n"/>
      <c r="AY167" s="648" t="n"/>
      <c r="AZ167" s="49" t="n"/>
      <c r="BA167" s="649" t="n"/>
      <c r="BB167" s="36" t="n"/>
      <c r="BC167" s="650" t="n"/>
      <c r="BD167" s="27" t="n"/>
      <c r="BE167" s="27" t="n"/>
      <c r="BF167" s="646" t="n"/>
      <c r="BG167" s="41" t="n"/>
      <c r="BH167" s="41" t="n"/>
      <c r="BI167" s="648" t="n"/>
      <c r="BJ167" s="27" t="n"/>
      <c r="BK167" s="27">
        <f>+WEEKNUM(BJ167)</f>
        <v/>
      </c>
      <c r="BL167" s="646" t="n"/>
      <c r="BM167" s="27" t="n"/>
      <c r="BN167" s="27" t="n"/>
      <c r="BO167" s="27" t="n"/>
      <c r="BP167" s="27">
        <f>BO167*Z167</f>
        <v/>
      </c>
      <c r="BQ167" s="27" t="n"/>
      <c r="BR167" s="108">
        <f>BO167*AH167</f>
        <v/>
      </c>
      <c r="BS167" s="108">
        <f>BR167-(BO167*AG167)</f>
        <v/>
      </c>
      <c r="BT167" s="112">
        <f>BO167*AK167</f>
        <v/>
      </c>
      <c r="BU167" s="13" t="n"/>
    </row>
    <row customFormat="1" customHeight="1" hidden="1" ht="44.25" r="168" s="86">
      <c r="A168" s="73" t="inlineStr">
        <is>
          <t>x</t>
        </is>
      </c>
      <c r="B168" s="73" t="n">
        <v>1</v>
      </c>
      <c r="C168" s="74" t="inlineStr">
        <is>
          <t>KOI</t>
        </is>
      </c>
      <c r="D168" s="76" t="inlineStr">
        <is>
          <t>accessory</t>
        </is>
      </c>
      <c r="E168" s="75" t="inlineStr">
        <is>
          <t>MEN</t>
        </is>
      </c>
      <c r="F168" s="76" t="inlineStr">
        <is>
          <t>K150799003</t>
        </is>
      </c>
      <c r="G168" s="76" t="inlineStr">
        <is>
          <t>KOI Big Belt</t>
        </is>
      </c>
      <c r="H168" s="182" t="n"/>
      <c r="I168" s="121" t="n"/>
      <c r="J168" s="121" t="n"/>
      <c r="K168" s="121" t="n"/>
      <c r="L168" s="77" t="n"/>
      <c r="M168" s="76" t="inlineStr">
        <is>
          <t>Cowboys Belt</t>
        </is>
      </c>
      <c r="N168" s="78" t="n"/>
      <c r="O168" s="78" t="n"/>
      <c r="P168" s="78" t="n"/>
      <c r="Q168" s="151" t="inlineStr">
        <is>
          <t>C/O</t>
        </is>
      </c>
      <c r="R168" s="79" t="n"/>
      <c r="S168" s="139" t="n"/>
      <c r="T168" s="80" t="n"/>
      <c r="U168" s="80" t="n"/>
      <c r="V168" s="80" t="n"/>
      <c r="W168" s="80" t="n"/>
      <c r="X168" s="80" t="n"/>
      <c r="Y168" s="80" t="n"/>
      <c r="Z168" s="81" t="n"/>
      <c r="AA168" s="81" t="n"/>
      <c r="AB168" s="161" t="inlineStr">
        <is>
          <t>Euro</t>
        </is>
      </c>
      <c r="AC168" s="656" t="n"/>
      <c r="AD168" s="656" t="n">
        <v>13.15</v>
      </c>
      <c r="AE168" s="656" t="n"/>
      <c r="AF168" s="657" t="n">
        <v>0</v>
      </c>
      <c r="AG168" s="657">
        <f>(IF(AE168&gt;0, AE168, IF(AD168&gt;0, AD168, IF(AC168&gt;0, AC168, 0))))+AF168</f>
        <v/>
      </c>
      <c r="AH168" s="657">
        <f>AJ168/2.2</f>
        <v/>
      </c>
      <c r="AI168" s="657" t="n">
        <v>49.95</v>
      </c>
      <c r="AJ168" s="657" t="n">
        <v>49.95</v>
      </c>
      <c r="AK168" s="172">
        <f>((AH168-AG168)/AH168)</f>
        <v/>
      </c>
      <c r="AL168" s="82" t="n"/>
      <c r="AM168" s="82" t="n"/>
      <c r="AN168" s="82" t="n"/>
      <c r="AO168" s="658" t="n"/>
      <c r="AP168" s="658" t="n"/>
      <c r="AQ168" s="82" t="n"/>
      <c r="AR168" s="82" t="n"/>
      <c r="AS168" s="82" t="n"/>
      <c r="AT168" s="82" t="n"/>
      <c r="AU168" s="82" t="n"/>
      <c r="AV168" s="91" t="n"/>
      <c r="AW168" s="98" t="inlineStr">
        <is>
          <t>Carry Over</t>
        </is>
      </c>
      <c r="AX168" s="91" t="n"/>
      <c r="AY168" s="658" t="n"/>
      <c r="AZ168" s="92" t="n"/>
      <c r="BA168" s="658" t="n"/>
      <c r="BB168" s="84" t="n"/>
      <c r="BC168" s="659" t="n"/>
      <c r="BD168" s="82" t="n"/>
      <c r="BE168" s="82" t="n"/>
      <c r="BF168" s="658" t="n"/>
      <c r="BG168" s="82" t="n"/>
      <c r="BH168" s="82" t="n"/>
      <c r="BI168" s="658" t="n"/>
      <c r="BJ168" s="82" t="n"/>
      <c r="BK168" s="82">
        <f>+WEEKNUM(BJ168)</f>
        <v/>
      </c>
      <c r="BL168" s="658" t="n"/>
      <c r="BM168" s="82" t="n"/>
      <c r="BN168" s="82" t="n"/>
      <c r="BO168" s="82" t="n"/>
      <c r="BP168" s="82">
        <f>BO168*Z168</f>
        <v/>
      </c>
      <c r="BQ168" s="82" t="n"/>
      <c r="BR168" s="109">
        <f>BO168*AH168</f>
        <v/>
      </c>
      <c r="BS168" s="109">
        <f>BR168-(BO168*AG168)</f>
        <v/>
      </c>
      <c r="BT168" s="113">
        <f>BO168*AK168</f>
        <v/>
      </c>
      <c r="BU168" s="78" t="n"/>
    </row>
    <row customFormat="1" customHeight="1" hidden="1" ht="44.25" r="169" s="86">
      <c r="A169" s="73" t="inlineStr">
        <is>
          <t>x</t>
        </is>
      </c>
      <c r="B169" s="73" t="n">
        <v>1</v>
      </c>
      <c r="C169" s="74" t="inlineStr">
        <is>
          <t>KOI</t>
        </is>
      </c>
      <c r="D169" s="76" t="inlineStr">
        <is>
          <t>accessory</t>
        </is>
      </c>
      <c r="E169" s="75" t="inlineStr">
        <is>
          <t>MEN</t>
        </is>
      </c>
      <c r="F169" s="76" t="inlineStr">
        <is>
          <t>K150799004</t>
        </is>
      </c>
      <c r="G169" s="76" t="inlineStr">
        <is>
          <t>KOI Small Belt</t>
        </is>
      </c>
      <c r="H169" s="182" t="n"/>
      <c r="I169" s="121" t="n"/>
      <c r="J169" s="121" t="n"/>
      <c r="K169" s="121" t="n"/>
      <c r="L169" s="77" t="n"/>
      <c r="M169" s="76" t="inlineStr">
        <is>
          <t>Cowboys Belt</t>
        </is>
      </c>
      <c r="N169" s="78" t="n"/>
      <c r="O169" s="78" t="n"/>
      <c r="P169" s="78" t="n"/>
      <c r="Q169" s="151" t="inlineStr">
        <is>
          <t>C/O</t>
        </is>
      </c>
      <c r="R169" s="79" t="n"/>
      <c r="S169" s="139" t="n"/>
      <c r="T169" s="80" t="n"/>
      <c r="U169" s="80" t="n"/>
      <c r="V169" s="80" t="n"/>
      <c r="W169" s="80" t="n"/>
      <c r="X169" s="80" t="n"/>
      <c r="Y169" s="80" t="n"/>
      <c r="Z169" s="81" t="n"/>
      <c r="AA169" s="81" t="n"/>
      <c r="AB169" s="161" t="inlineStr">
        <is>
          <t>Euro</t>
        </is>
      </c>
      <c r="AC169" s="656" t="n"/>
      <c r="AD169" s="656" t="n">
        <v>10.4</v>
      </c>
      <c r="AE169" s="656" t="n"/>
      <c r="AF169" s="657" t="n">
        <v>0</v>
      </c>
      <c r="AG169" s="657">
        <f>(IF(AE169&gt;0, AE169, IF(AD169&gt;0, AD169, IF(AC169&gt;0, AC169, 0))))+AF169</f>
        <v/>
      </c>
      <c r="AH169" s="657">
        <f>AJ169/2.2</f>
        <v/>
      </c>
      <c r="AI169" s="657" t="n">
        <v>39.95</v>
      </c>
      <c r="AJ169" s="657" t="n">
        <v>39.95</v>
      </c>
      <c r="AK169" s="172">
        <f>((AH169-AG169)/AH169)</f>
        <v/>
      </c>
      <c r="AL169" s="82" t="n"/>
      <c r="AM169" s="82" t="n"/>
      <c r="AN169" s="82" t="n"/>
      <c r="AO169" s="658" t="n"/>
      <c r="AP169" s="658" t="n"/>
      <c r="AQ169" s="82" t="n"/>
      <c r="AR169" s="82" t="n"/>
      <c r="AS169" s="82" t="n"/>
      <c r="AT169" s="82" t="n"/>
      <c r="AU169" s="82" t="n"/>
      <c r="AV169" s="91" t="n"/>
      <c r="AW169" s="98" t="inlineStr">
        <is>
          <t>Carry Over</t>
        </is>
      </c>
      <c r="AX169" s="91" t="n"/>
      <c r="AY169" s="658" t="n"/>
      <c r="AZ169" s="92" t="n"/>
      <c r="BA169" s="658" t="n"/>
      <c r="BB169" s="84" t="n"/>
      <c r="BC169" s="659" t="n"/>
      <c r="BD169" s="82" t="n"/>
      <c r="BE169" s="82" t="n"/>
      <c r="BF169" s="658" t="n"/>
      <c r="BG169" s="82" t="n"/>
      <c r="BH169" s="82" t="n"/>
      <c r="BI169" s="658" t="n"/>
      <c r="BJ169" s="82" t="n"/>
      <c r="BK169" s="82">
        <f>+WEEKNUM(BJ169)</f>
        <v/>
      </c>
      <c r="BL169" s="658" t="n"/>
      <c r="BM169" s="82" t="n"/>
      <c r="BN169" s="82" t="n"/>
      <c r="BO169" s="82" t="n"/>
      <c r="BP169" s="82">
        <f>BO169*Z169</f>
        <v/>
      </c>
      <c r="BQ169" s="82" t="n"/>
      <c r="BR169" s="109">
        <f>BO169*AH169</f>
        <v/>
      </c>
      <c r="BS169" s="109">
        <f>BR169-(BO169*AG169)</f>
        <v/>
      </c>
      <c r="BT169" s="113">
        <f>BO169*AK169</f>
        <v/>
      </c>
      <c r="BU169" s="78" t="n"/>
    </row>
    <row customFormat="1" customHeight="1" hidden="1" ht="44.25" r="170" s="86">
      <c r="A170" s="73" t="inlineStr">
        <is>
          <t>x</t>
        </is>
      </c>
      <c r="B170" s="73" t="n"/>
      <c r="C170" s="74" t="inlineStr">
        <is>
          <t>KOI</t>
        </is>
      </c>
      <c r="D170" s="73" t="n"/>
      <c r="E170" s="75" t="inlineStr">
        <is>
          <t>MEN</t>
        </is>
      </c>
      <c r="F170" s="76" t="inlineStr">
        <is>
          <t>K150799005</t>
        </is>
      </c>
      <c r="G170" s="76" t="inlineStr">
        <is>
          <t>KOI Suspender</t>
        </is>
      </c>
      <c r="H170" s="73" t="n"/>
      <c r="I170" s="121" t="n"/>
      <c r="J170" s="121" t="n"/>
      <c r="K170" s="121" t="n"/>
      <c r="L170" s="77" t="n">
        <v>41919</v>
      </c>
      <c r="M170" s="76" t="inlineStr">
        <is>
          <t>Piovese</t>
        </is>
      </c>
      <c r="N170" s="78" t="n"/>
      <c r="O170" s="78" t="n"/>
      <c r="P170" s="78" t="n"/>
      <c r="Q170" s="79" t="n"/>
      <c r="R170" s="79" t="n"/>
      <c r="S170" s="139" t="n"/>
      <c r="T170" s="80" t="n"/>
      <c r="U170" s="80" t="n"/>
      <c r="V170" s="80" t="n"/>
      <c r="W170" s="80" t="n"/>
      <c r="X170" s="80" t="n"/>
      <c r="Y170" s="80" t="n"/>
      <c r="Z170" s="81" t="n"/>
      <c r="AA170" s="81" t="n"/>
      <c r="AB170" s="161" t="n"/>
      <c r="AC170" s="656" t="n"/>
      <c r="AD170" s="657" t="n"/>
      <c r="AE170" s="656" t="n"/>
      <c r="AF170" s="657" t="n"/>
      <c r="AG170" s="657">
        <f>(IF(AE170&gt;0, AE170, IF(AD170&gt;0, AD170, IF(AC170&gt;0, AC170, 0))))+AF170</f>
        <v/>
      </c>
      <c r="AH170" s="657">
        <f>AG170*2</f>
        <v/>
      </c>
      <c r="AI170" s="657">
        <f>AG170*2.5</f>
        <v/>
      </c>
      <c r="AJ170" s="657">
        <f>AH170*2.5</f>
        <v/>
      </c>
      <c r="AK170" s="172" t="n"/>
      <c r="AL170" s="82" t="n"/>
      <c r="AM170" s="82" t="n"/>
      <c r="AN170" s="82" t="n"/>
      <c r="AO170" s="658" t="n"/>
      <c r="AP170" s="658" t="n"/>
      <c r="AQ170" s="82" t="n"/>
      <c r="AR170" s="82" t="n"/>
      <c r="AS170" s="82" t="n"/>
      <c r="AT170" s="82" t="n"/>
      <c r="AU170" s="82" t="n"/>
      <c r="AV170" s="91" t="n"/>
      <c r="AW170" s="91" t="n"/>
      <c r="AX170" s="91" t="n"/>
      <c r="AY170" s="658" t="n"/>
      <c r="AZ170" s="92" t="n"/>
      <c r="BA170" s="658" t="n"/>
      <c r="BB170" s="84" t="n"/>
      <c r="BC170" s="659" t="n"/>
      <c r="BD170" s="82" t="n"/>
      <c r="BE170" s="82" t="n"/>
      <c r="BF170" s="658" t="n"/>
      <c r="BG170" s="82" t="n"/>
      <c r="BH170" s="82" t="n"/>
      <c r="BI170" s="658" t="n"/>
      <c r="BJ170" s="82" t="n"/>
      <c r="BK170" s="82">
        <f>+WEEKNUM(BJ170)</f>
        <v/>
      </c>
      <c r="BL170" s="658" t="n"/>
      <c r="BM170" s="82" t="n"/>
      <c r="BN170" s="82" t="n"/>
      <c r="BO170" s="82" t="n"/>
      <c r="BP170" s="82">
        <f>BO170*Z170</f>
        <v/>
      </c>
      <c r="BQ170" s="82" t="n"/>
      <c r="BR170" s="109">
        <f>BO170*AH170</f>
        <v/>
      </c>
      <c r="BS170" s="109">
        <f>BR170-(BO170*AG170)</f>
        <v/>
      </c>
      <c r="BT170" s="113">
        <f>BO170*AK170</f>
        <v/>
      </c>
      <c r="BU170" s="78" t="n"/>
    </row>
    <row customHeight="1" ht="44.25" r="171" s="304">
      <c r="A171" s="5" t="n"/>
      <c r="B171" s="5" t="n">
        <v>1</v>
      </c>
      <c r="C171" s="6" t="inlineStr">
        <is>
          <t>KOI</t>
        </is>
      </c>
      <c r="D171" s="96" t="inlineStr">
        <is>
          <t>accessory</t>
        </is>
      </c>
      <c r="E171" s="8" t="inlineStr">
        <is>
          <t>MEN</t>
        </is>
      </c>
      <c r="F171" s="96" t="inlineStr">
        <is>
          <t>K150799006</t>
        </is>
      </c>
      <c r="G171" s="96" t="inlineStr">
        <is>
          <t>KOI Sock Box</t>
        </is>
      </c>
      <c r="H171" s="96" t="inlineStr">
        <is>
          <t>It's Polka Time!</t>
        </is>
      </c>
      <c r="I171" s="149" t="n"/>
      <c r="J171" s="149" t="n"/>
      <c r="K171" s="149" t="n"/>
      <c r="L171" s="7" t="n"/>
      <c r="M171" s="48" t="inlineStr">
        <is>
          <t>Jaume Estevez</t>
        </is>
      </c>
      <c r="N171" s="13" t="n"/>
      <c r="O171" s="13" t="n"/>
      <c r="P171" s="13" t="inlineStr">
        <is>
          <t>ES</t>
        </is>
      </c>
      <c r="Q171" s="134" t="inlineStr">
        <is>
          <t>C/O</t>
        </is>
      </c>
      <c r="R171" s="17" t="n"/>
      <c r="S171" s="135" t="n"/>
      <c r="T171" s="247" t="n"/>
      <c r="U171" s="154" t="inlineStr">
        <is>
          <t>50% Recycled Cotton / 50% Acryllic</t>
        </is>
      </c>
      <c r="V171" s="247" t="n"/>
      <c r="W171" s="192" t="n">
        <v>42062</v>
      </c>
      <c r="X171" s="192" t="n">
        <v>42090</v>
      </c>
      <c r="Y171" s="192" t="n">
        <v>42087</v>
      </c>
      <c r="Z171" s="18" t="n"/>
      <c r="AA171" s="18" t="n"/>
      <c r="AB171" s="160" t="inlineStr">
        <is>
          <t>Euro</t>
        </is>
      </c>
      <c r="AC171" s="644" t="n"/>
      <c r="AD171" s="645" t="n">
        <v>12.05</v>
      </c>
      <c r="AE171" s="644" t="n"/>
      <c r="AF171" s="645" t="n">
        <v>0.25</v>
      </c>
      <c r="AG171" s="645">
        <f>(IF(AE171&gt;0, AE171, IF(AD171&gt;0, AD171, IF(AC171&gt;0, AC171, 0))))+AF171</f>
        <v/>
      </c>
      <c r="AH171" s="645">
        <f>AJ171/2.2</f>
        <v/>
      </c>
      <c r="AI171" s="645" t="n">
        <v>59.95</v>
      </c>
      <c r="AJ171" s="645" t="n">
        <v>59.95</v>
      </c>
      <c r="AK171" s="171">
        <f>((AH171-AG171)/AH171)</f>
        <v/>
      </c>
      <c r="AL171" s="27" t="n"/>
      <c r="AM171" s="27" t="n"/>
      <c r="AN171" s="27" t="n"/>
      <c r="AO171" s="646" t="n"/>
      <c r="AP171" s="646" t="n"/>
      <c r="AQ171" s="27" t="n"/>
      <c r="AR171" s="41" t="n">
        <v>17</v>
      </c>
      <c r="AS171" s="41" t="inlineStr">
        <is>
          <t>O/S</t>
        </is>
      </c>
      <c r="AT171" s="41" t="n"/>
      <c r="AU171" s="41" t="n"/>
      <c r="AV171" s="62" t="n"/>
      <c r="AW171" s="185" t="inlineStr">
        <is>
          <t>received (date unknown)</t>
        </is>
      </c>
      <c r="AX171" s="62" t="n"/>
      <c r="AY171" s="648" t="n"/>
      <c r="AZ171" s="34" t="n"/>
      <c r="BA171" s="649" t="n"/>
      <c r="BB171" s="36" t="n"/>
      <c r="BC171" s="650" t="n"/>
      <c r="BD171" s="27" t="n"/>
      <c r="BE171" s="27" t="n"/>
      <c r="BF171" s="646" t="n"/>
      <c r="BG171" s="41" t="n"/>
      <c r="BH171" s="41" t="n"/>
      <c r="BI171" s="648" t="n"/>
      <c r="BJ171" s="27" t="n"/>
      <c r="BK171" s="27">
        <f>+WEEKNUM(BJ171)</f>
        <v/>
      </c>
      <c r="BL171" s="646" t="n"/>
      <c r="BM171" s="27" t="n"/>
      <c r="BN171" s="27" t="n"/>
      <c r="BO171" s="27" t="n"/>
      <c r="BP171" s="27">
        <f>BO171*Z171</f>
        <v/>
      </c>
      <c r="BQ171" s="27" t="n"/>
      <c r="BR171" s="108">
        <f>BO171*AH171</f>
        <v/>
      </c>
      <c r="BS171" s="108">
        <f>BR171-(BO171*AG171)</f>
        <v/>
      </c>
      <c r="BT171" s="112">
        <f>BO171*AK171</f>
        <v/>
      </c>
      <c r="BU171" s="13" t="n"/>
    </row>
    <row customFormat="1" customHeight="1" ht="44.25" r="172" s="86">
      <c r="A172" s="5" t="n"/>
      <c r="B172" s="5" t="n">
        <v>1</v>
      </c>
      <c r="C172" s="6" t="inlineStr">
        <is>
          <t>KOI</t>
        </is>
      </c>
      <c r="D172" s="96" t="inlineStr">
        <is>
          <t>accessory</t>
        </is>
      </c>
      <c r="E172" s="8" t="inlineStr">
        <is>
          <t>MEN</t>
        </is>
      </c>
      <c r="F172" s="96" t="inlineStr">
        <is>
          <t>K150799007</t>
        </is>
      </c>
      <c r="G172" s="96" t="inlineStr">
        <is>
          <t>KOI Sock</t>
        </is>
      </c>
      <c r="H172" s="96" t="inlineStr">
        <is>
          <t>Recycled Royal Blue Stripe</t>
        </is>
      </c>
      <c r="I172" s="149" t="n"/>
      <c r="J172" s="149" t="n"/>
      <c r="K172" s="149" t="n"/>
      <c r="L172" s="7" t="n"/>
      <c r="M172" s="48" t="inlineStr">
        <is>
          <t>Jaume Estevez</t>
        </is>
      </c>
      <c r="N172" s="13" t="n"/>
      <c r="O172" s="13" t="n"/>
      <c r="P172" s="13" t="inlineStr">
        <is>
          <t>ES</t>
        </is>
      </c>
      <c r="Q172" s="134" t="inlineStr">
        <is>
          <t>C/O</t>
        </is>
      </c>
      <c r="R172" s="17" t="n"/>
      <c r="S172" s="135" t="n"/>
      <c r="T172" s="247" t="n"/>
      <c r="U172" s="154" t="inlineStr">
        <is>
          <t>50% Recycled Cotton / 50% Acryllic</t>
        </is>
      </c>
      <c r="V172" s="247" t="n"/>
      <c r="W172" s="192" t="n">
        <v>42062</v>
      </c>
      <c r="X172" s="192" t="n">
        <v>42090</v>
      </c>
      <c r="Y172" s="192" t="n">
        <v>42087</v>
      </c>
      <c r="Z172" s="18" t="n"/>
      <c r="AA172" s="18" t="n"/>
      <c r="AB172" s="160" t="inlineStr">
        <is>
          <t>Euro</t>
        </is>
      </c>
      <c r="AC172" s="644" t="n"/>
      <c r="AD172" s="645" t="n">
        <v>1.4</v>
      </c>
      <c r="AE172" s="644" t="n"/>
      <c r="AF172" s="645" t="n">
        <v>0.25</v>
      </c>
      <c r="AG172" s="645">
        <f>(IF(AE172&gt;0, AE172, IF(AD172&gt;0, AD172, IF(AC172&gt;0, AC172, 0))))+AF172</f>
        <v/>
      </c>
      <c r="AH172" s="645">
        <f>AJ172/2.2</f>
        <v/>
      </c>
      <c r="AI172" s="645" t="n">
        <v>9.949999999999999</v>
      </c>
      <c r="AJ172" s="645" t="n">
        <v>9.949999999999999</v>
      </c>
      <c r="AK172" s="171">
        <f>((AH172-AG172)/AH172)</f>
        <v/>
      </c>
      <c r="AL172" s="27" t="n"/>
      <c r="AM172" s="27" t="n"/>
      <c r="AN172" s="27" t="n"/>
      <c r="AO172" s="646" t="n"/>
      <c r="AP172" s="646" t="n"/>
      <c r="AQ172" s="27" t="n"/>
      <c r="AR172" s="41" t="n">
        <v>0</v>
      </c>
      <c r="AS172" s="41" t="inlineStr">
        <is>
          <t>O/S</t>
        </is>
      </c>
      <c r="AT172" s="41" t="n"/>
      <c r="AU172" s="132" t="n"/>
      <c r="AV172" s="62" t="n"/>
      <c r="AW172" s="126" t="inlineStr">
        <is>
          <t>Carry Over</t>
        </is>
      </c>
      <c r="AX172" s="62" t="n"/>
      <c r="AY172" s="648" t="n"/>
      <c r="AZ172" s="34" t="n"/>
      <c r="BA172" s="649" t="n"/>
      <c r="BB172" s="36" t="n"/>
      <c r="BC172" s="650" t="n"/>
      <c r="BD172" s="27" t="n"/>
      <c r="BE172" s="27" t="n"/>
      <c r="BF172" s="646" t="n"/>
      <c r="BG172" s="41" t="n"/>
      <c r="BH172" s="41" t="n"/>
      <c r="BI172" s="648" t="n"/>
      <c r="BJ172" s="27" t="n"/>
      <c r="BK172" s="27">
        <f>+WEEKNUM(BJ172)</f>
        <v/>
      </c>
      <c r="BL172" s="646" t="n"/>
      <c r="BM172" s="27" t="n"/>
      <c r="BN172" s="27" t="n"/>
      <c r="BO172" s="27" t="n"/>
      <c r="BP172" s="27">
        <f>BO172*Z172</f>
        <v/>
      </c>
      <c r="BQ172" s="27" t="n"/>
      <c r="BR172" s="108">
        <f>BO172*AH172</f>
        <v/>
      </c>
      <c r="BS172" s="108">
        <f>BR172-(BO172*AG172)</f>
        <v/>
      </c>
      <c r="BT172" s="112">
        <f>BO172*AK172</f>
        <v/>
      </c>
      <c r="BU172" s="13" t="n"/>
    </row>
    <row customHeight="1" ht="44.25" r="173" s="304">
      <c r="A173" s="5" t="n"/>
      <c r="B173" s="5" t="n">
        <v>1</v>
      </c>
      <c r="C173" s="6" t="inlineStr">
        <is>
          <t>KOI</t>
        </is>
      </c>
      <c r="D173" s="96" t="inlineStr">
        <is>
          <t>accessory</t>
        </is>
      </c>
      <c r="E173" s="8" t="inlineStr">
        <is>
          <t>MEN</t>
        </is>
      </c>
      <c r="F173" s="96" t="inlineStr">
        <is>
          <t>K150799008</t>
        </is>
      </c>
      <c r="G173" s="96" t="inlineStr">
        <is>
          <t>KOI Sock</t>
        </is>
      </c>
      <c r="H173" s="96" t="inlineStr">
        <is>
          <t>Recycled Royal Red Stripe</t>
        </is>
      </c>
      <c r="I173" s="149" t="n"/>
      <c r="J173" s="149" t="n"/>
      <c r="K173" s="149" t="n"/>
      <c r="L173" s="7" t="n"/>
      <c r="M173" s="48" t="inlineStr">
        <is>
          <t>Jaume Estevez</t>
        </is>
      </c>
      <c r="N173" s="13" t="n"/>
      <c r="O173" s="13" t="n"/>
      <c r="P173" s="13" t="inlineStr">
        <is>
          <t>ES</t>
        </is>
      </c>
      <c r="Q173" s="134" t="inlineStr">
        <is>
          <t>C/O</t>
        </is>
      </c>
      <c r="R173" s="17" t="n"/>
      <c r="S173" s="135" t="n"/>
      <c r="T173" s="247" t="n"/>
      <c r="U173" s="154" t="inlineStr">
        <is>
          <t>50% Recycled Cotton / 50% Acryllic</t>
        </is>
      </c>
      <c r="V173" s="247" t="n"/>
      <c r="W173" s="192" t="n">
        <v>42062</v>
      </c>
      <c r="X173" s="192" t="n">
        <v>42090</v>
      </c>
      <c r="Y173" s="192" t="n">
        <v>42087</v>
      </c>
      <c r="Z173" s="18" t="n"/>
      <c r="AA173" s="18" t="n"/>
      <c r="AB173" s="160" t="inlineStr">
        <is>
          <t>Euro</t>
        </is>
      </c>
      <c r="AC173" s="644" t="n"/>
      <c r="AD173" s="645" t="n">
        <v>1.4</v>
      </c>
      <c r="AE173" s="644" t="n"/>
      <c r="AF173" s="645" t="n">
        <v>0.25</v>
      </c>
      <c r="AG173" s="645">
        <f>(IF(AE173&gt;0, AE173, IF(AD173&gt;0, AD173, IF(AC173&gt;0, AC173, 0))))+AF173</f>
        <v/>
      </c>
      <c r="AH173" s="645">
        <f>AJ173/2.2</f>
        <v/>
      </c>
      <c r="AI173" s="645" t="n">
        <v>9.949999999999999</v>
      </c>
      <c r="AJ173" s="645" t="n">
        <v>9.949999999999999</v>
      </c>
      <c r="AK173" s="171">
        <f>((AH173-AG173)/AH173)</f>
        <v/>
      </c>
      <c r="AL173" s="27" t="n"/>
      <c r="AM173" s="27" t="n"/>
      <c r="AN173" s="27" t="n"/>
      <c r="AO173" s="646" t="n"/>
      <c r="AP173" s="646" t="n"/>
      <c r="AQ173" s="27" t="n"/>
      <c r="AR173" s="41" t="n">
        <v>0</v>
      </c>
      <c r="AS173" s="41" t="inlineStr">
        <is>
          <t>O/S</t>
        </is>
      </c>
      <c r="AT173" s="41" t="n"/>
      <c r="AU173" s="41" t="n"/>
      <c r="AV173" s="62" t="n"/>
      <c r="AW173" s="126" t="inlineStr">
        <is>
          <t>Carry Over</t>
        </is>
      </c>
      <c r="AX173" s="62" t="n"/>
      <c r="AY173" s="648" t="n"/>
      <c r="AZ173" s="34" t="n"/>
      <c r="BA173" s="649" t="n"/>
      <c r="BB173" s="36" t="n"/>
      <c r="BC173" s="650" t="n"/>
      <c r="BD173" s="27" t="n"/>
      <c r="BE173" s="27" t="n"/>
      <c r="BF173" s="646" t="n"/>
      <c r="BG173" s="41" t="n"/>
      <c r="BH173" s="41" t="n"/>
      <c r="BI173" s="648" t="n"/>
      <c r="BJ173" s="27" t="n"/>
      <c r="BK173" s="27">
        <f>+WEEKNUM(BJ173)</f>
        <v/>
      </c>
      <c r="BL173" s="646" t="n"/>
      <c r="BM173" s="27" t="n"/>
      <c r="BN173" s="27" t="n"/>
      <c r="BO173" s="27" t="n"/>
      <c r="BP173" s="27">
        <f>BO173*Z173</f>
        <v/>
      </c>
      <c r="BQ173" s="27" t="n"/>
      <c r="BR173" s="108">
        <f>BO173*AH173</f>
        <v/>
      </c>
      <c r="BS173" s="108">
        <f>BR173-(BO173*AG173)</f>
        <v/>
      </c>
      <c r="BT173" s="112">
        <f>BO173*AK173</f>
        <v/>
      </c>
      <c r="BU173" s="13" t="n"/>
    </row>
    <row customFormat="1" customHeight="1" ht="44.25" r="174" s="86">
      <c r="A174" s="5" t="n"/>
      <c r="B174" s="5" t="n">
        <v>3</v>
      </c>
      <c r="C174" s="6" t="inlineStr">
        <is>
          <t>KOI</t>
        </is>
      </c>
      <c r="D174" s="96" t="inlineStr">
        <is>
          <t>accessory</t>
        </is>
      </c>
      <c r="E174" s="8" t="inlineStr">
        <is>
          <t>MEN</t>
        </is>
      </c>
      <c r="F174" s="96" t="inlineStr">
        <is>
          <t>K150799009</t>
        </is>
      </c>
      <c r="G174" s="96" t="inlineStr">
        <is>
          <t>GENSHO</t>
        </is>
      </c>
      <c r="H174" s="96" t="inlineStr">
        <is>
          <t>Natural Indigo Dye</t>
        </is>
      </c>
      <c r="I174" s="149" t="n"/>
      <c r="J174" s="149" t="n"/>
      <c r="K174" s="149" t="n"/>
      <c r="L174" s="7" t="n"/>
      <c r="M174" s="48" t="inlineStr">
        <is>
          <t>IndyBlu</t>
        </is>
      </c>
      <c r="N174" s="13" t="inlineStr">
        <is>
          <t>CAOS</t>
        </is>
      </c>
      <c r="O174" s="13" t="inlineStr">
        <is>
          <t>n/a</t>
        </is>
      </c>
      <c r="P174" s="13" t="inlineStr">
        <is>
          <t>IN</t>
        </is>
      </c>
      <c r="Q174" s="134" t="inlineStr">
        <is>
          <t>NEW</t>
        </is>
      </c>
      <c r="R174" s="17" t="n"/>
      <c r="S174" s="140" t="n"/>
      <c r="T174" s="140" t="inlineStr">
        <is>
          <t>KOI-WOVEN-SS15-030</t>
        </is>
      </c>
      <c r="U174" s="247" t="inlineStr">
        <is>
          <t>100% Organic Cotton</t>
        </is>
      </c>
      <c r="V174" s="247" t="n"/>
      <c r="W174" s="192" t="n">
        <v>41980</v>
      </c>
      <c r="X174" s="192" t="n">
        <v>42008</v>
      </c>
      <c r="Y174" s="192" t="n">
        <v>42036</v>
      </c>
      <c r="Z174" s="18" t="n"/>
      <c r="AA174" s="18" t="n"/>
      <c r="AB174" s="160" t="inlineStr">
        <is>
          <t>Euro</t>
        </is>
      </c>
      <c r="AC174" s="644" t="n"/>
      <c r="AD174" s="645" t="n">
        <v>9.15</v>
      </c>
      <c r="AE174" s="644" t="n"/>
      <c r="AF174" s="645">
        <f>(IF(AE174&gt;0, AE174, IF(AD174&gt;0, AD174, IF(AC174&gt;0, AC174, 0))))*0.3</f>
        <v/>
      </c>
      <c r="AG174" s="645">
        <f>(IF(AE174&gt;0, AE174, IF(AD174&gt;0, AD174, IF(AC174&gt;0, AC174, 0))))+AF174</f>
        <v/>
      </c>
      <c r="AH174" s="645">
        <f>AJ174/2.2</f>
        <v/>
      </c>
      <c r="AI174" s="645" t="n">
        <v>59.95</v>
      </c>
      <c r="AJ174" s="645" t="n">
        <v>59.95</v>
      </c>
      <c r="AK174" s="171">
        <f>((AH174-AG174)/AH174)</f>
        <v/>
      </c>
      <c r="AL174" s="27" t="n"/>
      <c r="AM174" s="27" t="n"/>
      <c r="AN174" s="27" t="n"/>
      <c r="AO174" s="646" t="inlineStr">
        <is>
          <t>ETD 20-Sep</t>
        </is>
      </c>
      <c r="AP174" s="646" t="n"/>
      <c r="AQ174" s="27" t="inlineStr">
        <is>
          <t>Proto not received</t>
        </is>
      </c>
      <c r="AR174" s="41" t="n">
        <v>16</v>
      </c>
      <c r="AS174" s="41" t="inlineStr">
        <is>
          <t>M</t>
        </is>
      </c>
      <c r="AT174" s="41" t="n"/>
      <c r="AU174" s="41" t="n"/>
      <c r="AV174" s="97" t="n"/>
      <c r="AW174" s="129" t="n">
        <v>41980</v>
      </c>
      <c r="AX174" s="129" t="n">
        <v>42009</v>
      </c>
      <c r="AY174" s="648" t="n"/>
      <c r="AZ174" s="49" t="n"/>
      <c r="BA174" s="649" t="n"/>
      <c r="BB174" s="36" t="n"/>
      <c r="BC174" s="650" t="n"/>
      <c r="BD174" s="27" t="n"/>
      <c r="BE174" s="27" t="n"/>
      <c r="BF174" s="646" t="n"/>
      <c r="BG174" s="41" t="n"/>
      <c r="BH174" s="41" t="n"/>
      <c r="BI174" s="648" t="n"/>
      <c r="BJ174" s="27" t="n"/>
      <c r="BK174" s="27">
        <f>+WEEKNUM(BJ174)</f>
        <v/>
      </c>
      <c r="BL174" s="646" t="n"/>
      <c r="BM174" s="27" t="n"/>
      <c r="BN174" s="27" t="n"/>
      <c r="BO174" s="27" t="n"/>
      <c r="BP174" s="27">
        <f>BO174*Z174</f>
        <v/>
      </c>
      <c r="BQ174" s="27" t="n"/>
      <c r="BR174" s="108">
        <f>BO174*AH174</f>
        <v/>
      </c>
      <c r="BS174" s="108">
        <f>BR174-(BO174*AG174)</f>
        <v/>
      </c>
      <c r="BT174" s="112">
        <f>BO174*AK174</f>
        <v/>
      </c>
      <c r="BU174" s="13" t="n"/>
    </row>
    <row customHeight="1" ht="44.25" r="175" s="304">
      <c r="A175" s="5" t="n"/>
      <c r="B175" s="5" t="n">
        <v>3</v>
      </c>
      <c r="C175" s="6" t="inlineStr">
        <is>
          <t>KOI</t>
        </is>
      </c>
      <c r="D175" s="96" t="inlineStr">
        <is>
          <t>accessory</t>
        </is>
      </c>
      <c r="E175" s="8" t="inlineStr">
        <is>
          <t>MEN</t>
        </is>
      </c>
      <c r="F175" s="96" t="inlineStr">
        <is>
          <t>K150799010</t>
        </is>
      </c>
      <c r="G175" s="96" t="inlineStr">
        <is>
          <t>CYRUS</t>
        </is>
      </c>
      <c r="H175" s="96" t="inlineStr">
        <is>
          <t>Natural Indigo Dye</t>
        </is>
      </c>
      <c r="I175" s="149" t="n"/>
      <c r="J175" s="149" t="n"/>
      <c r="K175" s="149" t="n"/>
      <c r="L175" s="7" t="n"/>
      <c r="M175" s="48" t="inlineStr">
        <is>
          <t>IndyBlu</t>
        </is>
      </c>
      <c r="N175" s="13" t="inlineStr">
        <is>
          <t>CAOS</t>
        </is>
      </c>
      <c r="O175" s="13" t="inlineStr">
        <is>
          <t>n/a</t>
        </is>
      </c>
      <c r="P175" s="13" t="inlineStr">
        <is>
          <t>IN</t>
        </is>
      </c>
      <c r="Q175" s="134" t="inlineStr">
        <is>
          <t>NEW</t>
        </is>
      </c>
      <c r="R175" s="17" t="n"/>
      <c r="S175" s="140" t="n"/>
      <c r="T175" s="140" t="inlineStr">
        <is>
          <t>KOI-WOVEN-SS15-030</t>
        </is>
      </c>
      <c r="U175" s="247" t="inlineStr">
        <is>
          <t>100% Organic Cotton</t>
        </is>
      </c>
      <c r="V175" s="247" t="n"/>
      <c r="W175" s="192" t="n">
        <v>41980</v>
      </c>
      <c r="X175" s="192" t="n">
        <v>42008</v>
      </c>
      <c r="Y175" s="192" t="n">
        <v>42036</v>
      </c>
      <c r="Z175" s="18" t="n"/>
      <c r="AA175" s="18" t="n"/>
      <c r="AB175" s="160" t="inlineStr">
        <is>
          <t>Euro</t>
        </is>
      </c>
      <c r="AC175" s="644" t="n"/>
      <c r="AD175" s="645" t="n">
        <v>7.7</v>
      </c>
      <c r="AE175" s="644" t="n"/>
      <c r="AF175" s="645">
        <f>(IF(AE175&gt;0, AE175, IF(AD175&gt;0, AD175, IF(AC175&gt;0, AC175, 0))))*0.3</f>
        <v/>
      </c>
      <c r="AG175" s="645">
        <f>(IF(AE175&gt;0, AE175, IF(AD175&gt;0, AD175, IF(AC175&gt;0, AC175, 0))))+AF175</f>
        <v/>
      </c>
      <c r="AH175" s="645">
        <f>AJ175/2.2</f>
        <v/>
      </c>
      <c r="AI175" s="645" t="n">
        <v>29.95</v>
      </c>
      <c r="AJ175" s="645" t="n">
        <v>29.95</v>
      </c>
      <c r="AK175" s="171">
        <f>((AH175-AG175)/AH175)</f>
        <v/>
      </c>
      <c r="AL175" s="27" t="n"/>
      <c r="AM175" s="27" t="n"/>
      <c r="AN175" s="27" t="n"/>
      <c r="AO175" s="646" t="inlineStr">
        <is>
          <t>ETD 20-Sep</t>
        </is>
      </c>
      <c r="AP175" s="646" t="n"/>
      <c r="AQ175" s="27" t="inlineStr">
        <is>
          <t>Proto not received</t>
        </is>
      </c>
      <c r="AR175" s="41" t="n">
        <v>16</v>
      </c>
      <c r="AS175" s="41" t="inlineStr">
        <is>
          <t>M</t>
        </is>
      </c>
      <c r="AT175" s="41" t="n"/>
      <c r="AU175" s="41" t="n"/>
      <c r="AV175" s="97" t="n"/>
      <c r="AW175" s="129" t="n">
        <v>41980</v>
      </c>
      <c r="AX175" s="129" t="n">
        <v>42009</v>
      </c>
      <c r="AY175" s="648" t="n"/>
      <c r="AZ175" s="49" t="n"/>
      <c r="BA175" s="649" t="n"/>
      <c r="BB175" s="36" t="n"/>
      <c r="BC175" s="650" t="n"/>
      <c r="BD175" s="27" t="n"/>
      <c r="BE175" s="27" t="n"/>
      <c r="BF175" s="646" t="n"/>
      <c r="BG175" s="41" t="n"/>
      <c r="BH175" s="41" t="n"/>
      <c r="BI175" s="648" t="n"/>
      <c r="BJ175" s="27" t="n"/>
      <c r="BK175" s="27">
        <f>+WEEKNUM(BJ175)</f>
        <v/>
      </c>
      <c r="BL175" s="646" t="n"/>
      <c r="BM175" s="27" t="n"/>
      <c r="BN175" s="27" t="n"/>
      <c r="BO175" s="27" t="n"/>
      <c r="BP175" s="27">
        <f>BO175*Z175</f>
        <v/>
      </c>
      <c r="BQ175" s="27" t="n"/>
      <c r="BR175" s="108">
        <f>BO175*AH175</f>
        <v/>
      </c>
      <c r="BS175" s="108">
        <f>BR175-(BO175*AG175)</f>
        <v/>
      </c>
      <c r="BT175" s="112">
        <f>BO175*AK175</f>
        <v/>
      </c>
      <c r="BU175" s="13" t="n"/>
    </row>
    <row customFormat="1" customHeight="1" ht="44.25" r="176" s="86">
      <c r="A176" s="5" t="n"/>
      <c r="B176" s="5" t="n">
        <v>3</v>
      </c>
      <c r="C176" s="6" t="inlineStr">
        <is>
          <t>KOI</t>
        </is>
      </c>
      <c r="D176" s="96" t="inlineStr">
        <is>
          <t>accessory</t>
        </is>
      </c>
      <c r="E176" s="124" t="inlineStr">
        <is>
          <t>WOMEN</t>
        </is>
      </c>
      <c r="F176" s="96" t="inlineStr">
        <is>
          <t>K150799011</t>
        </is>
      </c>
      <c r="G176" s="96" t="inlineStr">
        <is>
          <t>WILLA</t>
        </is>
      </c>
      <c r="H176" s="96" t="inlineStr">
        <is>
          <t>Natural Indigo Dye</t>
        </is>
      </c>
      <c r="I176" s="149" t="n"/>
      <c r="J176" s="149" t="n"/>
      <c r="K176" s="149" t="n"/>
      <c r="L176" s="7" t="n"/>
      <c r="M176" s="48" t="inlineStr">
        <is>
          <t>IndyBlu</t>
        </is>
      </c>
      <c r="N176" s="13" t="n"/>
      <c r="O176" s="13" t="n"/>
      <c r="P176" s="13" t="n"/>
      <c r="Q176" s="134" t="inlineStr">
        <is>
          <t>NEW</t>
        </is>
      </c>
      <c r="R176" s="17" t="n"/>
      <c r="S176" s="135" t="n"/>
      <c r="T176" s="247" t="n"/>
      <c r="U176" s="247" t="n"/>
      <c r="V176" s="247" t="n"/>
      <c r="W176" s="192" t="n">
        <v>41980</v>
      </c>
      <c r="X176" s="192" t="n">
        <v>42008</v>
      </c>
      <c r="Y176" s="192" t="n">
        <v>42036</v>
      </c>
      <c r="Z176" s="18" t="n"/>
      <c r="AA176" s="18" t="n"/>
      <c r="AB176" s="160" t="inlineStr">
        <is>
          <t>Euro</t>
        </is>
      </c>
      <c r="AC176" s="645" t="n">
        <v>75.7</v>
      </c>
      <c r="AD176" s="645" t="n">
        <v>80</v>
      </c>
      <c r="AE176" s="644" t="n"/>
      <c r="AF176" s="645">
        <f>(IF(AE176&gt;0, AE176, IF(AD176&gt;0, AD176, IF(AC176&gt;0, AC176, 0))))*0.3</f>
        <v/>
      </c>
      <c r="AG176" s="645">
        <f>(IF(AE176&gt;0, AE176, IF(AD176&gt;0, AD176, IF(AC176&gt;0, AC176, 0))))+AF176</f>
        <v/>
      </c>
      <c r="AH176" s="645">
        <f>AJ176/2.2</f>
        <v/>
      </c>
      <c r="AI176" s="645" t="n">
        <v>299.95</v>
      </c>
      <c r="AJ176" s="651" t="n">
        <v>349.95</v>
      </c>
      <c r="AK176" s="171">
        <f>((AH176-AG176)/AH176)</f>
        <v/>
      </c>
      <c r="AL176" s="27" t="n"/>
      <c r="AM176" s="27" t="n"/>
      <c r="AN176" s="646" t="n">
        <v>41961</v>
      </c>
      <c r="AO176" s="646" t="n">
        <v>41953</v>
      </c>
      <c r="AP176" s="646" t="n"/>
      <c r="AQ176" s="27" t="inlineStr">
        <is>
          <t>Proto not received</t>
        </is>
      </c>
      <c r="AR176" s="41" t="n">
        <v>16</v>
      </c>
      <c r="AS176" s="41" t="n"/>
      <c r="AT176" s="41" t="n"/>
      <c r="AU176" s="132" t="n"/>
      <c r="AV176" s="97" t="n"/>
      <c r="AW176" s="186" t="n">
        <v>42016</v>
      </c>
      <c r="AX176" s="97" t="n"/>
      <c r="AY176" s="648" t="n"/>
      <c r="AZ176" s="49" t="n"/>
      <c r="BA176" s="649" t="n"/>
      <c r="BB176" s="36" t="n"/>
      <c r="BC176" s="650" t="n"/>
      <c r="BD176" s="27" t="n"/>
      <c r="BE176" s="27" t="n"/>
      <c r="BF176" s="646" t="n"/>
      <c r="BG176" s="41" t="n"/>
      <c r="BH176" s="41" t="n"/>
      <c r="BI176" s="648" t="n"/>
      <c r="BJ176" s="27" t="n"/>
      <c r="BK176" s="27">
        <f>+WEEKNUM(BJ176)</f>
        <v/>
      </c>
      <c r="BL176" s="646" t="n"/>
      <c r="BM176" s="27" t="n"/>
      <c r="BN176" s="27" t="n"/>
      <c r="BO176" s="27" t="n"/>
      <c r="BP176" s="27">
        <f>BO176*Z176</f>
        <v/>
      </c>
      <c r="BQ176" s="27" t="n"/>
      <c r="BR176" s="108">
        <f>BO176*AH176</f>
        <v/>
      </c>
      <c r="BS176" s="108">
        <f>BR176-(BO176*AG176)</f>
        <v/>
      </c>
      <c r="BT176" s="112">
        <f>BO176*AK176</f>
        <v/>
      </c>
      <c r="BU176" s="13" t="n"/>
    </row>
    <row customFormat="1" customHeight="1" hidden="1" ht="44.25" r="177" s="86">
      <c r="A177" s="73" t="inlineStr">
        <is>
          <t>x</t>
        </is>
      </c>
      <c r="B177" s="73" t="n"/>
      <c r="C177" s="74" t="inlineStr">
        <is>
          <t>KOI</t>
        </is>
      </c>
      <c r="D177" s="95" t="inlineStr">
        <is>
          <t>Apron</t>
        </is>
      </c>
      <c r="E177" s="75" t="inlineStr">
        <is>
          <t>MEN</t>
        </is>
      </c>
      <c r="F177" s="76" t="inlineStr">
        <is>
          <t>K150799011</t>
        </is>
      </c>
      <c r="G177" s="76" t="inlineStr">
        <is>
          <t>RAMIRO</t>
        </is>
      </c>
      <c r="H177" s="76" t="inlineStr">
        <is>
          <t>15 oz. Dry</t>
        </is>
      </c>
      <c r="I177" s="121" t="n"/>
      <c r="J177" s="121" t="n"/>
      <c r="K177" s="121" t="n"/>
      <c r="L177" s="77" t="n">
        <v>41919</v>
      </c>
      <c r="M177" s="76" t="inlineStr">
        <is>
          <t>Carthago</t>
        </is>
      </c>
      <c r="N177" s="78" t="n"/>
      <c r="O177" s="78" t="n"/>
      <c r="P177" s="78" t="n"/>
      <c r="Q177" s="79" t="n"/>
      <c r="R177" s="79" t="n"/>
      <c r="S177" s="139" t="n"/>
      <c r="T177" s="80" t="n"/>
      <c r="U177" s="80" t="n"/>
      <c r="V177" s="80" t="n"/>
      <c r="W177" s="80" t="n"/>
      <c r="X177" s="80" t="n"/>
      <c r="Y177" s="80" t="n"/>
      <c r="Z177" s="81" t="n"/>
      <c r="AA177" s="81" t="n"/>
      <c r="AB177" s="161" t="n"/>
      <c r="AC177" s="656" t="n"/>
      <c r="AD177" s="657" t="n"/>
      <c r="AE177" s="656" t="n"/>
      <c r="AF177" s="657" t="n"/>
      <c r="AG177" s="657">
        <f>(IF(AE177&gt;0, AE177, IF(AD177&gt;0, AD177, IF(AC177&gt;0, AC177, 0))))+AF177</f>
        <v/>
      </c>
      <c r="AH177" s="657">
        <f>AG177*2</f>
        <v/>
      </c>
      <c r="AI177" s="657">
        <f>AG177*2.5</f>
        <v/>
      </c>
      <c r="AJ177" s="657">
        <f>AH177*2.5</f>
        <v/>
      </c>
      <c r="AK177" s="172" t="n"/>
      <c r="AL177" s="82" t="n"/>
      <c r="AM177" s="82" t="n"/>
      <c r="AN177" s="82" t="n"/>
      <c r="AO177" s="658" t="inlineStr">
        <is>
          <t>6-oct</t>
        </is>
      </c>
      <c r="AP177" s="658" t="n"/>
      <c r="AQ177" s="82" t="n"/>
      <c r="AR177" s="82" t="n">
        <v>17</v>
      </c>
      <c r="AS177" s="82" t="inlineStr">
        <is>
          <t>one size</t>
        </is>
      </c>
      <c r="AT177" s="82" t="n"/>
      <c r="AU177" s="158" t="n"/>
      <c r="AV177" s="99" t="n"/>
      <c r="AW177" s="94" t="inlineStr">
        <is>
          <t>6 DEC 13 or 14 PCS PER OPTION</t>
        </is>
      </c>
      <c r="AX177" s="94" t="n"/>
      <c r="AY177" s="658" t="n"/>
      <c r="AZ177" s="81" t="n"/>
      <c r="BA177" s="658" t="n"/>
      <c r="BB177" s="84" t="n"/>
      <c r="BC177" s="659" t="n"/>
      <c r="BD177" s="82" t="n"/>
      <c r="BE177" s="82" t="n"/>
      <c r="BF177" s="658" t="n"/>
      <c r="BG177" s="82" t="n"/>
      <c r="BH177" s="82" t="n"/>
      <c r="BI177" s="658" t="n"/>
      <c r="BJ177" s="82" t="n"/>
      <c r="BK177" s="82">
        <f>+WEEKNUM(BJ177)</f>
        <v/>
      </c>
      <c r="BL177" s="658" t="n"/>
      <c r="BM177" s="82" t="n"/>
      <c r="BN177" s="82" t="n"/>
      <c r="BO177" s="82" t="n"/>
      <c r="BP177" s="82">
        <f>BO177*Z177</f>
        <v/>
      </c>
      <c r="BQ177" s="82" t="n"/>
      <c r="BR177" s="109">
        <f>BO177*AH177</f>
        <v/>
      </c>
      <c r="BS177" s="109">
        <f>BR177-(BO177*AG177)</f>
        <v/>
      </c>
      <c r="BT177" s="113">
        <f>BO177*AK177</f>
        <v/>
      </c>
      <c r="BU177" s="78" t="n"/>
    </row>
    <row customHeight="1" ht="44.25" r="178" s="304">
      <c r="A178" s="5" t="n"/>
      <c r="B178" s="5" t="n">
        <v>1</v>
      </c>
      <c r="C178" s="6" t="inlineStr">
        <is>
          <t>KOI</t>
        </is>
      </c>
      <c r="D178" s="96" t="inlineStr">
        <is>
          <t>jeans</t>
        </is>
      </c>
      <c r="E178" s="124" t="inlineStr">
        <is>
          <t>WOMEN</t>
        </is>
      </c>
      <c r="F178" s="96" t="inlineStr">
        <is>
          <t>K999901101</t>
        </is>
      </c>
      <c r="G178" s="96" t="inlineStr">
        <is>
          <t>JUNO</t>
        </is>
      </c>
      <c r="H178" s="96" t="inlineStr">
        <is>
          <t>Rinse</t>
        </is>
      </c>
      <c r="I178" s="149" t="inlineStr">
        <is>
          <t>HIGH</t>
        </is>
      </c>
      <c r="J178" s="149" t="inlineStr">
        <is>
          <t>Super Slim</t>
        </is>
      </c>
      <c r="K178" s="149" t="n"/>
      <c r="L178" s="7" t="n"/>
      <c r="M178" s="146" t="inlineStr">
        <is>
          <t>Carthago</t>
        </is>
      </c>
      <c r="N178" s="147" t="inlineStr">
        <is>
          <t>CCC</t>
        </is>
      </c>
      <c r="O178" s="146" t="inlineStr">
        <is>
          <t>Interwashing</t>
        </is>
      </c>
      <c r="P178" s="147" t="inlineStr">
        <is>
          <t>TN</t>
        </is>
      </c>
      <c r="Q178" s="134" t="inlineStr">
        <is>
          <t>C/O</t>
        </is>
      </c>
      <c r="R178" s="134" t="n"/>
      <c r="S178" s="135" t="inlineStr">
        <is>
          <t>Orta</t>
        </is>
      </c>
      <c r="T178" s="135" t="n">
        <v>9541</v>
      </c>
      <c r="U178" s="135" t="inlineStr">
        <is>
          <t>98% Organic Cotton / 2% Elastane</t>
        </is>
      </c>
      <c r="V178" s="247" t="n"/>
      <c r="W178" s="192" t="n">
        <v>42023</v>
      </c>
      <c r="X178" s="192" t="n">
        <v>42044</v>
      </c>
      <c r="Y178" s="192" t="n">
        <v>42079</v>
      </c>
      <c r="Z178" s="18" t="n">
        <v>1.19</v>
      </c>
      <c r="AA178" s="18" t="n"/>
      <c r="AB178" s="160" t="inlineStr">
        <is>
          <t>Euro</t>
        </is>
      </c>
      <c r="AC178" s="644" t="n"/>
      <c r="AD178" s="645" t="n">
        <v>18.03</v>
      </c>
      <c r="AE178" s="644" t="n">
        <v>18.03</v>
      </c>
      <c r="AF178" s="645" t="n">
        <v>0.25</v>
      </c>
      <c r="AG178" s="645">
        <f>(IF(AE178&gt;0, AE178, IF(AD178&gt;0, AD178, IF(AC178&gt;0, AC178, 0))))+AF178</f>
        <v/>
      </c>
      <c r="AH178" s="645">
        <f>AJ178/2.5</f>
        <v/>
      </c>
      <c r="AI178" s="645" t="n">
        <v>99.95</v>
      </c>
      <c r="AJ178" s="645" t="n">
        <v>99.95</v>
      </c>
      <c r="AK178" s="171">
        <f>((AH178-AG178)/AH178)</f>
        <v/>
      </c>
      <c r="AL178" s="27" t="n"/>
      <c r="AM178" s="27" t="n"/>
      <c r="AN178" s="27" t="n"/>
      <c r="AO178" s="646" t="n"/>
      <c r="AP178" s="646" t="n"/>
      <c r="AQ178" s="27" t="n"/>
      <c r="AR178" s="41" t="n">
        <v>2</v>
      </c>
      <c r="AS178" s="41" t="inlineStr">
        <is>
          <t>28x32</t>
        </is>
      </c>
      <c r="AT178" s="41" t="n">
        <v>3</v>
      </c>
      <c r="AU178" s="655" t="n">
        <v>41977</v>
      </c>
      <c r="AV178" s="60" t="n"/>
      <c r="AW178" s="126" t="n">
        <v>41978</v>
      </c>
      <c r="AX178" s="126" t="n">
        <v>42018</v>
      </c>
      <c r="AY178" s="648" t="n"/>
      <c r="AZ178" s="49" t="n"/>
      <c r="BA178" s="649" t="n"/>
      <c r="BB178" s="36" t="n"/>
      <c r="BC178" s="650" t="n"/>
      <c r="BD178" s="27" t="n"/>
      <c r="BE178" s="27" t="n"/>
      <c r="BF178" s="646" t="n"/>
      <c r="BG178" s="41" t="n"/>
      <c r="BH178" s="41" t="n"/>
      <c r="BI178" s="648" t="n"/>
      <c r="BJ178" s="27" t="n"/>
      <c r="BK178" s="27">
        <f>+WEEKNUM(BJ178)</f>
        <v/>
      </c>
      <c r="BL178" s="646" t="n"/>
      <c r="BM178" s="27" t="n"/>
      <c r="BN178" s="27" t="n"/>
      <c r="BO178" s="27" t="n"/>
      <c r="BP178" s="27">
        <f>BO178*Z178</f>
        <v/>
      </c>
      <c r="BQ178" s="27" t="n"/>
      <c r="BR178" s="108">
        <f>BO178*AH178</f>
        <v/>
      </c>
      <c r="BS178" s="108">
        <f>BR178-(BO178*AG178)</f>
        <v/>
      </c>
      <c r="BT178" s="112">
        <f>BO178*AK178</f>
        <v/>
      </c>
      <c r="BU178" s="13" t="n"/>
    </row>
    <row customFormat="1" customHeight="1" ht="44.25" r="179" s="86">
      <c r="A179" s="5" t="n"/>
      <c r="B179" s="5" t="n">
        <v>1</v>
      </c>
      <c r="C179" s="6" t="inlineStr">
        <is>
          <t>KOI</t>
        </is>
      </c>
      <c r="D179" s="96" t="inlineStr">
        <is>
          <t>jeans</t>
        </is>
      </c>
      <c r="E179" s="124" t="inlineStr">
        <is>
          <t>WOMEN</t>
        </is>
      </c>
      <c r="F179" s="96" t="inlineStr">
        <is>
          <t>K999901102</t>
        </is>
      </c>
      <c r="G179" s="96" t="inlineStr">
        <is>
          <t>JUNO</t>
        </is>
      </c>
      <c r="H179" s="96" t="inlineStr">
        <is>
          <t>Dark Worn</t>
        </is>
      </c>
      <c r="I179" s="149" t="inlineStr">
        <is>
          <t>HIGH</t>
        </is>
      </c>
      <c r="J179" s="149" t="inlineStr">
        <is>
          <t>Super Slim</t>
        </is>
      </c>
      <c r="K179" s="149" t="n"/>
      <c r="L179" s="7" t="n"/>
      <c r="M179" s="146" t="inlineStr">
        <is>
          <t>Carthago</t>
        </is>
      </c>
      <c r="N179" s="147" t="inlineStr">
        <is>
          <t>CCC</t>
        </is>
      </c>
      <c r="O179" s="146" t="inlineStr">
        <is>
          <t>Interwashing</t>
        </is>
      </c>
      <c r="P179" s="147" t="inlineStr">
        <is>
          <t>TN</t>
        </is>
      </c>
      <c r="Q179" s="134" t="inlineStr">
        <is>
          <t>C/O</t>
        </is>
      </c>
      <c r="R179" s="134" t="n"/>
      <c r="S179" s="135" t="inlineStr">
        <is>
          <t>Orta</t>
        </is>
      </c>
      <c r="T179" s="135" t="n">
        <v>9541</v>
      </c>
      <c r="U179" s="135" t="inlineStr">
        <is>
          <t>98% Organic Cotton / 2% Elastane</t>
        </is>
      </c>
      <c r="V179" s="247" t="n"/>
      <c r="W179" s="192" t="n">
        <v>42023</v>
      </c>
      <c r="X179" s="192" t="n">
        <v>42044</v>
      </c>
      <c r="Y179" s="192" t="n">
        <v>42079</v>
      </c>
      <c r="Z179" s="18" t="n">
        <v>1.19</v>
      </c>
      <c r="AA179" s="18" t="n"/>
      <c r="AB179" s="160" t="inlineStr">
        <is>
          <t>Euro</t>
        </is>
      </c>
      <c r="AC179" s="644" t="n"/>
      <c r="AD179" s="645" t="n">
        <v>23.38</v>
      </c>
      <c r="AE179" s="644" t="n">
        <v>23.38</v>
      </c>
      <c r="AF179" s="645" t="n">
        <v>0.25</v>
      </c>
      <c r="AG179" s="645">
        <f>(IF(AE179&gt;0, AE179, IF(AD179&gt;0, AD179, IF(AC179&gt;0, AC179, 0))))+AF179</f>
        <v/>
      </c>
      <c r="AH179" s="645">
        <f>AJ179/2.5</f>
        <v/>
      </c>
      <c r="AI179" s="645" t="n">
        <v>119.95</v>
      </c>
      <c r="AJ179" s="645" t="n">
        <v>119.95</v>
      </c>
      <c r="AK179" s="171">
        <f>((AH179-AG179)/AH179)</f>
        <v/>
      </c>
      <c r="AL179" s="27" t="n"/>
      <c r="AM179" s="27" t="n"/>
      <c r="AN179" s="27" t="n"/>
      <c r="AO179" s="646" t="n"/>
      <c r="AP179" s="646" t="n"/>
      <c r="AQ179" s="27" t="n"/>
      <c r="AR179" s="41" t="n">
        <v>2</v>
      </c>
      <c r="AS179" s="41" t="inlineStr">
        <is>
          <t>28x32</t>
        </is>
      </c>
      <c r="AT179" s="41" t="n"/>
      <c r="AU179" s="41" t="n"/>
      <c r="AV179" s="60" t="n"/>
      <c r="AW179" s="60" t="inlineStr">
        <is>
          <t>leo should order</t>
        </is>
      </c>
      <c r="AX179" s="126" t="n">
        <v>42018</v>
      </c>
      <c r="AY179" s="648" t="n"/>
      <c r="AZ179" s="49" t="n"/>
      <c r="BA179" s="649" t="n"/>
      <c r="BB179" s="36" t="n"/>
      <c r="BC179" s="650" t="n"/>
      <c r="BD179" s="27" t="n"/>
      <c r="BE179" s="27" t="n"/>
      <c r="BF179" s="646" t="n"/>
      <c r="BG179" s="41" t="n"/>
      <c r="BH179" s="41" t="n"/>
      <c r="BI179" s="648" t="n"/>
      <c r="BJ179" s="27" t="n"/>
      <c r="BK179" s="27">
        <f>+WEEKNUM(BJ179)</f>
        <v/>
      </c>
      <c r="BL179" s="646" t="n"/>
      <c r="BM179" s="27" t="n"/>
      <c r="BN179" s="27" t="n"/>
      <c r="BO179" s="27" t="n"/>
      <c r="BP179" s="27">
        <f>BO179*Z179</f>
        <v/>
      </c>
      <c r="BQ179" s="27" t="n"/>
      <c r="BR179" s="108">
        <f>BO179*AH179</f>
        <v/>
      </c>
      <c r="BS179" s="108">
        <f>BR179-(BO179*AG179)</f>
        <v/>
      </c>
      <c r="BT179" s="112">
        <f>BO179*AK179</f>
        <v/>
      </c>
      <c r="BU179" s="13" t="n"/>
    </row>
    <row customHeight="1" ht="44.25" r="180" s="304">
      <c r="A180" s="5" t="n"/>
      <c r="B180" s="5" t="n">
        <v>1</v>
      </c>
      <c r="C180" s="6" t="inlineStr">
        <is>
          <t>KOI</t>
        </is>
      </c>
      <c r="D180" s="96" t="inlineStr">
        <is>
          <t>jeans</t>
        </is>
      </c>
      <c r="E180" s="124" t="inlineStr">
        <is>
          <t>WOMEN</t>
        </is>
      </c>
      <c r="F180" s="96" t="inlineStr">
        <is>
          <t>K999901103</t>
        </is>
      </c>
      <c r="G180" s="96" t="inlineStr">
        <is>
          <t>JUNO</t>
        </is>
      </c>
      <c r="H180" s="96" t="inlineStr">
        <is>
          <t>Mid Indigo</t>
        </is>
      </c>
      <c r="I180" s="149" t="inlineStr">
        <is>
          <t>HIGH</t>
        </is>
      </c>
      <c r="J180" s="149" t="inlineStr">
        <is>
          <t>Super Slim</t>
        </is>
      </c>
      <c r="K180" s="149" t="n"/>
      <c r="L180" s="7" t="n"/>
      <c r="M180" s="146" t="inlineStr">
        <is>
          <t>Carthago</t>
        </is>
      </c>
      <c r="N180" s="147" t="inlineStr">
        <is>
          <t>CCC</t>
        </is>
      </c>
      <c r="O180" s="146" t="inlineStr">
        <is>
          <t>Interwashing</t>
        </is>
      </c>
      <c r="P180" s="147" t="inlineStr">
        <is>
          <t>TN</t>
        </is>
      </c>
      <c r="Q180" s="134" t="inlineStr">
        <is>
          <t>C/O</t>
        </is>
      </c>
      <c r="R180" s="134" t="n"/>
      <c r="S180" s="135" t="inlineStr">
        <is>
          <t>Orta</t>
        </is>
      </c>
      <c r="T180" s="135" t="n">
        <v>9541</v>
      </c>
      <c r="U180" s="135" t="inlineStr">
        <is>
          <t>98% Organic Cotton / 2% Elastane</t>
        </is>
      </c>
      <c r="V180" s="247" t="n"/>
      <c r="W180" s="192" t="n">
        <v>42023</v>
      </c>
      <c r="X180" s="192" t="n">
        <v>42044</v>
      </c>
      <c r="Y180" s="192" t="n">
        <v>42079</v>
      </c>
      <c r="Z180" s="18" t="n">
        <v>1.19</v>
      </c>
      <c r="AA180" s="18" t="n"/>
      <c r="AB180" s="160" t="inlineStr">
        <is>
          <t>Euro</t>
        </is>
      </c>
      <c r="AC180" s="644" t="n"/>
      <c r="AD180" s="645" t="n">
        <v>22.96</v>
      </c>
      <c r="AE180" s="644" t="n">
        <v>22.96</v>
      </c>
      <c r="AF180" s="645" t="n">
        <v>0.25</v>
      </c>
      <c r="AG180" s="645">
        <f>(IF(AE180&gt;0, AE180, IF(AD180&gt;0, AD180, IF(AC180&gt;0, AC180, 0))))+AF180</f>
        <v/>
      </c>
      <c r="AH180" s="645">
        <f>AJ180/2.5</f>
        <v/>
      </c>
      <c r="AI180" s="645" t="n">
        <v>129.95</v>
      </c>
      <c r="AJ180" s="645" t="n">
        <v>129.95</v>
      </c>
      <c r="AK180" s="171">
        <f>((AH180-AG180)/AH180)</f>
        <v/>
      </c>
      <c r="AL180" s="27" t="n"/>
      <c r="AM180" s="27" t="n"/>
      <c r="AN180" s="27" t="n"/>
      <c r="AO180" s="646" t="n"/>
      <c r="AP180" s="646" t="n"/>
      <c r="AQ180" s="27" t="n"/>
      <c r="AR180" s="41" t="n">
        <v>2</v>
      </c>
      <c r="AS180" s="41" t="inlineStr">
        <is>
          <t>28x32</t>
        </is>
      </c>
      <c r="AT180" s="41" t="n">
        <v>2</v>
      </c>
      <c r="AU180" s="647" t="n">
        <v>41977</v>
      </c>
      <c r="AV180" s="60" t="n"/>
      <c r="AW180" s="126" t="n">
        <v>41978</v>
      </c>
      <c r="AX180" s="126" t="n">
        <v>41978</v>
      </c>
      <c r="AY180" s="648" t="n"/>
      <c r="AZ180" s="49" t="n"/>
      <c r="BA180" s="649" t="n"/>
      <c r="BB180" s="36" t="n"/>
      <c r="BC180" s="650" t="n"/>
      <c r="BD180" s="27" t="n"/>
      <c r="BE180" s="27" t="n"/>
      <c r="BF180" s="646" t="n"/>
      <c r="BG180" s="41" t="n"/>
      <c r="BH180" s="41" t="n"/>
      <c r="BI180" s="648" t="n"/>
      <c r="BJ180" s="27" t="n"/>
      <c r="BK180" s="27">
        <f>+WEEKNUM(BJ180)</f>
        <v/>
      </c>
      <c r="BL180" s="646" t="n"/>
      <c r="BM180" s="27" t="n"/>
      <c r="BN180" s="27" t="n"/>
      <c r="BO180" s="27" t="n"/>
      <c r="BP180" s="27">
        <f>BO180*Z180</f>
        <v/>
      </c>
      <c r="BQ180" s="27" t="n"/>
      <c r="BR180" s="108">
        <f>BO180*AH180</f>
        <v/>
      </c>
      <c r="BS180" s="108">
        <f>BR180-(BO180*AG180)</f>
        <v/>
      </c>
      <c r="BT180" s="112">
        <f>BO180*AK180</f>
        <v/>
      </c>
      <c r="BU180" s="13" t="n"/>
    </row>
    <row customFormat="1" customHeight="1" ht="44.25" r="181" s="86">
      <c r="A181" s="5" t="n"/>
      <c r="B181" s="5" t="n">
        <v>1</v>
      </c>
      <c r="C181" s="6" t="inlineStr">
        <is>
          <t>KOI</t>
        </is>
      </c>
      <c r="D181" s="96" t="inlineStr">
        <is>
          <t>jeans</t>
        </is>
      </c>
      <c r="E181" s="124" t="inlineStr">
        <is>
          <t>WOMEN</t>
        </is>
      </c>
      <c r="F181" s="96" t="inlineStr">
        <is>
          <t>K999901104</t>
        </is>
      </c>
      <c r="G181" s="96" t="inlineStr">
        <is>
          <t>JUNO</t>
        </is>
      </c>
      <c r="H181" s="96" t="inlineStr">
        <is>
          <t xml:space="preserve">Black Worn In </t>
        </is>
      </c>
      <c r="I181" s="149" t="inlineStr">
        <is>
          <t>HIGH</t>
        </is>
      </c>
      <c r="J181" s="149" t="inlineStr">
        <is>
          <t>Super Slim</t>
        </is>
      </c>
      <c r="K181" s="149" t="n"/>
      <c r="L181" s="7" t="n"/>
      <c r="M181" s="146" t="inlineStr">
        <is>
          <t>Carthago</t>
        </is>
      </c>
      <c r="N181" s="147" t="inlineStr">
        <is>
          <t>CCC</t>
        </is>
      </c>
      <c r="O181" s="146" t="inlineStr">
        <is>
          <t>Interwashing</t>
        </is>
      </c>
      <c r="P181" s="147" t="inlineStr">
        <is>
          <t>TN</t>
        </is>
      </c>
      <c r="Q181" s="134" t="inlineStr">
        <is>
          <t>C/O</t>
        </is>
      </c>
      <c r="R181" s="134" t="n"/>
      <c r="S181" s="135" t="inlineStr">
        <is>
          <t>Gap</t>
        </is>
      </c>
      <c r="T181" s="135" t="inlineStr">
        <is>
          <t>D7924O022 Pinus</t>
        </is>
      </c>
      <c r="U181" s="135" t="inlineStr">
        <is>
          <t>98% Organic Cotton / 2% Elastane</t>
        </is>
      </c>
      <c r="V181" s="247" t="n"/>
      <c r="W181" s="193" t="n">
        <v>41995</v>
      </c>
      <c r="X181" s="192" t="n">
        <v>42016</v>
      </c>
      <c r="Y181" s="192" t="n">
        <v>42051</v>
      </c>
      <c r="Z181" s="18" t="n"/>
      <c r="AA181" s="18" t="n"/>
      <c r="AB181" s="160" t="inlineStr">
        <is>
          <t>Euro</t>
        </is>
      </c>
      <c r="AC181" s="644" t="n"/>
      <c r="AD181" s="652" t="inlineStr">
        <is>
          <t>no SMS</t>
        </is>
      </c>
      <c r="AE181" s="653" t="n"/>
      <c r="AF181" s="645" t="n">
        <v>0.25</v>
      </c>
      <c r="AG181" s="645">
        <f>(IF(AE181&gt;0, AE181, IF(AD181&gt;0, AD181, IF(AC181&gt;0, AC181, 0))))+AF181</f>
        <v/>
      </c>
      <c r="AH181" s="645">
        <f>AJ181/2.5</f>
        <v/>
      </c>
      <c r="AI181" s="645" t="n">
        <v>129.95</v>
      </c>
      <c r="AJ181" s="645" t="n">
        <v>129.95</v>
      </c>
      <c r="AK181" s="171">
        <f>((AH181-AG181)/AH181)</f>
        <v/>
      </c>
      <c r="AL181" s="27" t="n"/>
      <c r="AM181" s="27" t="n"/>
      <c r="AN181" s="27" t="n"/>
      <c r="AO181" s="646" t="n"/>
      <c r="AP181" s="646" t="n"/>
      <c r="AQ181" s="27" t="n"/>
      <c r="AR181" s="41" t="n">
        <v>0</v>
      </c>
      <c r="AS181" s="41" t="inlineStr">
        <is>
          <t>28x32</t>
        </is>
      </c>
      <c r="AT181" s="41" t="n"/>
      <c r="AU181" s="41" t="n"/>
      <c r="AV181" s="60" t="n"/>
      <c r="AW181" s="127" t="inlineStr">
        <is>
          <t>5-dec C/O</t>
        </is>
      </c>
      <c r="AX181" s="60" t="n"/>
      <c r="AY181" s="648" t="n"/>
      <c r="AZ181" s="49" t="n"/>
      <c r="BA181" s="649" t="n"/>
      <c r="BB181" s="36" t="n"/>
      <c r="BC181" s="650" t="n"/>
      <c r="BD181" s="27" t="n"/>
      <c r="BE181" s="27" t="n"/>
      <c r="BF181" s="646" t="n"/>
      <c r="BG181" s="41" t="n"/>
      <c r="BH181" s="41" t="n"/>
      <c r="BI181" s="648" t="n"/>
      <c r="BJ181" s="27" t="n"/>
      <c r="BK181" s="27">
        <f>+WEEKNUM(BJ181)</f>
        <v/>
      </c>
      <c r="BL181" s="646" t="n"/>
      <c r="BM181" s="27" t="n"/>
      <c r="BN181" s="27" t="n"/>
      <c r="BO181" s="27" t="n"/>
      <c r="BP181" s="27">
        <f>BO181*Z181</f>
        <v/>
      </c>
      <c r="BQ181" s="27" t="n"/>
      <c r="BR181" s="108">
        <f>BO181*AH181</f>
        <v/>
      </c>
      <c r="BS181" s="108">
        <f>BR181-(BO181*AG181)</f>
        <v/>
      </c>
      <c r="BT181" s="112">
        <f>BO181*AK181</f>
        <v/>
      </c>
      <c r="BU181" s="13" t="n"/>
    </row>
    <row customHeight="1" ht="44.25" r="182" s="304">
      <c r="A182" s="5" t="n"/>
      <c r="B182" s="5" t="n">
        <v>1</v>
      </c>
      <c r="C182" s="6" t="inlineStr">
        <is>
          <t>KOI</t>
        </is>
      </c>
      <c r="D182" s="96" t="inlineStr">
        <is>
          <t>jeans</t>
        </is>
      </c>
      <c r="E182" s="124" t="inlineStr">
        <is>
          <t>WOMEN</t>
        </is>
      </c>
      <c r="F182" s="96" t="inlineStr">
        <is>
          <t>K999901105</t>
        </is>
      </c>
      <c r="G182" s="96" t="inlineStr">
        <is>
          <t>JUNO</t>
        </is>
      </c>
      <c r="H182" s="96" t="inlineStr">
        <is>
          <t>Black Rinse</t>
        </is>
      </c>
      <c r="I182" s="149" t="inlineStr">
        <is>
          <t>HIGH</t>
        </is>
      </c>
      <c r="J182" s="149" t="inlineStr">
        <is>
          <t>Super Slim</t>
        </is>
      </c>
      <c r="K182" s="149" t="n"/>
      <c r="L182" s="7" t="n"/>
      <c r="M182" s="146" t="inlineStr">
        <is>
          <t>Carthago</t>
        </is>
      </c>
      <c r="N182" s="147" t="inlineStr">
        <is>
          <t>CCC</t>
        </is>
      </c>
      <c r="O182" s="146" t="inlineStr">
        <is>
          <t>Interwashing</t>
        </is>
      </c>
      <c r="P182" s="147" t="inlineStr">
        <is>
          <t>TN</t>
        </is>
      </c>
      <c r="Q182" s="134" t="inlineStr">
        <is>
          <t>C/O</t>
        </is>
      </c>
      <c r="R182" s="134" t="n"/>
      <c r="S182" s="135" t="inlineStr">
        <is>
          <t>Gap</t>
        </is>
      </c>
      <c r="T182" s="135" t="inlineStr">
        <is>
          <t>D7924O022 Pinus</t>
        </is>
      </c>
      <c r="U182" s="135" t="inlineStr">
        <is>
          <t>98% Organic Cotton / 2% Elastane</t>
        </is>
      </c>
      <c r="V182" s="247" t="n"/>
      <c r="W182" s="193" t="n">
        <v>41995</v>
      </c>
      <c r="X182" s="192" t="n">
        <v>42016</v>
      </c>
      <c r="Y182" s="192" t="n">
        <v>42051</v>
      </c>
      <c r="Z182" s="18" t="n"/>
      <c r="AA182" s="18" t="n"/>
      <c r="AB182" s="160" t="inlineStr">
        <is>
          <t>Euro</t>
        </is>
      </c>
      <c r="AC182" s="644" t="n"/>
      <c r="AD182" s="652" t="inlineStr">
        <is>
          <t>no SMS</t>
        </is>
      </c>
      <c r="AE182" s="653" t="n"/>
      <c r="AF182" s="645" t="n">
        <v>0.25</v>
      </c>
      <c r="AG182" s="645">
        <f>(IF(AE182&gt;0, AE182, IF(AD182&gt;0, AD182, IF(AC182&gt;0, AC182, 0))))+AF182</f>
        <v/>
      </c>
      <c r="AH182" s="645">
        <f>AJ182/2.5</f>
        <v/>
      </c>
      <c r="AI182" s="645" t="n">
        <v>99.95</v>
      </c>
      <c r="AJ182" s="645" t="n">
        <v>99.95</v>
      </c>
      <c r="AK182" s="171">
        <f>((AH182-AG182)/AH182)</f>
        <v/>
      </c>
      <c r="AL182" s="27" t="n"/>
      <c r="AM182" s="27" t="n"/>
      <c r="AN182" s="27" t="n"/>
      <c r="AO182" s="646" t="n"/>
      <c r="AP182" s="646" t="n"/>
      <c r="AQ182" s="27" t="n"/>
      <c r="AR182" s="41" t="n">
        <v>0</v>
      </c>
      <c r="AS182" s="41" t="inlineStr">
        <is>
          <t>28x32</t>
        </is>
      </c>
      <c r="AT182" s="41" t="n"/>
      <c r="AU182" s="41" t="n"/>
      <c r="AV182" s="60" t="n"/>
      <c r="AW182" s="127" t="inlineStr">
        <is>
          <t>5-dec C/O</t>
        </is>
      </c>
      <c r="AX182" s="60" t="n"/>
      <c r="AY182" s="648" t="n"/>
      <c r="AZ182" s="49" t="n"/>
      <c r="BA182" s="649" t="n"/>
      <c r="BB182" s="36" t="n"/>
      <c r="BC182" s="650" t="n"/>
      <c r="BD182" s="27" t="n"/>
      <c r="BE182" s="27" t="n"/>
      <c r="BF182" s="646" t="n"/>
      <c r="BG182" s="41" t="n"/>
      <c r="BH182" s="41" t="n"/>
      <c r="BI182" s="648" t="n"/>
      <c r="BJ182" s="27" t="n"/>
      <c r="BK182" s="27">
        <f>+WEEKNUM(BJ182)</f>
        <v/>
      </c>
      <c r="BL182" s="646" t="n"/>
      <c r="BM182" s="27" t="n"/>
      <c r="BN182" s="27" t="n"/>
      <c r="BO182" s="27" t="n"/>
      <c r="BP182" s="27">
        <f>BO182*Z182</f>
        <v/>
      </c>
      <c r="BQ182" s="27" t="n"/>
      <c r="BR182" s="108">
        <f>BO182*AH182</f>
        <v/>
      </c>
      <c r="BS182" s="108">
        <f>BR182-(BO182*AG182)</f>
        <v/>
      </c>
      <c r="BT182" s="112">
        <f>BO182*AK182</f>
        <v/>
      </c>
      <c r="BU182" s="13" t="n"/>
    </row>
    <row customHeight="1" ht="44.25" r="183" s="304">
      <c r="A183" s="5" t="n"/>
      <c r="B183" s="5" t="n">
        <v>1</v>
      </c>
      <c r="C183" s="6" t="inlineStr">
        <is>
          <t>KOI</t>
        </is>
      </c>
      <c r="D183" s="96" t="inlineStr">
        <is>
          <t>jeans</t>
        </is>
      </c>
      <c r="E183" s="124" t="inlineStr">
        <is>
          <t>WOMEN</t>
        </is>
      </c>
      <c r="F183" s="96" t="inlineStr">
        <is>
          <t>K999901201</t>
        </is>
      </c>
      <c r="G183" s="96" t="inlineStr">
        <is>
          <t>DIDO</t>
        </is>
      </c>
      <c r="H183" s="96" t="inlineStr">
        <is>
          <t>Rinse</t>
        </is>
      </c>
      <c r="I183" s="149" t="inlineStr">
        <is>
          <t>HIGH</t>
        </is>
      </c>
      <c r="J183" s="149" t="inlineStr">
        <is>
          <t>Regular slim</t>
        </is>
      </c>
      <c r="K183" s="149" t="n"/>
      <c r="L183" s="7" t="n"/>
      <c r="M183" s="146" t="inlineStr">
        <is>
          <t>Carthago</t>
        </is>
      </c>
      <c r="N183" s="147" t="inlineStr">
        <is>
          <t>CCC</t>
        </is>
      </c>
      <c r="O183" s="146" t="inlineStr">
        <is>
          <t>Interwashing</t>
        </is>
      </c>
      <c r="P183" s="147" t="inlineStr">
        <is>
          <t>TN</t>
        </is>
      </c>
      <c r="Q183" s="134" t="inlineStr">
        <is>
          <t>C/O</t>
        </is>
      </c>
      <c r="R183" s="134" t="n"/>
      <c r="S183" s="135" t="inlineStr">
        <is>
          <t>Orta</t>
        </is>
      </c>
      <c r="T183" s="135" t="n">
        <v>9541</v>
      </c>
      <c r="U183" s="135" t="inlineStr">
        <is>
          <t>98% Organic Cotton / 2% Elastane</t>
        </is>
      </c>
      <c r="V183" s="247" t="n"/>
      <c r="W183" s="192" t="n">
        <v>42023</v>
      </c>
      <c r="X183" s="192" t="n">
        <v>42044</v>
      </c>
      <c r="Y183" s="192" t="n">
        <v>42079</v>
      </c>
      <c r="Z183" s="18" t="n">
        <v>1.19</v>
      </c>
      <c r="AA183" s="18" t="n"/>
      <c r="AB183" s="160" t="inlineStr">
        <is>
          <t>Euro</t>
        </is>
      </c>
      <c r="AC183" s="644" t="n"/>
      <c r="AD183" s="645" t="n">
        <v>18.5</v>
      </c>
      <c r="AE183" s="644" t="n">
        <v>18.5</v>
      </c>
      <c r="AF183" s="645" t="n">
        <v>0.25</v>
      </c>
      <c r="AG183" s="645">
        <f>(IF(AE183&gt;0, AE183, IF(AD183&gt;0, AD183, IF(AC183&gt;0, AC183, 0))))+AF183</f>
        <v/>
      </c>
      <c r="AH183" s="645">
        <f>AJ183/2.5</f>
        <v/>
      </c>
      <c r="AI183" s="645" t="n">
        <v>99.95</v>
      </c>
      <c r="AJ183" s="645" t="n">
        <v>99.95</v>
      </c>
      <c r="AK183" s="171">
        <f>((AH183-AG183)/AH183)</f>
        <v/>
      </c>
      <c r="AL183" s="27" t="n"/>
      <c r="AM183" s="27" t="n"/>
      <c r="AN183" s="27" t="n"/>
      <c r="AO183" s="646" t="n"/>
      <c r="AP183" s="646" t="n"/>
      <c r="AQ183" s="27" t="n"/>
      <c r="AR183" s="41" t="n">
        <v>2</v>
      </c>
      <c r="AS183" s="41" t="inlineStr">
        <is>
          <t>28x32</t>
        </is>
      </c>
      <c r="AT183" s="41" t="n"/>
      <c r="AU183" s="41" t="n"/>
      <c r="AV183" s="60" t="n"/>
      <c r="AW183" s="60" t="inlineStr">
        <is>
          <t>leo should order</t>
        </is>
      </c>
      <c r="AX183" s="126" t="n">
        <v>42018</v>
      </c>
      <c r="AY183" s="648" t="n"/>
      <c r="AZ183" s="49" t="n"/>
      <c r="BA183" s="649" t="n"/>
      <c r="BB183" s="36" t="n"/>
      <c r="BC183" s="650" t="n"/>
      <c r="BD183" s="27" t="n"/>
      <c r="BE183" s="27" t="n"/>
      <c r="BF183" s="646" t="n"/>
      <c r="BG183" s="41" t="n"/>
      <c r="BH183" s="41" t="n"/>
      <c r="BI183" s="648" t="n"/>
      <c r="BJ183" s="27" t="n"/>
      <c r="BK183" s="27">
        <f>+WEEKNUM(BJ183)</f>
        <v/>
      </c>
      <c r="BL183" s="646" t="n"/>
      <c r="BM183" s="27" t="n"/>
      <c r="BN183" s="27" t="n"/>
      <c r="BO183" s="27" t="n"/>
      <c r="BP183" s="27">
        <f>BO183*Z183</f>
        <v/>
      </c>
      <c r="BQ183" s="27" t="n"/>
      <c r="BR183" s="108">
        <f>BO183*AH183</f>
        <v/>
      </c>
      <c r="BS183" s="108">
        <f>BR183-(BO183*AG183)</f>
        <v/>
      </c>
      <c r="BT183" s="112">
        <f>BO183*AK183</f>
        <v/>
      </c>
      <c r="BU183" s="13" t="n"/>
    </row>
    <row customFormat="1" customHeight="1" ht="44.25" r="184" s="86">
      <c r="A184" s="5" t="n"/>
      <c r="B184" s="5" t="n">
        <v>1</v>
      </c>
      <c r="C184" s="6" t="inlineStr">
        <is>
          <t>KOI</t>
        </is>
      </c>
      <c r="D184" s="96" t="inlineStr">
        <is>
          <t>jeans</t>
        </is>
      </c>
      <c r="E184" s="124" t="inlineStr">
        <is>
          <t>WOMEN</t>
        </is>
      </c>
      <c r="F184" s="96" t="inlineStr">
        <is>
          <t>K999901202</t>
        </is>
      </c>
      <c r="G184" s="96" t="inlineStr">
        <is>
          <t>DIDO</t>
        </is>
      </c>
      <c r="H184" s="96" t="inlineStr">
        <is>
          <t>Dark Worn</t>
        </is>
      </c>
      <c r="I184" s="149" t="inlineStr">
        <is>
          <t>HIGH</t>
        </is>
      </c>
      <c r="J184" s="149" t="inlineStr">
        <is>
          <t>Regular slim</t>
        </is>
      </c>
      <c r="K184" s="149" t="n"/>
      <c r="L184" s="7" t="n"/>
      <c r="M184" s="146" t="inlineStr">
        <is>
          <t>Carthago</t>
        </is>
      </c>
      <c r="N184" s="147" t="inlineStr">
        <is>
          <t>CCC</t>
        </is>
      </c>
      <c r="O184" s="146" t="inlineStr">
        <is>
          <t>Interwashing</t>
        </is>
      </c>
      <c r="P184" s="147" t="inlineStr">
        <is>
          <t>TN</t>
        </is>
      </c>
      <c r="Q184" s="134" t="inlineStr">
        <is>
          <t>C/O</t>
        </is>
      </c>
      <c r="R184" s="134" t="n"/>
      <c r="S184" s="135" t="inlineStr">
        <is>
          <t>Orta</t>
        </is>
      </c>
      <c r="T184" s="135" t="n">
        <v>9541</v>
      </c>
      <c r="U184" s="135" t="inlineStr">
        <is>
          <t>98% Organic Cotton / 2% Elastane</t>
        </is>
      </c>
      <c r="V184" s="247" t="n"/>
      <c r="W184" s="192" t="n">
        <v>42023</v>
      </c>
      <c r="X184" s="192" t="n">
        <v>42044</v>
      </c>
      <c r="Y184" s="192" t="n">
        <v>42079</v>
      </c>
      <c r="Z184" s="18" t="n">
        <v>1.19</v>
      </c>
      <c r="AA184" s="18" t="n"/>
      <c r="AB184" s="160" t="inlineStr">
        <is>
          <t>Euro</t>
        </is>
      </c>
      <c r="AC184" s="644" t="n"/>
      <c r="AD184" s="645" t="n">
        <v>23.85</v>
      </c>
      <c r="AE184" s="644" t="n">
        <v>23.85</v>
      </c>
      <c r="AF184" s="645" t="n">
        <v>0.25</v>
      </c>
      <c r="AG184" s="645">
        <f>(IF(AE184&gt;0, AE184, IF(AD184&gt;0, AD184, IF(AC184&gt;0, AC184, 0))))+AF184</f>
        <v/>
      </c>
      <c r="AH184" s="645">
        <f>AJ184/2.5</f>
        <v/>
      </c>
      <c r="AI184" s="645" t="n">
        <v>119.95</v>
      </c>
      <c r="AJ184" s="645" t="n">
        <v>119.95</v>
      </c>
      <c r="AK184" s="171">
        <f>((AH184-AG184)/AH184)</f>
        <v/>
      </c>
      <c r="AL184" s="27" t="n"/>
      <c r="AM184" s="27" t="n"/>
      <c r="AN184" s="27" t="n"/>
      <c r="AO184" s="646" t="n"/>
      <c r="AP184" s="646" t="n"/>
      <c r="AQ184" s="27" t="n"/>
      <c r="AR184" s="41" t="n">
        <v>2</v>
      </c>
      <c r="AS184" s="41" t="inlineStr">
        <is>
          <t>28x32</t>
        </is>
      </c>
      <c r="AT184" s="41" t="n"/>
      <c r="AU184" s="41" t="n"/>
      <c r="AV184" s="60" t="n"/>
      <c r="AW184" s="60" t="inlineStr">
        <is>
          <t>leo should order</t>
        </is>
      </c>
      <c r="AX184" s="126" t="n">
        <v>42018</v>
      </c>
      <c r="AY184" s="648" t="n"/>
      <c r="AZ184" s="49" t="n"/>
      <c r="BA184" s="649" t="n"/>
      <c r="BB184" s="36" t="n"/>
      <c r="BC184" s="650" t="n"/>
      <c r="BD184" s="27" t="n"/>
      <c r="BE184" s="27" t="n"/>
      <c r="BF184" s="646" t="n"/>
      <c r="BG184" s="41" t="n"/>
      <c r="BH184" s="41" t="n"/>
      <c r="BI184" s="648" t="n"/>
      <c r="BJ184" s="27" t="n"/>
      <c r="BK184" s="27">
        <f>+WEEKNUM(BJ184)</f>
        <v/>
      </c>
      <c r="BL184" s="646" t="n"/>
      <c r="BM184" s="27" t="n"/>
      <c r="BN184" s="27" t="n"/>
      <c r="BO184" s="27" t="n"/>
      <c r="BP184" s="27">
        <f>BO184*Z184</f>
        <v/>
      </c>
      <c r="BQ184" s="27" t="n"/>
      <c r="BR184" s="108">
        <f>BO184*AH184</f>
        <v/>
      </c>
      <c r="BS184" s="108">
        <f>BR184-(BO184*AG184)</f>
        <v/>
      </c>
      <c r="BT184" s="112">
        <f>BO184*AK184</f>
        <v/>
      </c>
      <c r="BU184" s="13" t="n"/>
    </row>
    <row customFormat="1" customHeight="1" ht="44.25" r="185" s="86">
      <c r="A185" s="5" t="n"/>
      <c r="B185" s="5" t="n">
        <v>1</v>
      </c>
      <c r="C185" s="6" t="inlineStr">
        <is>
          <t>KOI</t>
        </is>
      </c>
      <c r="D185" s="96" t="inlineStr">
        <is>
          <t>jeans</t>
        </is>
      </c>
      <c r="E185" s="124" t="inlineStr">
        <is>
          <t>WOMEN</t>
        </is>
      </c>
      <c r="F185" s="96" t="inlineStr">
        <is>
          <t>K999901203</t>
        </is>
      </c>
      <c r="G185" s="96" t="inlineStr">
        <is>
          <t>DIDO</t>
        </is>
      </c>
      <c r="H185" s="96" t="inlineStr">
        <is>
          <t>Mid Indigo</t>
        </is>
      </c>
      <c r="I185" s="149" t="inlineStr">
        <is>
          <t>HIGH</t>
        </is>
      </c>
      <c r="J185" s="149" t="inlineStr">
        <is>
          <t>Regular slim</t>
        </is>
      </c>
      <c r="K185" s="149" t="n"/>
      <c r="L185" s="7" t="n"/>
      <c r="M185" s="146" t="inlineStr">
        <is>
          <t>Carthago</t>
        </is>
      </c>
      <c r="N185" s="147" t="inlineStr">
        <is>
          <t>CCC</t>
        </is>
      </c>
      <c r="O185" s="146" t="inlineStr">
        <is>
          <t>Interwashing</t>
        </is>
      </c>
      <c r="P185" s="147" t="inlineStr">
        <is>
          <t>TN</t>
        </is>
      </c>
      <c r="Q185" s="134" t="inlineStr">
        <is>
          <t>C/O</t>
        </is>
      </c>
      <c r="R185" s="134" t="n"/>
      <c r="S185" s="135" t="inlineStr">
        <is>
          <t>Orta</t>
        </is>
      </c>
      <c r="T185" s="135" t="n">
        <v>9541</v>
      </c>
      <c r="U185" s="135" t="inlineStr">
        <is>
          <t>98% Organic Cotton / 2% Elastane</t>
        </is>
      </c>
      <c r="V185" s="247" t="n"/>
      <c r="W185" s="192" t="n">
        <v>42023</v>
      </c>
      <c r="X185" s="192" t="n">
        <v>42044</v>
      </c>
      <c r="Y185" s="192" t="n">
        <v>42079</v>
      </c>
      <c r="Z185" s="18" t="n">
        <v>1.41</v>
      </c>
      <c r="AA185" s="18" t="n"/>
      <c r="AB185" s="160" t="inlineStr">
        <is>
          <t>Euro</t>
        </is>
      </c>
      <c r="AC185" s="644" t="n"/>
      <c r="AD185" s="645" t="n">
        <v>23.45</v>
      </c>
      <c r="AE185" s="644" t="n">
        <v>23.45</v>
      </c>
      <c r="AF185" s="645" t="n">
        <v>0.25</v>
      </c>
      <c r="AG185" s="645">
        <f>(IF(AE185&gt;0, AE185, IF(AD185&gt;0, AD185, IF(AC185&gt;0, AC185, 0))))+AF185</f>
        <v/>
      </c>
      <c r="AH185" s="645">
        <f>AJ185/2.5</f>
        <v/>
      </c>
      <c r="AI185" s="645" t="n">
        <v>129.95</v>
      </c>
      <c r="AJ185" s="645" t="n">
        <v>129.95</v>
      </c>
      <c r="AK185" s="171">
        <f>((AH185-AG185)/AH185)</f>
        <v/>
      </c>
      <c r="AL185" s="27" t="n"/>
      <c r="AM185" s="27" t="n"/>
      <c r="AN185" s="27" t="n"/>
      <c r="AO185" s="646" t="n"/>
      <c r="AP185" s="646" t="n"/>
      <c r="AQ185" s="27" t="n"/>
      <c r="AR185" s="41" t="n">
        <v>2</v>
      </c>
      <c r="AS185" s="41" t="inlineStr">
        <is>
          <t>28x32</t>
        </is>
      </c>
      <c r="AT185" s="41" t="n">
        <v>2</v>
      </c>
      <c r="AU185" s="647" t="n">
        <v>41977</v>
      </c>
      <c r="AV185" s="60" t="n"/>
      <c r="AW185" s="126" t="n">
        <v>41978</v>
      </c>
      <c r="AX185" s="126" t="n">
        <v>41978</v>
      </c>
      <c r="AY185" s="648" t="n"/>
      <c r="AZ185" s="49" t="n"/>
      <c r="BA185" s="649" t="n"/>
      <c r="BB185" s="36" t="n"/>
      <c r="BC185" s="650" t="n"/>
      <c r="BD185" s="27" t="n"/>
      <c r="BE185" s="27" t="n"/>
      <c r="BF185" s="646" t="n"/>
      <c r="BG185" s="41" t="n"/>
      <c r="BH185" s="41" t="n"/>
      <c r="BI185" s="648" t="n"/>
      <c r="BJ185" s="27" t="n"/>
      <c r="BK185" s="27">
        <f>+WEEKNUM(BJ185)</f>
        <v/>
      </c>
      <c r="BL185" s="646" t="n"/>
      <c r="BM185" s="27" t="n"/>
      <c r="BN185" s="27" t="n"/>
      <c r="BO185" s="27" t="n"/>
      <c r="BP185" s="27">
        <f>BO185*Z185</f>
        <v/>
      </c>
      <c r="BQ185" s="27" t="n"/>
      <c r="BR185" s="108">
        <f>BO185*AH185</f>
        <v/>
      </c>
      <c r="BS185" s="108">
        <f>BR185-(BO185*AG185)</f>
        <v/>
      </c>
      <c r="BT185" s="112">
        <f>BO185*AK185</f>
        <v/>
      </c>
      <c r="BU185" s="13" t="n"/>
    </row>
    <row customFormat="1" customHeight="1" ht="44.25" r="186" s="86">
      <c r="A186" s="5" t="n"/>
      <c r="B186" s="5" t="n">
        <v>1</v>
      </c>
      <c r="C186" s="6" t="inlineStr">
        <is>
          <t>KOI</t>
        </is>
      </c>
      <c r="D186" s="96" t="inlineStr">
        <is>
          <t>jeans</t>
        </is>
      </c>
      <c r="E186" s="124" t="inlineStr">
        <is>
          <t>WOMEN</t>
        </is>
      </c>
      <c r="F186" s="96" t="inlineStr">
        <is>
          <t>K999901204</t>
        </is>
      </c>
      <c r="G186" s="96" t="inlineStr">
        <is>
          <t>DIDO</t>
        </is>
      </c>
      <c r="H186" s="96" t="inlineStr">
        <is>
          <t xml:space="preserve">Black Worn In </t>
        </is>
      </c>
      <c r="I186" s="149" t="inlineStr">
        <is>
          <t>HIGH</t>
        </is>
      </c>
      <c r="J186" s="149" t="inlineStr">
        <is>
          <t>Regular slim</t>
        </is>
      </c>
      <c r="K186" s="149" t="n"/>
      <c r="L186" s="7" t="n"/>
      <c r="M186" s="146" t="inlineStr">
        <is>
          <t>Carthago</t>
        </is>
      </c>
      <c r="N186" s="147" t="inlineStr">
        <is>
          <t>CCC</t>
        </is>
      </c>
      <c r="O186" s="146" t="inlineStr">
        <is>
          <t>Interwashing</t>
        </is>
      </c>
      <c r="P186" s="147" t="inlineStr">
        <is>
          <t>TN</t>
        </is>
      </c>
      <c r="Q186" s="134" t="inlineStr">
        <is>
          <t>C/O</t>
        </is>
      </c>
      <c r="R186" s="134" t="n"/>
      <c r="S186" s="135" t="inlineStr">
        <is>
          <t>Gap</t>
        </is>
      </c>
      <c r="T186" s="135" t="inlineStr">
        <is>
          <t>D7924O022 Pinus</t>
        </is>
      </c>
      <c r="U186" s="135" t="inlineStr">
        <is>
          <t>98% Organic Cotton / 2% Elastane</t>
        </is>
      </c>
      <c r="V186" s="247" t="n"/>
      <c r="W186" s="193" t="n">
        <v>41995</v>
      </c>
      <c r="X186" s="192" t="n">
        <v>42016</v>
      </c>
      <c r="Y186" s="192" t="n">
        <v>42051</v>
      </c>
      <c r="Z186" s="18" t="n">
        <v>1.41</v>
      </c>
      <c r="AA186" s="18" t="n"/>
      <c r="AB186" s="160" t="inlineStr">
        <is>
          <t>Euro</t>
        </is>
      </c>
      <c r="AC186" s="644" t="n"/>
      <c r="AD186" s="645" t="n">
        <v>24.61</v>
      </c>
      <c r="AE186" s="644" t="n">
        <v>24.61</v>
      </c>
      <c r="AF186" s="645" t="n">
        <v>0.25</v>
      </c>
      <c r="AG186" s="645">
        <f>(IF(AE186&gt;0, AE186, IF(AD186&gt;0, AD186, IF(AC186&gt;0, AC186, 0))))+AF186</f>
        <v/>
      </c>
      <c r="AH186" s="645">
        <f>AJ186/2.5</f>
        <v/>
      </c>
      <c r="AI186" s="645" t="n">
        <v>129.95</v>
      </c>
      <c r="AJ186" s="645" t="n">
        <v>129.95</v>
      </c>
      <c r="AK186" s="171">
        <f>((AH186-AG186)/AH186)</f>
        <v/>
      </c>
      <c r="AL186" s="27" t="n"/>
      <c r="AM186" s="27" t="n"/>
      <c r="AN186" s="27" t="n"/>
      <c r="AO186" s="646" t="n"/>
      <c r="AP186" s="646" t="n"/>
      <c r="AQ186" s="27" t="n"/>
      <c r="AR186" s="41" t="n">
        <v>2</v>
      </c>
      <c r="AS186" s="41" t="inlineStr">
        <is>
          <t>28x32</t>
        </is>
      </c>
      <c r="AT186" s="41" t="n">
        <v>2</v>
      </c>
      <c r="AU186" s="647" t="n">
        <v>41977</v>
      </c>
      <c r="AV186" s="60" t="n"/>
      <c r="AW186" s="126" t="n">
        <v>41978</v>
      </c>
      <c r="AX186" s="126" t="n">
        <v>41978</v>
      </c>
      <c r="AY186" s="648" t="n"/>
      <c r="AZ186" s="49" t="n"/>
      <c r="BA186" s="649" t="n"/>
      <c r="BB186" s="36" t="n"/>
      <c r="BC186" s="650" t="n"/>
      <c r="BD186" s="27" t="n"/>
      <c r="BE186" s="27" t="n"/>
      <c r="BF186" s="646" t="n"/>
      <c r="BG186" s="41" t="n"/>
      <c r="BH186" s="41" t="n"/>
      <c r="BI186" s="648" t="n"/>
      <c r="BJ186" s="27" t="n"/>
      <c r="BK186" s="27">
        <f>+WEEKNUM(BJ186)</f>
        <v/>
      </c>
      <c r="BL186" s="646" t="n"/>
      <c r="BM186" s="27" t="n"/>
      <c r="BN186" s="27" t="n"/>
      <c r="BO186" s="27" t="n"/>
      <c r="BP186" s="27">
        <f>BO186*Z186</f>
        <v/>
      </c>
      <c r="BQ186" s="27" t="n"/>
      <c r="BR186" s="108">
        <f>BO186*AH186</f>
        <v/>
      </c>
      <c r="BS186" s="108">
        <f>BR186-(BO186*AG186)</f>
        <v/>
      </c>
      <c r="BT186" s="112">
        <f>BO186*AK186</f>
        <v/>
      </c>
      <c r="BU186" s="13" t="n"/>
    </row>
    <row customFormat="1" customHeight="1" ht="44.25" r="187" s="86">
      <c r="A187" s="5" t="n"/>
      <c r="B187" s="5" t="n">
        <v>1</v>
      </c>
      <c r="C187" s="6" t="inlineStr">
        <is>
          <t>KOI</t>
        </is>
      </c>
      <c r="D187" s="96" t="inlineStr">
        <is>
          <t>jeans</t>
        </is>
      </c>
      <c r="E187" s="124" t="inlineStr">
        <is>
          <t>WOMEN</t>
        </is>
      </c>
      <c r="F187" s="96" t="inlineStr">
        <is>
          <t>K999901205</t>
        </is>
      </c>
      <c r="G187" s="96" t="inlineStr">
        <is>
          <t>DIDO</t>
        </is>
      </c>
      <c r="H187" s="96" t="inlineStr">
        <is>
          <t>Black Rinse</t>
        </is>
      </c>
      <c r="I187" s="149" t="inlineStr">
        <is>
          <t>HIGH</t>
        </is>
      </c>
      <c r="J187" s="149" t="inlineStr">
        <is>
          <t>Regular slim</t>
        </is>
      </c>
      <c r="K187" s="149" t="n"/>
      <c r="L187" s="7" t="n"/>
      <c r="M187" s="146" t="inlineStr">
        <is>
          <t>Carthago</t>
        </is>
      </c>
      <c r="N187" s="147" t="inlineStr">
        <is>
          <t>CCC</t>
        </is>
      </c>
      <c r="O187" s="146" t="inlineStr">
        <is>
          <t>Interwashing</t>
        </is>
      </c>
      <c r="P187" s="147" t="inlineStr">
        <is>
          <t>TN</t>
        </is>
      </c>
      <c r="Q187" s="134" t="inlineStr">
        <is>
          <t>C/O</t>
        </is>
      </c>
      <c r="R187" s="134" t="n"/>
      <c r="S187" s="135" t="inlineStr">
        <is>
          <t>Gap</t>
        </is>
      </c>
      <c r="T187" s="135" t="inlineStr">
        <is>
          <t>D7924O022 Pinus</t>
        </is>
      </c>
      <c r="U187" s="135" t="inlineStr">
        <is>
          <t>98% Organic Cotton / 2% Elastane</t>
        </is>
      </c>
      <c r="V187" s="247" t="n"/>
      <c r="W187" s="193" t="n">
        <v>41995</v>
      </c>
      <c r="X187" s="192" t="n">
        <v>42016</v>
      </c>
      <c r="Y187" s="192" t="n">
        <v>42051</v>
      </c>
      <c r="Z187" s="18" t="n">
        <v>1.42</v>
      </c>
      <c r="AA187" s="18" t="n"/>
      <c r="AB187" s="160" t="inlineStr">
        <is>
          <t>Euro</t>
        </is>
      </c>
      <c r="AC187" s="644" t="n"/>
      <c r="AD187" s="645" t="n">
        <v>19.79</v>
      </c>
      <c r="AE187" s="644" t="n">
        <v>19.79</v>
      </c>
      <c r="AF187" s="645" t="n">
        <v>0.25</v>
      </c>
      <c r="AG187" s="645">
        <f>(IF(AE187&gt;0, AE187, IF(AD187&gt;0, AD187, IF(AC187&gt;0, AC187, 0))))+AF187</f>
        <v/>
      </c>
      <c r="AH187" s="645">
        <f>AJ187/2.5</f>
        <v/>
      </c>
      <c r="AI187" s="645" t="n">
        <v>99.95</v>
      </c>
      <c r="AJ187" s="645" t="n">
        <v>99.95</v>
      </c>
      <c r="AK187" s="171">
        <f>((AH187-AG187)/AH187)</f>
        <v/>
      </c>
      <c r="AL187" s="27" t="n"/>
      <c r="AM187" s="27" t="n"/>
      <c r="AN187" s="27" t="n"/>
      <c r="AO187" s="646" t="n"/>
      <c r="AP187" s="646" t="n"/>
      <c r="AQ187" s="27" t="n"/>
      <c r="AR187" s="41" t="n">
        <v>2</v>
      </c>
      <c r="AS187" s="41" t="inlineStr">
        <is>
          <t>28x32</t>
        </is>
      </c>
      <c r="AT187" s="41" t="n"/>
      <c r="AU187" s="41" t="n"/>
      <c r="AV187" s="60" t="n"/>
      <c r="AW187" s="60" t="inlineStr">
        <is>
          <t>Missing ask CCC</t>
        </is>
      </c>
      <c r="AX187" s="126" t="n">
        <v>42018</v>
      </c>
      <c r="AY187" s="648" t="n"/>
      <c r="AZ187" s="49" t="n"/>
      <c r="BA187" s="649" t="n"/>
      <c r="BB187" s="36" t="n"/>
      <c r="BC187" s="650" t="n"/>
      <c r="BD187" s="27" t="n"/>
      <c r="BE187" s="27" t="n"/>
      <c r="BF187" s="646" t="n"/>
      <c r="BG187" s="41" t="n"/>
      <c r="BH187" s="41" t="n"/>
      <c r="BI187" s="648" t="n"/>
      <c r="BJ187" s="27" t="n"/>
      <c r="BK187" s="27">
        <f>+WEEKNUM(BJ187)</f>
        <v/>
      </c>
      <c r="BL187" s="646" t="n"/>
      <c r="BM187" s="27" t="n"/>
      <c r="BN187" s="27" t="n"/>
      <c r="BO187" s="27" t="n"/>
      <c r="BP187" s="27">
        <f>BO187*Z187</f>
        <v/>
      </c>
      <c r="BQ187" s="27" t="n"/>
      <c r="BR187" s="108">
        <f>BO187*AH187</f>
        <v/>
      </c>
      <c r="BS187" s="108">
        <f>BR187-(BO187*AG187)</f>
        <v/>
      </c>
      <c r="BT187" s="112">
        <f>BO187*AK187</f>
        <v/>
      </c>
      <c r="BU187" s="13" t="n"/>
    </row>
    <row customFormat="1" customHeight="1" ht="44.25" r="188" s="86">
      <c r="A188" s="5" t="n"/>
      <c r="B188" s="5" t="n">
        <v>1</v>
      </c>
      <c r="C188" s="6" t="inlineStr">
        <is>
          <t>KOI</t>
        </is>
      </c>
      <c r="D188" s="96" t="inlineStr">
        <is>
          <t>jeans</t>
        </is>
      </c>
      <c r="E188" s="124" t="inlineStr">
        <is>
          <t>WOMEN</t>
        </is>
      </c>
      <c r="F188" s="96" t="inlineStr">
        <is>
          <t>K999901301</t>
        </is>
      </c>
      <c r="G188" s="96" t="inlineStr">
        <is>
          <t>CHRISTINA</t>
        </is>
      </c>
      <c r="H188" s="96" t="inlineStr">
        <is>
          <t>Rinse</t>
        </is>
      </c>
      <c r="I188" s="149" t="inlineStr">
        <is>
          <t>BASIC</t>
        </is>
      </c>
      <c r="J188" s="149" t="inlineStr">
        <is>
          <t>High Skinny</t>
        </is>
      </c>
      <c r="K188" s="149" t="n"/>
      <c r="L188" s="7" t="n"/>
      <c r="M188" s="146" t="inlineStr">
        <is>
          <t>Carthago</t>
        </is>
      </c>
      <c r="N188" s="147" t="inlineStr">
        <is>
          <t>CCC</t>
        </is>
      </c>
      <c r="O188" s="146" t="inlineStr">
        <is>
          <t>Interwashing</t>
        </is>
      </c>
      <c r="P188" s="147" t="inlineStr">
        <is>
          <t>TN</t>
        </is>
      </c>
      <c r="Q188" s="134" t="inlineStr">
        <is>
          <t>C/O</t>
        </is>
      </c>
      <c r="R188" s="134" t="n"/>
      <c r="S188" s="135" t="inlineStr">
        <is>
          <t>Orta</t>
        </is>
      </c>
      <c r="T188" s="135" t="n">
        <v>9541</v>
      </c>
      <c r="U188" s="135" t="inlineStr">
        <is>
          <t>98% Organic Cotton / 2% Elastane</t>
        </is>
      </c>
      <c r="V188" s="247" t="n"/>
      <c r="W188" s="192" t="n">
        <v>42023</v>
      </c>
      <c r="X188" s="192" t="n">
        <v>42044</v>
      </c>
      <c r="Y188" s="192" t="n">
        <v>42079</v>
      </c>
      <c r="Z188" s="18" t="n">
        <v>1.18</v>
      </c>
      <c r="AA188" s="18" t="n"/>
      <c r="AB188" s="160" t="inlineStr">
        <is>
          <t>Euro</t>
        </is>
      </c>
      <c r="AC188" s="644" t="n"/>
      <c r="AD188" s="645" t="n">
        <v>18.24</v>
      </c>
      <c r="AE188" s="644" t="n">
        <v>18.28</v>
      </c>
      <c r="AF188" s="645" t="n">
        <v>0.25</v>
      </c>
      <c r="AG188" s="645">
        <f>(IF(AE188&gt;0, AE188, IF(AD188&gt;0, AD188, IF(AC188&gt;0, AC188, 0))))+AF188</f>
        <v/>
      </c>
      <c r="AH188" s="645">
        <f>AJ188/2.5</f>
        <v/>
      </c>
      <c r="AI188" s="645" t="n">
        <v>99.95</v>
      </c>
      <c r="AJ188" s="645" t="n">
        <v>99.95</v>
      </c>
      <c r="AK188" s="171">
        <f>((AH188-AG188)/AH188)</f>
        <v/>
      </c>
      <c r="AL188" s="27" t="n"/>
      <c r="AM188" s="27" t="n"/>
      <c r="AN188" s="27" t="n"/>
      <c r="AO188" s="646" t="n"/>
      <c r="AP188" s="646" t="n"/>
      <c r="AQ188" s="27" t="n"/>
      <c r="AR188" s="41" t="n">
        <v>2</v>
      </c>
      <c r="AS188" s="41" t="inlineStr">
        <is>
          <t>28x32</t>
        </is>
      </c>
      <c r="AT188" s="41" t="n">
        <v>2</v>
      </c>
      <c r="AU188" s="655" t="n">
        <v>41977</v>
      </c>
      <c r="AV188" s="60" t="n"/>
      <c r="AW188" s="126" t="n">
        <v>41978</v>
      </c>
      <c r="AX188" s="126" t="n">
        <v>41978</v>
      </c>
      <c r="AY188" s="648" t="n"/>
      <c r="AZ188" s="49" t="n"/>
      <c r="BA188" s="649" t="n"/>
      <c r="BB188" s="36" t="n"/>
      <c r="BC188" s="650" t="n"/>
      <c r="BD188" s="27" t="n"/>
      <c r="BE188" s="27" t="n"/>
      <c r="BF188" s="646" t="n"/>
      <c r="BG188" s="41" t="n"/>
      <c r="BH188" s="41" t="n"/>
      <c r="BI188" s="648" t="n"/>
      <c r="BJ188" s="27" t="n"/>
      <c r="BK188" s="27">
        <f>+WEEKNUM(BJ188)</f>
        <v/>
      </c>
      <c r="BL188" s="646" t="n"/>
      <c r="BM188" s="27" t="n"/>
      <c r="BN188" s="27" t="n"/>
      <c r="BO188" s="27" t="n"/>
      <c r="BP188" s="27">
        <f>BO188*Z188</f>
        <v/>
      </c>
      <c r="BQ188" s="27" t="n"/>
      <c r="BR188" s="108">
        <f>BO188*AH188</f>
        <v/>
      </c>
      <c r="BS188" s="108">
        <f>BR188-(BO188*AG188)</f>
        <v/>
      </c>
      <c r="BT188" s="112">
        <f>BO188*AK188</f>
        <v/>
      </c>
      <c r="BU188" s="13" t="n"/>
    </row>
    <row customFormat="1" customHeight="1" ht="44.25" r="189" s="86">
      <c r="A189" s="5" t="n"/>
      <c r="B189" s="5" t="n">
        <v>1</v>
      </c>
      <c r="C189" s="6" t="inlineStr">
        <is>
          <t>KOI</t>
        </is>
      </c>
      <c r="D189" s="96" t="inlineStr">
        <is>
          <t>jeans</t>
        </is>
      </c>
      <c r="E189" s="124" t="inlineStr">
        <is>
          <t>WOMEN</t>
        </is>
      </c>
      <c r="F189" s="96" t="inlineStr">
        <is>
          <t>K999901302</t>
        </is>
      </c>
      <c r="G189" s="96" t="inlineStr">
        <is>
          <t>CHRISTINA</t>
        </is>
      </c>
      <c r="H189" s="96" t="inlineStr">
        <is>
          <t>Dark Worn</t>
        </is>
      </c>
      <c r="I189" s="149" t="inlineStr">
        <is>
          <t>HIGH</t>
        </is>
      </c>
      <c r="J189" s="149" t="inlineStr">
        <is>
          <t>High Skinny</t>
        </is>
      </c>
      <c r="K189" s="149" t="n"/>
      <c r="L189" s="7" t="n"/>
      <c r="M189" s="146" t="inlineStr">
        <is>
          <t>Carthago</t>
        </is>
      </c>
      <c r="N189" s="147" t="inlineStr">
        <is>
          <t>CCC</t>
        </is>
      </c>
      <c r="O189" s="146" t="inlineStr">
        <is>
          <t>Interwashing</t>
        </is>
      </c>
      <c r="P189" s="147" t="inlineStr">
        <is>
          <t>TN</t>
        </is>
      </c>
      <c r="Q189" s="134" t="inlineStr">
        <is>
          <t>C/O</t>
        </is>
      </c>
      <c r="R189" s="134" t="n"/>
      <c r="S189" s="135" t="inlineStr">
        <is>
          <t>Orta</t>
        </is>
      </c>
      <c r="T189" s="135" t="n">
        <v>9541</v>
      </c>
      <c r="U189" s="135" t="inlineStr">
        <is>
          <t>98% Organic Cotton / 2% Elastane</t>
        </is>
      </c>
      <c r="V189" s="247" t="n"/>
      <c r="W189" s="192" t="n">
        <v>42023</v>
      </c>
      <c r="X189" s="192" t="n">
        <v>42044</v>
      </c>
      <c r="Y189" s="192" t="n">
        <v>42079</v>
      </c>
      <c r="Z189" s="18" t="n">
        <v>1.18</v>
      </c>
      <c r="AA189" s="18" t="n"/>
      <c r="AB189" s="160" t="inlineStr">
        <is>
          <t>Euro</t>
        </is>
      </c>
      <c r="AC189" s="644" t="n"/>
      <c r="AD189" s="645" t="n">
        <v>23.63</v>
      </c>
      <c r="AE189" s="644" t="n">
        <v>23.63</v>
      </c>
      <c r="AF189" s="645" t="n">
        <v>0.25</v>
      </c>
      <c r="AG189" s="645">
        <f>(IF(AE189&gt;0, AE189, IF(AD189&gt;0, AD189, IF(AC189&gt;0, AC189, 0))))+AF189</f>
        <v/>
      </c>
      <c r="AH189" s="645">
        <f>AJ189/2.5</f>
        <v/>
      </c>
      <c r="AI189" s="645" t="n">
        <v>119.95</v>
      </c>
      <c r="AJ189" s="645" t="n">
        <v>119.95</v>
      </c>
      <c r="AK189" s="171">
        <f>((AH189-AG189)/AH189)</f>
        <v/>
      </c>
      <c r="AL189" s="27" t="n"/>
      <c r="AM189" s="27" t="n"/>
      <c r="AN189" s="27" t="n"/>
      <c r="AO189" s="646" t="n"/>
      <c r="AP189" s="646" t="n"/>
      <c r="AQ189" s="27" t="n"/>
      <c r="AR189" s="41" t="n">
        <v>2</v>
      </c>
      <c r="AS189" s="41" t="inlineStr">
        <is>
          <t>28x32</t>
        </is>
      </c>
      <c r="AT189" s="41" t="n">
        <v>2</v>
      </c>
      <c r="AU189" s="647" t="n">
        <v>41977</v>
      </c>
      <c r="AV189" s="60" t="n"/>
      <c r="AW189" s="126" t="n">
        <v>41978</v>
      </c>
      <c r="AX189" s="126" t="n">
        <v>41978</v>
      </c>
      <c r="AY189" s="648" t="n"/>
      <c r="AZ189" s="49" t="n"/>
      <c r="BA189" s="649" t="n"/>
      <c r="BB189" s="36" t="n"/>
      <c r="BC189" s="650" t="n"/>
      <c r="BD189" s="27" t="n"/>
      <c r="BE189" s="27" t="n"/>
      <c r="BF189" s="646" t="n"/>
      <c r="BG189" s="41" t="n"/>
      <c r="BH189" s="41" t="n"/>
      <c r="BI189" s="648" t="n"/>
      <c r="BJ189" s="27" t="n"/>
      <c r="BK189" s="27">
        <f>+WEEKNUM(BJ189)</f>
        <v/>
      </c>
      <c r="BL189" s="646" t="n"/>
      <c r="BM189" s="27" t="n"/>
      <c r="BN189" s="27" t="n"/>
      <c r="BO189" s="27" t="n"/>
      <c r="BP189" s="27">
        <f>BO189*Z189</f>
        <v/>
      </c>
      <c r="BQ189" s="27" t="n"/>
      <c r="BR189" s="108">
        <f>BO189*AH189</f>
        <v/>
      </c>
      <c r="BS189" s="108">
        <f>BR189-(BO189*AG189)</f>
        <v/>
      </c>
      <c r="BT189" s="112">
        <f>BO189*AK189</f>
        <v/>
      </c>
      <c r="BU189" s="13" t="n"/>
    </row>
    <row customFormat="1" customHeight="1" ht="44.25" r="190" s="86">
      <c r="A190" s="5" t="n"/>
      <c r="B190" s="5" t="n">
        <v>1</v>
      </c>
      <c r="C190" s="6" t="inlineStr">
        <is>
          <t>KOI</t>
        </is>
      </c>
      <c r="D190" s="96" t="inlineStr">
        <is>
          <t>jeans</t>
        </is>
      </c>
      <c r="E190" s="124" t="inlineStr">
        <is>
          <t>WOMEN</t>
        </is>
      </c>
      <c r="F190" s="96" t="inlineStr">
        <is>
          <t>K999901303</t>
        </is>
      </c>
      <c r="G190" s="96" t="inlineStr">
        <is>
          <t>CHRISTINA</t>
        </is>
      </c>
      <c r="H190" s="96" t="inlineStr">
        <is>
          <t>Mid Indigo</t>
        </is>
      </c>
      <c r="I190" s="149" t="inlineStr">
        <is>
          <t>HIGH</t>
        </is>
      </c>
      <c r="J190" s="149" t="inlineStr">
        <is>
          <t>High Skinny</t>
        </is>
      </c>
      <c r="K190" s="149" t="n"/>
      <c r="L190" s="7" t="n"/>
      <c r="M190" s="146" t="inlineStr">
        <is>
          <t>Carthago</t>
        </is>
      </c>
      <c r="N190" s="147" t="inlineStr">
        <is>
          <t>CCC</t>
        </is>
      </c>
      <c r="O190" s="146" t="inlineStr">
        <is>
          <t>Interwashing</t>
        </is>
      </c>
      <c r="P190" s="147" t="inlineStr">
        <is>
          <t>TN</t>
        </is>
      </c>
      <c r="Q190" s="134" t="inlineStr">
        <is>
          <t>C/O</t>
        </is>
      </c>
      <c r="R190" s="134" t="n"/>
      <c r="S190" s="135" t="inlineStr">
        <is>
          <t>Orta</t>
        </is>
      </c>
      <c r="T190" s="135" t="n">
        <v>9541</v>
      </c>
      <c r="U190" s="135" t="inlineStr">
        <is>
          <t>98% Organic Cotton / 2% Elastane</t>
        </is>
      </c>
      <c r="V190" s="247" t="n"/>
      <c r="W190" s="192" t="n">
        <v>42023</v>
      </c>
      <c r="X190" s="192" t="n">
        <v>42044</v>
      </c>
      <c r="Y190" s="192" t="n">
        <v>42079</v>
      </c>
      <c r="Z190" s="18" t="n">
        <v>1.18</v>
      </c>
      <c r="AA190" s="18" t="n"/>
      <c r="AB190" s="160" t="inlineStr">
        <is>
          <t>Euro</t>
        </is>
      </c>
      <c r="AC190" s="644" t="n"/>
      <c r="AD190" s="645" t="n">
        <v>23.23</v>
      </c>
      <c r="AE190" s="644" t="n">
        <v>23.23</v>
      </c>
      <c r="AF190" s="645" t="n">
        <v>0.25</v>
      </c>
      <c r="AG190" s="645">
        <f>(IF(AE190&gt;0, AE190, IF(AD190&gt;0, AD190, IF(AC190&gt;0, AC190, 0))))+AF190</f>
        <v/>
      </c>
      <c r="AH190" s="645">
        <f>AJ190/2.5</f>
        <v/>
      </c>
      <c r="AI190" s="645" t="n">
        <v>129.95</v>
      </c>
      <c r="AJ190" s="645" t="n">
        <v>129.95</v>
      </c>
      <c r="AK190" s="171">
        <f>((AH190-AG190)/AH190)</f>
        <v/>
      </c>
      <c r="AL190" s="27" t="n"/>
      <c r="AM190" s="27" t="n"/>
      <c r="AN190" s="27" t="n"/>
      <c r="AO190" s="646" t="n"/>
      <c r="AP190" s="646" t="n"/>
      <c r="AQ190" s="27" t="n"/>
      <c r="AR190" s="41" t="n">
        <v>2</v>
      </c>
      <c r="AS190" s="41" t="inlineStr">
        <is>
          <t>28x32</t>
        </is>
      </c>
      <c r="AT190" s="41" t="n">
        <v>2</v>
      </c>
      <c r="AU190" s="647" t="n">
        <v>41977</v>
      </c>
      <c r="AV190" s="60" t="n"/>
      <c r="AW190" s="126" t="n">
        <v>41978</v>
      </c>
      <c r="AX190" s="126" t="n">
        <v>41978</v>
      </c>
      <c r="AY190" s="648" t="n"/>
      <c r="AZ190" s="49" t="n"/>
      <c r="BA190" s="649" t="n"/>
      <c r="BB190" s="36" t="n"/>
      <c r="BC190" s="650" t="n"/>
      <c r="BD190" s="27" t="n"/>
      <c r="BE190" s="27" t="n"/>
      <c r="BF190" s="646" t="n"/>
      <c r="BG190" s="41" t="n"/>
      <c r="BH190" s="41" t="n"/>
      <c r="BI190" s="648" t="n"/>
      <c r="BJ190" s="27" t="n"/>
      <c r="BK190" s="27">
        <f>+WEEKNUM(BJ190)</f>
        <v/>
      </c>
      <c r="BL190" s="646" t="n"/>
      <c r="BM190" s="27" t="n"/>
      <c r="BN190" s="27" t="n"/>
      <c r="BO190" s="27" t="n"/>
      <c r="BP190" s="27">
        <f>BO190*Z190</f>
        <v/>
      </c>
      <c r="BQ190" s="27" t="n"/>
      <c r="BR190" s="108">
        <f>BO190*AH190</f>
        <v/>
      </c>
      <c r="BS190" s="108">
        <f>BR190-(BO190*AG190)</f>
        <v/>
      </c>
      <c r="BT190" s="112">
        <f>BO190*AK190</f>
        <v/>
      </c>
      <c r="BU190" s="13" t="n"/>
    </row>
    <row customHeight="1" ht="44.25" r="191" s="304">
      <c r="A191" s="5" t="n"/>
      <c r="B191" s="5" t="n">
        <v>1</v>
      </c>
      <c r="C191" s="6" t="inlineStr">
        <is>
          <t>KOI</t>
        </is>
      </c>
      <c r="D191" s="96" t="inlineStr">
        <is>
          <t>jeans</t>
        </is>
      </c>
      <c r="E191" s="124" t="inlineStr">
        <is>
          <t>WOMEN</t>
        </is>
      </c>
      <c r="F191" s="96" t="inlineStr">
        <is>
          <t>K999901304</t>
        </is>
      </c>
      <c r="G191" s="96" t="inlineStr">
        <is>
          <t>CHRISTINA</t>
        </is>
      </c>
      <c r="H191" s="96" t="inlineStr">
        <is>
          <t xml:space="preserve">Black Worn In </t>
        </is>
      </c>
      <c r="I191" s="149" t="inlineStr">
        <is>
          <t>HIGH</t>
        </is>
      </c>
      <c r="J191" s="149" t="inlineStr">
        <is>
          <t>High Skinny</t>
        </is>
      </c>
      <c r="K191" s="149" t="n"/>
      <c r="L191" s="7" t="n"/>
      <c r="M191" s="146" t="inlineStr">
        <is>
          <t>Carthago</t>
        </is>
      </c>
      <c r="N191" s="147" t="inlineStr">
        <is>
          <t>CCC</t>
        </is>
      </c>
      <c r="O191" s="146" t="inlineStr">
        <is>
          <t>Interwashing</t>
        </is>
      </c>
      <c r="P191" s="147" t="inlineStr">
        <is>
          <t>TN</t>
        </is>
      </c>
      <c r="Q191" s="134" t="inlineStr">
        <is>
          <t>C/O</t>
        </is>
      </c>
      <c r="R191" s="134" t="n"/>
      <c r="S191" s="135" t="inlineStr">
        <is>
          <t>Gap</t>
        </is>
      </c>
      <c r="T191" s="135" t="inlineStr">
        <is>
          <t>D7924O022 Pinus</t>
        </is>
      </c>
      <c r="U191" s="135" t="inlineStr">
        <is>
          <t>98% Organic Cotton / 2% Elastane</t>
        </is>
      </c>
      <c r="V191" s="247" t="n"/>
      <c r="W191" s="193" t="n">
        <v>41995</v>
      </c>
      <c r="X191" s="192" t="n">
        <v>42016</v>
      </c>
      <c r="Y191" s="192" t="n">
        <v>42051</v>
      </c>
      <c r="Z191" s="18" t="n">
        <v>1.38</v>
      </c>
      <c r="AA191" s="18" t="n"/>
      <c r="AB191" s="160" t="inlineStr">
        <is>
          <t>Euro</t>
        </is>
      </c>
      <c r="AC191" s="644" t="n"/>
      <c r="AD191" s="645" t="n">
        <v>24.41</v>
      </c>
      <c r="AE191" s="644" t="n">
        <v>24.41</v>
      </c>
      <c r="AF191" s="645" t="n">
        <v>0.25</v>
      </c>
      <c r="AG191" s="645">
        <f>(IF(AE191&gt;0, AE191, IF(AD191&gt;0, AD191, IF(AC191&gt;0, AC191, 0))))+AF191</f>
        <v/>
      </c>
      <c r="AH191" s="645">
        <f>AJ191/2.5</f>
        <v/>
      </c>
      <c r="AI191" s="645" t="n">
        <v>129.95</v>
      </c>
      <c r="AJ191" s="645" t="n">
        <v>129.95</v>
      </c>
      <c r="AK191" s="171">
        <f>((AH191-AG191)/AH191)</f>
        <v/>
      </c>
      <c r="AL191" s="27" t="n"/>
      <c r="AM191" s="27" t="n"/>
      <c r="AN191" s="27" t="n"/>
      <c r="AO191" s="646" t="n"/>
      <c r="AP191" s="646" t="n"/>
      <c r="AQ191" s="27" t="n"/>
      <c r="AR191" s="41" t="n">
        <v>2</v>
      </c>
      <c r="AS191" s="41" t="inlineStr">
        <is>
          <t>28x32</t>
        </is>
      </c>
      <c r="AT191" s="41" t="n">
        <v>2</v>
      </c>
      <c r="AU191" s="647" t="n">
        <v>41977</v>
      </c>
      <c r="AV191" s="60" t="n"/>
      <c r="AW191" s="126" t="n">
        <v>41978</v>
      </c>
      <c r="AX191" s="126" t="n">
        <v>41978</v>
      </c>
      <c r="AY191" s="648" t="n"/>
      <c r="AZ191" s="49" t="n"/>
      <c r="BA191" s="649" t="n"/>
      <c r="BB191" s="36" t="n"/>
      <c r="BC191" s="650" t="n"/>
      <c r="BD191" s="27" t="n"/>
      <c r="BE191" s="27" t="n"/>
      <c r="BF191" s="646" t="n"/>
      <c r="BG191" s="41" t="n"/>
      <c r="BH191" s="41" t="n"/>
      <c r="BI191" s="648" t="n"/>
      <c r="BJ191" s="27" t="n"/>
      <c r="BK191" s="27">
        <f>+WEEKNUM(BJ191)</f>
        <v/>
      </c>
      <c r="BL191" s="646" t="n"/>
      <c r="BM191" s="27" t="n"/>
      <c r="BN191" s="27" t="n"/>
      <c r="BO191" s="27" t="n"/>
      <c r="BP191" s="27">
        <f>BO191*Z191</f>
        <v/>
      </c>
      <c r="BQ191" s="27" t="n"/>
      <c r="BR191" s="108">
        <f>BO191*AH191</f>
        <v/>
      </c>
      <c r="BS191" s="108">
        <f>BR191-(BO191*AG191)</f>
        <v/>
      </c>
      <c r="BT191" s="112">
        <f>BO191*AK191</f>
        <v/>
      </c>
      <c r="BU191" s="13" t="n"/>
    </row>
    <row customHeight="1" ht="44.25" r="192" s="304">
      <c r="A192" s="5" t="n"/>
      <c r="B192" s="5" t="n">
        <v>1</v>
      </c>
      <c r="C192" s="6" t="inlineStr">
        <is>
          <t>KOI</t>
        </is>
      </c>
      <c r="D192" s="96" t="inlineStr">
        <is>
          <t>jeans</t>
        </is>
      </c>
      <c r="E192" s="124" t="inlineStr">
        <is>
          <t>WOMEN</t>
        </is>
      </c>
      <c r="F192" s="96" t="inlineStr">
        <is>
          <t>K999901305</t>
        </is>
      </c>
      <c r="G192" s="96" t="inlineStr">
        <is>
          <t>CHRISTINA</t>
        </is>
      </c>
      <c r="H192" s="96" t="inlineStr">
        <is>
          <t>Black Rinse</t>
        </is>
      </c>
      <c r="I192" s="149" t="inlineStr">
        <is>
          <t>HIGH</t>
        </is>
      </c>
      <c r="J192" s="149" t="inlineStr">
        <is>
          <t>High Skinny</t>
        </is>
      </c>
      <c r="K192" s="149" t="n"/>
      <c r="L192" s="7" t="n"/>
      <c r="M192" s="146" t="inlineStr">
        <is>
          <t>Carthago</t>
        </is>
      </c>
      <c r="N192" s="147" t="inlineStr">
        <is>
          <t>CCC</t>
        </is>
      </c>
      <c r="O192" s="146" t="inlineStr">
        <is>
          <t>Interwashing</t>
        </is>
      </c>
      <c r="P192" s="147" t="inlineStr">
        <is>
          <t>TN</t>
        </is>
      </c>
      <c r="Q192" s="134" t="inlineStr">
        <is>
          <t>C/O</t>
        </is>
      </c>
      <c r="R192" s="134" t="n"/>
      <c r="S192" s="135" t="inlineStr">
        <is>
          <t>Gap</t>
        </is>
      </c>
      <c r="T192" s="135" t="inlineStr">
        <is>
          <t>D7924O022 Pinus</t>
        </is>
      </c>
      <c r="U192" s="135" t="inlineStr">
        <is>
          <t>98% Organic Cotton / 2% Elastane</t>
        </is>
      </c>
      <c r="V192" s="247" t="n"/>
      <c r="W192" s="193" t="n">
        <v>41995</v>
      </c>
      <c r="X192" s="192" t="n">
        <v>42016</v>
      </c>
      <c r="Y192" s="192" t="n">
        <v>42051</v>
      </c>
      <c r="Z192" s="18" t="n"/>
      <c r="AA192" s="18" t="n"/>
      <c r="AB192" s="160" t="inlineStr">
        <is>
          <t>Euro</t>
        </is>
      </c>
      <c r="AC192" s="644" t="n"/>
      <c r="AD192" s="652" t="inlineStr">
        <is>
          <t>no SMS</t>
        </is>
      </c>
      <c r="AE192" s="653" t="n"/>
      <c r="AF192" s="645" t="n">
        <v>0.25</v>
      </c>
      <c r="AG192" s="645">
        <f>(IF(AE192&gt;0, AE192, IF(AD192&gt;0, AD192, IF(AC192&gt;0, AC192, 0))))+AF192</f>
        <v/>
      </c>
      <c r="AH192" s="645">
        <f>AJ192/2.5</f>
        <v/>
      </c>
      <c r="AI192" s="645" t="n">
        <v>99.95</v>
      </c>
      <c r="AJ192" s="645" t="n">
        <v>99.95</v>
      </c>
      <c r="AK192" s="171">
        <f>((AH192-AG192)/AH192)</f>
        <v/>
      </c>
      <c r="AL192" s="27" t="n"/>
      <c r="AM192" s="27" t="n"/>
      <c r="AN192" s="27" t="n"/>
      <c r="AO192" s="646" t="n"/>
      <c r="AP192" s="646" t="n"/>
      <c r="AQ192" s="27" t="n"/>
      <c r="AR192" s="41" t="n">
        <v>0</v>
      </c>
      <c r="AS192" s="41" t="inlineStr">
        <is>
          <t>28x32</t>
        </is>
      </c>
      <c r="AT192" s="41" t="n"/>
      <c r="AU192" s="41" t="n"/>
      <c r="AV192" s="60" t="n"/>
      <c r="AW192" s="127" t="inlineStr">
        <is>
          <t>5-dec C/O</t>
        </is>
      </c>
      <c r="AX192" s="60" t="n"/>
      <c r="AY192" s="648" t="n"/>
      <c r="AZ192" s="49" t="n"/>
      <c r="BA192" s="649" t="n"/>
      <c r="BB192" s="36" t="n"/>
      <c r="BC192" s="650" t="n"/>
      <c r="BD192" s="27" t="n"/>
      <c r="BE192" s="27" t="n"/>
      <c r="BF192" s="646" t="n"/>
      <c r="BG192" s="41" t="n"/>
      <c r="BH192" s="41" t="n"/>
      <c r="BI192" s="648" t="n"/>
      <c r="BJ192" s="27" t="n"/>
      <c r="BK192" s="27">
        <f>+WEEKNUM(BJ192)</f>
        <v/>
      </c>
      <c r="BL192" s="646" t="n"/>
      <c r="BM192" s="27" t="n"/>
      <c r="BN192" s="27" t="n"/>
      <c r="BO192" s="27" t="n"/>
      <c r="BP192" s="27">
        <f>BO192*Z192</f>
        <v/>
      </c>
      <c r="BQ192" s="27" t="n"/>
      <c r="BR192" s="108">
        <f>BO192*AH192</f>
        <v/>
      </c>
      <c r="BS192" s="108">
        <f>BR192-(BO192*AG192)</f>
        <v/>
      </c>
      <c r="BT192" s="112">
        <f>BO192*AK192</f>
        <v/>
      </c>
      <c r="BU192" s="13" t="n"/>
    </row>
    <row customHeight="1" ht="44.25" r="193" s="304">
      <c r="A193" s="5" t="n"/>
      <c r="B193" s="5" t="n">
        <v>1</v>
      </c>
      <c r="C193" s="6" t="inlineStr">
        <is>
          <t>KOI</t>
        </is>
      </c>
      <c r="D193" s="96" t="inlineStr">
        <is>
          <t>jeans</t>
        </is>
      </c>
      <c r="E193" s="8" t="inlineStr">
        <is>
          <t>MEN</t>
        </is>
      </c>
      <c r="F193" s="96" t="inlineStr">
        <is>
          <t>K999951101</t>
        </is>
      </c>
      <c r="G193" s="96" t="inlineStr">
        <is>
          <t>JAMES</t>
        </is>
      </c>
      <c r="H193" s="96" t="inlineStr">
        <is>
          <t>Dark Worn</t>
        </is>
      </c>
      <c r="I193" s="149" t="n"/>
      <c r="J193" s="149" t="inlineStr">
        <is>
          <t>Skinny</t>
        </is>
      </c>
      <c r="K193" s="149" t="n"/>
      <c r="L193" s="7" t="n"/>
      <c r="M193" s="48" t="inlineStr">
        <is>
          <t>Carthago</t>
        </is>
      </c>
      <c r="N193" s="13" t="inlineStr">
        <is>
          <t>CCC</t>
        </is>
      </c>
      <c r="O193" s="153" t="inlineStr">
        <is>
          <t>Interwashing</t>
        </is>
      </c>
      <c r="P193" s="13" t="inlineStr">
        <is>
          <t>TN</t>
        </is>
      </c>
      <c r="Q193" s="134" t="inlineStr">
        <is>
          <t>C/O</t>
        </is>
      </c>
      <c r="R193" s="17" t="n"/>
      <c r="S193" s="247" t="inlineStr">
        <is>
          <t>TRC (was Gap)</t>
        </is>
      </c>
      <c r="T193" s="247" t="inlineStr">
        <is>
          <t>RR7716 Elast Sioux Crispy (was D7855OB87 FIANA)</t>
        </is>
      </c>
      <c r="U193" s="247" t="inlineStr">
        <is>
          <t>98% Organic Cotton / 2% Elastane (was 98,4% Organic Cotton / 1,6% Elastane)</t>
        </is>
      </c>
      <c r="V193" s="247" t="n"/>
      <c r="W193" s="192" t="n">
        <v>42023</v>
      </c>
      <c r="X193" s="192" t="n">
        <v>42044</v>
      </c>
      <c r="Y193" s="192" t="n">
        <v>42079</v>
      </c>
      <c r="Z193" s="18" t="n">
        <v>1.27</v>
      </c>
      <c r="AA193" s="18" t="n"/>
      <c r="AB193" s="160" t="inlineStr">
        <is>
          <t>Euro</t>
        </is>
      </c>
      <c r="AC193" s="644" t="n"/>
      <c r="AD193" s="645" t="n">
        <v>24.33</v>
      </c>
      <c r="AE193" s="644" t="n">
        <v>24.33</v>
      </c>
      <c r="AF193" s="645" t="n">
        <v>0.25</v>
      </c>
      <c r="AG193" s="645">
        <f>(IF(AE193&gt;0, AE193, IF(AD193&gt;0, AD193, IF(AC193&gt;0, AC193, 0))))+AF193</f>
        <v/>
      </c>
      <c r="AH193" s="645">
        <f>AJ193/2.5</f>
        <v/>
      </c>
      <c r="AI193" s="645" t="n">
        <v>119.95</v>
      </c>
      <c r="AJ193" s="645" t="n">
        <v>129.95</v>
      </c>
      <c r="AK193" s="171">
        <f>((AH193-AG193)/AH193)</f>
        <v/>
      </c>
      <c r="AL193" s="27" t="n"/>
      <c r="AM193" s="27" t="n"/>
      <c r="AN193" s="27" t="n"/>
      <c r="AO193" s="646" t="n"/>
      <c r="AP193" s="646" t="n"/>
      <c r="AQ193" s="27" t="n"/>
      <c r="AR193" s="41" t="n">
        <v>2</v>
      </c>
      <c r="AS193" s="41" t="inlineStr">
        <is>
          <t>32-32</t>
        </is>
      </c>
      <c r="AT193" s="41" t="n">
        <v>2</v>
      </c>
      <c r="AU193" s="647" t="n">
        <v>41977</v>
      </c>
      <c r="AV193" s="60" t="n"/>
      <c r="AW193" s="126" t="n">
        <v>41978</v>
      </c>
      <c r="AX193" s="126" t="n">
        <v>41978</v>
      </c>
      <c r="AY193" s="648" t="n"/>
      <c r="AZ193" s="49" t="n"/>
      <c r="BA193" s="649" t="n"/>
      <c r="BB193" s="36" t="n"/>
      <c r="BC193" s="650" t="n"/>
      <c r="BD193" s="27" t="n"/>
      <c r="BE193" s="27" t="n"/>
      <c r="BF193" s="646" t="n"/>
      <c r="BG193" s="41" t="n"/>
      <c r="BH193" s="41" t="n"/>
      <c r="BI193" s="648" t="n"/>
      <c r="BJ193" s="27" t="n"/>
      <c r="BK193" s="27">
        <f>+WEEKNUM(BJ193)</f>
        <v/>
      </c>
      <c r="BL193" s="646" t="n"/>
      <c r="BM193" s="27" t="n"/>
      <c r="BN193" s="27" t="n"/>
      <c r="BO193" s="27" t="n"/>
      <c r="BP193" s="27">
        <f>BO193*Z193</f>
        <v/>
      </c>
      <c r="BQ193" s="27" t="n"/>
      <c r="BR193" s="108">
        <f>BO193*AH193</f>
        <v/>
      </c>
      <c r="BS193" s="108">
        <f>BR193-(BO193*AG193)</f>
        <v/>
      </c>
      <c r="BT193" s="112">
        <f>BO193*AK193</f>
        <v/>
      </c>
      <c r="BU193" s="13" t="n"/>
    </row>
    <row customFormat="1" customHeight="1" ht="44.25" r="194" s="86">
      <c r="A194" s="5" t="n"/>
      <c r="B194" s="5" t="n">
        <v>1</v>
      </c>
      <c r="C194" s="6" t="inlineStr">
        <is>
          <t>KOI</t>
        </is>
      </c>
      <c r="D194" s="96" t="inlineStr">
        <is>
          <t>jeans</t>
        </is>
      </c>
      <c r="E194" s="8" t="inlineStr">
        <is>
          <t>MEN</t>
        </is>
      </c>
      <c r="F194" s="96" t="inlineStr">
        <is>
          <t>K999951102</t>
        </is>
      </c>
      <c r="G194" s="96" t="inlineStr">
        <is>
          <t>JAMES</t>
        </is>
      </c>
      <c r="H194" s="96" t="inlineStr">
        <is>
          <t>Mid Indigo</t>
        </is>
      </c>
      <c r="I194" s="149" t="n"/>
      <c r="J194" s="149" t="inlineStr">
        <is>
          <t>Skinny</t>
        </is>
      </c>
      <c r="K194" s="149" t="n"/>
      <c r="L194" s="7" t="n"/>
      <c r="M194" s="48" t="inlineStr">
        <is>
          <t>Carthago</t>
        </is>
      </c>
      <c r="N194" s="13" t="inlineStr">
        <is>
          <t>CCC</t>
        </is>
      </c>
      <c r="O194" s="153" t="inlineStr">
        <is>
          <t>Interwashing</t>
        </is>
      </c>
      <c r="P194" s="13" t="inlineStr">
        <is>
          <t>TN</t>
        </is>
      </c>
      <c r="Q194" s="134" t="inlineStr">
        <is>
          <t>C/O</t>
        </is>
      </c>
      <c r="R194" s="17" t="n"/>
      <c r="S194" s="247" t="inlineStr">
        <is>
          <t>Gap</t>
        </is>
      </c>
      <c r="T194" s="247" t="inlineStr">
        <is>
          <t>RR7716 Elast Sioux Crispy (was D7855OB87 FIANA)</t>
        </is>
      </c>
      <c r="U194" s="247" t="inlineStr">
        <is>
          <t>98% Organic Cotton / 2% Elastane (was 98,4% Organic Cotton / 1,6% Elastane)</t>
        </is>
      </c>
      <c r="V194" s="247" t="n"/>
      <c r="W194" s="193" t="n">
        <v>41995</v>
      </c>
      <c r="X194" s="192" t="n">
        <v>42016</v>
      </c>
      <c r="Y194" s="192" t="n">
        <v>42051</v>
      </c>
      <c r="Z194" s="18" t="n">
        <v>1.27</v>
      </c>
      <c r="AA194" s="18" t="n"/>
      <c r="AB194" s="160" t="inlineStr">
        <is>
          <t>Euro</t>
        </is>
      </c>
      <c r="AC194" s="644" t="n"/>
      <c r="AD194" s="645" t="n">
        <v>23.96</v>
      </c>
      <c r="AE194" s="644" t="n">
        <v>23.96</v>
      </c>
      <c r="AF194" s="645" t="n">
        <v>0.25</v>
      </c>
      <c r="AG194" s="645">
        <f>(IF(AE194&gt;0, AE194, IF(AD194&gt;0, AD194, IF(AC194&gt;0, AC194, 0))))+AF194</f>
        <v/>
      </c>
      <c r="AH194" s="645">
        <f>AJ194/2.5</f>
        <v/>
      </c>
      <c r="AI194" s="645" t="n">
        <v>119.95</v>
      </c>
      <c r="AJ194" s="645" t="n">
        <v>119.95</v>
      </c>
      <c r="AK194" s="171">
        <f>((AH194-AG194)/AH194)</f>
        <v/>
      </c>
      <c r="AL194" s="27" t="n"/>
      <c r="AM194" s="27" t="n"/>
      <c r="AN194" s="27" t="n"/>
      <c r="AO194" s="646" t="n"/>
      <c r="AP194" s="646" t="n"/>
      <c r="AQ194" s="27" t="n"/>
      <c r="AR194" s="41" t="n">
        <v>2</v>
      </c>
      <c r="AS194" s="41" t="inlineStr">
        <is>
          <t>32-32</t>
        </is>
      </c>
      <c r="AT194" s="41" t="n">
        <v>1</v>
      </c>
      <c r="AU194" s="654" t="n">
        <v>41984</v>
      </c>
      <c r="AV194" s="60" t="n"/>
      <c r="AW194" s="126" t="n">
        <v>41978</v>
      </c>
      <c r="AX194" s="126" t="n">
        <v>42018</v>
      </c>
      <c r="AY194" s="648" t="n"/>
      <c r="AZ194" s="49" t="n"/>
      <c r="BA194" s="649" t="n"/>
      <c r="BB194" s="36" t="n"/>
      <c r="BC194" s="650" t="n"/>
      <c r="BD194" s="27" t="n"/>
      <c r="BE194" s="27" t="n"/>
      <c r="BF194" s="646" t="n"/>
      <c r="BG194" s="41" t="n"/>
      <c r="BH194" s="41" t="n"/>
      <c r="BI194" s="648" t="n"/>
      <c r="BJ194" s="27" t="n"/>
      <c r="BK194" s="27">
        <f>+WEEKNUM(BJ194)</f>
        <v/>
      </c>
      <c r="BL194" s="646" t="n"/>
      <c r="BM194" s="27" t="n"/>
      <c r="BN194" s="27" t="n"/>
      <c r="BO194" s="27" t="n"/>
      <c r="BP194" s="27">
        <f>BO194*Z194</f>
        <v/>
      </c>
      <c r="BQ194" s="27" t="n"/>
      <c r="BR194" s="108">
        <f>BO194*AH194</f>
        <v/>
      </c>
      <c r="BS194" s="108">
        <f>BR194-(BO194*AG194)</f>
        <v/>
      </c>
      <c r="BT194" s="112">
        <f>BO194*AK194</f>
        <v/>
      </c>
      <c r="BU194" s="13" t="n"/>
    </row>
    <row customHeight="1" ht="44.25" r="195" s="304">
      <c r="A195" s="5" t="n"/>
      <c r="B195" s="5" t="n">
        <v>1</v>
      </c>
      <c r="C195" s="6" t="inlineStr">
        <is>
          <t>KOI</t>
        </is>
      </c>
      <c r="D195" s="96" t="inlineStr">
        <is>
          <t>jeans</t>
        </is>
      </c>
      <c r="E195" s="8" t="inlineStr">
        <is>
          <t>MEN</t>
        </is>
      </c>
      <c r="F195" s="96" t="inlineStr">
        <is>
          <t>K999951103</t>
        </is>
      </c>
      <c r="G195" s="96" t="inlineStr">
        <is>
          <t>JAMES</t>
        </is>
      </c>
      <c r="H195" s="96" t="inlineStr">
        <is>
          <t>Black Worn In</t>
        </is>
      </c>
      <c r="I195" s="149" t="n"/>
      <c r="J195" s="149" t="inlineStr">
        <is>
          <t>Skinny</t>
        </is>
      </c>
      <c r="K195" s="149" t="n"/>
      <c r="L195" s="7" t="n"/>
      <c r="M195" s="48" t="inlineStr">
        <is>
          <t>Carthago</t>
        </is>
      </c>
      <c r="N195" s="13" t="inlineStr">
        <is>
          <t>CCC</t>
        </is>
      </c>
      <c r="O195" s="153" t="inlineStr">
        <is>
          <t>Interwashing</t>
        </is>
      </c>
      <c r="P195" s="13" t="inlineStr">
        <is>
          <t>TN</t>
        </is>
      </c>
      <c r="Q195" s="134" t="inlineStr">
        <is>
          <t>C/O</t>
        </is>
      </c>
      <c r="R195" s="17" t="n"/>
      <c r="S195" s="247" t="inlineStr">
        <is>
          <t>Gap</t>
        </is>
      </c>
      <c r="T195" s="247" t="inlineStr">
        <is>
          <t>D7924O022 Pinus</t>
        </is>
      </c>
      <c r="U195" s="247" t="inlineStr">
        <is>
          <t>98% Organic Cotton / 2% Elastane</t>
        </is>
      </c>
      <c r="V195" s="247" t="n"/>
      <c r="W195" s="193" t="n">
        <v>41995</v>
      </c>
      <c r="X195" s="192" t="n">
        <v>42016</v>
      </c>
      <c r="Y195" s="192" t="n">
        <v>42051</v>
      </c>
      <c r="Z195" s="18" t="n">
        <v>1.42</v>
      </c>
      <c r="AA195" s="18" t="n"/>
      <c r="AB195" s="160" t="inlineStr">
        <is>
          <t>Euro</t>
        </is>
      </c>
      <c r="AC195" s="644" t="n"/>
      <c r="AD195" s="645" t="n">
        <v>24.65</v>
      </c>
      <c r="AE195" s="644" t="n">
        <v>24.65</v>
      </c>
      <c r="AF195" s="645" t="n">
        <v>0.25</v>
      </c>
      <c r="AG195" s="645">
        <f>(IF(AE195&gt;0, AE195, IF(AD195&gt;0, AD195, IF(AC195&gt;0, AC195, 0))))+AF195</f>
        <v/>
      </c>
      <c r="AH195" s="645">
        <f>AJ195/2.5</f>
        <v/>
      </c>
      <c r="AI195" s="645" t="n">
        <v>119.95</v>
      </c>
      <c r="AJ195" s="645" t="n">
        <v>129.95</v>
      </c>
      <c r="AK195" s="171">
        <f>((AH195-AG195)/AH195)</f>
        <v/>
      </c>
      <c r="AL195" s="27" t="n"/>
      <c r="AM195" s="27" t="n"/>
      <c r="AN195" s="27" t="n"/>
      <c r="AO195" s="646" t="n"/>
      <c r="AP195" s="646" t="n"/>
      <c r="AQ195" s="27" t="n"/>
      <c r="AR195" s="41" t="n">
        <v>2</v>
      </c>
      <c r="AS195" s="41" t="inlineStr">
        <is>
          <t>32-32</t>
        </is>
      </c>
      <c r="AT195" s="41" t="n">
        <v>2</v>
      </c>
      <c r="AU195" s="647" t="n">
        <v>41977</v>
      </c>
      <c r="AV195" s="60" t="n"/>
      <c r="AW195" s="126" t="n">
        <v>41978</v>
      </c>
      <c r="AX195" s="126" t="n">
        <v>41978</v>
      </c>
      <c r="AY195" s="648" t="n"/>
      <c r="AZ195" s="49" t="n"/>
      <c r="BA195" s="649" t="n"/>
      <c r="BB195" s="36" t="n"/>
      <c r="BC195" s="650" t="n"/>
      <c r="BD195" s="27" t="n"/>
      <c r="BE195" s="27" t="n"/>
      <c r="BF195" s="646" t="n"/>
      <c r="BG195" s="41" t="n"/>
      <c r="BH195" s="41" t="n"/>
      <c r="BI195" s="648" t="n"/>
      <c r="BJ195" s="27" t="n"/>
      <c r="BK195" s="27">
        <f>+WEEKNUM(BJ195)</f>
        <v/>
      </c>
      <c r="BL195" s="646" t="n"/>
      <c r="BM195" s="27" t="n"/>
      <c r="BN195" s="27" t="n"/>
      <c r="BO195" s="27" t="n"/>
      <c r="BP195" s="27">
        <f>BO195*Z195</f>
        <v/>
      </c>
      <c r="BQ195" s="27" t="n"/>
      <c r="BR195" s="108">
        <f>BO195*AH195</f>
        <v/>
      </c>
      <c r="BS195" s="108">
        <f>BR195-(BO195*AG195)</f>
        <v/>
      </c>
      <c r="BT195" s="112">
        <f>BO195*AK195</f>
        <v/>
      </c>
      <c r="BU195" s="13" t="n"/>
    </row>
    <row customFormat="1" customHeight="1" ht="44.25" r="196" s="86">
      <c r="A196" s="5" t="n"/>
      <c r="B196" s="5" t="n">
        <v>1</v>
      </c>
      <c r="C196" s="6" t="inlineStr">
        <is>
          <t>KOI</t>
        </is>
      </c>
      <c r="D196" s="96" t="inlineStr">
        <is>
          <t>jeans</t>
        </is>
      </c>
      <c r="E196" s="8" t="inlineStr">
        <is>
          <t>MEN</t>
        </is>
      </c>
      <c r="F196" s="96" t="inlineStr">
        <is>
          <t>K999951104</t>
        </is>
      </c>
      <c r="G196" s="96" t="inlineStr">
        <is>
          <t>JAMES</t>
        </is>
      </c>
      <c r="H196" s="96" t="inlineStr">
        <is>
          <t>Black Rinse</t>
        </is>
      </c>
      <c r="I196" s="149" t="n"/>
      <c r="J196" s="149" t="inlineStr">
        <is>
          <t>Skinny</t>
        </is>
      </c>
      <c r="K196" s="149" t="n"/>
      <c r="L196" s="7" t="n"/>
      <c r="M196" s="146" t="inlineStr">
        <is>
          <t>Carthago</t>
        </is>
      </c>
      <c r="N196" s="147" t="inlineStr">
        <is>
          <t>CCC</t>
        </is>
      </c>
      <c r="O196" s="153" t="inlineStr">
        <is>
          <t>Interwashing</t>
        </is>
      </c>
      <c r="P196" s="147" t="inlineStr">
        <is>
          <t>TN</t>
        </is>
      </c>
      <c r="Q196" s="134" t="inlineStr">
        <is>
          <t>C/O</t>
        </is>
      </c>
      <c r="R196" s="134" t="n"/>
      <c r="S196" s="247" t="inlineStr">
        <is>
          <t>Gap</t>
        </is>
      </c>
      <c r="T196" s="247" t="inlineStr">
        <is>
          <t>D7924O022 Pinus</t>
        </is>
      </c>
      <c r="U196" s="247" t="inlineStr">
        <is>
          <t>98% Organic Cotton / 2% Elastane</t>
        </is>
      </c>
      <c r="V196" s="247" t="n"/>
      <c r="W196" s="193" t="n">
        <v>41995</v>
      </c>
      <c r="X196" s="192" t="n">
        <v>42016</v>
      </c>
      <c r="Y196" s="192" t="n">
        <v>42051</v>
      </c>
      <c r="Z196" s="18" t="n"/>
      <c r="AA196" s="18" t="n"/>
      <c r="AB196" s="160" t="inlineStr">
        <is>
          <t>Euro</t>
        </is>
      </c>
      <c r="AC196" s="644" t="n"/>
      <c r="AD196" s="652" t="inlineStr">
        <is>
          <t>no SMS</t>
        </is>
      </c>
      <c r="AE196" s="653" t="n"/>
      <c r="AF196" s="645" t="n">
        <v>0.25</v>
      </c>
      <c r="AG196" s="645">
        <f>(IF(AE196&gt;0, AE196, IF(AD196&gt;0, AD196, IF(AC196&gt;0, AC196, 0))))+AF196</f>
        <v/>
      </c>
      <c r="AH196" s="645">
        <f>AJ196/2.5</f>
        <v/>
      </c>
      <c r="AI196" s="645" t="n">
        <v>99.95</v>
      </c>
      <c r="AJ196" s="645" t="n">
        <v>99.95</v>
      </c>
      <c r="AK196" s="171">
        <f>((AH196-AG196)/AH196)</f>
        <v/>
      </c>
      <c r="AL196" s="27" t="n"/>
      <c r="AM196" s="27" t="n"/>
      <c r="AN196" s="27" t="n"/>
      <c r="AO196" s="646" t="n"/>
      <c r="AP196" s="646" t="n"/>
      <c r="AQ196" s="27" t="n"/>
      <c r="AR196" s="41" t="n">
        <v>0</v>
      </c>
      <c r="AS196" s="41" t="inlineStr">
        <is>
          <t>32-32</t>
        </is>
      </c>
      <c r="AT196" s="41" t="n"/>
      <c r="AU196" s="41" t="n"/>
      <c r="AV196" s="60" t="n"/>
      <c r="AW196" s="60" t="inlineStr">
        <is>
          <t>leo should order</t>
        </is>
      </c>
      <c r="AX196" s="60" t="n"/>
      <c r="AY196" s="648" t="n"/>
      <c r="AZ196" s="49" t="n"/>
      <c r="BA196" s="649" t="n"/>
      <c r="BB196" s="36" t="n"/>
      <c r="BC196" s="650" t="n"/>
      <c r="BD196" s="27" t="n"/>
      <c r="BE196" s="27" t="n"/>
      <c r="BF196" s="646" t="n"/>
      <c r="BG196" s="41" t="n"/>
      <c r="BH196" s="41" t="n"/>
      <c r="BI196" s="648" t="n"/>
      <c r="BJ196" s="27" t="n"/>
      <c r="BK196" s="27">
        <f>+WEEKNUM(BJ196)</f>
        <v/>
      </c>
      <c r="BL196" s="646" t="n"/>
      <c r="BM196" s="27" t="n"/>
      <c r="BN196" s="27" t="n"/>
      <c r="BO196" s="27" t="n"/>
      <c r="BP196" s="27">
        <f>BO196*Z196</f>
        <v/>
      </c>
      <c r="BQ196" s="27" t="n"/>
      <c r="BR196" s="108">
        <f>BO196*AH196</f>
        <v/>
      </c>
      <c r="BS196" s="108">
        <f>BR196-(BO196*AG196)</f>
        <v/>
      </c>
      <c r="BT196" s="112">
        <f>BO196*AK196</f>
        <v/>
      </c>
      <c r="BU196" s="13" t="n"/>
    </row>
    <row customHeight="1" ht="44.25" r="197" s="304">
      <c r="A197" s="5" t="n"/>
      <c r="B197" s="5" t="n">
        <v>1</v>
      </c>
      <c r="C197" s="6" t="inlineStr">
        <is>
          <t>KOI</t>
        </is>
      </c>
      <c r="D197" s="96" t="inlineStr">
        <is>
          <t>jeans</t>
        </is>
      </c>
      <c r="E197" s="8" t="inlineStr">
        <is>
          <t>MEN</t>
        </is>
      </c>
      <c r="F197" s="96" t="inlineStr">
        <is>
          <t>K999951201</t>
        </is>
      </c>
      <c r="G197" s="96" t="inlineStr">
        <is>
          <t>CHARLES</t>
        </is>
      </c>
      <c r="H197" s="96" t="inlineStr">
        <is>
          <t>Dark Worn</t>
        </is>
      </c>
      <c r="I197" s="149" t="n"/>
      <c r="J197" s="149" t="inlineStr">
        <is>
          <t>Slim Mid Rise</t>
        </is>
      </c>
      <c r="K197" s="149" t="n"/>
      <c r="L197" s="7" t="n"/>
      <c r="M197" s="48" t="inlineStr">
        <is>
          <t>Carthago</t>
        </is>
      </c>
      <c r="N197" s="13" t="inlineStr">
        <is>
          <t>CCC</t>
        </is>
      </c>
      <c r="O197" s="153" t="inlineStr">
        <is>
          <t>Interwashing</t>
        </is>
      </c>
      <c r="P197" s="13" t="inlineStr">
        <is>
          <t>TN</t>
        </is>
      </c>
      <c r="Q197" s="134" t="inlineStr">
        <is>
          <t>C/O</t>
        </is>
      </c>
      <c r="R197" s="17" t="n"/>
      <c r="S197" s="247" t="inlineStr">
        <is>
          <t>Gap</t>
        </is>
      </c>
      <c r="T197" s="247" t="inlineStr">
        <is>
          <t>RR7716 Elast Sioux Crispy (was D7855OB87 FIANA)</t>
        </is>
      </c>
      <c r="U197" s="247" t="inlineStr">
        <is>
          <t>98% Organic Cotton / 2% Elastane (was 98,4% Organic Cotton / 1,6% Elastane)</t>
        </is>
      </c>
      <c r="V197" s="247" t="n"/>
      <c r="W197" s="193" t="n">
        <v>41995</v>
      </c>
      <c r="X197" s="192" t="n">
        <v>42016</v>
      </c>
      <c r="Y197" s="192" t="n">
        <v>42051</v>
      </c>
      <c r="Z197" s="18" t="n">
        <v>1.26</v>
      </c>
      <c r="AA197" s="18" t="n"/>
      <c r="AB197" s="160" t="inlineStr">
        <is>
          <t>Euro</t>
        </is>
      </c>
      <c r="AC197" s="644" t="n"/>
      <c r="AD197" s="645" t="n">
        <v>24.16</v>
      </c>
      <c r="AE197" s="644" t="n">
        <v>24.16</v>
      </c>
      <c r="AF197" s="645" t="n">
        <v>0.25</v>
      </c>
      <c r="AG197" s="645">
        <f>(IF(AE197&gt;0, AE197, IF(AD197&gt;0, AD197, IF(AC197&gt;0, AC197, 0))))+AF197</f>
        <v/>
      </c>
      <c r="AH197" s="645">
        <f>AJ197/2.5</f>
        <v/>
      </c>
      <c r="AI197" s="645" t="n">
        <v>129.95</v>
      </c>
      <c r="AJ197" s="645" t="n">
        <v>129.95</v>
      </c>
      <c r="AK197" s="171">
        <f>((AH197-AG197)/AH197)</f>
        <v/>
      </c>
      <c r="AL197" s="27" t="n"/>
      <c r="AM197" s="27" t="n"/>
      <c r="AN197" s="27" t="n"/>
      <c r="AO197" s="646" t="n"/>
      <c r="AP197" s="646" t="n"/>
      <c r="AQ197" s="27" t="n"/>
      <c r="AR197" s="41" t="n">
        <v>2</v>
      </c>
      <c r="AS197" s="41" t="inlineStr">
        <is>
          <t>32-32</t>
        </is>
      </c>
      <c r="AT197" s="41" t="n">
        <v>2</v>
      </c>
      <c r="AU197" s="647" t="n">
        <v>41977</v>
      </c>
      <c r="AV197" s="60" t="n"/>
      <c r="AW197" s="126" t="n">
        <v>41978</v>
      </c>
      <c r="AX197" s="126" t="n">
        <v>42018</v>
      </c>
      <c r="AY197" s="648" t="n"/>
      <c r="AZ197" s="49" t="n"/>
      <c r="BA197" s="649" t="n"/>
      <c r="BB197" s="36" t="n"/>
      <c r="BC197" s="650" t="n"/>
      <c r="BD197" s="27" t="n"/>
      <c r="BE197" s="27" t="n"/>
      <c r="BF197" s="646" t="n"/>
      <c r="BG197" s="41" t="n"/>
      <c r="BH197" s="41" t="n"/>
      <c r="BI197" s="648" t="n"/>
      <c r="BJ197" s="27" t="n"/>
      <c r="BK197" s="27">
        <f>+WEEKNUM(BJ197)</f>
        <v/>
      </c>
      <c r="BL197" s="646" t="n"/>
      <c r="BM197" s="27" t="n"/>
      <c r="BN197" s="27" t="n"/>
      <c r="BO197" s="27" t="n"/>
      <c r="BP197" s="27">
        <f>BO197*Z197</f>
        <v/>
      </c>
      <c r="BQ197" s="27" t="n"/>
      <c r="BR197" s="108">
        <f>BO197*AH197</f>
        <v/>
      </c>
      <c r="BS197" s="108">
        <f>BR197-(BO197*AG197)</f>
        <v/>
      </c>
      <c r="BT197" s="112">
        <f>BO197*AK197</f>
        <v/>
      </c>
      <c r="BU197" s="13" t="n"/>
    </row>
    <row customHeight="1" ht="44.25" r="198" s="304">
      <c r="A198" s="5" t="n"/>
      <c r="B198" s="5" t="n">
        <v>1</v>
      </c>
      <c r="C198" s="6" t="inlineStr">
        <is>
          <t>KOI</t>
        </is>
      </c>
      <c r="D198" s="96" t="inlineStr">
        <is>
          <t>jeans</t>
        </is>
      </c>
      <c r="E198" s="8" t="inlineStr">
        <is>
          <t>MEN</t>
        </is>
      </c>
      <c r="F198" s="96" t="inlineStr">
        <is>
          <t>K999951202</t>
        </is>
      </c>
      <c r="G198" s="96" t="inlineStr">
        <is>
          <t>CHARLES</t>
        </is>
      </c>
      <c r="H198" s="96" t="inlineStr">
        <is>
          <t>Mid Indigo</t>
        </is>
      </c>
      <c r="I198" s="149" t="n"/>
      <c r="J198" s="149" t="inlineStr">
        <is>
          <t>Slim Mid Rise</t>
        </is>
      </c>
      <c r="K198" s="149" t="n"/>
      <c r="L198" s="7" t="n"/>
      <c r="M198" s="48" t="inlineStr">
        <is>
          <t>Carthago</t>
        </is>
      </c>
      <c r="N198" s="13" t="inlineStr">
        <is>
          <t>CCC</t>
        </is>
      </c>
      <c r="O198" s="153" t="inlineStr">
        <is>
          <t>Interwashing</t>
        </is>
      </c>
      <c r="P198" s="13" t="inlineStr">
        <is>
          <t>TN</t>
        </is>
      </c>
      <c r="Q198" s="134" t="inlineStr">
        <is>
          <t>C/O</t>
        </is>
      </c>
      <c r="R198" s="17" t="n"/>
      <c r="S198" s="247" t="inlineStr">
        <is>
          <t>Gap</t>
        </is>
      </c>
      <c r="T198" s="247" t="inlineStr">
        <is>
          <t>RR7716 Elast Sioux Crispy (was D7855OB87 FIANA)</t>
        </is>
      </c>
      <c r="U198" s="247" t="inlineStr">
        <is>
          <t>98% Organic Cotton / 2% Elastane (was 98,4% Organic Cotton / 1,6% Elastane)</t>
        </is>
      </c>
      <c r="V198" s="247" t="n"/>
      <c r="W198" s="193" t="n">
        <v>41995</v>
      </c>
      <c r="X198" s="192" t="n">
        <v>42016</v>
      </c>
      <c r="Y198" s="192" t="n">
        <v>42051</v>
      </c>
      <c r="Z198" s="18" t="n">
        <v>1.26</v>
      </c>
      <c r="AA198" s="18" t="n"/>
      <c r="AB198" s="160" t="inlineStr">
        <is>
          <t>Euro</t>
        </is>
      </c>
      <c r="AC198" s="644" t="n"/>
      <c r="AD198" s="645" t="n">
        <v>23.74</v>
      </c>
      <c r="AE198" s="644" t="n">
        <v>23.74</v>
      </c>
      <c r="AF198" s="645" t="n">
        <v>0.25</v>
      </c>
      <c r="AG198" s="645">
        <f>(IF(AE198&gt;0, AE198, IF(AD198&gt;0, AD198, IF(AC198&gt;0, AC198, 0))))+AF198</f>
        <v/>
      </c>
      <c r="AH198" s="645">
        <f>AJ198/2.5</f>
        <v/>
      </c>
      <c r="AI198" s="645" t="n">
        <v>119.95</v>
      </c>
      <c r="AJ198" s="645" t="n">
        <v>119.95</v>
      </c>
      <c r="AK198" s="171">
        <f>((AH198-AG198)/AH198)</f>
        <v/>
      </c>
      <c r="AL198" s="27" t="n"/>
      <c r="AM198" s="27" t="n"/>
      <c r="AN198" s="27" t="n"/>
      <c r="AO198" s="646" t="n"/>
      <c r="AP198" s="646" t="n"/>
      <c r="AQ198" s="27" t="n"/>
      <c r="AR198" s="41" t="n">
        <v>2</v>
      </c>
      <c r="AS198" s="41" t="inlineStr">
        <is>
          <t>32-32</t>
        </is>
      </c>
      <c r="AT198" s="41" t="n">
        <v>2</v>
      </c>
      <c r="AU198" s="647" t="n">
        <v>41977</v>
      </c>
      <c r="AV198" s="60" t="n"/>
      <c r="AW198" s="126" t="n">
        <v>41978</v>
      </c>
      <c r="AX198" s="126" t="n">
        <v>41978</v>
      </c>
      <c r="AY198" s="648" t="n"/>
      <c r="AZ198" s="49" t="n"/>
      <c r="BA198" s="649" t="n"/>
      <c r="BB198" s="36" t="n"/>
      <c r="BC198" s="650" t="n"/>
      <c r="BD198" s="27" t="n"/>
      <c r="BE198" s="27" t="n"/>
      <c r="BF198" s="646" t="n"/>
      <c r="BG198" s="41" t="n"/>
      <c r="BH198" s="41" t="n"/>
      <c r="BI198" s="648" t="n"/>
      <c r="BJ198" s="27" t="n"/>
      <c r="BK198" s="27">
        <f>+WEEKNUM(BJ198)</f>
        <v/>
      </c>
      <c r="BL198" s="646" t="n"/>
      <c r="BM198" s="27" t="n"/>
      <c r="BN198" s="27" t="n"/>
      <c r="BO198" s="27" t="n"/>
      <c r="BP198" s="27">
        <f>BO198*Z198</f>
        <v/>
      </c>
      <c r="BQ198" s="27" t="n"/>
      <c r="BR198" s="108">
        <f>BO198*AH198</f>
        <v/>
      </c>
      <c r="BS198" s="108">
        <f>BR198-(BO198*AG198)</f>
        <v/>
      </c>
      <c r="BT198" s="112">
        <f>BO198*AK198</f>
        <v/>
      </c>
      <c r="BU198" s="13" t="n"/>
    </row>
    <row customFormat="1" customHeight="1" ht="44.25" r="199" s="86">
      <c r="A199" s="5" t="n"/>
      <c r="B199" s="5" t="n">
        <v>1</v>
      </c>
      <c r="C199" s="6" t="inlineStr">
        <is>
          <t>KOI</t>
        </is>
      </c>
      <c r="D199" s="96" t="inlineStr">
        <is>
          <t>jeans</t>
        </is>
      </c>
      <c r="E199" s="8" t="inlineStr">
        <is>
          <t>MEN</t>
        </is>
      </c>
      <c r="F199" s="96" t="inlineStr">
        <is>
          <t>K999951203</t>
        </is>
      </c>
      <c r="G199" s="96" t="inlineStr">
        <is>
          <t>CHARLES</t>
        </is>
      </c>
      <c r="H199" s="96" t="inlineStr">
        <is>
          <t>Black Worn In</t>
        </is>
      </c>
      <c r="I199" s="149" t="n"/>
      <c r="J199" s="149" t="inlineStr">
        <is>
          <t>Slim Mid Rise</t>
        </is>
      </c>
      <c r="K199" s="149" t="n"/>
      <c r="L199" s="7" t="n"/>
      <c r="M199" s="48" t="inlineStr">
        <is>
          <t>Carthago</t>
        </is>
      </c>
      <c r="N199" s="13" t="inlineStr">
        <is>
          <t>CCC</t>
        </is>
      </c>
      <c r="O199" s="153" t="inlineStr">
        <is>
          <t>Interwashing</t>
        </is>
      </c>
      <c r="P199" s="13" t="inlineStr">
        <is>
          <t>TN</t>
        </is>
      </c>
      <c r="Q199" s="134" t="inlineStr">
        <is>
          <t>C/O</t>
        </is>
      </c>
      <c r="R199" s="17" t="n"/>
      <c r="S199" s="247" t="inlineStr">
        <is>
          <t>Gap</t>
        </is>
      </c>
      <c r="T199" s="247" t="inlineStr">
        <is>
          <t>D7924O022 Pinus</t>
        </is>
      </c>
      <c r="U199" s="247" t="inlineStr">
        <is>
          <t>98% Organic Cotton / 2% Elastane</t>
        </is>
      </c>
      <c r="V199" s="247" t="n"/>
      <c r="W199" s="193" t="n">
        <v>41995</v>
      </c>
      <c r="X199" s="192" t="n">
        <v>42016</v>
      </c>
      <c r="Y199" s="192" t="n">
        <v>42051</v>
      </c>
      <c r="Z199" s="18" t="n">
        <v>1.41</v>
      </c>
      <c r="AA199" s="18" t="n"/>
      <c r="AB199" s="160" t="inlineStr">
        <is>
          <t>Euro</t>
        </is>
      </c>
      <c r="AC199" s="644" t="n"/>
      <c r="AD199" s="645" t="n">
        <v>24.45</v>
      </c>
      <c r="AE199" s="644" t="n">
        <v>24.45</v>
      </c>
      <c r="AF199" s="645" t="n">
        <v>0.25</v>
      </c>
      <c r="AG199" s="645">
        <f>(IF(AE199&gt;0, AE199, IF(AD199&gt;0, AD199, IF(AC199&gt;0, AC199, 0))))+AF199</f>
        <v/>
      </c>
      <c r="AH199" s="645">
        <f>AJ199/2.5</f>
        <v/>
      </c>
      <c r="AI199" s="645" t="n">
        <v>129.95</v>
      </c>
      <c r="AJ199" s="645" t="n">
        <v>129.95</v>
      </c>
      <c r="AK199" s="171">
        <f>((AH199-AG199)/AH199)</f>
        <v/>
      </c>
      <c r="AL199" s="27" t="n"/>
      <c r="AM199" s="27" t="n"/>
      <c r="AN199" s="27" t="n"/>
      <c r="AO199" s="646" t="n"/>
      <c r="AP199" s="646" t="n"/>
      <c r="AQ199" s="27" t="n"/>
      <c r="AR199" s="41" t="n">
        <v>2</v>
      </c>
      <c r="AS199" s="41" t="inlineStr">
        <is>
          <t>32-32</t>
        </is>
      </c>
      <c r="AT199" s="41" t="n">
        <v>1</v>
      </c>
      <c r="AU199" s="654" t="n">
        <v>41984</v>
      </c>
      <c r="AV199" s="60" t="n"/>
      <c r="AW199" s="126" t="n">
        <v>41978</v>
      </c>
      <c r="AX199" s="126" t="n">
        <v>42018</v>
      </c>
      <c r="AY199" s="648" t="n"/>
      <c r="AZ199" s="49" t="n"/>
      <c r="BA199" s="649" t="n"/>
      <c r="BB199" s="36" t="n"/>
      <c r="BC199" s="650" t="n"/>
      <c r="BD199" s="27" t="n"/>
      <c r="BE199" s="27" t="n"/>
      <c r="BF199" s="646" t="n"/>
      <c r="BG199" s="41" t="n"/>
      <c r="BH199" s="41" t="n"/>
      <c r="BI199" s="648" t="n"/>
      <c r="BJ199" s="27" t="n"/>
      <c r="BK199" s="27">
        <f>+WEEKNUM(BJ199)</f>
        <v/>
      </c>
      <c r="BL199" s="646" t="n"/>
      <c r="BM199" s="27" t="n"/>
      <c r="BN199" s="27" t="n"/>
      <c r="BO199" s="27" t="n"/>
      <c r="BP199" s="27">
        <f>BO199*Z199</f>
        <v/>
      </c>
      <c r="BQ199" s="27" t="n"/>
      <c r="BR199" s="108">
        <f>BO199*AH199</f>
        <v/>
      </c>
      <c r="BS199" s="108">
        <f>BR199-(BO199*AG199)</f>
        <v/>
      </c>
      <c r="BT199" s="112">
        <f>BO199*AK199</f>
        <v/>
      </c>
      <c r="BU199" s="13" t="n"/>
    </row>
    <row customHeight="1" ht="44.25" r="200" s="304">
      <c r="A200" s="5" t="n"/>
      <c r="B200" s="5" t="n">
        <v>1</v>
      </c>
      <c r="C200" s="6" t="inlineStr">
        <is>
          <t>KOI</t>
        </is>
      </c>
      <c r="D200" s="96" t="inlineStr">
        <is>
          <t>jeans</t>
        </is>
      </c>
      <c r="E200" s="8" t="inlineStr">
        <is>
          <t>MEN</t>
        </is>
      </c>
      <c r="F200" s="96" t="inlineStr">
        <is>
          <t>K999951204</t>
        </is>
      </c>
      <c r="G200" s="96" t="inlineStr">
        <is>
          <t>CHARLES</t>
        </is>
      </c>
      <c r="H200" s="96" t="inlineStr">
        <is>
          <t>Black Rinse</t>
        </is>
      </c>
      <c r="I200" s="149" t="n"/>
      <c r="J200" s="149" t="inlineStr">
        <is>
          <t>Slim Mid Rise</t>
        </is>
      </c>
      <c r="K200" s="149" t="n"/>
      <c r="L200" s="7" t="n"/>
      <c r="M200" s="146" t="inlineStr">
        <is>
          <t>Carthago</t>
        </is>
      </c>
      <c r="N200" s="13" t="inlineStr">
        <is>
          <t>CCC</t>
        </is>
      </c>
      <c r="O200" s="153" t="inlineStr">
        <is>
          <t>Interwashing</t>
        </is>
      </c>
      <c r="P200" s="147" t="inlineStr">
        <is>
          <t>TN</t>
        </is>
      </c>
      <c r="Q200" s="134" t="inlineStr">
        <is>
          <t>C/O</t>
        </is>
      </c>
      <c r="R200" s="134" t="n"/>
      <c r="S200" s="247" t="inlineStr">
        <is>
          <t>Gap</t>
        </is>
      </c>
      <c r="T200" s="247" t="inlineStr">
        <is>
          <t>D7924O022 Pinus</t>
        </is>
      </c>
      <c r="U200" s="247" t="inlineStr">
        <is>
          <t>98% Organic Cotton / 2% Elastane</t>
        </is>
      </c>
      <c r="V200" s="247" t="n"/>
      <c r="W200" s="193" t="n">
        <v>41995</v>
      </c>
      <c r="X200" s="192" t="n">
        <v>42016</v>
      </c>
      <c r="Y200" s="192" t="n">
        <v>42051</v>
      </c>
      <c r="Z200" s="18" t="n"/>
      <c r="AA200" s="18" t="n"/>
      <c r="AB200" s="160" t="inlineStr">
        <is>
          <t>Euro</t>
        </is>
      </c>
      <c r="AC200" s="644" t="n"/>
      <c r="AD200" s="652" t="inlineStr">
        <is>
          <t>no SMS</t>
        </is>
      </c>
      <c r="AE200" s="653" t="n"/>
      <c r="AF200" s="645" t="n">
        <v>0.25</v>
      </c>
      <c r="AG200" s="645">
        <f>(IF(AE200&gt;0, AE200, IF(AD200&gt;0, AD200, IF(AC200&gt;0, AC200, 0))))+AF200</f>
        <v/>
      </c>
      <c r="AH200" s="645">
        <f>AJ200/2.5</f>
        <v/>
      </c>
      <c r="AI200" s="645" t="n">
        <v>99.95</v>
      </c>
      <c r="AJ200" s="645" t="n">
        <v>99.95</v>
      </c>
      <c r="AK200" s="171">
        <f>((AH200-AG200)/AH200)</f>
        <v/>
      </c>
      <c r="AL200" s="27" t="n"/>
      <c r="AM200" s="27" t="n"/>
      <c r="AN200" s="27" t="n"/>
      <c r="AO200" s="646" t="n"/>
      <c r="AP200" s="646" t="n"/>
      <c r="AQ200" s="27" t="n"/>
      <c r="AR200" s="41" t="n">
        <v>0</v>
      </c>
      <c r="AS200" s="41" t="inlineStr">
        <is>
          <t>32-32</t>
        </is>
      </c>
      <c r="AT200" s="41" t="n"/>
      <c r="AU200" s="41" t="n"/>
      <c r="AV200" s="60" t="n"/>
      <c r="AW200" s="60" t="inlineStr">
        <is>
          <t>leo should order</t>
        </is>
      </c>
      <c r="AX200" s="60" t="n"/>
      <c r="AY200" s="648" t="n"/>
      <c r="AZ200" s="49" t="n"/>
      <c r="BA200" s="649" t="n"/>
      <c r="BB200" s="36" t="n"/>
      <c r="BC200" s="650" t="n"/>
      <c r="BD200" s="27" t="n"/>
      <c r="BE200" s="27" t="n"/>
      <c r="BF200" s="646" t="n"/>
      <c r="BG200" s="41" t="n"/>
      <c r="BH200" s="41" t="n"/>
      <c r="BI200" s="648" t="n"/>
      <c r="BJ200" s="27" t="n"/>
      <c r="BK200" s="27">
        <f>+WEEKNUM(BJ200)</f>
        <v/>
      </c>
      <c r="BL200" s="646" t="n"/>
      <c r="BM200" s="27" t="n"/>
      <c r="BN200" s="27" t="n"/>
      <c r="BO200" s="27" t="n"/>
      <c r="BP200" s="27">
        <f>BO200*Z200</f>
        <v/>
      </c>
      <c r="BQ200" s="27" t="n"/>
      <c r="BR200" s="108">
        <f>BO200*AH200</f>
        <v/>
      </c>
      <c r="BS200" s="108">
        <f>BR200-(BO200*AG200)</f>
        <v/>
      </c>
      <c r="BT200" s="112">
        <f>BO200*AK200</f>
        <v/>
      </c>
      <c r="BU200" s="13" t="n"/>
    </row>
    <row customFormat="1" customHeight="1" ht="44.25" r="201" s="86">
      <c r="A201" s="5" t="n"/>
      <c r="B201" s="5" t="n">
        <v>1</v>
      </c>
      <c r="C201" s="6" t="inlineStr">
        <is>
          <t>KOI</t>
        </is>
      </c>
      <c r="D201" s="96" t="inlineStr">
        <is>
          <t>jeans</t>
        </is>
      </c>
      <c r="E201" s="8" t="inlineStr">
        <is>
          <t>MEN</t>
        </is>
      </c>
      <c r="F201" s="96" t="inlineStr">
        <is>
          <t>K999951301</t>
        </is>
      </c>
      <c r="G201" s="96" t="inlineStr">
        <is>
          <t>JOHN</t>
        </is>
      </c>
      <c r="H201" s="96" t="inlineStr">
        <is>
          <t>Dark Worn</t>
        </is>
      </c>
      <c r="I201" s="149" t="n"/>
      <c r="J201" s="149" t="inlineStr">
        <is>
          <t>Slim Long Rise</t>
        </is>
      </c>
      <c r="K201" s="149" t="n"/>
      <c r="L201" s="7" t="n"/>
      <c r="M201" s="146" t="inlineStr">
        <is>
          <t>Carthago</t>
        </is>
      </c>
      <c r="N201" s="13" t="inlineStr">
        <is>
          <t>CCC</t>
        </is>
      </c>
      <c r="O201" s="153" t="inlineStr">
        <is>
          <t>Interwashing</t>
        </is>
      </c>
      <c r="P201" s="147" t="inlineStr">
        <is>
          <t>TN</t>
        </is>
      </c>
      <c r="Q201" s="134" t="inlineStr">
        <is>
          <t>C/O</t>
        </is>
      </c>
      <c r="R201" s="134" t="n"/>
      <c r="S201" s="247" t="inlineStr">
        <is>
          <t>Gap</t>
        </is>
      </c>
      <c r="T201" s="247" t="inlineStr">
        <is>
          <t>RR7716 Elast Sioux Crispy (was D7855OB87 FIANA)</t>
        </is>
      </c>
      <c r="U201" s="247" t="inlineStr">
        <is>
          <t>98% Organic Cotton / 2% Elastane (was 98,4% Organic Cotton / 1,6% Elastane)</t>
        </is>
      </c>
      <c r="V201" s="247" t="n"/>
      <c r="W201" s="193" t="n">
        <v>41995</v>
      </c>
      <c r="X201" s="192" t="n">
        <v>42016</v>
      </c>
      <c r="Y201" s="192" t="n">
        <v>42051</v>
      </c>
      <c r="Z201" s="18" t="n">
        <v>1.28</v>
      </c>
      <c r="AA201" s="18" t="n"/>
      <c r="AB201" s="160" t="inlineStr">
        <is>
          <t>Euro</t>
        </is>
      </c>
      <c r="AC201" s="644" t="n"/>
      <c r="AD201" s="645" t="n">
        <v>24.33</v>
      </c>
      <c r="AE201" s="644" t="n">
        <v>24.33</v>
      </c>
      <c r="AF201" s="645" t="n">
        <v>0.25</v>
      </c>
      <c r="AG201" s="645">
        <f>(IF(AE201&gt;0, AE201, IF(AD201&gt;0, AD201, IF(AC201&gt;0, AC201, 0))))+AF201</f>
        <v/>
      </c>
      <c r="AH201" s="645">
        <f>AJ201/2.5</f>
        <v/>
      </c>
      <c r="AI201" s="645" t="n">
        <v>129.95</v>
      </c>
      <c r="AJ201" s="645" t="n">
        <v>129.95</v>
      </c>
      <c r="AK201" s="171">
        <f>((AH201-AG201)/AH201)</f>
        <v/>
      </c>
      <c r="AL201" s="27" t="n"/>
      <c r="AM201" s="27" t="n"/>
      <c r="AN201" s="27" t="n"/>
      <c r="AO201" s="646" t="n"/>
      <c r="AP201" s="646" t="n"/>
      <c r="AQ201" s="27" t="n"/>
      <c r="AR201" s="41" t="n">
        <v>2</v>
      </c>
      <c r="AS201" s="41" t="inlineStr">
        <is>
          <t>32-32</t>
        </is>
      </c>
      <c r="AT201" s="41" t="n">
        <v>1</v>
      </c>
      <c r="AU201" s="647" t="n">
        <v>41977</v>
      </c>
      <c r="AV201" s="60" t="n"/>
      <c r="AW201" s="60" t="inlineStr">
        <is>
          <t>leo should order</t>
        </is>
      </c>
      <c r="AX201" s="126" t="n">
        <v>42018</v>
      </c>
      <c r="AY201" s="648" t="n"/>
      <c r="AZ201" s="49" t="n"/>
      <c r="BA201" s="649" t="n"/>
      <c r="BB201" s="36" t="n"/>
      <c r="BC201" s="650" t="n"/>
      <c r="BD201" s="27" t="n"/>
      <c r="BE201" s="27" t="n"/>
      <c r="BF201" s="646" t="n"/>
      <c r="BG201" s="41" t="n"/>
      <c r="BH201" s="41" t="n"/>
      <c r="BI201" s="648" t="n"/>
      <c r="BJ201" s="27" t="n"/>
      <c r="BK201" s="27">
        <f>+WEEKNUM(BJ201)</f>
        <v/>
      </c>
      <c r="BL201" s="646" t="n"/>
      <c r="BM201" s="27" t="n"/>
      <c r="BN201" s="27" t="n"/>
      <c r="BO201" s="27" t="n"/>
      <c r="BP201" s="27">
        <f>BO201*Z201</f>
        <v/>
      </c>
      <c r="BQ201" s="27" t="n"/>
      <c r="BR201" s="108">
        <f>BO201*AH201</f>
        <v/>
      </c>
      <c r="BS201" s="108">
        <f>BR201-(BO201*AG201)</f>
        <v/>
      </c>
      <c r="BT201" s="112">
        <f>BO201*AK201</f>
        <v/>
      </c>
      <c r="BU201" s="13" t="n"/>
    </row>
    <row customHeight="1" ht="44.25" r="202" s="304">
      <c r="A202" s="5" t="n"/>
      <c r="B202" s="5" t="n">
        <v>1</v>
      </c>
      <c r="C202" s="6" t="inlineStr">
        <is>
          <t>KOI</t>
        </is>
      </c>
      <c r="D202" s="96" t="inlineStr">
        <is>
          <t>jeans</t>
        </is>
      </c>
      <c r="E202" s="8" t="inlineStr">
        <is>
          <t>MEN</t>
        </is>
      </c>
      <c r="F202" s="96" t="inlineStr">
        <is>
          <t>K999951302</t>
        </is>
      </c>
      <c r="G202" s="96" t="inlineStr">
        <is>
          <t>JOHN</t>
        </is>
      </c>
      <c r="H202" s="96" t="inlineStr">
        <is>
          <t>Mid Indigo</t>
        </is>
      </c>
      <c r="I202" s="149" t="n"/>
      <c r="J202" s="149" t="inlineStr">
        <is>
          <t>Slim Long Rise</t>
        </is>
      </c>
      <c r="K202" s="149" t="n"/>
      <c r="L202" s="7" t="n"/>
      <c r="M202" s="146" t="inlineStr">
        <is>
          <t>Carthago</t>
        </is>
      </c>
      <c r="N202" s="13" t="inlineStr">
        <is>
          <t>CCC</t>
        </is>
      </c>
      <c r="O202" s="153" t="inlineStr">
        <is>
          <t>Interwashing</t>
        </is>
      </c>
      <c r="P202" s="147" t="inlineStr">
        <is>
          <t>TN</t>
        </is>
      </c>
      <c r="Q202" s="134" t="inlineStr">
        <is>
          <t>C/O</t>
        </is>
      </c>
      <c r="R202" s="134" t="n"/>
      <c r="S202" s="247" t="inlineStr">
        <is>
          <t>Gap</t>
        </is>
      </c>
      <c r="T202" s="247" t="inlineStr">
        <is>
          <t>RR7716 Elast Sioux Crispy (was D7855OB87 FIANA)</t>
        </is>
      </c>
      <c r="U202" s="247" t="inlineStr">
        <is>
          <t>98% Organic Cotton / 2% Elastane (was 98,4% Organic Cotton / 1,6% Elastane)</t>
        </is>
      </c>
      <c r="V202" s="247" t="n"/>
      <c r="W202" s="193" t="n">
        <v>41995</v>
      </c>
      <c r="X202" s="192" t="n">
        <v>42016</v>
      </c>
      <c r="Y202" s="192" t="n">
        <v>42051</v>
      </c>
      <c r="Z202" s="18" t="n">
        <v>1.26</v>
      </c>
      <c r="AA202" s="18" t="n"/>
      <c r="AB202" s="160" t="inlineStr">
        <is>
          <t>Euro</t>
        </is>
      </c>
      <c r="AC202" s="644" t="n"/>
      <c r="AD202" s="652" t="inlineStr">
        <is>
          <t>no SMS</t>
        </is>
      </c>
      <c r="AE202" s="644" t="n">
        <v>23.74</v>
      </c>
      <c r="AF202" s="645" t="n">
        <v>0.25</v>
      </c>
      <c r="AG202" s="645">
        <f>(IF(AE202&gt;0, AE202, IF(AD202&gt;0, AD202, IF(AC202&gt;0, AC202, 0))))+AF202</f>
        <v/>
      </c>
      <c r="AH202" s="645">
        <f>AJ202/2.5</f>
        <v/>
      </c>
      <c r="AI202" s="645" t="n">
        <v>119.95</v>
      </c>
      <c r="AJ202" s="645" t="n">
        <v>119.95</v>
      </c>
      <c r="AK202" s="171">
        <f>((AH202-AG202)/AH202)</f>
        <v/>
      </c>
      <c r="AL202" s="27" t="n"/>
      <c r="AM202" s="27" t="n"/>
      <c r="AN202" s="27" t="n"/>
      <c r="AO202" s="646" t="n"/>
      <c r="AP202" s="646" t="n"/>
      <c r="AQ202" s="27" t="n"/>
      <c r="AR202" s="41" t="n">
        <v>0</v>
      </c>
      <c r="AS202" s="41" t="inlineStr">
        <is>
          <t>32-32</t>
        </is>
      </c>
      <c r="AT202" s="41" t="n">
        <v>5</v>
      </c>
      <c r="AU202" s="655" t="n">
        <v>41977</v>
      </c>
      <c r="AV202" s="60" t="n"/>
      <c r="AW202" s="127" t="inlineStr">
        <is>
          <t>5-dec C/O</t>
        </is>
      </c>
      <c r="AX202" s="126" t="n">
        <v>41990</v>
      </c>
      <c r="AY202" s="648" t="n"/>
      <c r="AZ202" s="49" t="n"/>
      <c r="BA202" s="649" t="n"/>
      <c r="BB202" s="36" t="n"/>
      <c r="BC202" s="650" t="n"/>
      <c r="BD202" s="27" t="n"/>
      <c r="BE202" s="27" t="n"/>
      <c r="BF202" s="646" t="n"/>
      <c r="BG202" s="41" t="n"/>
      <c r="BH202" s="41" t="n"/>
      <c r="BI202" s="648" t="n"/>
      <c r="BJ202" s="27" t="n"/>
      <c r="BK202" s="27">
        <f>+WEEKNUM(BJ202)</f>
        <v/>
      </c>
      <c r="BL202" s="646" t="n"/>
      <c r="BM202" s="27" t="n"/>
      <c r="BN202" s="27" t="n"/>
      <c r="BO202" s="27" t="n"/>
      <c r="BP202" s="27">
        <f>BO202*Z202</f>
        <v/>
      </c>
      <c r="BQ202" s="27" t="n"/>
      <c r="BR202" s="108">
        <f>BO202*AH202</f>
        <v/>
      </c>
      <c r="BS202" s="108">
        <f>BR202-(BO202*AG202)</f>
        <v/>
      </c>
      <c r="BT202" s="112">
        <f>BO202*AK202</f>
        <v/>
      </c>
      <c r="BU202" s="13" t="n"/>
    </row>
    <row customHeight="1" ht="44.25" r="203" s="304">
      <c r="A203" s="5" t="n"/>
      <c r="B203" s="5" t="n">
        <v>1</v>
      </c>
      <c r="C203" s="6" t="inlineStr">
        <is>
          <t>KOI</t>
        </is>
      </c>
      <c r="D203" s="96" t="inlineStr">
        <is>
          <t>jeans</t>
        </is>
      </c>
      <c r="E203" s="8" t="inlineStr">
        <is>
          <t>MEN</t>
        </is>
      </c>
      <c r="F203" s="96" t="inlineStr">
        <is>
          <t>K999951303</t>
        </is>
      </c>
      <c r="G203" s="96" t="inlineStr">
        <is>
          <t>JOHN</t>
        </is>
      </c>
      <c r="H203" s="96" t="inlineStr">
        <is>
          <t>Black Worn In</t>
        </is>
      </c>
      <c r="I203" s="149" t="n"/>
      <c r="J203" s="149" t="inlineStr">
        <is>
          <t>Slim Long Rise</t>
        </is>
      </c>
      <c r="K203" s="149" t="n"/>
      <c r="L203" s="7" t="n"/>
      <c r="M203" s="146" t="inlineStr">
        <is>
          <t>Carthago</t>
        </is>
      </c>
      <c r="N203" s="13" t="inlineStr">
        <is>
          <t>CCC</t>
        </is>
      </c>
      <c r="O203" s="153" t="inlineStr">
        <is>
          <t>Interwashing</t>
        </is>
      </c>
      <c r="P203" s="147" t="inlineStr">
        <is>
          <t>TN</t>
        </is>
      </c>
      <c r="Q203" s="134" t="inlineStr">
        <is>
          <t>C/O</t>
        </is>
      </c>
      <c r="R203" s="134" t="n"/>
      <c r="S203" s="247" t="inlineStr">
        <is>
          <t>Gap</t>
        </is>
      </c>
      <c r="T203" s="247" t="inlineStr">
        <is>
          <t>D7924O022 Pinus</t>
        </is>
      </c>
      <c r="U203" s="247" t="inlineStr">
        <is>
          <t>98% Organic Cotton / 2% Elastane</t>
        </is>
      </c>
      <c r="V203" s="247" t="n"/>
      <c r="W203" s="193" t="n">
        <v>41995</v>
      </c>
      <c r="X203" s="192" t="n">
        <v>42016</v>
      </c>
      <c r="Y203" s="192" t="n">
        <v>42051</v>
      </c>
      <c r="Z203" s="18" t="n"/>
      <c r="AA203" s="18" t="n"/>
      <c r="AB203" s="160" t="inlineStr">
        <is>
          <t>Euro</t>
        </is>
      </c>
      <c r="AC203" s="644" t="n"/>
      <c r="AD203" s="652" t="inlineStr">
        <is>
          <t>no SMS</t>
        </is>
      </c>
      <c r="AE203" s="653" t="n"/>
      <c r="AF203" s="645" t="n">
        <v>0.25</v>
      </c>
      <c r="AG203" s="645">
        <f>(IF(AE203&gt;0, AE203, IF(AD203&gt;0, AD203, IF(AC203&gt;0, AC203, 0))))+AF203</f>
        <v/>
      </c>
      <c r="AH203" s="645">
        <f>AJ203/2.5</f>
        <v/>
      </c>
      <c r="AI203" s="645" t="n">
        <v>129.95</v>
      </c>
      <c r="AJ203" s="645" t="n">
        <v>129.95</v>
      </c>
      <c r="AK203" s="171">
        <f>((AH203-AG203)/AH203)</f>
        <v/>
      </c>
      <c r="AL203" s="27" t="n"/>
      <c r="AM203" s="27" t="n"/>
      <c r="AN203" s="27" t="n"/>
      <c r="AO203" s="646" t="n"/>
      <c r="AP203" s="646" t="n"/>
      <c r="AQ203" s="27" t="n"/>
      <c r="AR203" s="41" t="n">
        <v>0</v>
      </c>
      <c r="AS203" s="41" t="inlineStr">
        <is>
          <t>32-32</t>
        </is>
      </c>
      <c r="AT203" s="41" t="n"/>
      <c r="AU203" s="41" t="n"/>
      <c r="AV203" s="60" t="n"/>
      <c r="AW203" s="127" t="inlineStr">
        <is>
          <t>5-dec C/O</t>
        </is>
      </c>
      <c r="AX203" s="60" t="n"/>
      <c r="AY203" s="648" t="n"/>
      <c r="AZ203" s="49" t="n"/>
      <c r="BA203" s="649" t="n"/>
      <c r="BB203" s="36" t="n"/>
      <c r="BC203" s="650" t="n"/>
      <c r="BD203" s="27" t="n"/>
      <c r="BE203" s="27" t="n"/>
      <c r="BF203" s="646" t="n"/>
      <c r="BG203" s="41" t="n"/>
      <c r="BH203" s="41" t="n"/>
      <c r="BI203" s="648" t="n"/>
      <c r="BJ203" s="27" t="n"/>
      <c r="BK203" s="27">
        <f>+WEEKNUM(BJ203)</f>
        <v/>
      </c>
      <c r="BL203" s="646" t="n"/>
      <c r="BM203" s="27" t="n"/>
      <c r="BN203" s="27" t="n"/>
      <c r="BO203" s="27" t="n"/>
      <c r="BP203" s="27">
        <f>BO203*Z203</f>
        <v/>
      </c>
      <c r="BQ203" s="27" t="n"/>
      <c r="BR203" s="108">
        <f>BO203*AH203</f>
        <v/>
      </c>
      <c r="BS203" s="108">
        <f>BR203-(BO203*AG203)</f>
        <v/>
      </c>
      <c r="BT203" s="112">
        <f>BO203*AK203</f>
        <v/>
      </c>
      <c r="BU203" s="13" t="n"/>
    </row>
    <row customHeight="1" ht="44.25" r="204" s="304">
      <c r="A204" s="5" t="n"/>
      <c r="B204" s="5" t="n">
        <v>1</v>
      </c>
      <c r="C204" s="6" t="inlineStr">
        <is>
          <t>KOI</t>
        </is>
      </c>
      <c r="D204" s="96" t="inlineStr">
        <is>
          <t>jeans</t>
        </is>
      </c>
      <c r="E204" s="8" t="inlineStr">
        <is>
          <t>MEN</t>
        </is>
      </c>
      <c r="F204" s="96" t="inlineStr">
        <is>
          <t>K999951304</t>
        </is>
      </c>
      <c r="G204" s="96" t="inlineStr">
        <is>
          <t>JOHN</t>
        </is>
      </c>
      <c r="H204" s="96" t="inlineStr">
        <is>
          <t>Black Rinse</t>
        </is>
      </c>
      <c r="I204" s="149" t="n"/>
      <c r="J204" s="149" t="inlineStr">
        <is>
          <t>Slim Long Rise</t>
        </is>
      </c>
      <c r="K204" s="149" t="n"/>
      <c r="L204" s="7" t="n"/>
      <c r="M204" s="146" t="inlineStr">
        <is>
          <t>Carthago</t>
        </is>
      </c>
      <c r="N204" s="13" t="inlineStr">
        <is>
          <t>CCC</t>
        </is>
      </c>
      <c r="O204" s="153" t="inlineStr">
        <is>
          <t>Interwashing</t>
        </is>
      </c>
      <c r="P204" s="147" t="inlineStr">
        <is>
          <t>TN</t>
        </is>
      </c>
      <c r="Q204" s="134" t="inlineStr">
        <is>
          <t>C/O</t>
        </is>
      </c>
      <c r="R204" s="134" t="n"/>
      <c r="S204" s="247" t="inlineStr">
        <is>
          <t>Gap</t>
        </is>
      </c>
      <c r="T204" s="247" t="inlineStr">
        <is>
          <t>D7924O022 Pinus</t>
        </is>
      </c>
      <c r="U204" s="247" t="inlineStr">
        <is>
          <t>98% Organic Cotton / 2% Elastane</t>
        </is>
      </c>
      <c r="V204" s="247" t="n"/>
      <c r="W204" s="193" t="n">
        <v>41995</v>
      </c>
      <c r="X204" s="192" t="n">
        <v>42016</v>
      </c>
      <c r="Y204" s="192" t="n">
        <v>42051</v>
      </c>
      <c r="Z204" s="18" t="n"/>
      <c r="AA204" s="18" t="n"/>
      <c r="AB204" s="160" t="inlineStr">
        <is>
          <t>Euro</t>
        </is>
      </c>
      <c r="AC204" s="644" t="n"/>
      <c r="AD204" s="652" t="inlineStr">
        <is>
          <t>no SMS</t>
        </is>
      </c>
      <c r="AE204" s="653" t="n"/>
      <c r="AF204" s="645" t="n">
        <v>0.25</v>
      </c>
      <c r="AG204" s="645">
        <f>(IF(AE204&gt;0, AE204, IF(AD204&gt;0, AD204, IF(AC204&gt;0, AC204, 0))))+AF204</f>
        <v/>
      </c>
      <c r="AH204" s="645">
        <f>AJ204/2.5</f>
        <v/>
      </c>
      <c r="AI204" s="645" t="n">
        <v>99.95</v>
      </c>
      <c r="AJ204" s="645" t="n">
        <v>99.95</v>
      </c>
      <c r="AK204" s="171">
        <f>((AH204-AG204)/AH204)</f>
        <v/>
      </c>
      <c r="AL204" s="27" t="n"/>
      <c r="AM204" s="27" t="n"/>
      <c r="AN204" s="27" t="n"/>
      <c r="AO204" s="646" t="n"/>
      <c r="AP204" s="646" t="n"/>
      <c r="AQ204" s="27" t="n"/>
      <c r="AR204" s="41" t="n">
        <v>0</v>
      </c>
      <c r="AS204" s="41" t="inlineStr">
        <is>
          <t>32-32</t>
        </is>
      </c>
      <c r="AT204" s="41" t="n"/>
      <c r="AU204" s="41" t="n"/>
      <c r="AV204" s="60" t="n"/>
      <c r="AW204" s="127" t="inlineStr">
        <is>
          <t>5-dec C/O</t>
        </is>
      </c>
      <c r="AX204" s="60" t="n"/>
      <c r="AY204" s="648" t="n"/>
      <c r="AZ204" s="49" t="n"/>
      <c r="BA204" s="649" t="n"/>
      <c r="BB204" s="36" t="n"/>
      <c r="BC204" s="650" t="n"/>
      <c r="BD204" s="27" t="n"/>
      <c r="BE204" s="27" t="n"/>
      <c r="BF204" s="646" t="n"/>
      <c r="BG204" s="41" t="n"/>
      <c r="BH204" s="41" t="n"/>
      <c r="BI204" s="648" t="n"/>
      <c r="BJ204" s="27" t="n"/>
      <c r="BK204" s="27">
        <f>+WEEKNUM(BJ204)</f>
        <v/>
      </c>
      <c r="BL204" s="646" t="n"/>
      <c r="BM204" s="27" t="n"/>
      <c r="BN204" s="27" t="n"/>
      <c r="BO204" s="27" t="n"/>
      <c r="BP204" s="27">
        <f>BO204*Z204</f>
        <v/>
      </c>
      <c r="BQ204" s="27" t="n"/>
      <c r="BR204" s="108">
        <f>BO204*AH204</f>
        <v/>
      </c>
      <c r="BS204" s="108">
        <f>BR204-(BO204*AG204)</f>
        <v/>
      </c>
      <c r="BT204" s="112">
        <f>BO204*AK204</f>
        <v/>
      </c>
      <c r="BU204" s="13" t="n"/>
    </row>
    <row customHeight="1" ht="44.25" r="205" s="304">
      <c r="A205" s="5" t="n"/>
      <c r="B205" s="5" t="n">
        <v>1</v>
      </c>
      <c r="C205" s="6" t="inlineStr">
        <is>
          <t>KOI</t>
        </is>
      </c>
      <c r="D205" s="96" t="inlineStr">
        <is>
          <t>jeans</t>
        </is>
      </c>
      <c r="E205" s="8" t="inlineStr">
        <is>
          <t>MEN</t>
        </is>
      </c>
      <c r="F205" s="96" t="inlineStr">
        <is>
          <t>K999951401</t>
        </is>
      </c>
      <c r="G205" s="96" t="inlineStr">
        <is>
          <t>RYAN</t>
        </is>
      </c>
      <c r="H205" s="96" t="inlineStr">
        <is>
          <t>Dark Worn</t>
        </is>
      </c>
      <c r="I205" s="149" t="n"/>
      <c r="J205" s="149" t="inlineStr">
        <is>
          <t>Straight</t>
        </is>
      </c>
      <c r="K205" s="149" t="n"/>
      <c r="L205" s="7" t="n"/>
      <c r="M205" s="48" t="inlineStr">
        <is>
          <t>Carthago</t>
        </is>
      </c>
      <c r="N205" s="13" t="inlineStr">
        <is>
          <t>CCC</t>
        </is>
      </c>
      <c r="O205" s="13" t="inlineStr">
        <is>
          <t>Interwashing</t>
        </is>
      </c>
      <c r="P205" s="13" t="inlineStr">
        <is>
          <t>TN</t>
        </is>
      </c>
      <c r="Q205" s="134" t="inlineStr">
        <is>
          <t>NEW</t>
        </is>
      </c>
      <c r="R205" s="17" t="n"/>
      <c r="S205" s="247" t="inlineStr">
        <is>
          <t>Gap</t>
        </is>
      </c>
      <c r="T205" s="247" t="inlineStr">
        <is>
          <t>RR7716 Elast Sioux Crispy (was D7855OB87 FIANA)</t>
        </is>
      </c>
      <c r="U205" s="247" t="inlineStr">
        <is>
          <t>98% Organic Cotton / 2% Elastane (was 98,4% Organic Cotton / 1,6% Elastane)</t>
        </is>
      </c>
      <c r="V205" s="247" t="n"/>
      <c r="W205" s="193" t="n">
        <v>41995</v>
      </c>
      <c r="X205" s="192" t="n">
        <v>42016</v>
      </c>
      <c r="Y205" s="192" t="n">
        <v>42051</v>
      </c>
      <c r="Z205" s="18" t="n">
        <v>1.36</v>
      </c>
      <c r="AA205" s="18" t="n"/>
      <c r="AB205" s="160" t="inlineStr">
        <is>
          <t>Euro</t>
        </is>
      </c>
      <c r="AC205" s="644" t="n"/>
      <c r="AD205" s="645" t="n">
        <v>24.33</v>
      </c>
      <c r="AE205" s="644" t="n">
        <v>24.68</v>
      </c>
      <c r="AF205" s="645" t="n">
        <v>0.25</v>
      </c>
      <c r="AG205" s="645">
        <f>(IF(AE205&gt;0, AE205, IF(AD205&gt;0, AD205, IF(AC205&gt;0, AC205, 0))))+AF205</f>
        <v/>
      </c>
      <c r="AH205" s="645">
        <f>AJ205/2.5</f>
        <v/>
      </c>
      <c r="AI205" s="645" t="n">
        <v>129.95</v>
      </c>
      <c r="AJ205" s="645" t="n">
        <v>129.95</v>
      </c>
      <c r="AK205" s="171">
        <f>((AH205-AG205)/AH205)</f>
        <v/>
      </c>
      <c r="AL205" s="27" t="n"/>
      <c r="AM205" s="27" t="n"/>
      <c r="AN205" s="27" t="n"/>
      <c r="AO205" s="646" t="n"/>
      <c r="AP205" s="646" t="n"/>
      <c r="AQ205" s="27" t="n"/>
      <c r="AR205" s="41" t="n">
        <v>2</v>
      </c>
      <c r="AS205" s="41" t="inlineStr">
        <is>
          <t>32-32</t>
        </is>
      </c>
      <c r="AT205" s="41" t="n">
        <v>2</v>
      </c>
      <c r="AU205" s="647" t="n">
        <v>41977</v>
      </c>
      <c r="AV205" s="60" t="n"/>
      <c r="AW205" s="126" t="n">
        <v>41978</v>
      </c>
      <c r="AX205" s="126" t="n">
        <v>41978</v>
      </c>
      <c r="AY205" s="648" t="n"/>
      <c r="AZ205" s="49" t="n"/>
      <c r="BA205" s="649" t="n"/>
      <c r="BB205" s="36" t="n"/>
      <c r="BC205" s="650" t="n"/>
      <c r="BD205" s="27" t="n"/>
      <c r="BE205" s="27" t="n"/>
      <c r="BF205" s="646" t="n"/>
      <c r="BG205" s="41" t="n"/>
      <c r="BH205" s="41" t="n"/>
      <c r="BI205" s="648" t="n"/>
      <c r="BJ205" s="27" t="n"/>
      <c r="BK205" s="27">
        <f>+WEEKNUM(BJ205)</f>
        <v/>
      </c>
      <c r="BL205" s="646" t="n"/>
      <c r="BM205" s="27" t="n"/>
      <c r="BN205" s="27" t="n"/>
      <c r="BO205" s="27" t="n"/>
      <c r="BP205" s="27">
        <f>BO205*Z205</f>
        <v/>
      </c>
      <c r="BQ205" s="27" t="n"/>
      <c r="BR205" s="108">
        <f>BO205*AH205</f>
        <v/>
      </c>
      <c r="BS205" s="108">
        <f>BR205-(BO205*AG205)</f>
        <v/>
      </c>
      <c r="BT205" s="112">
        <f>BO205*AK205</f>
        <v/>
      </c>
      <c r="BU205" s="13" t="n"/>
    </row>
    <row customHeight="1" ht="44.25" r="206" s="304">
      <c r="A206" s="5" t="n"/>
      <c r="B206" s="5" t="n">
        <v>1</v>
      </c>
      <c r="C206" s="6" t="inlineStr">
        <is>
          <t>KOI</t>
        </is>
      </c>
      <c r="D206" s="96" t="inlineStr">
        <is>
          <t>jeans</t>
        </is>
      </c>
      <c r="E206" s="8" t="inlineStr">
        <is>
          <t>MEN</t>
        </is>
      </c>
      <c r="F206" s="96" t="inlineStr">
        <is>
          <t>K999951402</t>
        </is>
      </c>
      <c r="G206" s="96" t="inlineStr">
        <is>
          <t>RYAN</t>
        </is>
      </c>
      <c r="H206" s="96" t="inlineStr">
        <is>
          <t>Mid Indigo</t>
        </is>
      </c>
      <c r="I206" s="149" t="n"/>
      <c r="J206" s="149" t="inlineStr">
        <is>
          <t>Straight</t>
        </is>
      </c>
      <c r="K206" s="149" t="n"/>
      <c r="L206" s="7" t="n"/>
      <c r="M206" s="146" t="inlineStr">
        <is>
          <t>Carthago</t>
        </is>
      </c>
      <c r="N206" s="147" t="inlineStr">
        <is>
          <t>CCC</t>
        </is>
      </c>
      <c r="O206" s="13" t="inlineStr">
        <is>
          <t>Interwashing</t>
        </is>
      </c>
      <c r="P206" s="147" t="inlineStr">
        <is>
          <t>TN</t>
        </is>
      </c>
      <c r="Q206" s="134" t="inlineStr">
        <is>
          <t>NEW</t>
        </is>
      </c>
      <c r="R206" s="134" t="n"/>
      <c r="S206" s="247" t="inlineStr">
        <is>
          <t>Gap</t>
        </is>
      </c>
      <c r="T206" s="247" t="inlineStr">
        <is>
          <t>RR7716 Elast Sioux Crispy (was D7855OB87 FIANA)</t>
        </is>
      </c>
      <c r="U206" s="247" t="inlineStr">
        <is>
          <t>98% Organic Cotton / 2% Elastane (was 98,4% Organic Cotton / 1,6% Elastane)</t>
        </is>
      </c>
      <c r="V206" s="247" t="n"/>
      <c r="W206" s="193" t="n">
        <v>41995</v>
      </c>
      <c r="X206" s="192" t="n">
        <v>42016</v>
      </c>
      <c r="Y206" s="192" t="n">
        <v>42051</v>
      </c>
      <c r="Z206" s="18" t="n">
        <v>1.34</v>
      </c>
      <c r="AA206" s="18" t="n"/>
      <c r="AB206" s="160" t="inlineStr">
        <is>
          <t>Euro</t>
        </is>
      </c>
      <c r="AC206" s="644" t="n"/>
      <c r="AD206" s="645" t="n">
        <v>24.17</v>
      </c>
      <c r="AE206" s="644" t="n">
        <v>24.17</v>
      </c>
      <c r="AF206" s="645" t="n">
        <v>0.25</v>
      </c>
      <c r="AG206" s="645">
        <f>(IF(AE206&gt;0, AE206, IF(AD206&gt;0, AD206, IF(AC206&gt;0, AC206, 0))))+AF206</f>
        <v/>
      </c>
      <c r="AH206" s="645">
        <f>AJ206/2.5</f>
        <v/>
      </c>
      <c r="AI206" s="645" t="n">
        <v>119.95</v>
      </c>
      <c r="AJ206" s="645" t="n">
        <v>119.95</v>
      </c>
      <c r="AK206" s="171">
        <f>((AH206-AG206)/AH206)</f>
        <v/>
      </c>
      <c r="AL206" s="27" t="n"/>
      <c r="AM206" s="27" t="n"/>
      <c r="AN206" s="27" t="n"/>
      <c r="AO206" s="646" t="n"/>
      <c r="AP206" s="646" t="n"/>
      <c r="AQ206" s="27" t="n"/>
      <c r="AR206" s="41" t="n">
        <v>2</v>
      </c>
      <c r="AS206" s="41" t="inlineStr">
        <is>
          <t>32-32</t>
        </is>
      </c>
      <c r="AT206" s="41" t="n"/>
      <c r="AU206" s="41" t="n"/>
      <c r="AV206" s="60" t="n"/>
      <c r="AW206" s="60" t="inlineStr">
        <is>
          <t>Missing ask CCC</t>
        </is>
      </c>
      <c r="AX206" s="60" t="n"/>
      <c r="AY206" s="648" t="n"/>
      <c r="AZ206" s="49" t="n"/>
      <c r="BA206" s="649" t="n"/>
      <c r="BB206" s="36" t="n"/>
      <c r="BC206" s="650" t="n"/>
      <c r="BD206" s="27" t="n"/>
      <c r="BE206" s="27" t="n"/>
      <c r="BF206" s="646" t="n"/>
      <c r="BG206" s="41" t="n"/>
      <c r="BH206" s="41" t="n"/>
      <c r="BI206" s="648" t="n"/>
      <c r="BJ206" s="27" t="n"/>
      <c r="BK206" s="27">
        <f>+WEEKNUM(BJ206)</f>
        <v/>
      </c>
      <c r="BL206" s="646" t="n"/>
      <c r="BM206" s="27" t="n"/>
      <c r="BN206" s="27" t="n"/>
      <c r="BO206" s="27" t="n"/>
      <c r="BP206" s="27">
        <f>BO206*Z206</f>
        <v/>
      </c>
      <c r="BQ206" s="27" t="n"/>
      <c r="BR206" s="108">
        <f>BO206*AH206</f>
        <v/>
      </c>
      <c r="BS206" s="108">
        <f>BR206-(BO206*AG206)</f>
        <v/>
      </c>
      <c r="BT206" s="112">
        <f>BO206*AK206</f>
        <v/>
      </c>
      <c r="BU206" s="13" t="n"/>
    </row>
    <row customFormat="1" customHeight="1" ht="44.25" r="207" s="86">
      <c r="A207" s="5" t="n"/>
      <c r="B207" s="5" t="n">
        <v>1</v>
      </c>
      <c r="C207" s="6" t="inlineStr">
        <is>
          <t>KOI</t>
        </is>
      </c>
      <c r="D207" s="96" t="inlineStr">
        <is>
          <t>jeans</t>
        </is>
      </c>
      <c r="E207" s="8" t="inlineStr">
        <is>
          <t>MEN</t>
        </is>
      </c>
      <c r="F207" s="96" t="inlineStr">
        <is>
          <t>K999951403</t>
        </is>
      </c>
      <c r="G207" s="96" t="inlineStr">
        <is>
          <t>RYAN</t>
        </is>
      </c>
      <c r="H207" s="96" t="inlineStr">
        <is>
          <t>Black Worn In</t>
        </is>
      </c>
      <c r="I207" s="149" t="n"/>
      <c r="J207" s="149" t="inlineStr">
        <is>
          <t>Straight</t>
        </is>
      </c>
      <c r="K207" s="149" t="n"/>
      <c r="L207" s="7" t="n"/>
      <c r="M207" s="48" t="inlineStr">
        <is>
          <t>Carthago</t>
        </is>
      </c>
      <c r="N207" s="13" t="inlineStr">
        <is>
          <t>CCC</t>
        </is>
      </c>
      <c r="O207" s="13" t="inlineStr">
        <is>
          <t>Interwashing</t>
        </is>
      </c>
      <c r="P207" s="13" t="inlineStr">
        <is>
          <t>TN</t>
        </is>
      </c>
      <c r="Q207" s="134" t="inlineStr">
        <is>
          <t>NEW</t>
        </is>
      </c>
      <c r="R207" s="17" t="n"/>
      <c r="S207" s="247" t="inlineStr">
        <is>
          <t>Gap</t>
        </is>
      </c>
      <c r="T207" s="247" t="inlineStr">
        <is>
          <t>D7924O022 Pinus</t>
        </is>
      </c>
      <c r="U207" s="247" t="inlineStr">
        <is>
          <t>98% Organic Cotton / 2% Elastane</t>
        </is>
      </c>
      <c r="V207" s="247" t="n"/>
      <c r="W207" s="193" t="n">
        <v>41995</v>
      </c>
      <c r="X207" s="192" t="n">
        <v>42016</v>
      </c>
      <c r="Y207" s="192" t="n">
        <v>42051</v>
      </c>
      <c r="Z207" s="18" t="n">
        <v>1.43</v>
      </c>
      <c r="AA207" s="18" t="n"/>
      <c r="AB207" s="160" t="inlineStr">
        <is>
          <t>Euro</t>
        </is>
      </c>
      <c r="AC207" s="644" t="n"/>
      <c r="AD207" s="645" t="n">
        <v>24.65</v>
      </c>
      <c r="AE207" s="644" t="n">
        <v>24.79</v>
      </c>
      <c r="AF207" s="645" t="n">
        <v>0.25</v>
      </c>
      <c r="AG207" s="645">
        <f>(IF(AE207&gt;0, AE207, IF(AD207&gt;0, AD207, IF(AC207&gt;0, AC207, 0))))+AF207</f>
        <v/>
      </c>
      <c r="AH207" s="645">
        <f>AJ207/2.5</f>
        <v/>
      </c>
      <c r="AI207" s="645" t="n">
        <v>129.95</v>
      </c>
      <c r="AJ207" s="645" t="n">
        <v>129.95</v>
      </c>
      <c r="AK207" s="171">
        <f>((AH207-AG207)/AH207)</f>
        <v/>
      </c>
      <c r="AL207" s="27" t="n"/>
      <c r="AM207" s="27" t="n"/>
      <c r="AN207" s="27" t="n"/>
      <c r="AO207" s="646" t="n"/>
      <c r="AP207" s="646" t="n"/>
      <c r="AQ207" s="27" t="n"/>
      <c r="AR207" s="41" t="n">
        <v>2</v>
      </c>
      <c r="AS207" s="41" t="inlineStr">
        <is>
          <t>32-32</t>
        </is>
      </c>
      <c r="AT207" s="41" t="n">
        <v>2</v>
      </c>
      <c r="AU207" s="647" t="n">
        <v>41977</v>
      </c>
      <c r="AV207" s="60" t="n"/>
      <c r="AW207" s="126" t="n">
        <v>41978</v>
      </c>
      <c r="AX207" s="126" t="n">
        <v>41978</v>
      </c>
      <c r="AY207" s="648" t="n"/>
      <c r="AZ207" s="49" t="n"/>
      <c r="BA207" s="649" t="n"/>
      <c r="BB207" s="36" t="n"/>
      <c r="BC207" s="650" t="n"/>
      <c r="BD207" s="27" t="n"/>
      <c r="BE207" s="27" t="n"/>
      <c r="BF207" s="646" t="n"/>
      <c r="BG207" s="41" t="n"/>
      <c r="BH207" s="41" t="n"/>
      <c r="BI207" s="648" t="n"/>
      <c r="BJ207" s="27" t="n"/>
      <c r="BK207" s="27">
        <f>+WEEKNUM(BJ207)</f>
        <v/>
      </c>
      <c r="BL207" s="646" t="n"/>
      <c r="BM207" s="27" t="n"/>
      <c r="BN207" s="27" t="n"/>
      <c r="BO207" s="27" t="n"/>
      <c r="BP207" s="27">
        <f>BO207*Z207</f>
        <v/>
      </c>
      <c r="BQ207" s="27" t="n"/>
      <c r="BR207" s="108">
        <f>BO207*AH207</f>
        <v/>
      </c>
      <c r="BS207" s="108">
        <f>BR207-(BO207*AG207)</f>
        <v/>
      </c>
      <c r="BT207" s="112">
        <f>BO207*AK207</f>
        <v/>
      </c>
      <c r="BU207" s="13" t="n"/>
    </row>
    <row customHeight="1" ht="15" r="208" s="304">
      <c r="A208" s="5" t="n"/>
      <c r="B208" s="5" t="n"/>
      <c r="C208" s="6" t="n"/>
      <c r="D208" s="96" t="n"/>
      <c r="E208" s="8" t="inlineStr">
        <is>
          <t>MEN</t>
        </is>
      </c>
      <c r="F208" s="96" t="n"/>
      <c r="G208" s="96" t="n"/>
      <c r="H208" s="96" t="n"/>
      <c r="I208" s="149" t="n"/>
      <c r="J208" s="149" t="n"/>
      <c r="K208" s="149" t="n"/>
      <c r="L208" s="7" t="n"/>
      <c r="M208" s="48" t="n"/>
      <c r="N208" s="13" t="n"/>
      <c r="O208" s="13" t="n"/>
      <c r="P208" s="13" t="n"/>
      <c r="Q208" s="17" t="n"/>
      <c r="R208" s="17" t="n"/>
      <c r="S208" s="135" t="n"/>
      <c r="T208" s="247" t="n"/>
      <c r="U208" s="247" t="n"/>
      <c r="V208" s="247" t="n"/>
      <c r="W208" s="247" t="n"/>
      <c r="X208" s="247" t="n"/>
      <c r="Y208" s="247" t="n"/>
      <c r="Z208" s="18" t="n"/>
      <c r="AA208" s="18" t="n"/>
      <c r="AB208" s="160" t="inlineStr">
        <is>
          <t>Euro</t>
        </is>
      </c>
      <c r="AC208" s="644" t="n"/>
      <c r="AD208" s="645" t="n"/>
      <c r="AE208" s="644" t="n"/>
      <c r="AF208" s="645" t="n"/>
      <c r="AG208" s="645">
        <f>(IF(AE208&gt;0, AE208, IF(AD208&gt;0, AD208, IF(AC208&gt;0, AC208, 0))))+AF208</f>
        <v/>
      </c>
      <c r="AH208" s="645">
        <f>AG208*2</f>
        <v/>
      </c>
      <c r="AI208" s="645">
        <f>AG208*2.5</f>
        <v/>
      </c>
      <c r="AJ208" s="645">
        <f>AH208*2.5</f>
        <v/>
      </c>
      <c r="AK208" s="171" t="n"/>
      <c r="AL208" s="27" t="n"/>
      <c r="AM208" s="27" t="n"/>
      <c r="AN208" s="27" t="n"/>
      <c r="AO208" s="646" t="n"/>
      <c r="AP208" s="646" t="n"/>
      <c r="AQ208" s="27" t="n"/>
      <c r="AR208" s="41" t="n"/>
      <c r="AS208" s="41" t="n"/>
      <c r="AT208" s="41" t="n"/>
      <c r="AU208" s="41" t="n"/>
      <c r="AV208" s="60" t="n"/>
      <c r="AW208" s="60" t="n"/>
      <c r="AX208" s="60" t="n"/>
      <c r="AY208" s="648" t="n"/>
      <c r="AZ208" s="49" t="n"/>
      <c r="BA208" s="649" t="n"/>
      <c r="BB208" s="36" t="n"/>
      <c r="BC208" s="650" t="n"/>
      <c r="BD208" s="27" t="n"/>
      <c r="BE208" s="27" t="n"/>
      <c r="BF208" s="646" t="n"/>
      <c r="BG208" s="41" t="n"/>
      <c r="BH208" s="41" t="n"/>
      <c r="BI208" s="648" t="n"/>
      <c r="BJ208" s="27" t="n"/>
      <c r="BK208" s="27">
        <f>+WEEKNUM(BJ208)</f>
        <v/>
      </c>
      <c r="BL208" s="646" t="n"/>
      <c r="BM208" s="27" t="n"/>
      <c r="BN208" s="27" t="n"/>
      <c r="BO208" s="27" t="n"/>
      <c r="BP208" s="27" t="n"/>
      <c r="BQ208" s="27" t="n"/>
      <c r="BR208" s="108">
        <f>BO208*AH208</f>
        <v/>
      </c>
      <c r="BS208" s="108">
        <f>BR208-(BO208*AG208)</f>
        <v/>
      </c>
      <c r="BT208" s="112">
        <f>BO208*AK208</f>
        <v/>
      </c>
      <c r="BU208" s="13" t="n"/>
    </row>
    <row customHeight="1" ht="15" r="209" s="304">
      <c r="A209" s="52" t="n"/>
      <c r="B209" s="52" t="n"/>
      <c r="C209" s="53" t="inlineStr">
        <is>
          <t>Kings Of Indigo</t>
        </is>
      </c>
      <c r="D209" s="52" t="n"/>
      <c r="E209" s="52" t="n"/>
      <c r="F209" s="52" t="n"/>
      <c r="G209" s="52" t="n"/>
      <c r="H209" s="52" t="n"/>
      <c r="I209" s="122" t="n"/>
      <c r="J209" s="122" t="n"/>
      <c r="K209" s="122" t="n"/>
      <c r="L209" s="55" t="n"/>
      <c r="M209" s="52" t="n"/>
      <c r="N209" s="52" t="n"/>
      <c r="O209" s="52" t="n"/>
      <c r="P209" s="52" t="n"/>
      <c r="Q209" s="52" t="n"/>
      <c r="R209" s="52" t="n"/>
      <c r="S209" s="135" t="n"/>
      <c r="T209" s="52" t="n"/>
      <c r="U209" s="52" t="n"/>
      <c r="V209" s="52" t="n"/>
      <c r="W209" s="52" t="n"/>
      <c r="X209" s="52" t="n"/>
      <c r="Y209" s="52" t="n"/>
      <c r="Z209" s="56" t="n"/>
      <c r="AA209" s="56" t="n"/>
      <c r="AB209" s="160" t="inlineStr">
        <is>
          <t>Euro</t>
        </is>
      </c>
      <c r="AC209" s="665" t="n"/>
      <c r="AD209" s="665" t="n"/>
      <c r="AE209" s="665" t="n"/>
      <c r="AF209" s="665" t="n"/>
      <c r="AG209" s="645">
        <f>(IF(AE209&gt;0, AE209, IF(AD209&gt;0, AD209, IF(AC209&gt;0, AC209, 0))))+AF209</f>
        <v/>
      </c>
      <c r="AH209" s="645">
        <f>AG209*2</f>
        <v/>
      </c>
      <c r="AI209" s="645">
        <f>AG209*2.5</f>
        <v/>
      </c>
      <c r="AJ209" s="645">
        <f>AH209*2.5</f>
        <v/>
      </c>
      <c r="AK209" s="173" t="n"/>
      <c r="AL209" s="56" t="n"/>
      <c r="AM209" s="56" t="n"/>
      <c r="AN209" s="56" t="n"/>
      <c r="AO209" s="52" t="n"/>
      <c r="AP209" s="52" t="n"/>
      <c r="AQ209" s="56" t="n"/>
      <c r="AR209" s="52" t="n"/>
      <c r="AS209" s="52" t="n"/>
      <c r="AT209" s="52" t="n"/>
      <c r="AU209" s="52" t="n"/>
      <c r="AV209" s="52" t="n"/>
      <c r="AW209" s="52" t="n"/>
      <c r="AX209" s="52" t="n"/>
      <c r="AY209" s="52" t="n"/>
      <c r="AZ209" s="52" t="n"/>
      <c r="BA209" s="52" t="n"/>
      <c r="BB209" s="52" t="n"/>
      <c r="BC209" s="52" t="n"/>
      <c r="BD209" s="56" t="n"/>
      <c r="BE209" s="56" t="n"/>
      <c r="BF209" s="52" t="n"/>
      <c r="BG209" s="52" t="n"/>
      <c r="BH209" s="52" t="n"/>
      <c r="BI209" s="52" t="n"/>
      <c r="BJ209" s="56" t="n"/>
      <c r="BK209" s="27">
        <f>+WEEKNUM(BJ209)</f>
        <v/>
      </c>
      <c r="BL209" s="52" t="n"/>
      <c r="BM209" s="56" t="n"/>
      <c r="BN209" s="27" t="n"/>
      <c r="BO209" s="116" t="n"/>
      <c r="BP209" s="116" t="n"/>
      <c r="BQ209" s="116" t="n"/>
      <c r="BR209" s="108">
        <f>BO209*AH209</f>
        <v/>
      </c>
      <c r="BS209" s="108">
        <f>BR209-(BO209*AG209)</f>
        <v/>
      </c>
      <c r="BT209" s="112">
        <f>BO209*AK209</f>
        <v/>
      </c>
      <c r="BU209" s="13" t="n"/>
    </row>
    <row r="210">
      <c r="A210" s="5" t="n"/>
      <c r="B210" s="5" t="n"/>
      <c r="C210" s="6" t="inlineStr">
        <is>
          <t>KOI</t>
        </is>
      </c>
      <c r="D210" s="5" t="n"/>
      <c r="E210" s="8" t="n"/>
      <c r="F210" s="9" t="n"/>
      <c r="G210" s="5" t="n"/>
      <c r="H210" s="5" t="n"/>
      <c r="I210" s="149" t="n"/>
      <c r="J210" s="149" t="n"/>
      <c r="K210" s="149" t="n"/>
      <c r="L210" s="7" t="n"/>
      <c r="M210" s="13" t="n"/>
      <c r="N210" s="13" t="n"/>
      <c r="O210" s="13" t="n"/>
      <c r="P210" s="13" t="n"/>
      <c r="Q210" s="17" t="n"/>
      <c r="R210" s="17" t="n"/>
      <c r="S210" s="135" t="n"/>
      <c r="T210" s="16" t="n"/>
      <c r="U210" s="16" t="n"/>
      <c r="V210" s="16" t="n"/>
      <c r="W210" s="16" t="n"/>
      <c r="X210" s="16" t="n"/>
      <c r="Y210" s="16" t="n"/>
      <c r="Z210" s="18" t="n"/>
      <c r="AA210" s="18" t="n"/>
      <c r="AB210" s="160" t="inlineStr">
        <is>
          <t>Euro</t>
        </is>
      </c>
      <c r="AC210" s="644" t="n"/>
      <c r="AD210" s="645" t="n"/>
      <c r="AE210" s="644" t="n"/>
      <c r="AF210" s="645" t="n"/>
      <c r="AG210" s="645">
        <f>(IF(AE210&gt;0, AE210, IF(AD210&gt;0, AD210, IF(AC210&gt;0, AC210, 0))))+AF210</f>
        <v/>
      </c>
      <c r="AH210" s="645">
        <f>AG210*2</f>
        <v/>
      </c>
      <c r="AI210" s="645">
        <f>AG210*2.5</f>
        <v/>
      </c>
      <c r="AJ210" s="645">
        <f>AH210*2.5</f>
        <v/>
      </c>
      <c r="AK210" s="171" t="n"/>
      <c r="AL210" s="27" t="n"/>
      <c r="AM210" s="27" t="n"/>
      <c r="AN210" s="27" t="n"/>
      <c r="AO210" s="646" t="n"/>
      <c r="AP210" s="646" t="n"/>
      <c r="AQ210" s="27" t="n"/>
      <c r="AR210" s="41" t="n"/>
      <c r="AS210" s="41" t="n"/>
      <c r="AT210" s="41" t="n"/>
      <c r="AU210" s="41" t="n"/>
      <c r="AV210" s="62" t="n"/>
      <c r="AW210" s="62" t="n"/>
      <c r="AX210" s="62" t="n"/>
      <c r="AY210" s="648" t="n"/>
      <c r="AZ210" s="34" t="n"/>
      <c r="BA210" s="649" t="n"/>
      <c r="BB210" s="36" t="n"/>
      <c r="BC210" s="650" t="n"/>
      <c r="BD210" s="27" t="n"/>
      <c r="BE210" s="27" t="n"/>
      <c r="BF210" s="646" t="n"/>
      <c r="BG210" s="41" t="n"/>
      <c r="BH210" s="41" t="n"/>
      <c r="BI210" s="648" t="n"/>
      <c r="BJ210" s="27" t="n"/>
      <c r="BK210" s="27">
        <f>+WEEKNUM(BJ210)</f>
        <v/>
      </c>
      <c r="BL210" s="646" t="n"/>
      <c r="BM210" s="27" t="n"/>
      <c r="BN210" s="27" t="n"/>
      <c r="BO210" s="27" t="n"/>
      <c r="BP210" s="27" t="n"/>
      <c r="BQ210" s="27" t="n"/>
      <c r="BR210" s="108">
        <f>BO210*AH210</f>
        <v/>
      </c>
      <c r="BS210" s="108">
        <f>BR210-(BO210*AG210)</f>
        <v/>
      </c>
      <c r="BT210" s="112">
        <f>BO210*AK210</f>
        <v/>
      </c>
      <c r="BU210" s="13" t="n"/>
    </row>
    <row customHeight="1" ht="15" r="211" s="304">
      <c r="A211" s="5" t="n"/>
      <c r="B211" s="5" t="n"/>
      <c r="C211" s="6" t="inlineStr">
        <is>
          <t>KOI</t>
        </is>
      </c>
      <c r="D211" s="5" t="n"/>
      <c r="E211" s="8" t="n"/>
      <c r="F211" s="9" t="n"/>
      <c r="G211" s="5" t="n"/>
      <c r="H211" s="5" t="n"/>
      <c r="I211" s="149" t="n"/>
      <c r="J211" s="149" t="n"/>
      <c r="K211" s="149" t="n"/>
      <c r="L211" s="7" t="n"/>
      <c r="M211" s="13" t="n"/>
      <c r="N211" s="13" t="n"/>
      <c r="O211" s="13" t="n"/>
      <c r="P211" s="13" t="n"/>
      <c r="Q211" s="17" t="n"/>
      <c r="R211" s="17" t="n"/>
      <c r="S211" s="135" t="n"/>
      <c r="T211" s="16" t="n"/>
      <c r="U211" s="16" t="n"/>
      <c r="V211" s="16" t="n"/>
      <c r="W211" s="16" t="n"/>
      <c r="X211" s="16" t="n"/>
      <c r="Y211" s="16" t="n"/>
      <c r="Z211" s="18" t="n"/>
      <c r="AA211" s="18" t="n"/>
      <c r="AB211" s="160" t="inlineStr">
        <is>
          <t>Euro</t>
        </is>
      </c>
      <c r="AC211" s="644" t="n"/>
      <c r="AD211" s="645" t="n"/>
      <c r="AE211" s="644" t="n"/>
      <c r="AF211" s="645" t="n"/>
      <c r="AG211" s="645">
        <f>(IF(AE211&gt;0, AE211, IF(AD211&gt;0, AD211, IF(AC211&gt;0, AC211, 0))))+AF211</f>
        <v/>
      </c>
      <c r="AH211" s="645">
        <f>AG211*2</f>
        <v/>
      </c>
      <c r="AI211" s="645">
        <f>AG211*2.5</f>
        <v/>
      </c>
      <c r="AJ211" s="645">
        <f>AH211*2.5</f>
        <v/>
      </c>
      <c r="AK211" s="171" t="n"/>
      <c r="AL211" s="27" t="n"/>
      <c r="AM211" s="27" t="n"/>
      <c r="AN211" s="27" t="n"/>
      <c r="AO211" s="646" t="n"/>
      <c r="AP211" s="646" t="n"/>
      <c r="AQ211" s="27" t="n"/>
      <c r="AR211" s="41" t="n"/>
      <c r="AS211" s="41" t="n"/>
      <c r="AT211" s="41" t="n"/>
      <c r="AU211" s="41" t="n"/>
      <c r="AV211" s="62" t="n"/>
      <c r="AW211" s="62" t="n"/>
      <c r="AX211" s="62" t="n"/>
      <c r="AY211" s="648" t="n"/>
      <c r="AZ211" s="34" t="n"/>
      <c r="BA211" s="649" t="n"/>
      <c r="BB211" s="36" t="n"/>
      <c r="BC211" s="650" t="n"/>
      <c r="BD211" s="27" t="n"/>
      <c r="BE211" s="27" t="n"/>
      <c r="BF211" s="646" t="n"/>
      <c r="BG211" s="41" t="n"/>
      <c r="BH211" s="41" t="n"/>
      <c r="BI211" s="648" t="n"/>
      <c r="BJ211" s="27" t="n"/>
      <c r="BK211" s="27">
        <f>+WEEKNUM(BJ211)</f>
        <v/>
      </c>
      <c r="BL211" s="646" t="n"/>
      <c r="BM211" s="27" t="n"/>
      <c r="BN211" s="27" t="n"/>
      <c r="BO211" s="27" t="n"/>
      <c r="BP211" s="27" t="n"/>
      <c r="BQ211" s="27" t="n"/>
      <c r="BR211" s="108">
        <f>BO211*AH211</f>
        <v/>
      </c>
      <c r="BS211" s="108">
        <f>BR211-(BO211*AG211)</f>
        <v/>
      </c>
      <c r="BT211" s="112">
        <f>BO211*AK211</f>
        <v/>
      </c>
      <c r="BU211" s="13" t="n"/>
    </row>
    <row r="212">
      <c r="A212" s="5" t="n"/>
      <c r="B212" s="5" t="n"/>
      <c r="C212" s="6" t="inlineStr">
        <is>
          <t>KOI</t>
        </is>
      </c>
      <c r="D212" s="5" t="n"/>
      <c r="E212" s="8" t="n"/>
      <c r="F212" s="9" t="n"/>
      <c r="G212" s="5" t="n"/>
      <c r="H212" s="5" t="n"/>
      <c r="I212" s="149" t="n"/>
      <c r="J212" s="149" t="n"/>
      <c r="K212" s="149" t="n"/>
      <c r="L212" s="7" t="n"/>
      <c r="M212" s="13" t="n"/>
      <c r="N212" s="13" t="n"/>
      <c r="O212" s="13" t="n"/>
      <c r="P212" s="13" t="n"/>
      <c r="Q212" s="17" t="n"/>
      <c r="R212" s="17" t="n"/>
      <c r="S212" s="135" t="n"/>
      <c r="T212" s="16" t="n"/>
      <c r="U212" s="16" t="n"/>
      <c r="V212" s="16" t="n"/>
      <c r="W212" s="16" t="n"/>
      <c r="X212" s="16" t="n"/>
      <c r="Y212" s="16" t="n"/>
      <c r="Z212" s="18" t="n"/>
      <c r="AA212" s="18" t="n"/>
      <c r="AB212" s="160" t="inlineStr">
        <is>
          <t>Euro</t>
        </is>
      </c>
      <c r="AC212" s="644" t="n"/>
      <c r="AD212" s="645" t="n"/>
      <c r="AE212" s="644" t="n"/>
      <c r="AF212" s="645" t="n"/>
      <c r="AG212" s="645">
        <f>(IF(AE212&gt;0, AE212, IF(AD212&gt;0, AD212, IF(AC212&gt;0, AC212, 0))))+AF212</f>
        <v/>
      </c>
      <c r="AH212" s="645">
        <f>AG212*2</f>
        <v/>
      </c>
      <c r="AI212" s="645">
        <f>AG212*2.5</f>
        <v/>
      </c>
      <c r="AJ212" s="645">
        <f>AH212*2.5</f>
        <v/>
      </c>
      <c r="AK212" s="171" t="n"/>
      <c r="AL212" s="27" t="n"/>
      <c r="AM212" s="27" t="n"/>
      <c r="AN212" s="27" t="n"/>
      <c r="AO212" s="646" t="n"/>
      <c r="AP212" s="646" t="n"/>
      <c r="AQ212" s="27" t="n"/>
      <c r="AR212" s="41" t="n"/>
      <c r="AS212" s="41" t="n"/>
      <c r="AT212" s="41" t="n"/>
      <c r="AU212" s="41" t="n"/>
      <c r="AV212" s="62" t="n"/>
      <c r="AW212" s="62" t="n"/>
      <c r="AX212" s="62" t="n"/>
      <c r="AY212" s="648" t="n"/>
      <c r="AZ212" s="34" t="n"/>
      <c r="BA212" s="649" t="n"/>
      <c r="BB212" s="36" t="n"/>
      <c r="BC212" s="650" t="n"/>
      <c r="BD212" s="27" t="n"/>
      <c r="BE212" s="27" t="n"/>
      <c r="BF212" s="646" t="n"/>
      <c r="BG212" s="41" t="n"/>
      <c r="BH212" s="41" t="n"/>
      <c r="BI212" s="648" t="n"/>
      <c r="BJ212" s="27" t="n"/>
      <c r="BK212" s="27">
        <f>+WEEKNUM(BJ212)</f>
        <v/>
      </c>
      <c r="BL212" s="646" t="n"/>
      <c r="BM212" s="27" t="n"/>
      <c r="BN212" s="27" t="n"/>
      <c r="BO212" s="27" t="n"/>
      <c r="BP212" s="27" t="n"/>
      <c r="BQ212" s="27" t="n"/>
      <c r="BR212" s="108">
        <f>BO212*AH212</f>
        <v/>
      </c>
      <c r="BS212" s="108">
        <f>BR212-(BO212*AG212)</f>
        <v/>
      </c>
      <c r="BT212" s="112">
        <f>BO212*AK212</f>
        <v/>
      </c>
      <c r="BU212" s="13" t="n"/>
    </row>
    <row customHeight="1" ht="15" r="213" s="304">
      <c r="A213" s="5" t="n"/>
      <c r="B213" s="5" t="n"/>
      <c r="C213" s="6" t="inlineStr">
        <is>
          <t>KOI</t>
        </is>
      </c>
      <c r="D213" s="5" t="n"/>
      <c r="E213" s="8" t="n"/>
      <c r="F213" s="9" t="n"/>
      <c r="G213" s="5" t="n"/>
      <c r="H213" s="5" t="n"/>
      <c r="I213" s="149" t="n"/>
      <c r="J213" s="149" t="n"/>
      <c r="K213" s="149" t="n"/>
      <c r="L213" s="7" t="n"/>
      <c r="M213" s="13" t="n"/>
      <c r="N213" s="13" t="n"/>
      <c r="O213" s="13" t="n"/>
      <c r="P213" s="13" t="n"/>
      <c r="Q213" s="17" t="n"/>
      <c r="R213" s="17" t="n"/>
      <c r="S213" s="135" t="n"/>
      <c r="T213" s="16" t="n"/>
      <c r="U213" s="16" t="n"/>
      <c r="V213" s="16" t="n"/>
      <c r="W213" s="16" t="n"/>
      <c r="X213" s="16" t="n"/>
      <c r="Y213" s="16" t="n"/>
      <c r="Z213" s="18" t="n"/>
      <c r="AA213" s="18" t="n"/>
      <c r="AB213" s="160" t="inlineStr">
        <is>
          <t>Euro</t>
        </is>
      </c>
      <c r="AC213" s="644" t="n"/>
      <c r="AD213" s="645" t="n"/>
      <c r="AE213" s="644" t="n"/>
      <c r="AF213" s="645" t="n"/>
      <c r="AG213" s="645">
        <f>(IF(AE213&gt;0, AE213, IF(AD213&gt;0, AD213, IF(AC213&gt;0, AC213, 0))))+AF213</f>
        <v/>
      </c>
      <c r="AH213" s="645">
        <f>AG213*2</f>
        <v/>
      </c>
      <c r="AI213" s="645">
        <f>AG213*2.5</f>
        <v/>
      </c>
      <c r="AJ213" s="645">
        <f>AH213*2.5</f>
        <v/>
      </c>
      <c r="AK213" s="171" t="n"/>
      <c r="AL213" s="27" t="n"/>
      <c r="AM213" s="27" t="n"/>
      <c r="AN213" s="27" t="n"/>
      <c r="AO213" s="646" t="n"/>
      <c r="AP213" s="646" t="n"/>
      <c r="AQ213" s="27" t="n"/>
      <c r="AR213" s="41" t="n"/>
      <c r="AS213" s="41" t="n"/>
      <c r="AT213" s="41" t="n"/>
      <c r="AU213" s="41" t="n"/>
      <c r="AV213" s="62" t="n"/>
      <c r="AW213" s="62" t="n"/>
      <c r="AX213" s="62" t="n"/>
      <c r="AY213" s="648" t="n"/>
      <c r="AZ213" s="34" t="n"/>
      <c r="BA213" s="649" t="n"/>
      <c r="BB213" s="36" t="n"/>
      <c r="BC213" s="650" t="n"/>
      <c r="BD213" s="27" t="n"/>
      <c r="BE213" s="27" t="n"/>
      <c r="BF213" s="646" t="n"/>
      <c r="BG213" s="41" t="n"/>
      <c r="BH213" s="41" t="n"/>
      <c r="BI213" s="648" t="n"/>
      <c r="BJ213" s="27" t="n"/>
      <c r="BK213" s="27">
        <f>+WEEKNUM(BJ213)</f>
        <v/>
      </c>
      <c r="BL213" s="646" t="n"/>
      <c r="BM213" s="27" t="n"/>
      <c r="BN213" s="27" t="n"/>
      <c r="BO213" s="27" t="n"/>
      <c r="BP213" s="27" t="n"/>
      <c r="BQ213" s="27" t="n"/>
      <c r="BR213" s="108">
        <f>BO213*AH213</f>
        <v/>
      </c>
      <c r="BS213" s="108">
        <f>BR213-(BO213*AG213)</f>
        <v/>
      </c>
      <c r="BT213" s="112">
        <f>BO213*AK213</f>
        <v/>
      </c>
      <c r="BU213" s="13" t="n"/>
    </row>
    <row r="214">
      <c r="A214" s="5" t="n"/>
      <c r="B214" s="5" t="n"/>
      <c r="C214" s="6" t="inlineStr">
        <is>
          <t>KOI</t>
        </is>
      </c>
      <c r="D214" s="5" t="n"/>
      <c r="E214" s="8" t="n"/>
      <c r="F214" s="9" t="n"/>
      <c r="G214" s="5" t="n"/>
      <c r="H214" s="5" t="n"/>
      <c r="I214" s="149" t="n"/>
      <c r="J214" s="149" t="n"/>
      <c r="K214" s="149" t="n"/>
      <c r="L214" s="7" t="n"/>
      <c r="M214" s="13" t="n"/>
      <c r="N214" s="13" t="n"/>
      <c r="O214" s="13" t="n"/>
      <c r="P214" s="13" t="n"/>
      <c r="Q214" s="17" t="n"/>
      <c r="R214" s="17" t="n"/>
      <c r="S214" s="135" t="n"/>
      <c r="T214" s="16" t="n"/>
      <c r="U214" s="16" t="n"/>
      <c r="V214" s="16" t="n"/>
      <c r="W214" s="16" t="n"/>
      <c r="X214" s="16" t="n"/>
      <c r="Y214" s="16" t="n"/>
      <c r="Z214" s="18" t="n"/>
      <c r="AA214" s="18" t="n"/>
      <c r="AB214" s="160" t="inlineStr">
        <is>
          <t>Euro</t>
        </is>
      </c>
      <c r="AC214" s="644" t="n"/>
      <c r="AD214" s="645" t="n"/>
      <c r="AE214" s="644" t="n"/>
      <c r="AF214" s="645" t="n"/>
      <c r="AG214" s="645">
        <f>(IF(AE214&gt;0, AE214, IF(AD214&gt;0, AD214, IF(AC214&gt;0, AC214, 0))))+AF214</f>
        <v/>
      </c>
      <c r="AH214" s="645">
        <f>AG214*2</f>
        <v/>
      </c>
      <c r="AI214" s="645">
        <f>AG214*2.5</f>
        <v/>
      </c>
      <c r="AJ214" s="645">
        <f>AH214*2.5</f>
        <v/>
      </c>
      <c r="AK214" s="171" t="n"/>
      <c r="AL214" s="27" t="n"/>
      <c r="AM214" s="27" t="n"/>
      <c r="AN214" s="27" t="n"/>
      <c r="AO214" s="646" t="n"/>
      <c r="AP214" s="646" t="n"/>
      <c r="AQ214" s="27" t="n"/>
      <c r="AR214" s="41" t="n"/>
      <c r="AS214" s="41" t="n"/>
      <c r="AT214" s="41" t="n"/>
      <c r="AU214" s="41" t="n"/>
      <c r="AV214" s="62" t="n"/>
      <c r="AW214" s="62" t="n"/>
      <c r="AX214" s="62" t="n"/>
      <c r="AY214" s="648" t="n"/>
      <c r="AZ214" s="34" t="n"/>
      <c r="BA214" s="649" t="n"/>
      <c r="BB214" s="36" t="n"/>
      <c r="BC214" s="650" t="n"/>
      <c r="BD214" s="27" t="n"/>
      <c r="BE214" s="27" t="n"/>
      <c r="BF214" s="646" t="n"/>
      <c r="BG214" s="41" t="n"/>
      <c r="BH214" s="41" t="n"/>
      <c r="BI214" s="648" t="n"/>
      <c r="BJ214" s="27" t="n"/>
      <c r="BK214" s="27">
        <f>+WEEKNUM(BJ214)</f>
        <v/>
      </c>
      <c r="BL214" s="646" t="n"/>
      <c r="BM214" s="27" t="n"/>
      <c r="BN214" s="27" t="n"/>
      <c r="BO214" s="27" t="n"/>
      <c r="BP214" s="27" t="n"/>
      <c r="BQ214" s="27" t="n"/>
      <c r="BR214" s="108">
        <f>BO214*AH214</f>
        <v/>
      </c>
      <c r="BS214" s="108">
        <f>BR214-(BO214*AG214)</f>
        <v/>
      </c>
      <c r="BT214" s="112">
        <f>BO214*AK214</f>
        <v/>
      </c>
      <c r="BU214" s="13" t="n"/>
    </row>
    <row customHeight="1" ht="15" r="215" s="304">
      <c r="A215" s="5" t="n"/>
      <c r="B215" s="5" t="n"/>
      <c r="C215" s="6" t="inlineStr">
        <is>
          <t>KOI</t>
        </is>
      </c>
      <c r="D215" s="5" t="n"/>
      <c r="E215" s="8" t="n"/>
      <c r="F215" s="9" t="n"/>
      <c r="G215" s="5" t="n"/>
      <c r="H215" s="5" t="n"/>
      <c r="I215" s="149" t="n"/>
      <c r="J215" s="149" t="n"/>
      <c r="K215" s="149" t="n"/>
      <c r="L215" s="7" t="n"/>
      <c r="M215" s="13" t="n"/>
      <c r="N215" s="13" t="n"/>
      <c r="O215" s="13" t="n"/>
      <c r="P215" s="13" t="n"/>
      <c r="Q215" s="17" t="n"/>
      <c r="R215" s="17" t="n"/>
      <c r="S215" s="135" t="n"/>
      <c r="T215" s="16" t="n"/>
      <c r="U215" s="16" t="n"/>
      <c r="V215" s="16" t="n"/>
      <c r="W215" s="16" t="n"/>
      <c r="X215" s="16" t="n"/>
      <c r="Y215" s="16" t="n"/>
      <c r="Z215" s="18" t="n"/>
      <c r="AA215" s="18" t="n"/>
      <c r="AB215" s="160" t="inlineStr">
        <is>
          <t>Euro</t>
        </is>
      </c>
      <c r="AC215" s="644" t="n"/>
      <c r="AD215" s="645" t="n"/>
      <c r="AE215" s="644" t="n"/>
      <c r="AF215" s="645" t="n"/>
      <c r="AG215" s="645">
        <f>(IF(AE215&gt;0, AE215, IF(AD215&gt;0, AD215, IF(AC215&gt;0, AC215, 0))))+AF215</f>
        <v/>
      </c>
      <c r="AH215" s="645">
        <f>AG215*2</f>
        <v/>
      </c>
      <c r="AI215" s="645">
        <f>AG215*2.5</f>
        <v/>
      </c>
      <c r="AJ215" s="645">
        <f>AH215*2.5</f>
        <v/>
      </c>
      <c r="AK215" s="171" t="n"/>
      <c r="AL215" s="27" t="n"/>
      <c r="AM215" s="27" t="n"/>
      <c r="AN215" s="27" t="n"/>
      <c r="AO215" s="646" t="n"/>
      <c r="AP215" s="646" t="n"/>
      <c r="AQ215" s="27" t="n"/>
      <c r="AR215" s="41" t="n"/>
      <c r="AS215" s="41" t="n"/>
      <c r="AT215" s="41" t="n"/>
      <c r="AU215" s="41" t="n"/>
      <c r="AV215" s="62" t="n"/>
      <c r="AW215" s="62" t="n"/>
      <c r="AX215" s="62" t="n"/>
      <c r="AY215" s="648" t="n"/>
      <c r="AZ215" s="34" t="n"/>
      <c r="BA215" s="649" t="n"/>
      <c r="BB215" s="36" t="n"/>
      <c r="BC215" s="650" t="n"/>
      <c r="BD215" s="27" t="n"/>
      <c r="BE215" s="27" t="n"/>
      <c r="BF215" s="646" t="n"/>
      <c r="BG215" s="41" t="n"/>
      <c r="BH215" s="41" t="n"/>
      <c r="BI215" s="648" t="n"/>
      <c r="BJ215" s="27" t="n"/>
      <c r="BK215" s="27">
        <f>+WEEKNUM(BJ215)</f>
        <v/>
      </c>
      <c r="BL215" s="646" t="n"/>
      <c r="BM215" s="27" t="n"/>
      <c r="BN215" s="27" t="n"/>
      <c r="BO215" s="27" t="n"/>
      <c r="BP215" s="27" t="n"/>
      <c r="BQ215" s="27" t="n"/>
      <c r="BR215" s="108">
        <f>BO215*AH215</f>
        <v/>
      </c>
      <c r="BS215" s="108">
        <f>BR215-(BO215*AG215)</f>
        <v/>
      </c>
      <c r="BT215" s="112">
        <f>BO215*AK215</f>
        <v/>
      </c>
      <c r="BU215" s="13" t="n"/>
    </row>
    <row r="216">
      <c r="A216" s="5" t="n"/>
      <c r="B216" s="5" t="n"/>
      <c r="C216" s="6" t="inlineStr">
        <is>
          <t>KOI</t>
        </is>
      </c>
      <c r="D216" s="5" t="n"/>
      <c r="E216" s="8" t="n"/>
      <c r="F216" s="9" t="n"/>
      <c r="G216" s="5" t="n"/>
      <c r="H216" s="5" t="n"/>
      <c r="I216" s="149" t="n"/>
      <c r="J216" s="149" t="n"/>
      <c r="K216" s="149" t="n"/>
      <c r="L216" s="7" t="n"/>
      <c r="M216" s="13" t="n"/>
      <c r="N216" s="13" t="n"/>
      <c r="O216" s="13" t="n"/>
      <c r="P216" s="13" t="n"/>
      <c r="Q216" s="17" t="n"/>
      <c r="R216" s="17" t="n"/>
      <c r="S216" s="135" t="n"/>
      <c r="T216" s="16" t="n"/>
      <c r="U216" s="16" t="n"/>
      <c r="V216" s="16" t="n"/>
      <c r="W216" s="16" t="n"/>
      <c r="X216" s="16" t="n"/>
      <c r="Y216" s="16" t="n"/>
      <c r="Z216" s="18" t="n"/>
      <c r="AA216" s="18" t="n"/>
      <c r="AB216" s="160" t="inlineStr">
        <is>
          <t>Euro</t>
        </is>
      </c>
      <c r="AC216" s="644" t="n"/>
      <c r="AD216" s="645" t="n"/>
      <c r="AE216" s="644" t="n"/>
      <c r="AF216" s="645" t="n"/>
      <c r="AG216" s="645">
        <f>(IF(AE216&gt;0, AE216, IF(AD216&gt;0, AD216, IF(AC216&gt;0, AC216, 0))))+AF216</f>
        <v/>
      </c>
      <c r="AH216" s="645">
        <f>AG216*2</f>
        <v/>
      </c>
      <c r="AI216" s="645">
        <f>AG216*2.5</f>
        <v/>
      </c>
      <c r="AJ216" s="645">
        <f>AH216*2.5</f>
        <v/>
      </c>
      <c r="AK216" s="171" t="n"/>
      <c r="AL216" s="27" t="n"/>
      <c r="AM216" s="27" t="n"/>
      <c r="AN216" s="27" t="n"/>
      <c r="AO216" s="646" t="n"/>
      <c r="AP216" s="646" t="n"/>
      <c r="AQ216" s="27" t="n"/>
      <c r="AR216" s="41" t="n"/>
      <c r="AS216" s="41" t="n"/>
      <c r="AT216" s="41" t="n"/>
      <c r="AU216" s="41" t="n"/>
      <c r="AV216" s="62" t="n"/>
      <c r="AW216" s="62" t="n"/>
      <c r="AX216" s="62" t="n"/>
      <c r="AY216" s="648" t="n"/>
      <c r="AZ216" s="34" t="n"/>
      <c r="BA216" s="649" t="n"/>
      <c r="BB216" s="36" t="n"/>
      <c r="BC216" s="650" t="n"/>
      <c r="BD216" s="27" t="n"/>
      <c r="BE216" s="27" t="n"/>
      <c r="BF216" s="646" t="n"/>
      <c r="BG216" s="41" t="n"/>
      <c r="BH216" s="41" t="n"/>
      <c r="BI216" s="648" t="n"/>
      <c r="BJ216" s="27" t="n"/>
      <c r="BK216" s="27">
        <f>+WEEKNUM(BJ216)</f>
        <v/>
      </c>
      <c r="BL216" s="646" t="n"/>
      <c r="BM216" s="27" t="n"/>
      <c r="BN216" s="27" t="n"/>
      <c r="BO216" s="27" t="n"/>
      <c r="BP216" s="27" t="n"/>
      <c r="BQ216" s="27" t="n"/>
      <c r="BR216" s="108">
        <f>BO216*AH216</f>
        <v/>
      </c>
      <c r="BS216" s="108">
        <f>BR216-(BO216*AG216)</f>
        <v/>
      </c>
      <c r="BT216" s="112">
        <f>BO216*AK216</f>
        <v/>
      </c>
      <c r="BU216" s="13" t="n"/>
    </row>
    <row customHeight="1" ht="15" r="217" s="304">
      <c r="A217" s="5" t="n"/>
      <c r="B217" s="5" t="n"/>
      <c r="C217" s="6" t="inlineStr">
        <is>
          <t>KOI</t>
        </is>
      </c>
      <c r="D217" s="5" t="n"/>
      <c r="E217" s="8" t="n"/>
      <c r="F217" s="9" t="n"/>
      <c r="G217" s="5" t="n"/>
      <c r="H217" s="5" t="n"/>
      <c r="I217" s="149" t="n"/>
      <c r="J217" s="149" t="n"/>
      <c r="K217" s="149" t="n"/>
      <c r="L217" s="7" t="n"/>
      <c r="M217" s="13" t="n"/>
      <c r="N217" s="13" t="n"/>
      <c r="O217" s="13" t="n"/>
      <c r="P217" s="13" t="n"/>
      <c r="Q217" s="17" t="n"/>
      <c r="R217" s="17" t="n"/>
      <c r="S217" s="135" t="n"/>
      <c r="T217" s="16" t="n"/>
      <c r="U217" s="16" t="n"/>
      <c r="V217" s="16" t="n"/>
      <c r="W217" s="16" t="n"/>
      <c r="X217" s="16" t="n"/>
      <c r="Y217" s="16" t="n"/>
      <c r="Z217" s="18" t="n"/>
      <c r="AA217" s="18" t="n"/>
      <c r="AB217" s="160" t="inlineStr">
        <is>
          <t>Euro</t>
        </is>
      </c>
      <c r="AC217" s="644" t="n"/>
      <c r="AD217" s="645" t="n"/>
      <c r="AE217" s="644" t="n"/>
      <c r="AF217" s="645" t="n"/>
      <c r="AG217" s="645">
        <f>(IF(AE217&gt;0, AE217, IF(AD217&gt;0, AD217, IF(AC217&gt;0, AC217, 0))))+AF217</f>
        <v/>
      </c>
      <c r="AH217" s="645">
        <f>AG217*2</f>
        <v/>
      </c>
      <c r="AI217" s="645">
        <f>AG217*2.5</f>
        <v/>
      </c>
      <c r="AJ217" s="645">
        <f>AH217*2.5</f>
        <v/>
      </c>
      <c r="AK217" s="171" t="n"/>
      <c r="AL217" s="27" t="n"/>
      <c r="AM217" s="27" t="n"/>
      <c r="AN217" s="27" t="n"/>
      <c r="AO217" s="646" t="n"/>
      <c r="AP217" s="646" t="n"/>
      <c r="AQ217" s="27" t="n"/>
      <c r="AR217" s="41" t="n"/>
      <c r="AS217" s="41" t="n"/>
      <c r="AT217" s="41" t="n"/>
      <c r="AU217" s="41" t="n"/>
      <c r="AV217" s="62" t="n"/>
      <c r="AW217" s="62" t="n"/>
      <c r="AX217" s="62" t="n"/>
      <c r="AY217" s="648" t="n"/>
      <c r="AZ217" s="34" t="n"/>
      <c r="BA217" s="649" t="n"/>
      <c r="BB217" s="36" t="n"/>
      <c r="BC217" s="650" t="n"/>
      <c r="BD217" s="27" t="n"/>
      <c r="BE217" s="27" t="n"/>
      <c r="BF217" s="646" t="n"/>
      <c r="BG217" s="41" t="n"/>
      <c r="BH217" s="41" t="n"/>
      <c r="BI217" s="648" t="n"/>
      <c r="BJ217" s="27" t="n"/>
      <c r="BK217" s="27">
        <f>+WEEKNUM(BJ217)</f>
        <v/>
      </c>
      <c r="BL217" s="646" t="n"/>
      <c r="BM217" s="27" t="n"/>
      <c r="BN217" s="27" t="n"/>
      <c r="BO217" s="27" t="n"/>
      <c r="BP217" s="27" t="n"/>
      <c r="BQ217" s="27" t="n"/>
      <c r="BR217" s="108">
        <f>BO217*AH217</f>
        <v/>
      </c>
      <c r="BS217" s="108">
        <f>BR217-(BO217*AG217)</f>
        <v/>
      </c>
      <c r="BT217" s="112">
        <f>BO217*AK217</f>
        <v/>
      </c>
      <c r="BU217" s="13" t="n"/>
    </row>
    <row r="218">
      <c r="A218" s="5" t="n"/>
      <c r="B218" s="5" t="n"/>
      <c r="C218" s="6" t="inlineStr">
        <is>
          <t>KOI</t>
        </is>
      </c>
      <c r="D218" s="5" t="n"/>
      <c r="E218" s="8" t="n"/>
      <c r="F218" s="9" t="n"/>
      <c r="G218" s="5" t="n"/>
      <c r="H218" s="5" t="n"/>
      <c r="I218" s="149" t="n"/>
      <c r="J218" s="149" t="n"/>
      <c r="K218" s="149" t="n"/>
      <c r="L218" s="7" t="n"/>
      <c r="M218" s="13" t="n"/>
      <c r="N218" s="13" t="n"/>
      <c r="O218" s="13" t="n"/>
      <c r="P218" s="13" t="n"/>
      <c r="Q218" s="17" t="n"/>
      <c r="R218" s="17" t="n"/>
      <c r="S218" s="135" t="n"/>
      <c r="T218" s="16" t="n"/>
      <c r="U218" s="16" t="n"/>
      <c r="V218" s="16" t="n"/>
      <c r="W218" s="16" t="n"/>
      <c r="X218" s="16" t="n"/>
      <c r="Y218" s="16" t="n"/>
      <c r="Z218" s="18" t="n"/>
      <c r="AA218" s="18" t="n"/>
      <c r="AB218" s="160" t="inlineStr">
        <is>
          <t>Euro</t>
        </is>
      </c>
      <c r="AC218" s="644" t="n"/>
      <c r="AD218" s="645" t="n"/>
      <c r="AE218" s="644" t="n"/>
      <c r="AF218" s="645" t="n"/>
      <c r="AG218" s="645">
        <f>(IF(AE218&gt;0, AE218, IF(AD218&gt;0, AD218, IF(AC218&gt;0, AC218, 0))))+AF218</f>
        <v/>
      </c>
      <c r="AH218" s="645">
        <f>AG218*2</f>
        <v/>
      </c>
      <c r="AI218" s="645">
        <f>AG218*2.5</f>
        <v/>
      </c>
      <c r="AJ218" s="645">
        <f>AH218*2.5</f>
        <v/>
      </c>
      <c r="AK218" s="171" t="n"/>
      <c r="AL218" s="27" t="n"/>
      <c r="AM218" s="27" t="n"/>
      <c r="AN218" s="27" t="n"/>
      <c r="AO218" s="646" t="n"/>
      <c r="AP218" s="646" t="n"/>
      <c r="AQ218" s="27" t="n"/>
      <c r="AR218" s="41" t="n"/>
      <c r="AS218" s="41" t="n"/>
      <c r="AT218" s="41" t="n"/>
      <c r="AU218" s="41" t="n"/>
      <c r="AV218" s="62" t="n"/>
      <c r="AW218" s="62" t="n"/>
      <c r="AX218" s="62" t="n"/>
      <c r="AY218" s="648" t="n"/>
      <c r="AZ218" s="34" t="n"/>
      <c r="BA218" s="649" t="n"/>
      <c r="BB218" s="36" t="n"/>
      <c r="BC218" s="650" t="n"/>
      <c r="BD218" s="27" t="n"/>
      <c r="BE218" s="27" t="n"/>
      <c r="BF218" s="646" t="n"/>
      <c r="BG218" s="41" t="n"/>
      <c r="BH218" s="41" t="n"/>
      <c r="BI218" s="648" t="n"/>
      <c r="BJ218" s="27" t="n"/>
      <c r="BK218" s="27">
        <f>+WEEKNUM(BJ218)</f>
        <v/>
      </c>
      <c r="BL218" s="646" t="n"/>
      <c r="BM218" s="27" t="n"/>
      <c r="BN218" s="27" t="n"/>
      <c r="BO218" s="27" t="n"/>
      <c r="BP218" s="27" t="n"/>
      <c r="BQ218" s="27" t="n"/>
      <c r="BR218" s="108">
        <f>BO218*AH218</f>
        <v/>
      </c>
      <c r="BS218" s="108">
        <f>BR218-(BO218*AG218)</f>
        <v/>
      </c>
      <c r="BT218" s="112">
        <f>BO218*AK218</f>
        <v/>
      </c>
      <c r="BU218" s="13" t="n"/>
    </row>
    <row customHeight="1" ht="15" r="219" s="304">
      <c r="A219" s="5" t="n"/>
      <c r="B219" s="5" t="n"/>
      <c r="C219" s="6" t="inlineStr">
        <is>
          <t>KOI</t>
        </is>
      </c>
      <c r="D219" s="5" t="n"/>
      <c r="E219" s="8" t="n"/>
      <c r="F219" s="9" t="n"/>
      <c r="G219" s="5" t="n"/>
      <c r="H219" s="5" t="n"/>
      <c r="I219" s="149" t="n"/>
      <c r="J219" s="149" t="n"/>
      <c r="K219" s="149" t="n"/>
      <c r="L219" s="7" t="n"/>
      <c r="M219" s="13" t="n"/>
      <c r="N219" s="13" t="n"/>
      <c r="O219" s="13" t="n"/>
      <c r="P219" s="13" t="n"/>
      <c r="Q219" s="17" t="n"/>
      <c r="R219" s="17" t="n"/>
      <c r="S219" s="135" t="n"/>
      <c r="T219" s="16" t="n"/>
      <c r="U219" s="16" t="n"/>
      <c r="V219" s="16" t="n"/>
      <c r="W219" s="16" t="n"/>
      <c r="X219" s="16" t="n"/>
      <c r="Y219" s="16" t="n"/>
      <c r="Z219" s="18" t="n"/>
      <c r="AA219" s="18" t="n"/>
      <c r="AB219" s="160" t="inlineStr">
        <is>
          <t>Euro</t>
        </is>
      </c>
      <c r="AC219" s="644" t="n"/>
      <c r="AD219" s="645" t="n"/>
      <c r="AE219" s="644" t="n"/>
      <c r="AF219" s="645" t="n"/>
      <c r="AG219" s="645">
        <f>(IF(AE219&gt;0, AE219, IF(AD219&gt;0, AD219, IF(AC219&gt;0, AC219, 0))))+AF219</f>
        <v/>
      </c>
      <c r="AH219" s="645">
        <f>AG219*2</f>
        <v/>
      </c>
      <c r="AI219" s="645">
        <f>AG219*2.5</f>
        <v/>
      </c>
      <c r="AJ219" s="645">
        <f>AH219*2.5</f>
        <v/>
      </c>
      <c r="AK219" s="171" t="n"/>
      <c r="AL219" s="27" t="n"/>
      <c r="AM219" s="27" t="n"/>
      <c r="AN219" s="27" t="n"/>
      <c r="AO219" s="646" t="n"/>
      <c r="AP219" s="646" t="n"/>
      <c r="AQ219" s="27" t="n"/>
      <c r="AR219" s="41" t="n"/>
      <c r="AS219" s="41" t="n"/>
      <c r="AT219" s="41" t="n"/>
      <c r="AU219" s="41" t="n"/>
      <c r="AV219" s="62" t="n"/>
      <c r="AW219" s="62" t="n"/>
      <c r="AX219" s="62" t="n"/>
      <c r="AY219" s="648" t="n"/>
      <c r="AZ219" s="34" t="n"/>
      <c r="BA219" s="649" t="n"/>
      <c r="BB219" s="36" t="n"/>
      <c r="BC219" s="650" t="n"/>
      <c r="BD219" s="27" t="n"/>
      <c r="BE219" s="27" t="n"/>
      <c r="BF219" s="646" t="n"/>
      <c r="BG219" s="41" t="n"/>
      <c r="BH219" s="41" t="n"/>
      <c r="BI219" s="648" t="n"/>
      <c r="BJ219" s="27" t="n"/>
      <c r="BK219" s="27">
        <f>+WEEKNUM(BJ219)</f>
        <v/>
      </c>
      <c r="BL219" s="646" t="n"/>
      <c r="BM219" s="27" t="n"/>
      <c r="BN219" s="27" t="n"/>
      <c r="BO219" s="27" t="n"/>
      <c r="BP219" s="27" t="n"/>
      <c r="BQ219" s="27" t="n"/>
      <c r="BR219" s="108">
        <f>BO219*AH219</f>
        <v/>
      </c>
      <c r="BS219" s="108">
        <f>BR219-(BO219*AG219)</f>
        <v/>
      </c>
      <c r="BT219" s="112">
        <f>BO219*AK219</f>
        <v/>
      </c>
      <c r="BU219" s="13" t="n"/>
    </row>
    <row r="220">
      <c r="A220" s="5" t="n"/>
      <c r="B220" s="5" t="n"/>
      <c r="C220" s="6" t="inlineStr">
        <is>
          <t>KOI</t>
        </is>
      </c>
      <c r="D220" s="5" t="n"/>
      <c r="E220" s="8" t="n"/>
      <c r="F220" s="9" t="n"/>
      <c r="G220" s="5" t="n"/>
      <c r="H220" s="5" t="n"/>
      <c r="I220" s="149" t="n"/>
      <c r="J220" s="149" t="n"/>
      <c r="K220" s="149" t="n"/>
      <c r="L220" s="7" t="n"/>
      <c r="M220" s="13" t="n"/>
      <c r="N220" s="13" t="n"/>
      <c r="O220" s="13" t="n"/>
      <c r="P220" s="13" t="n"/>
      <c r="Q220" s="17" t="n"/>
      <c r="R220" s="17" t="n"/>
      <c r="S220" s="135" t="n"/>
      <c r="T220" s="16" t="n"/>
      <c r="U220" s="16" t="n"/>
      <c r="V220" s="16" t="n"/>
      <c r="W220" s="16" t="n"/>
      <c r="X220" s="16" t="n"/>
      <c r="Y220" s="16" t="n"/>
      <c r="Z220" s="18" t="n"/>
      <c r="AA220" s="18" t="n"/>
      <c r="AB220" s="160" t="inlineStr">
        <is>
          <t>Euro</t>
        </is>
      </c>
      <c r="AC220" s="644" t="n"/>
      <c r="AD220" s="645" t="n"/>
      <c r="AE220" s="644" t="n"/>
      <c r="AF220" s="645" t="n"/>
      <c r="AG220" s="645">
        <f>(IF(AE220&gt;0, AE220, IF(AD220&gt;0, AD220, IF(AC220&gt;0, AC220, 0))))+AF220</f>
        <v/>
      </c>
      <c r="AH220" s="645">
        <f>AG220*2</f>
        <v/>
      </c>
      <c r="AI220" s="645">
        <f>AG220*2.5</f>
        <v/>
      </c>
      <c r="AJ220" s="645">
        <f>AH220*2.5</f>
        <v/>
      </c>
      <c r="AK220" s="171" t="n"/>
      <c r="AL220" s="27" t="n"/>
      <c r="AM220" s="27" t="n"/>
      <c r="AN220" s="27" t="n"/>
      <c r="AO220" s="646" t="n"/>
      <c r="AP220" s="646" t="n"/>
      <c r="AQ220" s="27" t="n"/>
      <c r="AR220" s="41" t="n"/>
      <c r="AS220" s="41" t="n"/>
      <c r="AT220" s="41" t="n"/>
      <c r="AU220" s="41" t="n"/>
      <c r="AV220" s="62" t="n"/>
      <c r="AW220" s="62" t="n"/>
      <c r="AX220" s="62" t="n"/>
      <c r="AY220" s="648" t="n"/>
      <c r="AZ220" s="34" t="n"/>
      <c r="BA220" s="649" t="n"/>
      <c r="BB220" s="36" t="n"/>
      <c r="BC220" s="650" t="n"/>
      <c r="BD220" s="27" t="n"/>
      <c r="BE220" s="27" t="n"/>
      <c r="BF220" s="646" t="n"/>
      <c r="BG220" s="41" t="n"/>
      <c r="BH220" s="41" t="n"/>
      <c r="BI220" s="648" t="n"/>
      <c r="BJ220" s="27" t="n"/>
      <c r="BK220" s="27">
        <f>+WEEKNUM(BJ220)</f>
        <v/>
      </c>
      <c r="BL220" s="646" t="n"/>
      <c r="BM220" s="27" t="n"/>
      <c r="BN220" s="27" t="n"/>
      <c r="BO220" s="27" t="n"/>
      <c r="BP220" s="27" t="n"/>
      <c r="BQ220" s="27" t="n"/>
      <c r="BR220" s="108">
        <f>BO220*AH220</f>
        <v/>
      </c>
      <c r="BS220" s="108">
        <f>BR220-(BO220*AG220)</f>
        <v/>
      </c>
      <c r="BT220" s="112">
        <f>BO220*AK220</f>
        <v/>
      </c>
      <c r="BU220" s="13" t="n"/>
    </row>
    <row customHeight="1" ht="15" r="221" s="304">
      <c r="A221" s="5" t="n"/>
      <c r="B221" s="5" t="n"/>
      <c r="C221" s="6" t="inlineStr">
        <is>
          <t>KOI</t>
        </is>
      </c>
      <c r="D221" s="5" t="n"/>
      <c r="E221" s="8" t="n"/>
      <c r="F221" s="9" t="n"/>
      <c r="G221" s="5" t="n"/>
      <c r="H221" s="5" t="n"/>
      <c r="I221" s="149" t="n"/>
      <c r="J221" s="149" t="n"/>
      <c r="K221" s="149" t="n"/>
      <c r="L221" s="7" t="n"/>
      <c r="M221" s="13" t="n"/>
      <c r="N221" s="13" t="n"/>
      <c r="O221" s="13" t="n"/>
      <c r="P221" s="13" t="n"/>
      <c r="Q221" s="17" t="n"/>
      <c r="R221" s="17" t="n"/>
      <c r="S221" s="135" t="n"/>
      <c r="T221" s="16" t="n"/>
      <c r="U221" s="16" t="n"/>
      <c r="V221" s="16" t="n"/>
      <c r="W221" s="16" t="n"/>
      <c r="X221" s="16" t="n"/>
      <c r="Y221" s="16" t="n"/>
      <c r="Z221" s="18" t="n"/>
      <c r="AA221" s="18" t="n"/>
      <c r="AB221" s="160" t="inlineStr">
        <is>
          <t>Euro</t>
        </is>
      </c>
      <c r="AC221" s="644" t="n"/>
      <c r="AD221" s="645" t="n"/>
      <c r="AE221" s="644" t="n"/>
      <c r="AF221" s="645" t="n"/>
      <c r="AG221" s="645">
        <f>(IF(AE221&gt;0, AE221, IF(AD221&gt;0, AD221, IF(AC221&gt;0, AC221, 0))))+AF221</f>
        <v/>
      </c>
      <c r="AH221" s="645">
        <f>AG221*2</f>
        <v/>
      </c>
      <c r="AI221" s="645">
        <f>AG221*2.5</f>
        <v/>
      </c>
      <c r="AJ221" s="645">
        <f>AH221*2.5</f>
        <v/>
      </c>
      <c r="AK221" s="171" t="n"/>
      <c r="AL221" s="27" t="n"/>
      <c r="AM221" s="27" t="n"/>
      <c r="AN221" s="27" t="n"/>
      <c r="AO221" s="646" t="n"/>
      <c r="AP221" s="646" t="n"/>
      <c r="AQ221" s="27" t="n"/>
      <c r="AR221" s="41" t="n"/>
      <c r="AS221" s="41" t="n"/>
      <c r="AT221" s="41" t="n"/>
      <c r="AU221" s="41" t="n"/>
      <c r="AV221" s="62" t="n"/>
      <c r="AW221" s="62" t="n"/>
      <c r="AX221" s="62" t="n"/>
      <c r="AY221" s="648" t="n"/>
      <c r="AZ221" s="34" t="n"/>
      <c r="BA221" s="649" t="n"/>
      <c r="BB221" s="36" t="n"/>
      <c r="BC221" s="650" t="n"/>
      <c r="BD221" s="27" t="n"/>
      <c r="BE221" s="27" t="n"/>
      <c r="BF221" s="646" t="n"/>
      <c r="BG221" s="41" t="n"/>
      <c r="BH221" s="41" t="n"/>
      <c r="BI221" s="648" t="n"/>
      <c r="BJ221" s="27" t="n"/>
      <c r="BK221" s="27">
        <f>+WEEKNUM(BJ221)</f>
        <v/>
      </c>
      <c r="BL221" s="646" t="n"/>
      <c r="BM221" s="27" t="n"/>
      <c r="BN221" s="27" t="n"/>
      <c r="BO221" s="27" t="n"/>
      <c r="BP221" s="27" t="n"/>
      <c r="BQ221" s="27" t="n"/>
      <c r="BR221" s="108">
        <f>BO221*AH221</f>
        <v/>
      </c>
      <c r="BS221" s="108">
        <f>BR221-(BO221*AG221)</f>
        <v/>
      </c>
      <c r="BT221" s="112">
        <f>BO221*AK221</f>
        <v/>
      </c>
      <c r="BU221" s="13" t="n"/>
    </row>
    <row r="222">
      <c r="A222" s="5" t="n"/>
      <c r="B222" s="5" t="n"/>
      <c r="C222" s="6" t="inlineStr">
        <is>
          <t>KOI</t>
        </is>
      </c>
      <c r="D222" s="5" t="n"/>
      <c r="E222" s="8" t="n"/>
      <c r="F222" s="9" t="n"/>
      <c r="G222" s="5" t="n"/>
      <c r="H222" s="5" t="n"/>
      <c r="I222" s="149" t="n"/>
      <c r="J222" s="149" t="n"/>
      <c r="K222" s="149" t="n"/>
      <c r="L222" s="7" t="n"/>
      <c r="M222" s="13" t="n"/>
      <c r="N222" s="13" t="n"/>
      <c r="O222" s="13" t="n"/>
      <c r="P222" s="13" t="n"/>
      <c r="Q222" s="17" t="n"/>
      <c r="R222" s="17" t="n"/>
      <c r="S222" s="135" t="n"/>
      <c r="T222" s="16" t="n"/>
      <c r="U222" s="16" t="n"/>
      <c r="V222" s="16" t="n"/>
      <c r="W222" s="16" t="n"/>
      <c r="X222" s="16" t="n"/>
      <c r="Y222" s="16" t="n"/>
      <c r="Z222" s="18" t="n"/>
      <c r="AA222" s="18" t="n"/>
      <c r="AB222" s="160" t="inlineStr">
        <is>
          <t>Euro</t>
        </is>
      </c>
      <c r="AC222" s="644" t="n"/>
      <c r="AD222" s="645" t="n"/>
      <c r="AE222" s="644" t="n"/>
      <c r="AF222" s="645" t="n"/>
      <c r="AG222" s="645">
        <f>(IF(AE222&gt;0, AE222, IF(AD222&gt;0, AD222, IF(AC222&gt;0, AC222, 0))))+AF222</f>
        <v/>
      </c>
      <c r="AH222" s="645">
        <f>AG222*2</f>
        <v/>
      </c>
      <c r="AI222" s="645">
        <f>AG222*2.5</f>
        <v/>
      </c>
      <c r="AJ222" s="645">
        <f>AH222*2.5</f>
        <v/>
      </c>
      <c r="AK222" s="171" t="n"/>
      <c r="AL222" s="27" t="n"/>
      <c r="AM222" s="27" t="n"/>
      <c r="AN222" s="27" t="n"/>
      <c r="AO222" s="646" t="n"/>
      <c r="AP222" s="646" t="n"/>
      <c r="AQ222" s="27" t="n"/>
      <c r="AR222" s="41" t="n"/>
      <c r="AS222" s="41" t="n"/>
      <c r="AT222" s="41" t="n"/>
      <c r="AU222" s="41" t="n"/>
      <c r="AV222" s="62" t="n"/>
      <c r="AW222" s="62" t="n"/>
      <c r="AX222" s="62" t="n"/>
      <c r="AY222" s="648" t="n"/>
      <c r="AZ222" s="34" t="n"/>
      <c r="BA222" s="649" t="n"/>
      <c r="BB222" s="36" t="n"/>
      <c r="BC222" s="650" t="n"/>
      <c r="BD222" s="27" t="n"/>
      <c r="BE222" s="27" t="n"/>
      <c r="BF222" s="646" t="n"/>
      <c r="BG222" s="41" t="n"/>
      <c r="BH222" s="41" t="n"/>
      <c r="BI222" s="648" t="n"/>
      <c r="BJ222" s="27" t="n"/>
      <c r="BK222" s="27">
        <f>+WEEKNUM(BJ222)</f>
        <v/>
      </c>
      <c r="BL222" s="646" t="n"/>
      <c r="BM222" s="27" t="n"/>
      <c r="BN222" s="27" t="n"/>
      <c r="BO222" s="27" t="n"/>
      <c r="BP222" s="27" t="n"/>
      <c r="BQ222" s="27" t="n"/>
      <c r="BR222" s="108">
        <f>BO222*AH222</f>
        <v/>
      </c>
      <c r="BS222" s="108">
        <f>BR222-(BO222*AG222)</f>
        <v/>
      </c>
      <c r="BT222" s="112">
        <f>BO222*AK222</f>
        <v/>
      </c>
      <c r="BU222" s="13" t="n"/>
    </row>
    <row customHeight="1" ht="15" r="223" s="304">
      <c r="A223" s="5" t="n"/>
      <c r="B223" s="5" t="n"/>
      <c r="C223" s="6" t="inlineStr">
        <is>
          <t>KOI</t>
        </is>
      </c>
      <c r="D223" s="5" t="n"/>
      <c r="E223" s="8" t="n"/>
      <c r="F223" s="9" t="n"/>
      <c r="G223" s="5" t="n"/>
      <c r="H223" s="5" t="n"/>
      <c r="I223" s="149" t="n"/>
      <c r="J223" s="149" t="n"/>
      <c r="K223" s="149" t="n"/>
      <c r="L223" s="7" t="n"/>
      <c r="M223" s="13" t="n"/>
      <c r="N223" s="13" t="n"/>
      <c r="O223" s="13" t="n"/>
      <c r="P223" s="13" t="n"/>
      <c r="Q223" s="17" t="n"/>
      <c r="R223" s="17" t="n"/>
      <c r="S223" s="135" t="n"/>
      <c r="T223" s="16" t="n"/>
      <c r="U223" s="16" t="n"/>
      <c r="V223" s="16" t="n"/>
      <c r="W223" s="16" t="n"/>
      <c r="X223" s="16" t="n"/>
      <c r="Y223" s="16" t="n"/>
      <c r="Z223" s="18" t="n"/>
      <c r="AA223" s="18" t="n"/>
      <c r="AB223" s="160" t="inlineStr">
        <is>
          <t>Euro</t>
        </is>
      </c>
      <c r="AC223" s="644" t="n"/>
      <c r="AD223" s="645" t="n"/>
      <c r="AE223" s="644" t="n"/>
      <c r="AF223" s="645" t="n"/>
      <c r="AG223" s="645">
        <f>(IF(AE223&gt;0, AE223, IF(AD223&gt;0, AD223, IF(AC223&gt;0, AC223, 0))))+AF223</f>
        <v/>
      </c>
      <c r="AH223" s="645">
        <f>AG223*2</f>
        <v/>
      </c>
      <c r="AI223" s="645">
        <f>AG223*2.5</f>
        <v/>
      </c>
      <c r="AJ223" s="645">
        <f>AH223*2.5</f>
        <v/>
      </c>
      <c r="AK223" s="171" t="n"/>
      <c r="AL223" s="27" t="n"/>
      <c r="AM223" s="27" t="n"/>
      <c r="AN223" s="27" t="n"/>
      <c r="AO223" s="646" t="n"/>
      <c r="AP223" s="646" t="n"/>
      <c r="AQ223" s="27" t="n"/>
      <c r="AR223" s="41" t="n"/>
      <c r="AS223" s="41" t="n"/>
      <c r="AT223" s="41" t="n"/>
      <c r="AU223" s="41" t="n"/>
      <c r="AV223" s="62" t="n"/>
      <c r="AW223" s="62" t="n"/>
      <c r="AX223" s="62" t="n"/>
      <c r="AY223" s="648" t="n"/>
      <c r="AZ223" s="34" t="n"/>
      <c r="BA223" s="649" t="n"/>
      <c r="BB223" s="36" t="n"/>
      <c r="BC223" s="650" t="n"/>
      <c r="BD223" s="27" t="n"/>
      <c r="BE223" s="27" t="n"/>
      <c r="BF223" s="646" t="n"/>
      <c r="BG223" s="41" t="n"/>
      <c r="BH223" s="41" t="n"/>
      <c r="BI223" s="648" t="n"/>
      <c r="BJ223" s="27" t="n"/>
      <c r="BK223" s="27">
        <f>+WEEKNUM(BJ223)</f>
        <v/>
      </c>
      <c r="BL223" s="646" t="n"/>
      <c r="BM223" s="27" t="n"/>
      <c r="BN223" s="27" t="n"/>
      <c r="BO223" s="27" t="n"/>
      <c r="BP223" s="27" t="n"/>
      <c r="BQ223" s="27" t="n"/>
      <c r="BR223" s="108">
        <f>BO223*AH223</f>
        <v/>
      </c>
      <c r="BS223" s="108">
        <f>BR223-(BO223*AG223)</f>
        <v/>
      </c>
      <c r="BT223" s="112">
        <f>BO223*AK223</f>
        <v/>
      </c>
      <c r="BU223" s="13" t="n"/>
    </row>
    <row r="224">
      <c r="A224" s="5" t="n"/>
      <c r="B224" s="5" t="n"/>
      <c r="C224" s="6" t="inlineStr">
        <is>
          <t>KOI</t>
        </is>
      </c>
      <c r="D224" s="5" t="n"/>
      <c r="E224" s="8" t="n"/>
      <c r="F224" s="9" t="n"/>
      <c r="G224" s="5" t="n"/>
      <c r="H224" s="5" t="n"/>
      <c r="I224" s="149" t="n"/>
      <c r="J224" s="149" t="n"/>
      <c r="K224" s="149" t="n"/>
      <c r="L224" s="7" t="n"/>
      <c r="M224" s="13" t="n"/>
      <c r="N224" s="13" t="n"/>
      <c r="O224" s="13" t="n"/>
      <c r="P224" s="13" t="n"/>
      <c r="Q224" s="17" t="n"/>
      <c r="R224" s="17" t="n"/>
      <c r="S224" s="135" t="n"/>
      <c r="T224" s="16" t="n"/>
      <c r="U224" s="16" t="n"/>
      <c r="V224" s="16" t="n"/>
      <c r="W224" s="16" t="n"/>
      <c r="X224" s="16" t="n"/>
      <c r="Y224" s="16" t="n"/>
      <c r="Z224" s="18" t="n"/>
      <c r="AA224" s="18" t="n"/>
      <c r="AB224" s="160" t="inlineStr">
        <is>
          <t>Euro</t>
        </is>
      </c>
      <c r="AC224" s="644" t="n"/>
      <c r="AD224" s="645" t="n"/>
      <c r="AE224" s="644" t="n"/>
      <c r="AF224" s="645" t="n"/>
      <c r="AG224" s="645">
        <f>(IF(AE224&gt;0, AE224, IF(AD224&gt;0, AD224, IF(AC224&gt;0, AC224, 0))))+AF224</f>
        <v/>
      </c>
      <c r="AH224" s="645">
        <f>AG224*2</f>
        <v/>
      </c>
      <c r="AI224" s="645">
        <f>AG224*2.5</f>
        <v/>
      </c>
      <c r="AJ224" s="645">
        <f>AH224*2.5</f>
        <v/>
      </c>
      <c r="AK224" s="171" t="n"/>
      <c r="AL224" s="27" t="n"/>
      <c r="AM224" s="27" t="n"/>
      <c r="AN224" s="27" t="n"/>
      <c r="AO224" s="646" t="n"/>
      <c r="AP224" s="646" t="n"/>
      <c r="AQ224" s="27" t="n"/>
      <c r="AR224" s="41" t="n"/>
      <c r="AS224" s="41" t="n"/>
      <c r="AT224" s="41" t="n"/>
      <c r="AU224" s="41" t="n"/>
      <c r="AV224" s="62" t="n"/>
      <c r="AW224" s="62" t="n"/>
      <c r="AX224" s="62" t="n"/>
      <c r="AY224" s="648" t="n"/>
      <c r="AZ224" s="34" t="n"/>
      <c r="BA224" s="649" t="n"/>
      <c r="BB224" s="36" t="n"/>
      <c r="BC224" s="650" t="n"/>
      <c r="BD224" s="27" t="n"/>
      <c r="BE224" s="27" t="n"/>
      <c r="BF224" s="646" t="n"/>
      <c r="BG224" s="41" t="n"/>
      <c r="BH224" s="41" t="n"/>
      <c r="BI224" s="648" t="n"/>
      <c r="BJ224" s="27" t="n"/>
      <c r="BK224" s="27">
        <f>+WEEKNUM(BJ224)</f>
        <v/>
      </c>
      <c r="BL224" s="646" t="n"/>
      <c r="BM224" s="27" t="n"/>
      <c r="BN224" s="27" t="n"/>
      <c r="BO224" s="27" t="n"/>
      <c r="BP224" s="27" t="n"/>
      <c r="BQ224" s="27" t="n"/>
      <c r="BR224" s="108">
        <f>BO224*AH224</f>
        <v/>
      </c>
      <c r="BS224" s="108">
        <f>BR224-(BO224*AG224)</f>
        <v/>
      </c>
      <c r="BT224" s="112">
        <f>BO224*AK224</f>
        <v/>
      </c>
      <c r="BU224" s="13" t="n"/>
    </row>
    <row customHeight="1" ht="15" r="225" s="304">
      <c r="A225" s="5" t="n"/>
      <c r="B225" s="5" t="n"/>
      <c r="C225" s="6" t="inlineStr">
        <is>
          <t>KOI</t>
        </is>
      </c>
      <c r="D225" s="5" t="n"/>
      <c r="E225" s="8" t="n"/>
      <c r="F225" s="9" t="n"/>
      <c r="G225" s="5" t="n"/>
      <c r="H225" s="5" t="n"/>
      <c r="I225" s="149" t="n"/>
      <c r="J225" s="149" t="n"/>
      <c r="K225" s="149" t="n"/>
      <c r="L225" s="7" t="n"/>
      <c r="M225" s="13" t="n"/>
      <c r="N225" s="13" t="n"/>
      <c r="O225" s="13" t="n"/>
      <c r="P225" s="13" t="n"/>
      <c r="Q225" s="17" t="n"/>
      <c r="R225" s="17" t="n"/>
      <c r="S225" s="135" t="n"/>
      <c r="T225" s="16" t="n"/>
      <c r="U225" s="16" t="n"/>
      <c r="V225" s="16" t="n"/>
      <c r="W225" s="16" t="n"/>
      <c r="X225" s="16" t="n"/>
      <c r="Y225" s="16" t="n"/>
      <c r="Z225" s="18" t="n"/>
      <c r="AA225" s="18" t="n"/>
      <c r="AB225" s="160" t="inlineStr">
        <is>
          <t>Euro</t>
        </is>
      </c>
      <c r="AC225" s="644" t="n"/>
      <c r="AD225" s="645" t="n"/>
      <c r="AE225" s="644" t="n"/>
      <c r="AF225" s="645" t="n"/>
      <c r="AG225" s="645">
        <f>(IF(AE225&gt;0, AE225, IF(AD225&gt;0, AD225, IF(AC225&gt;0, AC225, 0))))+AF225</f>
        <v/>
      </c>
      <c r="AH225" s="645">
        <f>AG225*2</f>
        <v/>
      </c>
      <c r="AI225" s="645">
        <f>AG225*2.5</f>
        <v/>
      </c>
      <c r="AJ225" s="645">
        <f>AH225*2.5</f>
        <v/>
      </c>
      <c r="AK225" s="171" t="n"/>
      <c r="AL225" s="27" t="n"/>
      <c r="AM225" s="27" t="n"/>
      <c r="AN225" s="27" t="n"/>
      <c r="AO225" s="646" t="n"/>
      <c r="AP225" s="646" t="n"/>
      <c r="AQ225" s="27" t="n"/>
      <c r="AR225" s="41" t="n"/>
      <c r="AS225" s="41" t="n"/>
      <c r="AT225" s="41" t="n"/>
      <c r="AU225" s="41" t="n"/>
      <c r="AV225" s="62" t="n"/>
      <c r="AW225" s="62" t="n"/>
      <c r="AX225" s="62" t="n"/>
      <c r="AY225" s="648" t="n"/>
      <c r="AZ225" s="34" t="n"/>
      <c r="BA225" s="649" t="n"/>
      <c r="BB225" s="36" t="n"/>
      <c r="BC225" s="650" t="n"/>
      <c r="BD225" s="27" t="n"/>
      <c r="BE225" s="27" t="n"/>
      <c r="BF225" s="646" t="n"/>
      <c r="BG225" s="41" t="n"/>
      <c r="BH225" s="41" t="n"/>
      <c r="BI225" s="648" t="n"/>
      <c r="BJ225" s="27" t="n"/>
      <c r="BK225" s="27">
        <f>+WEEKNUM(BJ225)</f>
        <v/>
      </c>
      <c r="BL225" s="646" t="n"/>
      <c r="BM225" s="27" t="n"/>
      <c r="BN225" s="27" t="n"/>
      <c r="BO225" s="27" t="n"/>
      <c r="BP225" s="27" t="n"/>
      <c r="BQ225" s="27" t="n"/>
      <c r="BR225" s="108">
        <f>BO225*AH225</f>
        <v/>
      </c>
      <c r="BS225" s="108">
        <f>BR225-(BO225*AG225)</f>
        <v/>
      </c>
      <c r="BT225" s="112">
        <f>BO225*AK225</f>
        <v/>
      </c>
      <c r="BU225" s="13" t="n"/>
    </row>
    <row r="226">
      <c r="A226" s="5" t="n"/>
      <c r="B226" s="5" t="n"/>
      <c r="C226" s="6" t="inlineStr">
        <is>
          <t>KOI</t>
        </is>
      </c>
      <c r="D226" s="5" t="n"/>
      <c r="E226" s="8" t="n"/>
      <c r="F226" s="9" t="n"/>
      <c r="G226" s="5" t="n"/>
      <c r="H226" s="5" t="n"/>
      <c r="I226" s="149" t="n"/>
      <c r="J226" s="149" t="n"/>
      <c r="K226" s="149" t="n"/>
      <c r="L226" s="7" t="n"/>
      <c r="M226" s="13" t="n"/>
      <c r="N226" s="13" t="n"/>
      <c r="O226" s="13" t="n"/>
      <c r="P226" s="13" t="n"/>
      <c r="Q226" s="17" t="n"/>
      <c r="R226" s="17" t="n"/>
      <c r="S226" s="135" t="n"/>
      <c r="T226" s="16" t="n"/>
      <c r="U226" s="16" t="n"/>
      <c r="V226" s="16" t="n"/>
      <c r="W226" s="16" t="n"/>
      <c r="X226" s="16" t="n"/>
      <c r="Y226" s="16" t="n"/>
      <c r="Z226" s="18" t="n"/>
      <c r="AA226" s="18" t="n"/>
      <c r="AB226" s="160" t="inlineStr">
        <is>
          <t>Euro</t>
        </is>
      </c>
      <c r="AC226" s="644" t="n"/>
      <c r="AD226" s="645" t="n"/>
      <c r="AE226" s="644" t="n"/>
      <c r="AF226" s="645" t="n"/>
      <c r="AG226" s="645">
        <f>(IF(AE226&gt;0, AE226, IF(AD226&gt;0, AD226, IF(AC226&gt;0, AC226, 0))))+AF226</f>
        <v/>
      </c>
      <c r="AH226" s="645">
        <f>AG226*2</f>
        <v/>
      </c>
      <c r="AI226" s="645">
        <f>AG226*2.5</f>
        <v/>
      </c>
      <c r="AJ226" s="645">
        <f>AH226*2.5</f>
        <v/>
      </c>
      <c r="AK226" s="171" t="n"/>
      <c r="AL226" s="27" t="n"/>
      <c r="AM226" s="27" t="n"/>
      <c r="AN226" s="27" t="n"/>
      <c r="AO226" s="646" t="n"/>
      <c r="AP226" s="646" t="n"/>
      <c r="AQ226" s="27" t="n"/>
      <c r="AR226" s="41" t="n"/>
      <c r="AS226" s="41" t="n"/>
      <c r="AT226" s="41" t="n"/>
      <c r="AU226" s="41" t="n"/>
      <c r="AV226" s="62" t="n"/>
      <c r="AW226" s="62" t="n"/>
      <c r="AX226" s="62" t="n"/>
      <c r="AY226" s="648" t="n"/>
      <c r="AZ226" s="34" t="n"/>
      <c r="BA226" s="649" t="n"/>
      <c r="BB226" s="36" t="n"/>
      <c r="BC226" s="650" t="n"/>
      <c r="BD226" s="27" t="n"/>
      <c r="BE226" s="27" t="n"/>
      <c r="BF226" s="646" t="n"/>
      <c r="BG226" s="41" t="n"/>
      <c r="BH226" s="41" t="n"/>
      <c r="BI226" s="648" t="n"/>
      <c r="BJ226" s="27" t="n"/>
      <c r="BK226" s="27">
        <f>+WEEKNUM(BJ226)</f>
        <v/>
      </c>
      <c r="BL226" s="646" t="n"/>
      <c r="BM226" s="27" t="n"/>
      <c r="BN226" s="27" t="n"/>
      <c r="BO226" s="27" t="n"/>
      <c r="BP226" s="27" t="n"/>
      <c r="BQ226" s="27" t="n"/>
      <c r="BR226" s="108">
        <f>BO226*AH226</f>
        <v/>
      </c>
      <c r="BS226" s="108">
        <f>BR226-(BO226*AG226)</f>
        <v/>
      </c>
      <c r="BT226" s="112">
        <f>BO226*AK226</f>
        <v/>
      </c>
      <c r="BU226" s="13" t="n"/>
    </row>
    <row customHeight="1" ht="15" r="227" s="304">
      <c r="A227" s="5" t="n"/>
      <c r="B227" s="5" t="n"/>
      <c r="C227" s="6" t="inlineStr">
        <is>
          <t>KOI</t>
        </is>
      </c>
      <c r="D227" s="5" t="n"/>
      <c r="E227" s="8" t="n"/>
      <c r="F227" s="9" t="n"/>
      <c r="G227" s="5" t="n"/>
      <c r="H227" s="5" t="n"/>
      <c r="I227" s="149" t="n"/>
      <c r="J227" s="149" t="n"/>
      <c r="K227" s="149" t="n"/>
      <c r="L227" s="7" t="n"/>
      <c r="M227" s="13" t="n"/>
      <c r="N227" s="13" t="n"/>
      <c r="O227" s="13" t="n"/>
      <c r="P227" s="13" t="n"/>
      <c r="Q227" s="17" t="n"/>
      <c r="R227" s="17" t="n"/>
      <c r="S227" s="135" t="n"/>
      <c r="T227" s="16" t="n"/>
      <c r="U227" s="16" t="n"/>
      <c r="V227" s="16" t="n"/>
      <c r="W227" s="16" t="n"/>
      <c r="X227" s="16" t="n"/>
      <c r="Y227" s="16" t="n"/>
      <c r="Z227" s="18" t="n"/>
      <c r="AA227" s="18" t="n"/>
      <c r="AB227" s="160" t="inlineStr">
        <is>
          <t>Euro</t>
        </is>
      </c>
      <c r="AC227" s="644" t="n"/>
      <c r="AD227" s="645" t="n"/>
      <c r="AE227" s="644" t="n"/>
      <c r="AF227" s="645" t="n"/>
      <c r="AG227" s="645">
        <f>(IF(AE227&gt;0, AE227, IF(AD227&gt;0, AD227, IF(AC227&gt;0, AC227, 0))))+AF227</f>
        <v/>
      </c>
      <c r="AH227" s="645">
        <f>AG227*2</f>
        <v/>
      </c>
      <c r="AI227" s="645">
        <f>AG227*2.5</f>
        <v/>
      </c>
      <c r="AJ227" s="645">
        <f>AH227*2.5</f>
        <v/>
      </c>
      <c r="AK227" s="171" t="n"/>
      <c r="AL227" s="27" t="n"/>
      <c r="AM227" s="27" t="n"/>
      <c r="AN227" s="27" t="n"/>
      <c r="AO227" s="646" t="n"/>
      <c r="AP227" s="646" t="n"/>
      <c r="AQ227" s="27" t="n"/>
      <c r="AR227" s="41" t="n"/>
      <c r="AS227" s="41" t="n"/>
      <c r="AT227" s="41" t="n"/>
      <c r="AU227" s="41" t="n"/>
      <c r="AV227" s="62" t="n"/>
      <c r="AW227" s="62" t="n"/>
      <c r="AX227" s="62" t="n"/>
      <c r="AY227" s="648" t="n"/>
      <c r="AZ227" s="34" t="n"/>
      <c r="BA227" s="649" t="n"/>
      <c r="BB227" s="36" t="n"/>
      <c r="BC227" s="650" t="n"/>
      <c r="BD227" s="27" t="n"/>
      <c r="BE227" s="27" t="n"/>
      <c r="BF227" s="646" t="n"/>
      <c r="BG227" s="41" t="n"/>
      <c r="BH227" s="41" t="n"/>
      <c r="BI227" s="648" t="n"/>
      <c r="BJ227" s="27" t="n"/>
      <c r="BK227" s="27">
        <f>+WEEKNUM(BJ227)</f>
        <v/>
      </c>
      <c r="BL227" s="646" t="n"/>
      <c r="BM227" s="27" t="n"/>
      <c r="BN227" s="27" t="n"/>
      <c r="BO227" s="27" t="n"/>
      <c r="BP227" s="27" t="n"/>
      <c r="BQ227" s="27" t="n"/>
      <c r="BR227" s="108">
        <f>BO227*AH227</f>
        <v/>
      </c>
      <c r="BS227" s="108">
        <f>BR227-(BO227*AG227)</f>
        <v/>
      </c>
      <c r="BT227" s="112">
        <f>BO227*AK227</f>
        <v/>
      </c>
      <c r="BU227" s="13" t="n"/>
    </row>
    <row r="228">
      <c r="A228" s="5" t="n"/>
      <c r="B228" s="5" t="n"/>
      <c r="C228" s="6" t="inlineStr">
        <is>
          <t>KOI</t>
        </is>
      </c>
      <c r="D228" s="5" t="n"/>
      <c r="E228" s="8" t="n"/>
      <c r="F228" s="9" t="n"/>
      <c r="G228" s="5" t="n"/>
      <c r="H228" s="5" t="n"/>
      <c r="I228" s="149" t="n"/>
      <c r="J228" s="149" t="n"/>
      <c r="K228" s="149" t="n"/>
      <c r="L228" s="7" t="n"/>
      <c r="M228" s="13" t="n"/>
      <c r="N228" s="13" t="n"/>
      <c r="O228" s="13" t="n"/>
      <c r="P228" s="13" t="n"/>
      <c r="Q228" s="17" t="n"/>
      <c r="R228" s="17" t="n"/>
      <c r="S228" s="135" t="n"/>
      <c r="T228" s="16" t="n"/>
      <c r="U228" s="16" t="n"/>
      <c r="V228" s="16" t="n"/>
      <c r="W228" s="16" t="n"/>
      <c r="X228" s="16" t="n"/>
      <c r="Y228" s="16" t="n"/>
      <c r="Z228" s="18" t="n"/>
      <c r="AA228" s="18" t="n"/>
      <c r="AB228" s="160" t="inlineStr">
        <is>
          <t>Euro</t>
        </is>
      </c>
      <c r="AC228" s="644" t="n"/>
      <c r="AD228" s="645" t="n"/>
      <c r="AE228" s="644" t="n"/>
      <c r="AF228" s="645" t="n"/>
      <c r="AG228" s="645">
        <f>(IF(AE228&gt;0, AE228, IF(AD228&gt;0, AD228, IF(AC228&gt;0, AC228, 0))))+AF228</f>
        <v/>
      </c>
      <c r="AH228" s="645">
        <f>AG228*2</f>
        <v/>
      </c>
      <c r="AI228" s="645">
        <f>AG228*2.5</f>
        <v/>
      </c>
      <c r="AJ228" s="645">
        <f>AH228*2.5</f>
        <v/>
      </c>
      <c r="AK228" s="171" t="n"/>
      <c r="AL228" s="27" t="n"/>
      <c r="AM228" s="27" t="n"/>
      <c r="AN228" s="27" t="n"/>
      <c r="AO228" s="646" t="n"/>
      <c r="AP228" s="646" t="n"/>
      <c r="AQ228" s="27" t="n"/>
      <c r="AR228" s="41" t="n"/>
      <c r="AS228" s="41" t="n"/>
      <c r="AT228" s="41" t="n"/>
      <c r="AU228" s="41" t="n"/>
      <c r="AV228" s="62" t="n"/>
      <c r="AW228" s="62" t="n"/>
      <c r="AX228" s="62" t="n"/>
      <c r="AY228" s="648" t="n"/>
      <c r="AZ228" s="34" t="n"/>
      <c r="BA228" s="649" t="n"/>
      <c r="BB228" s="36" t="n"/>
      <c r="BC228" s="650" t="n"/>
      <c r="BD228" s="27" t="n"/>
      <c r="BE228" s="27" t="n"/>
      <c r="BF228" s="646" t="n"/>
      <c r="BG228" s="41" t="n"/>
      <c r="BH228" s="41" t="n"/>
      <c r="BI228" s="648" t="n"/>
      <c r="BJ228" s="27" t="n"/>
      <c r="BK228" s="27">
        <f>+WEEKNUM(BJ228)</f>
        <v/>
      </c>
      <c r="BL228" s="646" t="n"/>
      <c r="BM228" s="27" t="n"/>
      <c r="BN228" s="27" t="n"/>
      <c r="BO228" s="27" t="n"/>
      <c r="BP228" s="27" t="n"/>
      <c r="BQ228" s="27" t="n"/>
      <c r="BR228" s="108">
        <f>BO228*AH228</f>
        <v/>
      </c>
      <c r="BS228" s="108">
        <f>BR228-(BO228*AG228)</f>
        <v/>
      </c>
      <c r="BT228" s="112">
        <f>BO228*AK228</f>
        <v/>
      </c>
      <c r="BU228" s="13" t="n"/>
    </row>
    <row customHeight="1" ht="15" r="229" s="304">
      <c r="A229" s="5" t="n"/>
      <c r="B229" s="5" t="n"/>
      <c r="C229" s="6" t="inlineStr">
        <is>
          <t>KOI</t>
        </is>
      </c>
      <c r="D229" s="5" t="n"/>
      <c r="E229" s="8" t="n"/>
      <c r="F229" s="9" t="n"/>
      <c r="G229" s="5" t="n"/>
      <c r="H229" s="5" t="n"/>
      <c r="I229" s="149" t="n"/>
      <c r="J229" s="149" t="n"/>
      <c r="K229" s="149" t="n"/>
      <c r="L229" s="7" t="n"/>
      <c r="M229" s="13" t="n"/>
      <c r="N229" s="13" t="n"/>
      <c r="O229" s="13" t="n"/>
      <c r="P229" s="13" t="n"/>
      <c r="Q229" s="17" t="n"/>
      <c r="R229" s="17" t="n"/>
      <c r="S229" s="135" t="n"/>
      <c r="T229" s="16" t="n"/>
      <c r="U229" s="16" t="n"/>
      <c r="V229" s="16" t="n"/>
      <c r="W229" s="16" t="n"/>
      <c r="X229" s="16" t="n"/>
      <c r="Y229" s="16" t="n"/>
      <c r="Z229" s="18" t="n"/>
      <c r="AA229" s="18" t="n"/>
      <c r="AB229" s="160" t="inlineStr">
        <is>
          <t>Euro</t>
        </is>
      </c>
      <c r="AC229" s="644" t="n"/>
      <c r="AD229" s="645" t="n"/>
      <c r="AE229" s="644" t="n"/>
      <c r="AF229" s="645" t="n"/>
      <c r="AG229" s="645">
        <f>(IF(AE229&gt;0, AE229, IF(AD229&gt;0, AD229, IF(AC229&gt;0, AC229, 0))))+AF229</f>
        <v/>
      </c>
      <c r="AH229" s="645">
        <f>AG229*2</f>
        <v/>
      </c>
      <c r="AI229" s="645">
        <f>AG229*2.5</f>
        <v/>
      </c>
      <c r="AJ229" s="645">
        <f>AH229*2.5</f>
        <v/>
      </c>
      <c r="AK229" s="171" t="n"/>
      <c r="AL229" s="27" t="n"/>
      <c r="AM229" s="27" t="n"/>
      <c r="AN229" s="27" t="n"/>
      <c r="AO229" s="646" t="n"/>
      <c r="AP229" s="646" t="n"/>
      <c r="AQ229" s="27" t="n"/>
      <c r="AR229" s="41" t="n"/>
      <c r="AS229" s="41" t="n"/>
      <c r="AT229" s="41" t="n"/>
      <c r="AU229" s="41" t="n"/>
      <c r="AV229" s="62" t="n"/>
      <c r="AW229" s="62" t="n"/>
      <c r="AX229" s="62" t="n"/>
      <c r="AY229" s="648" t="n"/>
      <c r="AZ229" s="34" t="n"/>
      <c r="BA229" s="649" t="n"/>
      <c r="BB229" s="36" t="n"/>
      <c r="BC229" s="650" t="n"/>
      <c r="BD229" s="27" t="n"/>
      <c r="BE229" s="27" t="n"/>
      <c r="BF229" s="646" t="n"/>
      <c r="BG229" s="41" t="n"/>
      <c r="BH229" s="41" t="n"/>
      <c r="BI229" s="648" t="n"/>
      <c r="BJ229" s="27" t="n"/>
      <c r="BK229" s="27">
        <f>+WEEKNUM(BJ229)</f>
        <v/>
      </c>
      <c r="BL229" s="646" t="n"/>
      <c r="BM229" s="27" t="n"/>
      <c r="BN229" s="27" t="n"/>
      <c r="BO229" s="27" t="n"/>
      <c r="BP229" s="27" t="n"/>
      <c r="BQ229" s="27" t="n"/>
      <c r="BR229" s="108">
        <f>BO229*AH229</f>
        <v/>
      </c>
      <c r="BS229" s="108">
        <f>BR229-(BO229*AG229)</f>
        <v/>
      </c>
      <c r="BT229" s="112">
        <f>BO229*AK229</f>
        <v/>
      </c>
      <c r="BU229" s="13" t="n"/>
    </row>
    <row r="230">
      <c r="A230" s="5" t="n"/>
      <c r="B230" s="5" t="n"/>
      <c r="C230" s="6" t="inlineStr">
        <is>
          <t>KOI</t>
        </is>
      </c>
      <c r="D230" s="5" t="n"/>
      <c r="E230" s="8" t="n"/>
      <c r="F230" s="9" t="n"/>
      <c r="G230" s="5" t="n"/>
      <c r="H230" s="5" t="n"/>
      <c r="I230" s="149" t="n"/>
      <c r="J230" s="149" t="n"/>
      <c r="K230" s="149" t="n"/>
      <c r="L230" s="7" t="n"/>
      <c r="M230" s="13" t="n"/>
      <c r="N230" s="13" t="n"/>
      <c r="O230" s="13" t="n"/>
      <c r="P230" s="13" t="n"/>
      <c r="Q230" s="17" t="n"/>
      <c r="R230" s="17" t="n"/>
      <c r="S230" s="135" t="n"/>
      <c r="T230" s="16" t="n"/>
      <c r="U230" s="16" t="n"/>
      <c r="V230" s="16" t="n"/>
      <c r="W230" s="16" t="n"/>
      <c r="X230" s="16" t="n"/>
      <c r="Y230" s="16" t="n"/>
      <c r="Z230" s="18" t="n"/>
      <c r="AA230" s="18" t="n"/>
      <c r="AB230" s="160" t="inlineStr">
        <is>
          <t>Euro</t>
        </is>
      </c>
      <c r="AC230" s="644" t="n"/>
      <c r="AD230" s="645" t="n"/>
      <c r="AE230" s="644" t="n"/>
      <c r="AF230" s="645" t="n"/>
      <c r="AG230" s="645">
        <f>(IF(AE230&gt;0, AE230, IF(AD230&gt;0, AD230, IF(AC230&gt;0, AC230, 0))))+AF230</f>
        <v/>
      </c>
      <c r="AH230" s="645">
        <f>AG230*2</f>
        <v/>
      </c>
      <c r="AI230" s="645">
        <f>AG230*2.5</f>
        <v/>
      </c>
      <c r="AJ230" s="645">
        <f>AH230*2.5</f>
        <v/>
      </c>
      <c r="AK230" s="171" t="n"/>
      <c r="AL230" s="27" t="n"/>
      <c r="AM230" s="27" t="n"/>
      <c r="AN230" s="27" t="n"/>
      <c r="AO230" s="646" t="n"/>
      <c r="AP230" s="646" t="n"/>
      <c r="AQ230" s="27" t="n"/>
      <c r="AR230" s="41" t="n"/>
      <c r="AS230" s="41" t="n"/>
      <c r="AT230" s="41" t="n"/>
      <c r="AU230" s="41" t="n"/>
      <c r="AV230" s="62" t="n"/>
      <c r="AW230" s="62" t="n"/>
      <c r="AX230" s="62" t="n"/>
      <c r="AY230" s="648" t="n"/>
      <c r="AZ230" s="34" t="n"/>
      <c r="BA230" s="649" t="n"/>
      <c r="BB230" s="36" t="n"/>
      <c r="BC230" s="650" t="n"/>
      <c r="BD230" s="27" t="n"/>
      <c r="BE230" s="27" t="n"/>
      <c r="BF230" s="646" t="n"/>
      <c r="BG230" s="41" t="n"/>
      <c r="BH230" s="41" t="n"/>
      <c r="BI230" s="648" t="n"/>
      <c r="BJ230" s="27" t="n"/>
      <c r="BK230" s="27">
        <f>+WEEKNUM(BJ230)</f>
        <v/>
      </c>
      <c r="BL230" s="646" t="n"/>
      <c r="BM230" s="27" t="n"/>
      <c r="BN230" s="27" t="n"/>
      <c r="BO230" s="27" t="n"/>
      <c r="BP230" s="27" t="n"/>
      <c r="BQ230" s="27" t="n"/>
      <c r="BR230" s="108">
        <f>BO230*AH230</f>
        <v/>
      </c>
      <c r="BS230" s="108">
        <f>BR230-(BO230*AG230)</f>
        <v/>
      </c>
      <c r="BT230" s="112">
        <f>BO230*AK230</f>
        <v/>
      </c>
      <c r="BU230" s="13" t="n"/>
    </row>
    <row customHeight="1" ht="15" r="231" s="304">
      <c r="A231" s="5" t="n"/>
      <c r="B231" s="5" t="n"/>
      <c r="C231" s="6" t="inlineStr">
        <is>
          <t>KOI</t>
        </is>
      </c>
      <c r="D231" s="5" t="n"/>
      <c r="E231" s="8" t="n"/>
      <c r="F231" s="9" t="n"/>
      <c r="G231" s="5" t="n"/>
      <c r="H231" s="5" t="n"/>
      <c r="I231" s="149" t="n"/>
      <c r="J231" s="149" t="n"/>
      <c r="K231" s="149" t="n"/>
      <c r="L231" s="7" t="n"/>
      <c r="M231" s="13" t="n"/>
      <c r="N231" s="13" t="n"/>
      <c r="O231" s="13" t="n"/>
      <c r="P231" s="13" t="n"/>
      <c r="Q231" s="17" t="n"/>
      <c r="R231" s="17" t="n"/>
      <c r="S231" s="135" t="n"/>
      <c r="T231" s="16" t="n"/>
      <c r="U231" s="16" t="n"/>
      <c r="V231" s="16" t="n"/>
      <c r="W231" s="16" t="n"/>
      <c r="X231" s="16" t="n"/>
      <c r="Y231" s="16" t="n"/>
      <c r="Z231" s="18" t="n"/>
      <c r="AA231" s="18" t="n"/>
      <c r="AB231" s="160" t="inlineStr">
        <is>
          <t>Euro</t>
        </is>
      </c>
      <c r="AC231" s="644" t="n"/>
      <c r="AD231" s="645" t="n"/>
      <c r="AE231" s="644" t="n"/>
      <c r="AF231" s="645" t="n"/>
      <c r="AG231" s="645">
        <f>(IF(AE231&gt;0, AE231, IF(AD231&gt;0, AD231, IF(AC231&gt;0, AC231, 0))))+AF231</f>
        <v/>
      </c>
      <c r="AH231" s="645">
        <f>AG231*2</f>
        <v/>
      </c>
      <c r="AI231" s="645">
        <f>AG231*2.5</f>
        <v/>
      </c>
      <c r="AJ231" s="645">
        <f>AH231*2.5</f>
        <v/>
      </c>
      <c r="AK231" s="171" t="n"/>
      <c r="AL231" s="27" t="n"/>
      <c r="AM231" s="27" t="n"/>
      <c r="AN231" s="27" t="n"/>
      <c r="AO231" s="646" t="n"/>
      <c r="AP231" s="646" t="n"/>
      <c r="AQ231" s="27" t="n"/>
      <c r="AR231" s="41" t="n"/>
      <c r="AS231" s="41" t="n"/>
      <c r="AT231" s="41" t="n"/>
      <c r="AU231" s="41" t="n"/>
      <c r="AV231" s="62" t="n"/>
      <c r="AW231" s="62" t="n"/>
      <c r="AX231" s="62" t="n"/>
      <c r="AY231" s="648" t="n"/>
      <c r="AZ231" s="34" t="n"/>
      <c r="BA231" s="649" t="n"/>
      <c r="BB231" s="36" t="n"/>
      <c r="BC231" s="650" t="n"/>
      <c r="BD231" s="27" t="n"/>
      <c r="BE231" s="27" t="n"/>
      <c r="BF231" s="646" t="n"/>
      <c r="BG231" s="41" t="n"/>
      <c r="BH231" s="41" t="n"/>
      <c r="BI231" s="648" t="n"/>
      <c r="BJ231" s="27" t="n"/>
      <c r="BK231" s="27">
        <f>+WEEKNUM(BJ231)</f>
        <v/>
      </c>
      <c r="BL231" s="646" t="n"/>
      <c r="BM231" s="27" t="n"/>
      <c r="BN231" s="27" t="n"/>
      <c r="BO231" s="27" t="n"/>
      <c r="BP231" s="27" t="n"/>
      <c r="BQ231" s="27" t="n"/>
      <c r="BR231" s="108">
        <f>BO231*AH231</f>
        <v/>
      </c>
      <c r="BS231" s="108">
        <f>BR231-(BO231*AG231)</f>
        <v/>
      </c>
      <c r="BT231" s="112">
        <f>BO231*AK231</f>
        <v/>
      </c>
      <c r="BU231" s="13" t="n"/>
    </row>
    <row r="232">
      <c r="A232" s="5" t="n"/>
      <c r="B232" s="5" t="n"/>
      <c r="C232" s="6" t="inlineStr">
        <is>
          <t>KOI</t>
        </is>
      </c>
      <c r="D232" s="5" t="n"/>
      <c r="E232" s="8" t="n"/>
      <c r="F232" s="9" t="n"/>
      <c r="G232" s="5" t="n"/>
      <c r="H232" s="5" t="n"/>
      <c r="I232" s="149" t="n"/>
      <c r="J232" s="149" t="n"/>
      <c r="K232" s="149" t="n"/>
      <c r="L232" s="7" t="n"/>
      <c r="M232" s="13" t="n"/>
      <c r="N232" s="13" t="n"/>
      <c r="O232" s="13" t="n"/>
      <c r="P232" s="13" t="n"/>
      <c r="Q232" s="17" t="n"/>
      <c r="R232" s="17" t="n"/>
      <c r="S232" s="135" t="n"/>
      <c r="T232" s="16" t="n"/>
      <c r="U232" s="16" t="n"/>
      <c r="V232" s="16" t="n"/>
      <c r="W232" s="16" t="n"/>
      <c r="X232" s="16" t="n"/>
      <c r="Y232" s="16" t="n"/>
      <c r="Z232" s="18" t="n"/>
      <c r="AA232" s="18" t="n"/>
      <c r="AB232" s="160" t="inlineStr">
        <is>
          <t>Euro</t>
        </is>
      </c>
      <c r="AC232" s="644" t="n"/>
      <c r="AD232" s="645" t="n"/>
      <c r="AE232" s="644" t="n"/>
      <c r="AF232" s="645" t="n"/>
      <c r="AG232" s="645">
        <f>(IF(AE232&gt;0, AE232, IF(AD232&gt;0, AD232, IF(AC232&gt;0, AC232, 0))))+AF232</f>
        <v/>
      </c>
      <c r="AH232" s="645">
        <f>AG232*2</f>
        <v/>
      </c>
      <c r="AI232" s="645">
        <f>AG232*2.5</f>
        <v/>
      </c>
      <c r="AJ232" s="645">
        <f>AH232*2.5</f>
        <v/>
      </c>
      <c r="AK232" s="171" t="n"/>
      <c r="AL232" s="27" t="n"/>
      <c r="AM232" s="27" t="n"/>
      <c r="AN232" s="27" t="n"/>
      <c r="AO232" s="646" t="n"/>
      <c r="AP232" s="646" t="n"/>
      <c r="AQ232" s="27" t="n"/>
      <c r="AR232" s="41" t="n"/>
      <c r="AS232" s="41" t="n"/>
      <c r="AT232" s="41" t="n"/>
      <c r="AU232" s="41" t="n"/>
      <c r="AV232" s="62" t="n"/>
      <c r="AW232" s="62" t="n"/>
      <c r="AX232" s="62" t="n"/>
      <c r="AY232" s="648" t="n"/>
      <c r="AZ232" s="34" t="n"/>
      <c r="BA232" s="649" t="n"/>
      <c r="BB232" s="36" t="n"/>
      <c r="BC232" s="650" t="n"/>
      <c r="BD232" s="27" t="n"/>
      <c r="BE232" s="27" t="n"/>
      <c r="BF232" s="646" t="n"/>
      <c r="BG232" s="41" t="n"/>
      <c r="BH232" s="41" t="n"/>
      <c r="BI232" s="648" t="n"/>
      <c r="BJ232" s="27" t="n"/>
      <c r="BK232" s="27">
        <f>+WEEKNUM(BJ232)</f>
        <v/>
      </c>
      <c r="BL232" s="646" t="n"/>
      <c r="BM232" s="27" t="n"/>
      <c r="BN232" s="27" t="n"/>
      <c r="BO232" s="27" t="n"/>
      <c r="BP232" s="27" t="n"/>
      <c r="BQ232" s="27" t="n"/>
      <c r="BR232" s="108">
        <f>BO232*AH232</f>
        <v/>
      </c>
      <c r="BS232" s="108">
        <f>BR232-(BO232*AG232)</f>
        <v/>
      </c>
      <c r="BT232" s="112">
        <f>BO232*AK232</f>
        <v/>
      </c>
      <c r="BU232" s="13" t="n"/>
    </row>
    <row customHeight="1" ht="15" r="233" s="304">
      <c r="A233" s="5" t="n"/>
      <c r="B233" s="5" t="n"/>
      <c r="C233" s="6" t="inlineStr">
        <is>
          <t>KOI</t>
        </is>
      </c>
      <c r="D233" s="5" t="n"/>
      <c r="E233" s="8" t="n"/>
      <c r="F233" s="9" t="n"/>
      <c r="G233" s="5" t="n"/>
      <c r="H233" s="5" t="n"/>
      <c r="I233" s="149" t="n"/>
      <c r="J233" s="149" t="n"/>
      <c r="K233" s="149" t="n"/>
      <c r="L233" s="7" t="n"/>
      <c r="M233" s="13" t="n"/>
      <c r="N233" s="13" t="n"/>
      <c r="O233" s="13" t="n"/>
      <c r="P233" s="13" t="n"/>
      <c r="Q233" s="17" t="n"/>
      <c r="R233" s="17" t="n"/>
      <c r="S233" s="135" t="n"/>
      <c r="T233" s="16" t="n"/>
      <c r="U233" s="16" t="n"/>
      <c r="V233" s="16" t="n"/>
      <c r="W233" s="16" t="n"/>
      <c r="X233" s="16" t="n"/>
      <c r="Y233" s="16" t="n"/>
      <c r="Z233" s="18" t="n"/>
      <c r="AA233" s="18" t="n"/>
      <c r="AB233" s="160" t="inlineStr">
        <is>
          <t>Euro</t>
        </is>
      </c>
      <c r="AC233" s="644" t="n"/>
      <c r="AD233" s="645" t="n"/>
      <c r="AE233" s="644" t="n"/>
      <c r="AF233" s="645" t="n"/>
      <c r="AG233" s="645">
        <f>(IF(AE233&gt;0, AE233, IF(AD233&gt;0, AD233, IF(AC233&gt;0, AC233, 0))))+AF233</f>
        <v/>
      </c>
      <c r="AH233" s="645">
        <f>AG233*2</f>
        <v/>
      </c>
      <c r="AI233" s="645">
        <f>AG233*2.5</f>
        <v/>
      </c>
      <c r="AJ233" s="645">
        <f>AH233*2.5</f>
        <v/>
      </c>
      <c r="AK233" s="171" t="n"/>
      <c r="AL233" s="27" t="n"/>
      <c r="AM233" s="27" t="n"/>
      <c r="AN233" s="27" t="n"/>
      <c r="AO233" s="646" t="n"/>
      <c r="AP233" s="646" t="n"/>
      <c r="AQ233" s="27" t="n"/>
      <c r="AR233" s="41" t="n"/>
      <c r="AS233" s="41" t="n"/>
      <c r="AT233" s="41" t="n"/>
      <c r="AU233" s="41" t="n"/>
      <c r="AV233" s="62" t="n"/>
      <c r="AW233" s="62" t="n"/>
      <c r="AX233" s="62" t="n"/>
      <c r="AY233" s="648" t="n"/>
      <c r="AZ233" s="34" t="n"/>
      <c r="BA233" s="649" t="n"/>
      <c r="BB233" s="36" t="n"/>
      <c r="BC233" s="650" t="n"/>
      <c r="BD233" s="27" t="n"/>
      <c r="BE233" s="27" t="n"/>
      <c r="BF233" s="646" t="n"/>
      <c r="BG233" s="41" t="n"/>
      <c r="BH233" s="41" t="n"/>
      <c r="BI233" s="648" t="n"/>
      <c r="BJ233" s="27" t="n"/>
      <c r="BK233" s="27">
        <f>+WEEKNUM(BJ233)</f>
        <v/>
      </c>
      <c r="BL233" s="646" t="n"/>
      <c r="BM233" s="27" t="n"/>
      <c r="BN233" s="27" t="n"/>
      <c r="BO233" s="27" t="n"/>
      <c r="BP233" s="27" t="n"/>
      <c r="BQ233" s="27" t="n"/>
      <c r="BR233" s="108">
        <f>BO233*AH233</f>
        <v/>
      </c>
      <c r="BS233" s="108">
        <f>BR233-(BO233*AG233)</f>
        <v/>
      </c>
      <c r="BT233" s="112">
        <f>BO233*AK233</f>
        <v/>
      </c>
      <c r="BU233" s="13" t="n"/>
    </row>
    <row r="234">
      <c r="A234" s="5" t="n"/>
      <c r="B234" s="5" t="n"/>
      <c r="C234" s="6" t="inlineStr">
        <is>
          <t>KOI</t>
        </is>
      </c>
      <c r="D234" s="5" t="n"/>
      <c r="E234" s="8" t="n"/>
      <c r="F234" s="9" t="n"/>
      <c r="G234" s="5" t="n"/>
      <c r="H234" s="5" t="n"/>
      <c r="I234" s="149" t="n"/>
      <c r="J234" s="149" t="n"/>
      <c r="K234" s="149" t="n"/>
      <c r="L234" s="7" t="n"/>
      <c r="M234" s="13" t="n"/>
      <c r="N234" s="13" t="n"/>
      <c r="O234" s="13" t="n"/>
      <c r="P234" s="13" t="n"/>
      <c r="Q234" s="17" t="n"/>
      <c r="R234" s="17" t="n"/>
      <c r="S234" s="135" t="n"/>
      <c r="T234" s="16" t="n"/>
      <c r="U234" s="16" t="n"/>
      <c r="V234" s="16" t="n"/>
      <c r="W234" s="16" t="n"/>
      <c r="X234" s="16" t="n"/>
      <c r="Y234" s="16" t="n"/>
      <c r="Z234" s="18" t="n"/>
      <c r="AA234" s="18" t="n"/>
      <c r="AB234" s="160" t="inlineStr">
        <is>
          <t>Euro</t>
        </is>
      </c>
      <c r="AC234" s="644" t="n"/>
      <c r="AD234" s="645" t="n"/>
      <c r="AE234" s="644" t="n"/>
      <c r="AF234" s="645" t="n"/>
      <c r="AG234" s="645">
        <f>(IF(AE234&gt;0, AE234, IF(AD234&gt;0, AD234, IF(AC234&gt;0, AC234, 0))))+AF234</f>
        <v/>
      </c>
      <c r="AH234" s="645">
        <f>AG234*2</f>
        <v/>
      </c>
      <c r="AI234" s="645">
        <f>AG234*2.5</f>
        <v/>
      </c>
      <c r="AJ234" s="645">
        <f>AH234*2.5</f>
        <v/>
      </c>
      <c r="AK234" s="171" t="n"/>
      <c r="AL234" s="27" t="n"/>
      <c r="AM234" s="27" t="n"/>
      <c r="AN234" s="27" t="n"/>
      <c r="AO234" s="646" t="n"/>
      <c r="AP234" s="646" t="n"/>
      <c r="AQ234" s="27" t="n"/>
      <c r="AR234" s="41" t="n"/>
      <c r="AS234" s="41" t="n"/>
      <c r="AT234" s="41" t="n"/>
      <c r="AU234" s="41" t="n"/>
      <c r="AV234" s="62" t="n"/>
      <c r="AW234" s="62" t="n"/>
      <c r="AX234" s="62" t="n"/>
      <c r="AY234" s="648" t="n"/>
      <c r="AZ234" s="34" t="n"/>
      <c r="BA234" s="649" t="n"/>
      <c r="BB234" s="36" t="n"/>
      <c r="BC234" s="650" t="n"/>
      <c r="BD234" s="27" t="n"/>
      <c r="BE234" s="27" t="n"/>
      <c r="BF234" s="646" t="n"/>
      <c r="BG234" s="41" t="n"/>
      <c r="BH234" s="41" t="n"/>
      <c r="BI234" s="648" t="n"/>
      <c r="BJ234" s="27" t="n"/>
      <c r="BK234" s="27">
        <f>+WEEKNUM(BJ234)</f>
        <v/>
      </c>
      <c r="BL234" s="646" t="n"/>
      <c r="BM234" s="27" t="n"/>
      <c r="BN234" s="27" t="n"/>
      <c r="BO234" s="27" t="n"/>
      <c r="BP234" s="27" t="n"/>
      <c r="BQ234" s="27" t="n"/>
      <c r="BR234" s="108">
        <f>BO234*AH234</f>
        <v/>
      </c>
      <c r="BS234" s="108">
        <f>BR234-(BO234*AG234)</f>
        <v/>
      </c>
      <c r="BT234" s="112">
        <f>BO234*AK234</f>
        <v/>
      </c>
      <c r="BU234" s="13" t="n"/>
    </row>
    <row customHeight="1" ht="15" r="235" s="304">
      <c r="A235" s="5" t="n"/>
      <c r="B235" s="5" t="n"/>
      <c r="C235" s="6" t="inlineStr">
        <is>
          <t>KOI</t>
        </is>
      </c>
      <c r="D235" s="5" t="n"/>
      <c r="E235" s="8" t="n"/>
      <c r="F235" s="9" t="n"/>
      <c r="G235" s="5" t="n"/>
      <c r="H235" s="5" t="n"/>
      <c r="I235" s="149" t="n"/>
      <c r="J235" s="149" t="n"/>
      <c r="K235" s="149" t="n"/>
      <c r="L235" s="7" t="n"/>
      <c r="M235" s="13" t="n"/>
      <c r="N235" s="13" t="n"/>
      <c r="O235" s="13" t="n"/>
      <c r="P235" s="13" t="n"/>
      <c r="Q235" s="17" t="n"/>
      <c r="R235" s="17" t="n"/>
      <c r="S235" s="135" t="n"/>
      <c r="T235" s="16" t="n"/>
      <c r="U235" s="16" t="n"/>
      <c r="V235" s="16" t="n"/>
      <c r="W235" s="16" t="n"/>
      <c r="X235" s="16" t="n"/>
      <c r="Y235" s="16" t="n"/>
      <c r="Z235" s="18" t="n"/>
      <c r="AA235" s="18" t="n"/>
      <c r="AB235" s="160" t="inlineStr">
        <is>
          <t>Euro</t>
        </is>
      </c>
      <c r="AC235" s="644" t="n"/>
      <c r="AD235" s="645" t="n"/>
      <c r="AE235" s="644" t="n"/>
      <c r="AF235" s="645" t="n"/>
      <c r="AG235" s="645">
        <f>(IF(AE235&gt;0, AE235, IF(AD235&gt;0, AD235, IF(AC235&gt;0, AC235, 0))))+AF235</f>
        <v/>
      </c>
      <c r="AH235" s="645">
        <f>AG235*2</f>
        <v/>
      </c>
      <c r="AI235" s="645">
        <f>AG235*2.5</f>
        <v/>
      </c>
      <c r="AJ235" s="645">
        <f>AH235*2.5</f>
        <v/>
      </c>
      <c r="AK235" s="171" t="n"/>
      <c r="AL235" s="27" t="n"/>
      <c r="AM235" s="27" t="n"/>
      <c r="AN235" s="27" t="n"/>
      <c r="AO235" s="646" t="n"/>
      <c r="AP235" s="646" t="n"/>
      <c r="AQ235" s="27" t="n"/>
      <c r="AR235" s="41" t="n"/>
      <c r="AS235" s="41" t="n"/>
      <c r="AT235" s="41" t="n"/>
      <c r="AU235" s="41" t="n"/>
      <c r="AV235" s="62" t="n"/>
      <c r="AW235" s="62" t="n"/>
      <c r="AX235" s="62" t="n"/>
      <c r="AY235" s="648" t="n"/>
      <c r="AZ235" s="34" t="n"/>
      <c r="BA235" s="649" t="n"/>
      <c r="BB235" s="36" t="n"/>
      <c r="BC235" s="650" t="n"/>
      <c r="BD235" s="27" t="n"/>
      <c r="BE235" s="27" t="n"/>
      <c r="BF235" s="646" t="n"/>
      <c r="BG235" s="41" t="n"/>
      <c r="BH235" s="41" t="n"/>
      <c r="BI235" s="648" t="n"/>
      <c r="BJ235" s="27" t="n"/>
      <c r="BK235" s="27">
        <f>+WEEKNUM(BJ235)</f>
        <v/>
      </c>
      <c r="BL235" s="646" t="n"/>
      <c r="BM235" s="27" t="n"/>
      <c r="BN235" s="27" t="n"/>
      <c r="BO235" s="27" t="n"/>
      <c r="BP235" s="27" t="n"/>
      <c r="BQ235" s="27" t="n"/>
      <c r="BR235" s="108">
        <f>BO235*AH235</f>
        <v/>
      </c>
      <c r="BS235" s="108">
        <f>BR235-(BO235*AG235)</f>
        <v/>
      </c>
      <c r="BT235" s="112">
        <f>BO235*AK235</f>
        <v/>
      </c>
      <c r="BU235" s="13" t="n"/>
    </row>
    <row r="236">
      <c r="A236" s="5" t="n"/>
      <c r="B236" s="5" t="n"/>
      <c r="C236" s="6" t="inlineStr">
        <is>
          <t>KOI</t>
        </is>
      </c>
      <c r="D236" s="5" t="n"/>
      <c r="E236" s="8" t="n"/>
      <c r="F236" s="9" t="n"/>
      <c r="G236" s="5" t="n"/>
      <c r="H236" s="5" t="n"/>
      <c r="I236" s="149" t="n"/>
      <c r="J236" s="149" t="n"/>
      <c r="K236" s="149" t="n"/>
      <c r="L236" s="7" t="n"/>
      <c r="M236" s="13" t="n"/>
      <c r="N236" s="13" t="n"/>
      <c r="O236" s="13" t="n"/>
      <c r="P236" s="13" t="n"/>
      <c r="Q236" s="17" t="n"/>
      <c r="R236" s="17" t="n"/>
      <c r="S236" s="135" t="n"/>
      <c r="T236" s="16" t="n"/>
      <c r="U236" s="16" t="n"/>
      <c r="V236" s="16" t="n"/>
      <c r="W236" s="16" t="n"/>
      <c r="X236" s="16" t="n"/>
      <c r="Y236" s="16" t="n"/>
      <c r="Z236" s="18" t="n"/>
      <c r="AA236" s="18" t="n"/>
      <c r="AB236" s="160" t="inlineStr">
        <is>
          <t>Euro</t>
        </is>
      </c>
      <c r="AC236" s="644" t="n"/>
      <c r="AD236" s="645" t="n"/>
      <c r="AE236" s="644" t="n"/>
      <c r="AF236" s="645" t="n"/>
      <c r="AG236" s="645">
        <f>(IF(AE236&gt;0, AE236, IF(AD236&gt;0, AD236, IF(AC236&gt;0, AC236, 0))))+AF236</f>
        <v/>
      </c>
      <c r="AH236" s="645">
        <f>AG236*2</f>
        <v/>
      </c>
      <c r="AI236" s="645">
        <f>AG236*2.5</f>
        <v/>
      </c>
      <c r="AJ236" s="645">
        <f>AH236*2.5</f>
        <v/>
      </c>
      <c r="AK236" s="171" t="n"/>
      <c r="AL236" s="27" t="n"/>
      <c r="AM236" s="27" t="n"/>
      <c r="AN236" s="27" t="n"/>
      <c r="AO236" s="646" t="n"/>
      <c r="AP236" s="646" t="n"/>
      <c r="AQ236" s="27" t="n"/>
      <c r="AR236" s="41" t="n"/>
      <c r="AS236" s="41" t="n"/>
      <c r="AT236" s="41" t="n"/>
      <c r="AU236" s="41" t="n"/>
      <c r="AV236" s="62" t="n"/>
      <c r="AW236" s="62" t="n"/>
      <c r="AX236" s="62" t="n"/>
      <c r="AY236" s="648" t="n"/>
      <c r="AZ236" s="34" t="n"/>
      <c r="BA236" s="649" t="n"/>
      <c r="BB236" s="36" t="n"/>
      <c r="BC236" s="650" t="n"/>
      <c r="BD236" s="27" t="n"/>
      <c r="BE236" s="27" t="n"/>
      <c r="BF236" s="646" t="n"/>
      <c r="BG236" s="41" t="n"/>
      <c r="BH236" s="41" t="n"/>
      <c r="BI236" s="648" t="n"/>
      <c r="BJ236" s="27" t="n"/>
      <c r="BK236" s="27">
        <f>+WEEKNUM(BJ236)</f>
        <v/>
      </c>
      <c r="BL236" s="646" t="n"/>
      <c r="BM236" s="27" t="n"/>
      <c r="BN236" s="27" t="n"/>
      <c r="BO236" s="27" t="n"/>
      <c r="BP236" s="27" t="n"/>
      <c r="BQ236" s="27" t="n"/>
      <c r="BR236" s="108">
        <f>BO236*AH236</f>
        <v/>
      </c>
      <c r="BS236" s="108">
        <f>BR236-(BO236*AG236)</f>
        <v/>
      </c>
      <c r="BT236" s="112">
        <f>BO236*AK236</f>
        <v/>
      </c>
      <c r="BU236" s="13" t="n"/>
    </row>
    <row customHeight="1" ht="15" r="237" s="304">
      <c r="A237" s="5" t="n"/>
      <c r="B237" s="5" t="n"/>
      <c r="C237" s="6" t="inlineStr">
        <is>
          <t>KOI</t>
        </is>
      </c>
      <c r="D237" s="5" t="n"/>
      <c r="E237" s="8" t="n"/>
      <c r="F237" s="9" t="n"/>
      <c r="G237" s="5" t="n"/>
      <c r="H237" s="5" t="n"/>
      <c r="I237" s="149" t="n"/>
      <c r="J237" s="149" t="n"/>
      <c r="K237" s="149" t="n"/>
      <c r="L237" s="7" t="n"/>
      <c r="M237" s="13" t="n"/>
      <c r="N237" s="13" t="n"/>
      <c r="O237" s="13" t="n"/>
      <c r="P237" s="13" t="n"/>
      <c r="Q237" s="17" t="n"/>
      <c r="R237" s="17" t="n"/>
      <c r="S237" s="135" t="n"/>
      <c r="T237" s="16" t="n"/>
      <c r="U237" s="16" t="n"/>
      <c r="V237" s="16" t="n"/>
      <c r="W237" s="16" t="n"/>
      <c r="X237" s="16" t="n"/>
      <c r="Y237" s="16" t="n"/>
      <c r="Z237" s="18" t="n"/>
      <c r="AA237" s="18" t="n"/>
      <c r="AB237" s="160" t="inlineStr">
        <is>
          <t>Euro</t>
        </is>
      </c>
      <c r="AC237" s="644" t="n"/>
      <c r="AD237" s="645" t="n"/>
      <c r="AE237" s="644" t="n"/>
      <c r="AF237" s="645" t="n"/>
      <c r="AG237" s="645">
        <f>(IF(AE237&gt;0, AE237, IF(AD237&gt;0, AD237, IF(AC237&gt;0, AC237, 0))))+AF237</f>
        <v/>
      </c>
      <c r="AH237" s="645">
        <f>AG237*2</f>
        <v/>
      </c>
      <c r="AI237" s="645">
        <f>AG237*2.5</f>
        <v/>
      </c>
      <c r="AJ237" s="645">
        <f>AH237*2.5</f>
        <v/>
      </c>
      <c r="AK237" s="171" t="n"/>
      <c r="AL237" s="27" t="n"/>
      <c r="AM237" s="27" t="n"/>
      <c r="AN237" s="27" t="n"/>
      <c r="AO237" s="646" t="n"/>
      <c r="AP237" s="646" t="n"/>
      <c r="AQ237" s="27" t="n"/>
      <c r="AR237" s="41" t="n"/>
      <c r="AS237" s="41" t="n"/>
      <c r="AT237" s="41" t="n"/>
      <c r="AU237" s="41" t="n"/>
      <c r="AV237" s="62" t="n"/>
      <c r="AW237" s="62" t="n"/>
      <c r="AX237" s="62" t="n"/>
      <c r="AY237" s="648" t="n"/>
      <c r="AZ237" s="34" t="n"/>
      <c r="BA237" s="649" t="n"/>
      <c r="BB237" s="36" t="n"/>
      <c r="BC237" s="650" t="n"/>
      <c r="BD237" s="27" t="n"/>
      <c r="BE237" s="27" t="n"/>
      <c r="BF237" s="646" t="n"/>
      <c r="BG237" s="41" t="n"/>
      <c r="BH237" s="41" t="n"/>
      <c r="BI237" s="648" t="n"/>
      <c r="BJ237" s="27" t="n"/>
      <c r="BK237" s="27">
        <f>+WEEKNUM(BJ237)</f>
        <v/>
      </c>
      <c r="BL237" s="646" t="n"/>
      <c r="BM237" s="27" t="n"/>
      <c r="BN237" s="27">
        <f>+WEEKNUM(BM237)</f>
        <v/>
      </c>
      <c r="BO237" s="27" t="n"/>
      <c r="BP237" s="27" t="n"/>
      <c r="BQ237" s="27" t="n"/>
      <c r="BR237" s="108">
        <f>+WEEKNUM(BO237)</f>
        <v/>
      </c>
      <c r="BS237" s="108">
        <f>BR237-(BO237*AG237)</f>
        <v/>
      </c>
      <c r="BT237" s="112">
        <f>BO237*AK237</f>
        <v/>
      </c>
      <c r="BU237" s="13" t="n"/>
    </row>
    <row r="238">
      <c r="A238" s="5" t="n"/>
      <c r="B238" s="5" t="n"/>
      <c r="C238" s="6" t="inlineStr">
        <is>
          <t>KOI</t>
        </is>
      </c>
      <c r="D238" s="5" t="n"/>
      <c r="E238" s="8" t="n"/>
      <c r="F238" s="9" t="n"/>
      <c r="G238" s="5" t="n"/>
      <c r="H238" s="5" t="n"/>
      <c r="I238" s="149" t="n"/>
      <c r="J238" s="149" t="n"/>
      <c r="K238" s="149" t="n"/>
      <c r="L238" s="7" t="n"/>
      <c r="M238" s="13" t="n"/>
      <c r="N238" s="13" t="n"/>
      <c r="O238" s="13" t="n"/>
      <c r="P238" s="13" t="n"/>
      <c r="Q238" s="17" t="n"/>
      <c r="R238" s="17" t="n"/>
      <c r="S238" s="135" t="n"/>
      <c r="T238" s="16" t="n"/>
      <c r="U238" s="16" t="n"/>
      <c r="V238" s="16" t="n"/>
      <c r="W238" s="16" t="n"/>
      <c r="X238" s="16" t="n"/>
      <c r="Y238" s="16" t="n"/>
      <c r="Z238" s="18" t="n"/>
      <c r="AA238" s="18" t="n"/>
      <c r="AB238" s="160" t="inlineStr">
        <is>
          <t>Euro</t>
        </is>
      </c>
      <c r="AC238" s="644" t="n"/>
      <c r="AD238" s="645" t="n"/>
      <c r="AE238" s="644" t="n"/>
      <c r="AF238" s="645" t="n"/>
      <c r="AG238" s="645">
        <f>(IF(AE238&gt;0, AE238, IF(AD238&gt;0, AD238, IF(AC238&gt;0, AC238, 0))))+AF238</f>
        <v/>
      </c>
      <c r="AH238" s="645">
        <f>AG238*2</f>
        <v/>
      </c>
      <c r="AI238" s="645">
        <f>AG238*2.5</f>
        <v/>
      </c>
      <c r="AJ238" s="645">
        <f>AH238*2.5</f>
        <v/>
      </c>
      <c r="AK238" s="171" t="n"/>
      <c r="AL238" s="27" t="n"/>
      <c r="AM238" s="27" t="n"/>
      <c r="AN238" s="27" t="n"/>
      <c r="AO238" s="646" t="n"/>
      <c r="AP238" s="646" t="n"/>
      <c r="AQ238" s="27" t="n"/>
      <c r="AR238" s="41" t="n"/>
      <c r="AS238" s="41" t="n"/>
      <c r="AT238" s="41" t="n"/>
      <c r="AU238" s="41" t="n"/>
      <c r="AV238" s="62" t="n"/>
      <c r="AW238" s="62" t="n"/>
      <c r="AX238" s="62" t="n"/>
      <c r="AY238" s="648" t="n"/>
      <c r="AZ238" s="34" t="n"/>
      <c r="BA238" s="649" t="n"/>
      <c r="BB238" s="36" t="n"/>
      <c r="BC238" s="650" t="n"/>
      <c r="BD238" s="27" t="n"/>
      <c r="BE238" s="27" t="n"/>
      <c r="BF238" s="646" t="n"/>
      <c r="BG238" s="41" t="n"/>
      <c r="BH238" s="41" t="n"/>
      <c r="BI238" s="648" t="n"/>
      <c r="BJ238" s="27" t="n"/>
      <c r="BK238" s="27">
        <f>+WEEKNUM(BJ238)</f>
        <v/>
      </c>
      <c r="BL238" s="646" t="n"/>
      <c r="BM238" s="27" t="n"/>
      <c r="BN238" s="27">
        <f>+WEEKNUM(BM238)</f>
        <v/>
      </c>
      <c r="BO238" s="27" t="n"/>
      <c r="BP238" s="27" t="n"/>
      <c r="BQ238" s="27" t="n"/>
      <c r="BR238" s="108">
        <f>+WEEKNUM(BO238)</f>
        <v/>
      </c>
      <c r="BS238" s="108">
        <f>BR238-(BO238*AG238)</f>
        <v/>
      </c>
      <c r="BT238" s="112">
        <f>BO238*AK238</f>
        <v/>
      </c>
      <c r="BU238" s="13" t="n"/>
    </row>
    <row customHeight="1" ht="15" r="239" s="304">
      <c r="A239" s="5" t="n"/>
      <c r="B239" s="5" t="n"/>
      <c r="C239" s="6" t="inlineStr">
        <is>
          <t>KOI</t>
        </is>
      </c>
      <c r="D239" s="5" t="n"/>
      <c r="E239" s="8" t="n"/>
      <c r="F239" s="9" t="n"/>
      <c r="G239" s="5" t="n"/>
      <c r="H239" s="5" t="n"/>
      <c r="I239" s="149" t="n"/>
      <c r="J239" s="149" t="n"/>
      <c r="K239" s="149" t="n"/>
      <c r="L239" s="7" t="n"/>
      <c r="M239" s="13" t="n"/>
      <c r="N239" s="13" t="n"/>
      <c r="O239" s="13" t="n"/>
      <c r="P239" s="13" t="n"/>
      <c r="Q239" s="17" t="n"/>
      <c r="R239" s="17" t="n"/>
      <c r="S239" s="135" t="n"/>
      <c r="T239" s="16" t="n"/>
      <c r="U239" s="16" t="n"/>
      <c r="V239" s="16" t="n"/>
      <c r="W239" s="16" t="n"/>
      <c r="X239" s="16" t="n"/>
      <c r="Y239" s="16" t="n"/>
      <c r="Z239" s="18" t="n"/>
      <c r="AA239" s="18" t="n"/>
      <c r="AB239" s="160" t="inlineStr">
        <is>
          <t>Euro</t>
        </is>
      </c>
      <c r="AC239" s="644" t="n"/>
      <c r="AD239" s="645" t="n"/>
      <c r="AE239" s="644" t="n"/>
      <c r="AF239" s="645" t="n"/>
      <c r="AG239" s="645">
        <f>(IF(AE239&gt;0, AE239, IF(AD239&gt;0, AD239, IF(AC239&gt;0, AC239, 0))))+AF239</f>
        <v/>
      </c>
      <c r="AH239" s="645">
        <f>AG239*2</f>
        <v/>
      </c>
      <c r="AI239" s="645">
        <f>AG239*2.5</f>
        <v/>
      </c>
      <c r="AJ239" s="645">
        <f>AH239*2.5</f>
        <v/>
      </c>
      <c r="AK239" s="171" t="n"/>
      <c r="AL239" s="27" t="n"/>
      <c r="AM239" s="27" t="n"/>
      <c r="AN239" s="27" t="n"/>
      <c r="AO239" s="646" t="n"/>
      <c r="AP239" s="646" t="n"/>
      <c r="AQ239" s="27" t="n"/>
      <c r="AR239" s="41" t="n"/>
      <c r="AS239" s="41" t="n"/>
      <c r="AT239" s="41" t="n"/>
      <c r="AU239" s="41" t="n"/>
      <c r="AV239" s="62" t="n"/>
      <c r="AW239" s="62" t="n"/>
      <c r="AX239" s="62" t="n"/>
      <c r="AY239" s="648" t="n"/>
      <c r="AZ239" s="34" t="n"/>
      <c r="BA239" s="649" t="n"/>
      <c r="BB239" s="36" t="n"/>
      <c r="BC239" s="650" t="n"/>
      <c r="BD239" s="27" t="n"/>
      <c r="BE239" s="27" t="n"/>
      <c r="BF239" s="646" t="n"/>
      <c r="BG239" s="41" t="n"/>
      <c r="BH239" s="41" t="n"/>
      <c r="BI239" s="648" t="n"/>
      <c r="BJ239" s="27" t="n"/>
      <c r="BK239" s="27">
        <f>+WEEKNUM(BJ239)</f>
        <v/>
      </c>
      <c r="BL239" s="646" t="n"/>
      <c r="BM239" s="27" t="n"/>
      <c r="BN239" s="27">
        <f>+WEEKNUM(BM239)</f>
        <v/>
      </c>
      <c r="BO239" s="27" t="n"/>
      <c r="BP239" s="27" t="n"/>
      <c r="BQ239" s="27" t="n"/>
      <c r="BR239" s="108">
        <f>+WEEKNUM(BO239)</f>
        <v/>
      </c>
      <c r="BS239" s="108">
        <f>BR239-(BO239*AG239)</f>
        <v/>
      </c>
      <c r="BT239" s="112">
        <f>BO239*AK239</f>
        <v/>
      </c>
      <c r="BU239" s="13" t="n"/>
    </row>
    <row r="240">
      <c r="A240" s="5" t="n"/>
      <c r="B240" s="5" t="n"/>
      <c r="C240" s="6" t="inlineStr">
        <is>
          <t>KOI</t>
        </is>
      </c>
      <c r="D240" s="5" t="n"/>
      <c r="E240" s="8" t="n"/>
      <c r="F240" s="9" t="n"/>
      <c r="G240" s="5" t="n"/>
      <c r="H240" s="5" t="n"/>
      <c r="I240" s="149" t="n"/>
      <c r="J240" s="149" t="n"/>
      <c r="K240" s="149" t="n"/>
      <c r="L240" s="7" t="n"/>
      <c r="M240" s="13" t="n"/>
      <c r="N240" s="13" t="n"/>
      <c r="O240" s="13" t="n"/>
      <c r="P240" s="13" t="n"/>
      <c r="Q240" s="17" t="n"/>
      <c r="R240" s="17" t="n"/>
      <c r="S240" s="135" t="n"/>
      <c r="T240" s="16" t="n"/>
      <c r="U240" s="16" t="n"/>
      <c r="V240" s="16" t="n"/>
      <c r="W240" s="16" t="n"/>
      <c r="X240" s="16" t="n"/>
      <c r="Y240" s="16" t="n"/>
      <c r="Z240" s="18" t="n"/>
      <c r="AA240" s="18" t="n"/>
      <c r="AB240" s="160" t="inlineStr">
        <is>
          <t>Euro</t>
        </is>
      </c>
      <c r="AC240" s="644" t="n"/>
      <c r="AD240" s="645" t="n"/>
      <c r="AE240" s="644" t="n"/>
      <c r="AF240" s="645" t="n"/>
      <c r="AG240" s="645">
        <f>(IF(AE240&gt;0, AE240, IF(AD240&gt;0, AD240, IF(AC240&gt;0, AC240, 0))))+AF240</f>
        <v/>
      </c>
      <c r="AH240" s="645">
        <f>AG240*2</f>
        <v/>
      </c>
      <c r="AI240" s="645">
        <f>AG240*2.5</f>
        <v/>
      </c>
      <c r="AJ240" s="645">
        <f>AH240*2.5</f>
        <v/>
      </c>
      <c r="AK240" s="171" t="n"/>
      <c r="AL240" s="27" t="n"/>
      <c r="AM240" s="27" t="n"/>
      <c r="AN240" s="27" t="n"/>
      <c r="AO240" s="646" t="n"/>
      <c r="AP240" s="646" t="n"/>
      <c r="AQ240" s="27" t="n"/>
      <c r="AR240" s="41" t="n"/>
      <c r="AS240" s="41" t="n"/>
      <c r="AT240" s="41" t="n"/>
      <c r="AU240" s="41" t="n"/>
      <c r="AV240" s="62" t="n"/>
      <c r="AW240" s="62" t="n"/>
      <c r="AX240" s="62" t="n"/>
      <c r="AY240" s="648" t="n"/>
      <c r="AZ240" s="34" t="n"/>
      <c r="BA240" s="649" t="n"/>
      <c r="BB240" s="36" t="n"/>
      <c r="BC240" s="650" t="n"/>
      <c r="BD240" s="27" t="n"/>
      <c r="BE240" s="27" t="n"/>
      <c r="BF240" s="646" t="n"/>
      <c r="BG240" s="41" t="n"/>
      <c r="BH240" s="41" t="n"/>
      <c r="BI240" s="648" t="n"/>
      <c r="BJ240" s="27" t="n"/>
      <c r="BK240" s="27">
        <f>+WEEKNUM(BJ240)</f>
        <v/>
      </c>
      <c r="BL240" s="646" t="n"/>
      <c r="BM240" s="27" t="n"/>
      <c r="BN240" s="27">
        <f>+WEEKNUM(BM240)</f>
        <v/>
      </c>
      <c r="BO240" s="27" t="n"/>
      <c r="BP240" s="27" t="n"/>
      <c r="BQ240" s="27" t="n"/>
      <c r="BR240" s="108">
        <f>+WEEKNUM(BO240)</f>
        <v/>
      </c>
      <c r="BS240" s="108">
        <f>BR240-(BO240*AG240)</f>
        <v/>
      </c>
      <c r="BT240" s="112">
        <f>BO240*AK240</f>
        <v/>
      </c>
      <c r="BU240" s="13" t="n"/>
    </row>
    <row customHeight="1" ht="15" r="241" s="304">
      <c r="A241" s="5" t="n"/>
      <c r="B241" s="5" t="n"/>
      <c r="C241" s="6" t="inlineStr">
        <is>
          <t>KOI</t>
        </is>
      </c>
      <c r="D241" s="5" t="n"/>
      <c r="E241" s="8" t="n"/>
      <c r="F241" s="9" t="n"/>
      <c r="G241" s="5" t="n"/>
      <c r="H241" s="5" t="n"/>
      <c r="I241" s="149" t="n"/>
      <c r="J241" s="149" t="n"/>
      <c r="K241" s="149" t="n"/>
      <c r="L241" s="7" t="n"/>
      <c r="M241" s="13" t="n"/>
      <c r="N241" s="13" t="n"/>
      <c r="O241" s="13" t="n"/>
      <c r="P241" s="13" t="n"/>
      <c r="Q241" s="17" t="n"/>
      <c r="R241" s="17" t="n"/>
      <c r="S241" s="135" t="n"/>
      <c r="T241" s="16" t="n"/>
      <c r="U241" s="16" t="n"/>
      <c r="V241" s="16" t="n"/>
      <c r="W241" s="16" t="n"/>
      <c r="X241" s="16" t="n"/>
      <c r="Y241" s="16" t="n"/>
      <c r="Z241" s="18" t="n"/>
      <c r="AA241" s="18" t="n"/>
      <c r="AB241" s="160" t="inlineStr">
        <is>
          <t>Euro</t>
        </is>
      </c>
      <c r="AC241" s="644" t="n"/>
      <c r="AD241" s="645" t="n"/>
      <c r="AE241" s="644" t="n"/>
      <c r="AF241" s="645" t="n"/>
      <c r="AG241" s="645">
        <f>(IF(AE241&gt;0, AE241, IF(AD241&gt;0, AD241, IF(AC241&gt;0, AC241, 0))))+AF241</f>
        <v/>
      </c>
      <c r="AH241" s="645">
        <f>AG241*2</f>
        <v/>
      </c>
      <c r="AI241" s="645">
        <f>AG241*2.5</f>
        <v/>
      </c>
      <c r="AJ241" s="645">
        <f>AH241*2.5</f>
        <v/>
      </c>
      <c r="AK241" s="171" t="n"/>
      <c r="AL241" s="27" t="n"/>
      <c r="AM241" s="27" t="n"/>
      <c r="AN241" s="27" t="n"/>
      <c r="AO241" s="646" t="n"/>
      <c r="AP241" s="646" t="n"/>
      <c r="AQ241" s="27" t="n"/>
      <c r="AR241" s="41" t="n"/>
      <c r="AS241" s="41" t="n"/>
      <c r="AT241" s="41" t="n"/>
      <c r="AU241" s="41" t="n"/>
      <c r="AV241" s="62" t="n"/>
      <c r="AW241" s="62" t="n"/>
      <c r="AX241" s="62" t="n"/>
      <c r="AY241" s="648" t="n"/>
      <c r="AZ241" s="34" t="n"/>
      <c r="BA241" s="649" t="n"/>
      <c r="BB241" s="36" t="n"/>
      <c r="BC241" s="650" t="n"/>
      <c r="BD241" s="27" t="n"/>
      <c r="BE241" s="27" t="n"/>
      <c r="BF241" s="646" t="n"/>
      <c r="BG241" s="41" t="n"/>
      <c r="BH241" s="41" t="n"/>
      <c r="BI241" s="648" t="n"/>
      <c r="BJ241" s="27" t="n"/>
      <c r="BK241" s="27">
        <f>+WEEKNUM(BJ241)</f>
        <v/>
      </c>
      <c r="BL241" s="646" t="n"/>
      <c r="BM241" s="27" t="n"/>
      <c r="BN241" s="27">
        <f>+WEEKNUM(BM241)</f>
        <v/>
      </c>
      <c r="BO241" s="27" t="n"/>
      <c r="BP241" s="27" t="n"/>
      <c r="BQ241" s="27" t="n"/>
      <c r="BR241" s="108">
        <f>+WEEKNUM(BO241)</f>
        <v/>
      </c>
      <c r="BS241" s="108">
        <f>BR241-(BO241*AG241)</f>
        <v/>
      </c>
      <c r="BT241" s="112">
        <f>BO241*AK241</f>
        <v/>
      </c>
      <c r="BU241" s="13" t="n"/>
    </row>
    <row r="242">
      <c r="A242" s="5" t="n"/>
      <c r="B242" s="5" t="n"/>
      <c r="C242" s="6" t="inlineStr">
        <is>
          <t>KOI</t>
        </is>
      </c>
      <c r="D242" s="5" t="n"/>
      <c r="E242" s="8" t="n"/>
      <c r="F242" s="9" t="n"/>
      <c r="G242" s="5" t="n"/>
      <c r="H242" s="5" t="n"/>
      <c r="I242" s="149" t="n"/>
      <c r="J242" s="149" t="n"/>
      <c r="K242" s="149" t="n"/>
      <c r="L242" s="7" t="n"/>
      <c r="M242" s="13" t="n"/>
      <c r="N242" s="13" t="n"/>
      <c r="O242" s="13" t="n"/>
      <c r="P242" s="13" t="n"/>
      <c r="Q242" s="17" t="n"/>
      <c r="R242" s="17" t="n"/>
      <c r="S242" s="135" t="n"/>
      <c r="T242" s="16" t="n"/>
      <c r="U242" s="16" t="n"/>
      <c r="V242" s="16" t="n"/>
      <c r="W242" s="16" t="n"/>
      <c r="X242" s="16" t="n"/>
      <c r="Y242" s="16" t="n"/>
      <c r="Z242" s="18" t="n"/>
      <c r="AA242" s="18" t="n"/>
      <c r="AB242" s="160" t="inlineStr">
        <is>
          <t>Euro</t>
        </is>
      </c>
      <c r="AC242" s="644" t="n"/>
      <c r="AD242" s="645" t="n"/>
      <c r="AE242" s="644" t="n"/>
      <c r="AF242" s="645" t="n"/>
      <c r="AG242" s="645">
        <f>(IF(AE242&gt;0, AE242, IF(AD242&gt;0, AD242, IF(AC242&gt;0, AC242, 0))))+AF242</f>
        <v/>
      </c>
      <c r="AH242" s="645">
        <f>AG242*2</f>
        <v/>
      </c>
      <c r="AI242" s="645">
        <f>AG242*2.5</f>
        <v/>
      </c>
      <c r="AJ242" s="645">
        <f>AH242*2.5</f>
        <v/>
      </c>
      <c r="AK242" s="171" t="n"/>
      <c r="AL242" s="27" t="n"/>
      <c r="AM242" s="27" t="n"/>
      <c r="AN242" s="27" t="n"/>
      <c r="AO242" s="646" t="n"/>
      <c r="AP242" s="646" t="n"/>
      <c r="AQ242" s="27" t="n"/>
      <c r="AR242" s="41" t="n"/>
      <c r="AS242" s="41" t="n"/>
      <c r="AT242" s="41" t="n"/>
      <c r="AU242" s="41" t="n"/>
      <c r="AV242" s="62" t="n"/>
      <c r="AW242" s="62" t="n"/>
      <c r="AX242" s="62" t="n"/>
      <c r="AY242" s="648" t="n"/>
      <c r="AZ242" s="34" t="n"/>
      <c r="BA242" s="649" t="n"/>
      <c r="BB242" s="36" t="n"/>
      <c r="BC242" s="650" t="n"/>
      <c r="BD242" s="27" t="n"/>
      <c r="BE242" s="27" t="n"/>
      <c r="BF242" s="646" t="n"/>
      <c r="BG242" s="41" t="n"/>
      <c r="BH242" s="41" t="n"/>
      <c r="BI242" s="648" t="n"/>
      <c r="BJ242" s="27" t="n"/>
      <c r="BK242" s="27">
        <f>+WEEKNUM(BJ242)</f>
        <v/>
      </c>
      <c r="BL242" s="646" t="n"/>
      <c r="BM242" s="27" t="n"/>
      <c r="BN242" s="27">
        <f>+WEEKNUM(BM242)</f>
        <v/>
      </c>
      <c r="BO242" s="27" t="n"/>
      <c r="BP242" s="27" t="n"/>
      <c r="BQ242" s="27" t="n"/>
      <c r="BR242" s="108">
        <f>+WEEKNUM(BO242)</f>
        <v/>
      </c>
      <c r="BS242" s="108">
        <f>BR242-(BO242*AG242)</f>
        <v/>
      </c>
      <c r="BT242" s="112">
        <f>BO242*AK242</f>
        <v/>
      </c>
      <c r="BU242" s="13" t="n"/>
    </row>
    <row customHeight="1" ht="15" r="243" s="304">
      <c r="A243" s="5" t="n"/>
      <c r="B243" s="5" t="n"/>
      <c r="C243" s="6" t="inlineStr">
        <is>
          <t>KOI</t>
        </is>
      </c>
      <c r="D243" s="5" t="n"/>
      <c r="E243" s="8" t="n"/>
      <c r="F243" s="9" t="n"/>
      <c r="G243" s="5" t="n"/>
      <c r="H243" s="5" t="n"/>
      <c r="I243" s="149" t="n"/>
      <c r="J243" s="149" t="n"/>
      <c r="K243" s="149" t="n"/>
      <c r="L243" s="7" t="n"/>
      <c r="M243" s="13" t="n"/>
      <c r="N243" s="13" t="n"/>
      <c r="O243" s="13" t="n"/>
      <c r="P243" s="13" t="n"/>
      <c r="Q243" s="17" t="n"/>
      <c r="R243" s="17" t="n"/>
      <c r="S243" s="135" t="n"/>
      <c r="T243" s="16" t="n"/>
      <c r="U243" s="16" t="n"/>
      <c r="V243" s="16" t="n"/>
      <c r="W243" s="16" t="n"/>
      <c r="X243" s="16" t="n"/>
      <c r="Y243" s="16" t="n"/>
      <c r="Z243" s="18" t="n"/>
      <c r="AA243" s="18" t="n"/>
      <c r="AB243" s="160" t="inlineStr">
        <is>
          <t>Euro</t>
        </is>
      </c>
      <c r="AC243" s="644" t="n"/>
      <c r="AD243" s="645" t="n"/>
      <c r="AE243" s="644" t="n"/>
      <c r="AF243" s="645" t="n"/>
      <c r="AG243" s="645">
        <f>(IF(AE243&gt;0, AE243, IF(AD243&gt;0, AD243, IF(AC243&gt;0, AC243, 0))))+AF243</f>
        <v/>
      </c>
      <c r="AH243" s="645">
        <f>AG243*2</f>
        <v/>
      </c>
      <c r="AI243" s="645">
        <f>AG243*2.5</f>
        <v/>
      </c>
      <c r="AJ243" s="645">
        <f>AH243*2.5</f>
        <v/>
      </c>
      <c r="AK243" s="171" t="n"/>
      <c r="AL243" s="27" t="n"/>
      <c r="AM243" s="27" t="n"/>
      <c r="AN243" s="27" t="n"/>
      <c r="AO243" s="646" t="n"/>
      <c r="AP243" s="646" t="n"/>
      <c r="AQ243" s="27" t="n"/>
      <c r="AR243" s="41" t="n"/>
      <c r="AS243" s="41" t="n"/>
      <c r="AT243" s="41" t="n"/>
      <c r="AU243" s="41" t="n"/>
      <c r="AV243" s="62" t="n"/>
      <c r="AW243" s="62" t="n"/>
      <c r="AX243" s="62" t="n"/>
      <c r="AY243" s="648" t="n"/>
      <c r="AZ243" s="34" t="n"/>
      <c r="BA243" s="649" t="n"/>
      <c r="BB243" s="36" t="n"/>
      <c r="BC243" s="650" t="n"/>
      <c r="BD243" s="27" t="n"/>
      <c r="BE243" s="27" t="n"/>
      <c r="BF243" s="646" t="n"/>
      <c r="BG243" s="41" t="n"/>
      <c r="BH243" s="41" t="n"/>
      <c r="BI243" s="648" t="n"/>
      <c r="BJ243" s="27" t="n"/>
      <c r="BK243" s="27">
        <f>+WEEKNUM(BJ243)</f>
        <v/>
      </c>
      <c r="BL243" s="646" t="n"/>
      <c r="BM243" s="27" t="n"/>
      <c r="BN243" s="27">
        <f>+WEEKNUM(BM243)</f>
        <v/>
      </c>
      <c r="BO243" s="27" t="n"/>
      <c r="BP243" s="27" t="n"/>
      <c r="BQ243" s="27" t="n"/>
      <c r="BR243" s="108">
        <f>+WEEKNUM(BO243)</f>
        <v/>
      </c>
      <c r="BS243" s="108">
        <f>BR243-(BO243*AG243)</f>
        <v/>
      </c>
      <c r="BT243" s="112">
        <f>BO243*AK243</f>
        <v/>
      </c>
      <c r="BU243" s="13" t="n"/>
    </row>
    <row r="244">
      <c r="A244" s="5" t="n"/>
      <c r="B244" s="5" t="n"/>
      <c r="C244" s="6" t="inlineStr">
        <is>
          <t>KOI</t>
        </is>
      </c>
      <c r="D244" s="5" t="n"/>
      <c r="E244" s="8" t="n"/>
      <c r="F244" s="9" t="n"/>
      <c r="G244" s="5" t="n"/>
      <c r="H244" s="5" t="n"/>
      <c r="I244" s="149" t="n"/>
      <c r="J244" s="149" t="n"/>
      <c r="K244" s="149" t="n"/>
      <c r="L244" s="7" t="n"/>
      <c r="M244" s="13" t="n"/>
      <c r="N244" s="13" t="n"/>
      <c r="O244" s="13" t="n"/>
      <c r="P244" s="13" t="n"/>
      <c r="Q244" s="17" t="n"/>
      <c r="R244" s="17" t="n"/>
      <c r="S244" s="135" t="n"/>
      <c r="T244" s="16" t="n"/>
      <c r="U244" s="16" t="n"/>
      <c r="V244" s="16" t="n"/>
      <c r="W244" s="16" t="n"/>
      <c r="X244" s="16" t="n"/>
      <c r="Y244" s="16" t="n"/>
      <c r="Z244" s="18" t="n"/>
      <c r="AA244" s="18" t="n"/>
      <c r="AB244" s="160" t="inlineStr">
        <is>
          <t>Euro</t>
        </is>
      </c>
      <c r="AC244" s="644" t="n"/>
      <c r="AD244" s="645" t="n"/>
      <c r="AE244" s="644" t="n"/>
      <c r="AF244" s="645" t="n"/>
      <c r="AG244" s="645">
        <f>(IF(AE244&gt;0, AE244, IF(AD244&gt;0, AD244, IF(AC244&gt;0, AC244, 0))))+AF244</f>
        <v/>
      </c>
      <c r="AH244" s="645">
        <f>AG244*2</f>
        <v/>
      </c>
      <c r="AI244" s="645">
        <f>AG244*2.5</f>
        <v/>
      </c>
      <c r="AJ244" s="645">
        <f>AH244*2.5</f>
        <v/>
      </c>
      <c r="AK244" s="171" t="n"/>
      <c r="AL244" s="27" t="n"/>
      <c r="AM244" s="27" t="n"/>
      <c r="AN244" s="27" t="n"/>
      <c r="AO244" s="646" t="n"/>
      <c r="AP244" s="646" t="n"/>
      <c r="AQ244" s="27" t="n"/>
      <c r="AR244" s="41" t="n"/>
      <c r="AS244" s="41" t="n"/>
      <c r="AT244" s="41" t="n"/>
      <c r="AU244" s="41" t="n"/>
      <c r="AV244" s="62" t="n"/>
      <c r="AW244" s="62" t="n"/>
      <c r="AX244" s="62" t="n"/>
      <c r="AY244" s="648" t="n"/>
      <c r="AZ244" s="34" t="n"/>
      <c r="BA244" s="649" t="n"/>
      <c r="BB244" s="36" t="n"/>
      <c r="BC244" s="650" t="n"/>
      <c r="BD244" s="27" t="n"/>
      <c r="BE244" s="27" t="n"/>
      <c r="BF244" s="646" t="n"/>
      <c r="BG244" s="41" t="n"/>
      <c r="BH244" s="41" t="n"/>
      <c r="BI244" s="648" t="n"/>
      <c r="BJ244" s="27" t="n"/>
      <c r="BK244" s="27">
        <f>+WEEKNUM(BJ244)</f>
        <v/>
      </c>
      <c r="BL244" s="646" t="n"/>
      <c r="BM244" s="27" t="n"/>
      <c r="BN244" s="27">
        <f>+WEEKNUM(BM244)</f>
        <v/>
      </c>
      <c r="BO244" s="27" t="n"/>
      <c r="BP244" s="27" t="n"/>
      <c r="BQ244" s="27" t="n"/>
      <c r="BR244" s="108">
        <f>+WEEKNUM(BO244)</f>
        <v/>
      </c>
      <c r="BS244" s="108">
        <f>BR244-(BO244*AG244)</f>
        <v/>
      </c>
      <c r="BT244" s="112">
        <f>BO244*AK244</f>
        <v/>
      </c>
      <c r="BU244" s="13" t="n"/>
    </row>
    <row customHeight="1" ht="15" r="245" s="304">
      <c r="A245" s="5" t="n"/>
      <c r="B245" s="5" t="n"/>
      <c r="C245" s="6" t="inlineStr">
        <is>
          <t>KOI</t>
        </is>
      </c>
      <c r="D245" s="5" t="n"/>
      <c r="E245" s="8" t="n"/>
      <c r="F245" s="9" t="n"/>
      <c r="G245" s="5" t="n"/>
      <c r="H245" s="5" t="n"/>
      <c r="I245" s="149" t="n"/>
      <c r="J245" s="149" t="n"/>
      <c r="K245" s="149" t="n"/>
      <c r="L245" s="7" t="n"/>
      <c r="M245" s="13" t="n"/>
      <c r="N245" s="13" t="n"/>
      <c r="O245" s="13" t="n"/>
      <c r="P245" s="13" t="n"/>
      <c r="Q245" s="17" t="n"/>
      <c r="R245" s="17" t="n"/>
      <c r="S245" s="135" t="n"/>
      <c r="T245" s="16" t="n"/>
      <c r="U245" s="16" t="n"/>
      <c r="V245" s="16" t="n"/>
      <c r="W245" s="16" t="n"/>
      <c r="X245" s="16" t="n"/>
      <c r="Y245" s="16" t="n"/>
      <c r="Z245" s="18" t="n"/>
      <c r="AA245" s="18" t="n"/>
      <c r="AB245" s="160" t="inlineStr">
        <is>
          <t>Euro</t>
        </is>
      </c>
      <c r="AC245" s="644" t="n"/>
      <c r="AD245" s="645" t="n"/>
      <c r="AE245" s="644" t="n"/>
      <c r="AF245" s="645" t="n"/>
      <c r="AG245" s="645">
        <f>(IF(AE245&gt;0, AE245, IF(AD245&gt;0, AD245, IF(AC245&gt;0, AC245, 0))))+AF245</f>
        <v/>
      </c>
      <c r="AH245" s="645">
        <f>AG245*2</f>
        <v/>
      </c>
      <c r="AI245" s="645">
        <f>AG245*2.5</f>
        <v/>
      </c>
      <c r="AJ245" s="645">
        <f>AH245*2.5</f>
        <v/>
      </c>
      <c r="AK245" s="171" t="n"/>
      <c r="AL245" s="27" t="n"/>
      <c r="AM245" s="27" t="n"/>
      <c r="AN245" s="27" t="n"/>
      <c r="AO245" s="646" t="n"/>
      <c r="AP245" s="646" t="n"/>
      <c r="AQ245" s="27" t="n"/>
      <c r="AR245" s="41" t="n"/>
      <c r="AS245" s="41" t="n"/>
      <c r="AT245" s="41" t="n"/>
      <c r="AU245" s="41" t="n"/>
      <c r="AV245" s="62" t="n"/>
      <c r="AW245" s="62" t="n"/>
      <c r="AX245" s="62" t="n"/>
      <c r="AY245" s="648" t="n"/>
      <c r="AZ245" s="34" t="n"/>
      <c r="BA245" s="649" t="n"/>
      <c r="BB245" s="36" t="n"/>
      <c r="BC245" s="650" t="n"/>
      <c r="BD245" s="27" t="n"/>
      <c r="BE245" s="27" t="n"/>
      <c r="BF245" s="646" t="n"/>
      <c r="BG245" s="41" t="n"/>
      <c r="BH245" s="41" t="n"/>
      <c r="BI245" s="648" t="n"/>
      <c r="BJ245" s="27" t="n"/>
      <c r="BK245" s="27">
        <f>+WEEKNUM(BJ245)</f>
        <v/>
      </c>
      <c r="BL245" s="646" t="n"/>
      <c r="BM245" s="27" t="n"/>
      <c r="BN245" s="27">
        <f>+WEEKNUM(BM245)</f>
        <v/>
      </c>
      <c r="BO245" s="27" t="n"/>
      <c r="BP245" s="27" t="n"/>
      <c r="BQ245" s="27" t="n"/>
      <c r="BR245" s="108">
        <f>+WEEKNUM(BO245)</f>
        <v/>
      </c>
      <c r="BS245" s="108">
        <f>BR245-(BO245*AG245)</f>
        <v/>
      </c>
      <c r="BT245" s="112">
        <f>BO245*AK245</f>
        <v/>
      </c>
      <c r="BU245" s="13" t="n"/>
    </row>
    <row r="246">
      <c r="A246" s="5" t="n"/>
      <c r="B246" s="5" t="n"/>
      <c r="C246" s="6" t="inlineStr">
        <is>
          <t>KOI</t>
        </is>
      </c>
      <c r="D246" s="5" t="n"/>
      <c r="E246" s="8" t="n"/>
      <c r="F246" s="9" t="n"/>
      <c r="G246" s="5" t="n"/>
      <c r="H246" s="5" t="n"/>
      <c r="I246" s="149" t="n"/>
      <c r="J246" s="149" t="n"/>
      <c r="K246" s="149" t="n"/>
      <c r="L246" s="7" t="n"/>
      <c r="M246" s="13" t="n"/>
      <c r="N246" s="13" t="n"/>
      <c r="O246" s="13" t="n"/>
      <c r="P246" s="13" t="n"/>
      <c r="Q246" s="17" t="n"/>
      <c r="R246" s="17" t="n"/>
      <c r="S246" s="135" t="n"/>
      <c r="T246" s="16" t="n"/>
      <c r="U246" s="16" t="n"/>
      <c r="V246" s="16" t="n"/>
      <c r="W246" s="16" t="n"/>
      <c r="X246" s="16" t="n"/>
      <c r="Y246" s="16" t="n"/>
      <c r="Z246" s="18" t="n"/>
      <c r="AA246" s="18" t="n"/>
      <c r="AB246" s="160" t="inlineStr">
        <is>
          <t>Euro</t>
        </is>
      </c>
      <c r="AC246" s="644" t="n"/>
      <c r="AD246" s="645" t="n"/>
      <c r="AE246" s="644" t="n"/>
      <c r="AF246" s="645" t="n"/>
      <c r="AG246" s="645">
        <f>(IF(AE246&gt;0, AE246, IF(AD246&gt;0, AD246, IF(AC246&gt;0, AC246, 0))))+AF246</f>
        <v/>
      </c>
      <c r="AH246" s="645">
        <f>AG246*2</f>
        <v/>
      </c>
      <c r="AI246" s="645">
        <f>AG246*2.5</f>
        <v/>
      </c>
      <c r="AJ246" s="645">
        <f>AH246*2.5</f>
        <v/>
      </c>
      <c r="AK246" s="171" t="n"/>
      <c r="AL246" s="27" t="n"/>
      <c r="AM246" s="27" t="n"/>
      <c r="AN246" s="27" t="n"/>
      <c r="AO246" s="646" t="n"/>
      <c r="AP246" s="646" t="n"/>
      <c r="AQ246" s="27" t="n"/>
      <c r="AR246" s="41" t="n"/>
      <c r="AS246" s="41" t="n"/>
      <c r="AT246" s="41" t="n"/>
      <c r="AU246" s="41" t="n"/>
      <c r="AV246" s="62" t="n"/>
      <c r="AW246" s="62" t="n"/>
      <c r="AX246" s="62" t="n"/>
      <c r="AY246" s="648" t="n"/>
      <c r="AZ246" s="34" t="n"/>
      <c r="BA246" s="649" t="n"/>
      <c r="BB246" s="36" t="n"/>
      <c r="BC246" s="650" t="n"/>
      <c r="BD246" s="27" t="n"/>
      <c r="BE246" s="27" t="n"/>
      <c r="BF246" s="646" t="n"/>
      <c r="BG246" s="41" t="n"/>
      <c r="BH246" s="41" t="n"/>
      <c r="BI246" s="648" t="n"/>
      <c r="BJ246" s="27" t="n"/>
      <c r="BK246" s="27">
        <f>+WEEKNUM(BJ246)</f>
        <v/>
      </c>
      <c r="BL246" s="646" t="n"/>
      <c r="BM246" s="27" t="n"/>
      <c r="BN246" s="27">
        <f>+WEEKNUM(BM246)</f>
        <v/>
      </c>
      <c r="BO246" s="27" t="n"/>
      <c r="BP246" s="27" t="n"/>
      <c r="BQ246" s="27" t="n"/>
      <c r="BR246" s="108">
        <f>+WEEKNUM(BO246)</f>
        <v/>
      </c>
      <c r="BS246" s="108">
        <f>BR246-(BO246*AG246)</f>
        <v/>
      </c>
      <c r="BT246" s="112">
        <f>BO246*AK246</f>
        <v/>
      </c>
      <c r="BU246" s="13" t="n"/>
    </row>
    <row customHeight="1" ht="15" r="247" s="304">
      <c r="A247" s="5" t="n"/>
      <c r="B247" s="5" t="n"/>
      <c r="C247" s="6" t="inlineStr">
        <is>
          <t>KOI</t>
        </is>
      </c>
      <c r="D247" s="5" t="n"/>
      <c r="E247" s="8" t="n"/>
      <c r="F247" s="9" t="n"/>
      <c r="G247" s="5" t="n"/>
      <c r="H247" s="5" t="n"/>
      <c r="I247" s="149" t="n"/>
      <c r="J247" s="149" t="n"/>
      <c r="K247" s="149" t="n"/>
      <c r="L247" s="7" t="n"/>
      <c r="M247" s="13" t="n"/>
      <c r="N247" s="13" t="n"/>
      <c r="O247" s="13" t="n"/>
      <c r="P247" s="13" t="n"/>
      <c r="Q247" s="17" t="n"/>
      <c r="R247" s="17" t="n"/>
      <c r="S247" s="135" t="n"/>
      <c r="T247" s="16" t="n"/>
      <c r="U247" s="16" t="n"/>
      <c r="V247" s="16" t="n"/>
      <c r="W247" s="16" t="n"/>
      <c r="X247" s="16" t="n"/>
      <c r="Y247" s="16" t="n"/>
      <c r="Z247" s="18" t="n"/>
      <c r="AA247" s="18" t="n"/>
      <c r="AB247" s="160" t="inlineStr">
        <is>
          <t>Euro</t>
        </is>
      </c>
      <c r="AC247" s="644" t="n"/>
      <c r="AD247" s="645" t="n"/>
      <c r="AE247" s="644" t="n"/>
      <c r="AF247" s="645" t="n"/>
      <c r="AG247" s="645">
        <f>(IF(AE247&gt;0, AE247, IF(AD247&gt;0, AD247, IF(AC247&gt;0, AC247, 0))))+AF247</f>
        <v/>
      </c>
      <c r="AH247" s="645">
        <f>AG247*2</f>
        <v/>
      </c>
      <c r="AI247" s="645">
        <f>AG247*2.5</f>
        <v/>
      </c>
      <c r="AJ247" s="645">
        <f>AH247*2.5</f>
        <v/>
      </c>
      <c r="AK247" s="171" t="n"/>
      <c r="AL247" s="27" t="n"/>
      <c r="AM247" s="27" t="n"/>
      <c r="AN247" s="27" t="n"/>
      <c r="AO247" s="646" t="n"/>
      <c r="AP247" s="646" t="n"/>
      <c r="AQ247" s="27" t="n"/>
      <c r="AR247" s="41" t="n"/>
      <c r="AS247" s="41" t="n"/>
      <c r="AT247" s="41" t="n"/>
      <c r="AU247" s="41" t="n"/>
      <c r="AV247" s="62" t="n"/>
      <c r="AW247" s="62" t="n"/>
      <c r="AX247" s="62" t="n"/>
      <c r="AY247" s="648" t="n"/>
      <c r="AZ247" s="34" t="n"/>
      <c r="BA247" s="649" t="n"/>
      <c r="BB247" s="36" t="n"/>
      <c r="BC247" s="650" t="n"/>
      <c r="BD247" s="27" t="n"/>
      <c r="BE247" s="27" t="n"/>
      <c r="BF247" s="646" t="n"/>
      <c r="BG247" s="41" t="n"/>
      <c r="BH247" s="41" t="n"/>
      <c r="BI247" s="648" t="n"/>
      <c r="BJ247" s="27" t="n"/>
      <c r="BK247" s="27">
        <f>+WEEKNUM(BJ247)</f>
        <v/>
      </c>
      <c r="BL247" s="646" t="n"/>
      <c r="BM247" s="27" t="n"/>
      <c r="BN247" s="27">
        <f>+WEEKNUM(BM247)</f>
        <v/>
      </c>
      <c r="BO247" s="27" t="n"/>
      <c r="BP247" s="27" t="n"/>
      <c r="BQ247" s="27" t="n"/>
      <c r="BR247" s="108">
        <f>+WEEKNUM(BO247)</f>
        <v/>
      </c>
      <c r="BS247" s="108">
        <f>BR247-(BO247*AG247)</f>
        <v/>
      </c>
      <c r="BT247" s="112">
        <f>BO247*AK247</f>
        <v/>
      </c>
      <c r="BU247" s="13" t="n"/>
    </row>
    <row r="248">
      <c r="A248" s="5" t="n"/>
      <c r="B248" s="5" t="n"/>
      <c r="C248" s="6" t="inlineStr">
        <is>
          <t>KOI</t>
        </is>
      </c>
      <c r="D248" s="5" t="n"/>
      <c r="E248" s="8" t="n"/>
      <c r="F248" s="9" t="n"/>
      <c r="G248" s="5" t="n"/>
      <c r="H248" s="5" t="n"/>
      <c r="I248" s="149" t="n"/>
      <c r="J248" s="149" t="n"/>
      <c r="K248" s="149" t="n"/>
      <c r="L248" s="7" t="n"/>
      <c r="M248" s="13" t="n"/>
      <c r="N248" s="13" t="n"/>
      <c r="O248" s="13" t="n"/>
      <c r="P248" s="13" t="n"/>
      <c r="Q248" s="17" t="n"/>
      <c r="R248" s="17" t="n"/>
      <c r="S248" s="135" t="n"/>
      <c r="T248" s="16" t="n"/>
      <c r="U248" s="16" t="n"/>
      <c r="V248" s="16" t="n"/>
      <c r="W248" s="16" t="n"/>
      <c r="X248" s="16" t="n"/>
      <c r="Y248" s="16" t="n"/>
      <c r="Z248" s="18" t="n"/>
      <c r="AA248" s="18" t="n"/>
      <c r="AB248" s="160" t="inlineStr">
        <is>
          <t>Euro</t>
        </is>
      </c>
      <c r="AC248" s="644" t="n"/>
      <c r="AD248" s="645" t="n"/>
      <c r="AE248" s="644" t="n"/>
      <c r="AF248" s="645" t="n"/>
      <c r="AG248" s="645">
        <f>(IF(AE248&gt;0, AE248, IF(AD248&gt;0, AD248, IF(AC248&gt;0, AC248, 0))))+AF248</f>
        <v/>
      </c>
      <c r="AH248" s="645">
        <f>AG248*2</f>
        <v/>
      </c>
      <c r="AI248" s="645">
        <f>AG248*2.5</f>
        <v/>
      </c>
      <c r="AJ248" s="645">
        <f>AH248*2.5</f>
        <v/>
      </c>
      <c r="AK248" s="171" t="n"/>
      <c r="AL248" s="27" t="n"/>
      <c r="AM248" s="27" t="n"/>
      <c r="AN248" s="27" t="n"/>
      <c r="AO248" s="646" t="n"/>
      <c r="AP248" s="646" t="n"/>
      <c r="AQ248" s="27" t="n"/>
      <c r="AR248" s="41" t="n"/>
      <c r="AS248" s="41" t="n"/>
      <c r="AT248" s="41" t="n"/>
      <c r="AU248" s="41" t="n"/>
      <c r="AV248" s="62" t="n"/>
      <c r="AW248" s="62" t="n"/>
      <c r="AX248" s="62" t="n"/>
      <c r="AY248" s="648" t="n"/>
      <c r="AZ248" s="34" t="n"/>
      <c r="BA248" s="649" t="n"/>
      <c r="BB248" s="36" t="n"/>
      <c r="BC248" s="650" t="n"/>
      <c r="BD248" s="27" t="n"/>
      <c r="BE248" s="27" t="n"/>
      <c r="BF248" s="646" t="n"/>
      <c r="BG248" s="41" t="n"/>
      <c r="BH248" s="41" t="n"/>
      <c r="BI248" s="648" t="n"/>
      <c r="BJ248" s="27" t="n"/>
      <c r="BK248" s="27">
        <f>+WEEKNUM(BJ248)</f>
        <v/>
      </c>
      <c r="BL248" s="646" t="n"/>
      <c r="BM248" s="27" t="n"/>
      <c r="BN248" s="27">
        <f>+WEEKNUM(BM248)</f>
        <v/>
      </c>
      <c r="BO248" s="27" t="n"/>
      <c r="BP248" s="27" t="n"/>
      <c r="BQ248" s="27" t="n"/>
      <c r="BR248" s="108">
        <f>+WEEKNUM(BO248)</f>
        <v/>
      </c>
      <c r="BS248" s="108">
        <f>BR248-(BO248*AG248)</f>
        <v/>
      </c>
      <c r="BT248" s="112">
        <f>BO248*AK248</f>
        <v/>
      </c>
      <c r="BU248" s="13" t="n"/>
    </row>
    <row customHeight="1" ht="15" r="249" s="304">
      <c r="A249" s="5" t="n"/>
      <c r="B249" s="5" t="n"/>
      <c r="C249" s="6" t="inlineStr">
        <is>
          <t>KOI</t>
        </is>
      </c>
      <c r="D249" s="5" t="n"/>
      <c r="E249" s="8" t="n"/>
      <c r="F249" s="9" t="n"/>
      <c r="G249" s="5" t="n"/>
      <c r="H249" s="5" t="n"/>
      <c r="I249" s="149" t="n"/>
      <c r="J249" s="149" t="n"/>
      <c r="K249" s="149" t="n"/>
      <c r="L249" s="7" t="n"/>
      <c r="M249" s="13" t="n"/>
      <c r="N249" s="13" t="n"/>
      <c r="O249" s="13" t="n"/>
      <c r="P249" s="13" t="n"/>
      <c r="Q249" s="17" t="n"/>
      <c r="R249" s="17" t="n"/>
      <c r="S249" s="135" t="n"/>
      <c r="T249" s="16" t="n"/>
      <c r="U249" s="16" t="n"/>
      <c r="V249" s="16" t="n"/>
      <c r="W249" s="16" t="n"/>
      <c r="X249" s="16" t="n"/>
      <c r="Y249" s="16" t="n"/>
      <c r="Z249" s="18" t="n"/>
      <c r="AA249" s="18" t="n"/>
      <c r="AB249" s="160" t="inlineStr">
        <is>
          <t>Euro</t>
        </is>
      </c>
      <c r="AC249" s="644" t="n"/>
      <c r="AD249" s="645" t="n"/>
      <c r="AE249" s="644" t="n"/>
      <c r="AF249" s="645" t="n"/>
      <c r="AG249" s="645">
        <f>(IF(AE249&gt;0, AE249, IF(AD249&gt;0, AD249, IF(AC249&gt;0, AC249, 0))))+AF249</f>
        <v/>
      </c>
      <c r="AH249" s="645">
        <f>AG249*2</f>
        <v/>
      </c>
      <c r="AI249" s="645">
        <f>AG249*2.5</f>
        <v/>
      </c>
      <c r="AJ249" s="645">
        <f>AH249*2.5</f>
        <v/>
      </c>
      <c r="AK249" s="171" t="n"/>
      <c r="AL249" s="27" t="n"/>
      <c r="AM249" s="27" t="n"/>
      <c r="AN249" s="27" t="n"/>
      <c r="AO249" s="646" t="n"/>
      <c r="AP249" s="646" t="n"/>
      <c r="AQ249" s="27" t="n"/>
      <c r="AR249" s="41" t="n"/>
      <c r="AS249" s="41" t="n"/>
      <c r="AT249" s="41" t="n"/>
      <c r="AU249" s="41" t="n"/>
      <c r="AV249" s="62" t="n"/>
      <c r="AW249" s="62" t="n"/>
      <c r="AX249" s="62" t="n"/>
      <c r="AY249" s="648" t="n"/>
      <c r="AZ249" s="34" t="n"/>
      <c r="BA249" s="649" t="n"/>
      <c r="BB249" s="36" t="n"/>
      <c r="BC249" s="650" t="n"/>
      <c r="BD249" s="27" t="n"/>
      <c r="BE249" s="27" t="n"/>
      <c r="BF249" s="646" t="n"/>
      <c r="BG249" s="41" t="n"/>
      <c r="BH249" s="41" t="n"/>
      <c r="BI249" s="648" t="n"/>
      <c r="BJ249" s="27" t="n"/>
      <c r="BK249" s="27">
        <f>+WEEKNUM(BJ249)</f>
        <v/>
      </c>
      <c r="BL249" s="646" t="n"/>
      <c r="BM249" s="27" t="n"/>
      <c r="BN249" s="27">
        <f>+WEEKNUM(BM249)</f>
        <v/>
      </c>
      <c r="BO249" s="27" t="n"/>
      <c r="BP249" s="27" t="n"/>
      <c r="BQ249" s="27" t="n"/>
      <c r="BR249" s="108">
        <f>+WEEKNUM(BO249)</f>
        <v/>
      </c>
      <c r="BS249" s="108">
        <f>BR249-(BO249*AG249)</f>
        <v/>
      </c>
      <c r="BT249" s="112">
        <f>BO249*AK249</f>
        <v/>
      </c>
      <c r="BU249" s="13" t="n"/>
    </row>
    <row r="250">
      <c r="A250" s="5" t="n"/>
      <c r="B250" s="5" t="n"/>
      <c r="C250" s="6" t="inlineStr">
        <is>
          <t>KOI</t>
        </is>
      </c>
      <c r="D250" s="5" t="n"/>
      <c r="E250" s="8" t="n"/>
      <c r="F250" s="9" t="n"/>
      <c r="G250" s="5" t="n"/>
      <c r="H250" s="5" t="n"/>
      <c r="I250" s="149" t="n"/>
      <c r="J250" s="149" t="n"/>
      <c r="K250" s="149" t="n"/>
      <c r="L250" s="7" t="n"/>
      <c r="M250" s="13" t="n"/>
      <c r="N250" s="13" t="n"/>
      <c r="O250" s="13" t="n"/>
      <c r="P250" s="13" t="n"/>
      <c r="Q250" s="17" t="n"/>
      <c r="R250" s="17" t="n"/>
      <c r="S250" s="135" t="n"/>
      <c r="T250" s="16" t="n"/>
      <c r="U250" s="16" t="n"/>
      <c r="V250" s="16" t="n"/>
      <c r="W250" s="16" t="n"/>
      <c r="X250" s="16" t="n"/>
      <c r="Y250" s="16" t="n"/>
      <c r="Z250" s="18" t="n"/>
      <c r="AA250" s="18" t="n"/>
      <c r="AB250" s="160" t="inlineStr">
        <is>
          <t>Euro</t>
        </is>
      </c>
      <c r="AC250" s="644" t="n"/>
      <c r="AD250" s="645" t="n"/>
      <c r="AE250" s="644" t="n"/>
      <c r="AF250" s="645" t="n"/>
      <c r="AG250" s="645">
        <f>(IF(AE250&gt;0, AE250, IF(AD250&gt;0, AD250, IF(AC250&gt;0, AC250, 0))))+AF250</f>
        <v/>
      </c>
      <c r="AH250" s="645">
        <f>AG250*2</f>
        <v/>
      </c>
      <c r="AI250" s="645">
        <f>AG250*2.5</f>
        <v/>
      </c>
      <c r="AJ250" s="645">
        <f>AH250*2.5</f>
        <v/>
      </c>
      <c r="AK250" s="171" t="n"/>
      <c r="AL250" s="27" t="n"/>
      <c r="AM250" s="27" t="n"/>
      <c r="AN250" s="27" t="n"/>
      <c r="AO250" s="646" t="n"/>
      <c r="AP250" s="646" t="n"/>
      <c r="AQ250" s="27" t="n"/>
      <c r="AR250" s="41" t="n"/>
      <c r="AS250" s="41" t="n"/>
      <c r="AT250" s="41" t="n"/>
      <c r="AU250" s="41" t="n"/>
      <c r="AV250" s="62" t="n"/>
      <c r="AW250" s="62" t="n"/>
      <c r="AX250" s="62" t="n"/>
      <c r="AY250" s="648" t="n"/>
      <c r="AZ250" s="34" t="n"/>
      <c r="BA250" s="649" t="n"/>
      <c r="BB250" s="36" t="n"/>
      <c r="BC250" s="650" t="n"/>
      <c r="BD250" s="27" t="n"/>
      <c r="BE250" s="27" t="n"/>
      <c r="BF250" s="646" t="n"/>
      <c r="BG250" s="41" t="n"/>
      <c r="BH250" s="41" t="n"/>
      <c r="BI250" s="648" t="n"/>
      <c r="BJ250" s="27" t="n"/>
      <c r="BK250" s="27">
        <f>+WEEKNUM(BJ250)</f>
        <v/>
      </c>
      <c r="BL250" s="646" t="n"/>
      <c r="BM250" s="27" t="n"/>
      <c r="BN250" s="27">
        <f>+WEEKNUM(BM250)</f>
        <v/>
      </c>
      <c r="BO250" s="27" t="n"/>
      <c r="BP250" s="27" t="n"/>
      <c r="BQ250" s="27" t="n"/>
      <c r="BR250" s="108">
        <f>+WEEKNUM(BO250)</f>
        <v/>
      </c>
      <c r="BS250" s="108">
        <f>BR250-(BO250*AG250)</f>
        <v/>
      </c>
      <c r="BT250" s="112">
        <f>BO250*AK250</f>
        <v/>
      </c>
      <c r="BU250" s="13" t="n"/>
    </row>
    <row customHeight="1" ht="15" r="251" s="304">
      <c r="A251" s="5" t="n"/>
      <c r="B251" s="5" t="n"/>
      <c r="C251" s="6" t="inlineStr">
        <is>
          <t>KOI</t>
        </is>
      </c>
      <c r="D251" s="5" t="n"/>
      <c r="E251" s="8" t="n"/>
      <c r="F251" s="9" t="n"/>
      <c r="G251" s="5" t="n"/>
      <c r="H251" s="5" t="n"/>
      <c r="I251" s="149" t="n"/>
      <c r="J251" s="149" t="n"/>
      <c r="K251" s="149" t="n"/>
      <c r="L251" s="7" t="n"/>
      <c r="M251" s="13" t="n"/>
      <c r="N251" s="13" t="n"/>
      <c r="O251" s="13" t="n"/>
      <c r="P251" s="13" t="n"/>
      <c r="Q251" s="17" t="n"/>
      <c r="R251" s="17" t="n"/>
      <c r="S251" s="135" t="n"/>
      <c r="T251" s="16" t="n"/>
      <c r="U251" s="16" t="n"/>
      <c r="V251" s="16" t="n"/>
      <c r="W251" s="16" t="n"/>
      <c r="X251" s="16" t="n"/>
      <c r="Y251" s="16" t="n"/>
      <c r="Z251" s="18" t="n"/>
      <c r="AA251" s="18" t="n"/>
      <c r="AB251" s="160" t="inlineStr">
        <is>
          <t>Euro</t>
        </is>
      </c>
      <c r="AC251" s="644" t="n"/>
      <c r="AD251" s="645" t="n"/>
      <c r="AE251" s="644" t="n"/>
      <c r="AF251" s="645" t="n"/>
      <c r="AG251" s="645">
        <f>(IF(AE251&gt;0, AE251, IF(AD251&gt;0, AD251, IF(AC251&gt;0, AC251, 0))))+AF251</f>
        <v/>
      </c>
      <c r="AH251" s="645">
        <f>AG251*2</f>
        <v/>
      </c>
      <c r="AI251" s="645">
        <f>AG251*2.5</f>
        <v/>
      </c>
      <c r="AJ251" s="645">
        <f>AH251*2.5</f>
        <v/>
      </c>
      <c r="AK251" s="171" t="n"/>
      <c r="AL251" s="27" t="n"/>
      <c r="AM251" s="27" t="n"/>
      <c r="AN251" s="27" t="n"/>
      <c r="AO251" s="646" t="n"/>
      <c r="AP251" s="646" t="n"/>
      <c r="AQ251" s="27" t="n"/>
      <c r="AR251" s="41" t="n"/>
      <c r="AS251" s="41" t="n"/>
      <c r="AT251" s="41" t="n"/>
      <c r="AU251" s="41" t="n"/>
      <c r="AV251" s="62" t="n"/>
      <c r="AW251" s="62" t="n"/>
      <c r="AX251" s="62" t="n"/>
      <c r="AY251" s="648" t="n"/>
      <c r="AZ251" s="34" t="n"/>
      <c r="BA251" s="649" t="n"/>
      <c r="BB251" s="36" t="n"/>
      <c r="BC251" s="650" t="n"/>
      <c r="BD251" s="27" t="n"/>
      <c r="BE251" s="27" t="n"/>
      <c r="BF251" s="646" t="n"/>
      <c r="BG251" s="41" t="n"/>
      <c r="BH251" s="41" t="n"/>
      <c r="BI251" s="648" t="n"/>
      <c r="BJ251" s="27" t="n"/>
      <c r="BK251" s="27">
        <f>+WEEKNUM(BJ251)</f>
        <v/>
      </c>
      <c r="BL251" s="646" t="n"/>
      <c r="BM251" s="27" t="n"/>
      <c r="BN251" s="27">
        <f>+WEEKNUM(BM251)</f>
        <v/>
      </c>
      <c r="BO251" s="27" t="n"/>
      <c r="BP251" s="27" t="n"/>
      <c r="BQ251" s="27" t="n"/>
      <c r="BR251" s="108">
        <f>+WEEKNUM(BO251)</f>
        <v/>
      </c>
      <c r="BS251" s="108">
        <f>BR251-(BO251*AG251)</f>
        <v/>
      </c>
      <c r="BT251" s="112">
        <f>BO251*AK251</f>
        <v/>
      </c>
      <c r="BU251" s="13" t="n"/>
    </row>
    <row r="252">
      <c r="A252" s="5" t="n"/>
      <c r="B252" s="5" t="n"/>
      <c r="C252" s="6" t="inlineStr">
        <is>
          <t>KOI</t>
        </is>
      </c>
      <c r="D252" s="5" t="n"/>
      <c r="E252" s="8" t="n"/>
      <c r="F252" s="9" t="n"/>
      <c r="G252" s="5" t="n"/>
      <c r="H252" s="5" t="n"/>
      <c r="I252" s="149" t="n"/>
      <c r="J252" s="149" t="n"/>
      <c r="K252" s="149" t="n"/>
      <c r="L252" s="7" t="n"/>
      <c r="M252" s="13" t="n"/>
      <c r="N252" s="13" t="n"/>
      <c r="O252" s="13" t="n"/>
      <c r="P252" s="13" t="n"/>
      <c r="Q252" s="17" t="n"/>
      <c r="R252" s="17" t="n"/>
      <c r="S252" s="135" t="n"/>
      <c r="T252" s="16" t="n"/>
      <c r="U252" s="16" t="n"/>
      <c r="V252" s="16" t="n"/>
      <c r="W252" s="16" t="n"/>
      <c r="X252" s="16" t="n"/>
      <c r="Y252" s="16" t="n"/>
      <c r="Z252" s="18" t="n"/>
      <c r="AA252" s="18" t="n"/>
      <c r="AB252" s="160" t="inlineStr">
        <is>
          <t>Euro</t>
        </is>
      </c>
      <c r="AC252" s="644" t="n"/>
      <c r="AD252" s="645" t="n"/>
      <c r="AE252" s="644" t="n"/>
      <c r="AF252" s="645" t="n"/>
      <c r="AG252" s="645">
        <f>(IF(AE252&gt;0, AE252, IF(AD252&gt;0, AD252, IF(AC252&gt;0, AC252, 0))))+AF252</f>
        <v/>
      </c>
      <c r="AH252" s="645">
        <f>AG252*2</f>
        <v/>
      </c>
      <c r="AI252" s="645">
        <f>AG252*2.5</f>
        <v/>
      </c>
      <c r="AJ252" s="645">
        <f>AH252*2.5</f>
        <v/>
      </c>
      <c r="AK252" s="171" t="n"/>
      <c r="AL252" s="27" t="n"/>
      <c r="AM252" s="27" t="n"/>
      <c r="AN252" s="27" t="n"/>
      <c r="AO252" s="646" t="n"/>
      <c r="AP252" s="646" t="n"/>
      <c r="AQ252" s="27" t="n"/>
      <c r="AR252" s="41" t="n"/>
      <c r="AS252" s="41" t="n"/>
      <c r="AT252" s="41" t="n"/>
      <c r="AU252" s="41" t="n"/>
      <c r="AV252" s="62" t="n"/>
      <c r="AW252" s="62" t="n"/>
      <c r="AX252" s="62" t="n"/>
      <c r="AY252" s="648" t="n"/>
      <c r="AZ252" s="34" t="n"/>
      <c r="BA252" s="649" t="n"/>
      <c r="BB252" s="36" t="n"/>
      <c r="BC252" s="650" t="n"/>
      <c r="BD252" s="27" t="n"/>
      <c r="BE252" s="27" t="n"/>
      <c r="BF252" s="646" t="n"/>
      <c r="BG252" s="41" t="n"/>
      <c r="BH252" s="41" t="n"/>
      <c r="BI252" s="648" t="n"/>
      <c r="BJ252" s="27" t="n"/>
      <c r="BK252" s="27">
        <f>+WEEKNUM(BJ252)</f>
        <v/>
      </c>
      <c r="BL252" s="646" t="n"/>
      <c r="BM252" s="27" t="n"/>
      <c r="BN252" s="27">
        <f>+WEEKNUM(BM252)</f>
        <v/>
      </c>
      <c r="BO252" s="27" t="n"/>
      <c r="BP252" s="27" t="n"/>
      <c r="BQ252" s="27" t="n"/>
      <c r="BR252" s="108">
        <f>+WEEKNUM(BO252)</f>
        <v/>
      </c>
      <c r="BS252" s="108">
        <f>BR252-(BO252*AG252)</f>
        <v/>
      </c>
      <c r="BT252" s="112">
        <f>BO252*AK252</f>
        <v/>
      </c>
      <c r="BU252" s="13" t="n"/>
    </row>
    <row customHeight="1" ht="15" r="253" s="304">
      <c r="A253" s="5" t="n"/>
      <c r="B253" s="5" t="n"/>
      <c r="C253" s="6" t="inlineStr">
        <is>
          <t>KOI</t>
        </is>
      </c>
      <c r="D253" s="5" t="n"/>
      <c r="E253" s="8" t="n"/>
      <c r="F253" s="9" t="n"/>
      <c r="G253" s="5" t="n"/>
      <c r="H253" s="5" t="n"/>
      <c r="I253" s="149" t="n"/>
      <c r="J253" s="149" t="n"/>
      <c r="K253" s="149" t="n"/>
      <c r="L253" s="7" t="n"/>
      <c r="M253" s="13" t="n"/>
      <c r="N253" s="13" t="n"/>
      <c r="O253" s="13" t="n"/>
      <c r="P253" s="13" t="n"/>
      <c r="Q253" s="17" t="n"/>
      <c r="R253" s="17" t="n"/>
      <c r="S253" s="135" t="n"/>
      <c r="T253" s="16" t="n"/>
      <c r="U253" s="16" t="n"/>
      <c r="V253" s="16" t="n"/>
      <c r="W253" s="16" t="n"/>
      <c r="X253" s="16" t="n"/>
      <c r="Y253" s="16" t="n"/>
      <c r="Z253" s="18" t="n"/>
      <c r="AA253" s="18" t="n"/>
      <c r="AB253" s="160" t="inlineStr">
        <is>
          <t>Euro</t>
        </is>
      </c>
      <c r="AC253" s="644" t="n"/>
      <c r="AD253" s="645" t="n"/>
      <c r="AE253" s="644" t="n"/>
      <c r="AF253" s="645" t="n"/>
      <c r="AG253" s="645">
        <f>(IF(AE253&gt;0, AE253, IF(AD253&gt;0, AD253, IF(AC253&gt;0, AC253, 0))))+AF253</f>
        <v/>
      </c>
      <c r="AH253" s="645">
        <f>AG253*2</f>
        <v/>
      </c>
      <c r="AI253" s="645">
        <f>AG253*2.5</f>
        <v/>
      </c>
      <c r="AJ253" s="645">
        <f>AH253*2.5</f>
        <v/>
      </c>
      <c r="AK253" s="171" t="n"/>
      <c r="AL253" s="27" t="n"/>
      <c r="AM253" s="27" t="n"/>
      <c r="AN253" s="27" t="n"/>
      <c r="AO253" s="646" t="n"/>
      <c r="AP253" s="646" t="n"/>
      <c r="AQ253" s="27" t="n"/>
      <c r="AR253" s="41" t="n"/>
      <c r="AS253" s="41" t="n"/>
      <c r="AT253" s="41" t="n"/>
      <c r="AU253" s="41" t="n"/>
      <c r="AV253" s="62" t="n"/>
      <c r="AW253" s="62" t="n"/>
      <c r="AX253" s="62" t="n"/>
      <c r="AY253" s="648" t="n"/>
      <c r="AZ253" s="34" t="n"/>
      <c r="BA253" s="649" t="n"/>
      <c r="BB253" s="36" t="n"/>
      <c r="BC253" s="650" t="n"/>
      <c r="BD253" s="27" t="n"/>
      <c r="BE253" s="27" t="n"/>
      <c r="BF253" s="646" t="n"/>
      <c r="BG253" s="41" t="n"/>
      <c r="BH253" s="41" t="n"/>
      <c r="BI253" s="648" t="n"/>
      <c r="BJ253" s="27" t="n"/>
      <c r="BK253" s="27">
        <f>+WEEKNUM(BJ253)</f>
        <v/>
      </c>
      <c r="BL253" s="646" t="n"/>
      <c r="BM253" s="27" t="n"/>
      <c r="BN253" s="27">
        <f>+WEEKNUM(BM253)</f>
        <v/>
      </c>
      <c r="BO253" s="27" t="n"/>
      <c r="BP253" s="27" t="n"/>
      <c r="BQ253" s="27" t="n"/>
      <c r="BR253" s="108">
        <f>+WEEKNUM(BO253)</f>
        <v/>
      </c>
      <c r="BS253" s="108">
        <f>BR253-(BO253*AG253)</f>
        <v/>
      </c>
      <c r="BT253" s="112">
        <f>BO253*AK253</f>
        <v/>
      </c>
      <c r="BU253" s="13" t="n"/>
    </row>
    <row r="254">
      <c r="A254" s="5" t="n"/>
      <c r="B254" s="5" t="n"/>
      <c r="C254" s="6" t="inlineStr">
        <is>
          <t>KOI</t>
        </is>
      </c>
      <c r="D254" s="5" t="n"/>
      <c r="E254" s="8" t="n"/>
      <c r="F254" s="9" t="n"/>
      <c r="G254" s="5" t="n"/>
      <c r="H254" s="5" t="n"/>
      <c r="I254" s="149" t="n"/>
      <c r="J254" s="149" t="n"/>
      <c r="K254" s="149" t="n"/>
      <c r="L254" s="7" t="n"/>
      <c r="M254" s="13" t="n"/>
      <c r="N254" s="13" t="n"/>
      <c r="O254" s="13" t="n"/>
      <c r="P254" s="13" t="n"/>
      <c r="Q254" s="17" t="n"/>
      <c r="R254" s="17" t="n"/>
      <c r="S254" s="135" t="n"/>
      <c r="T254" s="16" t="n"/>
      <c r="U254" s="16" t="n"/>
      <c r="V254" s="16" t="n"/>
      <c r="W254" s="16" t="n"/>
      <c r="X254" s="16" t="n"/>
      <c r="Y254" s="16" t="n"/>
      <c r="Z254" s="18" t="n"/>
      <c r="AA254" s="18" t="n"/>
      <c r="AB254" s="160" t="inlineStr">
        <is>
          <t>Euro</t>
        </is>
      </c>
      <c r="AC254" s="644" t="n"/>
      <c r="AD254" s="645" t="n"/>
      <c r="AE254" s="644" t="n"/>
      <c r="AF254" s="645" t="n"/>
      <c r="AG254" s="645">
        <f>(IF(AE254&gt;0, AE254, IF(AD254&gt;0, AD254, IF(AC254&gt;0, AC254, 0))))+AF254</f>
        <v/>
      </c>
      <c r="AH254" s="645">
        <f>AG254*2</f>
        <v/>
      </c>
      <c r="AI254" s="645">
        <f>AG254*2.5</f>
        <v/>
      </c>
      <c r="AJ254" s="645">
        <f>AH254*2.5</f>
        <v/>
      </c>
      <c r="AK254" s="171" t="n"/>
      <c r="AL254" s="27" t="n"/>
      <c r="AM254" s="27" t="n"/>
      <c r="AN254" s="27" t="n"/>
      <c r="AO254" s="646" t="n"/>
      <c r="AP254" s="646" t="n"/>
      <c r="AQ254" s="27" t="n"/>
      <c r="AR254" s="41" t="n"/>
      <c r="AS254" s="41" t="n"/>
      <c r="AT254" s="41" t="n"/>
      <c r="AU254" s="41" t="n"/>
      <c r="AV254" s="62" t="n"/>
      <c r="AW254" s="62" t="n"/>
      <c r="AX254" s="62" t="n"/>
      <c r="AY254" s="648" t="n"/>
      <c r="AZ254" s="34" t="n"/>
      <c r="BA254" s="649" t="n"/>
      <c r="BB254" s="36" t="n"/>
      <c r="BC254" s="650" t="n"/>
      <c r="BD254" s="27" t="n"/>
      <c r="BE254" s="27" t="n"/>
      <c r="BF254" s="646" t="n"/>
      <c r="BG254" s="41" t="n"/>
      <c r="BH254" s="41" t="n"/>
      <c r="BI254" s="648" t="n"/>
      <c r="BJ254" s="27" t="n"/>
      <c r="BK254" s="27">
        <f>+WEEKNUM(BJ254)</f>
        <v/>
      </c>
      <c r="BL254" s="646" t="n"/>
      <c r="BM254" s="27" t="n"/>
      <c r="BN254" s="27">
        <f>+WEEKNUM(BM254)</f>
        <v/>
      </c>
      <c r="BO254" s="27" t="n"/>
      <c r="BP254" s="27" t="n"/>
      <c r="BQ254" s="27" t="n"/>
      <c r="BR254" s="108">
        <f>+WEEKNUM(BO254)</f>
        <v/>
      </c>
      <c r="BS254" s="108">
        <f>BR254-(BO254*AG254)</f>
        <v/>
      </c>
      <c r="BT254" s="112">
        <f>BO254*AK254</f>
        <v/>
      </c>
      <c r="BU254" s="13" t="n"/>
    </row>
    <row customHeight="1" ht="15" r="255" s="304">
      <c r="A255" s="5" t="n"/>
      <c r="B255" s="5" t="n"/>
      <c r="C255" s="6" t="inlineStr">
        <is>
          <t>KOI</t>
        </is>
      </c>
      <c r="D255" s="5" t="n"/>
      <c r="E255" s="8" t="n"/>
      <c r="F255" s="9" t="n"/>
      <c r="G255" s="5" t="n"/>
      <c r="H255" s="5" t="n"/>
      <c r="I255" s="149" t="n"/>
      <c r="J255" s="149" t="n"/>
      <c r="K255" s="149" t="n"/>
      <c r="L255" s="7" t="n"/>
      <c r="M255" s="13" t="n"/>
      <c r="N255" s="13" t="n"/>
      <c r="O255" s="13" t="n"/>
      <c r="P255" s="13" t="n"/>
      <c r="Q255" s="17" t="n"/>
      <c r="R255" s="17" t="n"/>
      <c r="S255" s="135" t="n"/>
      <c r="T255" s="16" t="n"/>
      <c r="U255" s="16" t="n"/>
      <c r="V255" s="16" t="n"/>
      <c r="W255" s="16" t="n"/>
      <c r="X255" s="16" t="n"/>
      <c r="Y255" s="16" t="n"/>
      <c r="Z255" s="18" t="n"/>
      <c r="AA255" s="18" t="n"/>
      <c r="AB255" s="160" t="inlineStr">
        <is>
          <t>Euro</t>
        </is>
      </c>
      <c r="AC255" s="644" t="n"/>
      <c r="AD255" s="645" t="n"/>
      <c r="AE255" s="644" t="n"/>
      <c r="AF255" s="645" t="n"/>
      <c r="AG255" s="645">
        <f>(IF(AE255&gt;0, AE255, IF(AD255&gt;0, AD255, IF(AC255&gt;0, AC255, 0))))+AF255</f>
        <v/>
      </c>
      <c r="AH255" s="645">
        <f>AG255*2</f>
        <v/>
      </c>
      <c r="AI255" s="645">
        <f>AG255*2.5</f>
        <v/>
      </c>
      <c r="AJ255" s="645">
        <f>AH255*2.5</f>
        <v/>
      </c>
      <c r="AK255" s="171" t="n"/>
      <c r="AL255" s="27" t="n"/>
      <c r="AM255" s="27" t="n"/>
      <c r="AN255" s="27" t="n"/>
      <c r="AO255" s="646" t="n"/>
      <c r="AP255" s="646" t="n"/>
      <c r="AQ255" s="27" t="n"/>
      <c r="AR255" s="41" t="n"/>
      <c r="AS255" s="41" t="n"/>
      <c r="AT255" s="41" t="n"/>
      <c r="AU255" s="41" t="n"/>
      <c r="AV255" s="62" t="n"/>
      <c r="AW255" s="62" t="n"/>
      <c r="AX255" s="62" t="n"/>
      <c r="AY255" s="648" t="n"/>
      <c r="AZ255" s="34" t="n"/>
      <c r="BA255" s="649" t="n"/>
      <c r="BB255" s="36" t="n"/>
      <c r="BC255" s="650" t="n"/>
      <c r="BD255" s="27" t="n"/>
      <c r="BE255" s="27" t="n"/>
      <c r="BF255" s="646" t="n"/>
      <c r="BG255" s="41" t="n"/>
      <c r="BH255" s="41" t="n"/>
      <c r="BI255" s="648" t="n"/>
      <c r="BJ255" s="27" t="n"/>
      <c r="BK255" s="27">
        <f>+WEEKNUM(BJ255)</f>
        <v/>
      </c>
      <c r="BL255" s="646" t="n"/>
      <c r="BM255" s="27" t="n"/>
      <c r="BN255" s="27">
        <f>+WEEKNUM(BM255)</f>
        <v/>
      </c>
      <c r="BO255" s="27" t="n"/>
      <c r="BP255" s="27" t="n"/>
      <c r="BQ255" s="27" t="n"/>
      <c r="BR255" s="108">
        <f>+WEEKNUM(BO255)</f>
        <v/>
      </c>
      <c r="BS255" s="108">
        <f>BR255-(BO255*AG255)</f>
        <v/>
      </c>
      <c r="BT255" s="112">
        <f>BO255*AK255</f>
        <v/>
      </c>
      <c r="BU255" s="13" t="n"/>
    </row>
    <row r="256">
      <c r="A256" s="5" t="n"/>
      <c r="B256" s="5" t="n"/>
      <c r="C256" s="6" t="inlineStr">
        <is>
          <t>KOI</t>
        </is>
      </c>
      <c r="D256" s="5" t="n"/>
      <c r="E256" s="8" t="n"/>
      <c r="F256" s="9" t="n"/>
      <c r="G256" s="5" t="n"/>
      <c r="H256" s="5" t="n"/>
      <c r="I256" s="149" t="n"/>
      <c r="J256" s="149" t="n"/>
      <c r="K256" s="149" t="n"/>
      <c r="L256" s="7" t="n"/>
      <c r="M256" s="13" t="n"/>
      <c r="N256" s="13" t="n"/>
      <c r="O256" s="13" t="n"/>
      <c r="P256" s="13" t="n"/>
      <c r="Q256" s="17" t="n"/>
      <c r="R256" s="17" t="n"/>
      <c r="S256" s="135" t="n"/>
      <c r="T256" s="16" t="n"/>
      <c r="U256" s="16" t="n"/>
      <c r="V256" s="16" t="n"/>
      <c r="W256" s="16" t="n"/>
      <c r="X256" s="16" t="n"/>
      <c r="Y256" s="16" t="n"/>
      <c r="Z256" s="18" t="n"/>
      <c r="AA256" s="18" t="n"/>
      <c r="AB256" s="160" t="inlineStr">
        <is>
          <t>Euro</t>
        </is>
      </c>
      <c r="AC256" s="644" t="n"/>
      <c r="AD256" s="645" t="n"/>
      <c r="AE256" s="644" t="n"/>
      <c r="AF256" s="645" t="n"/>
      <c r="AG256" s="645">
        <f>(IF(AE256&gt;0, AE256, IF(AD256&gt;0, AD256, IF(AC256&gt;0, AC256, 0))))+AF256</f>
        <v/>
      </c>
      <c r="AH256" s="645">
        <f>AG256*2</f>
        <v/>
      </c>
      <c r="AI256" s="645">
        <f>AG256*2.5</f>
        <v/>
      </c>
      <c r="AJ256" s="645">
        <f>AH256*2.5</f>
        <v/>
      </c>
      <c r="AK256" s="171" t="n"/>
      <c r="AL256" s="27" t="n"/>
      <c r="AM256" s="27" t="n"/>
      <c r="AN256" s="27" t="n"/>
      <c r="AO256" s="646" t="n"/>
      <c r="AP256" s="646" t="n"/>
      <c r="AQ256" s="27" t="n"/>
      <c r="AR256" s="41" t="n"/>
      <c r="AS256" s="41" t="n"/>
      <c r="AT256" s="41" t="n"/>
      <c r="AU256" s="41" t="n"/>
      <c r="AV256" s="62" t="n"/>
      <c r="AW256" s="62" t="n"/>
      <c r="AX256" s="62" t="n"/>
      <c r="AY256" s="648" t="n"/>
      <c r="AZ256" s="34" t="n"/>
      <c r="BA256" s="649" t="n"/>
      <c r="BB256" s="36" t="n"/>
      <c r="BC256" s="650" t="n"/>
      <c r="BD256" s="27" t="n"/>
      <c r="BE256" s="27" t="n"/>
      <c r="BF256" s="646" t="n"/>
      <c r="BG256" s="41" t="n"/>
      <c r="BH256" s="41" t="n"/>
      <c r="BI256" s="648" t="n"/>
      <c r="BJ256" s="27" t="n"/>
      <c r="BK256" s="27">
        <f>+WEEKNUM(BJ256)</f>
        <v/>
      </c>
      <c r="BL256" s="646" t="n"/>
      <c r="BM256" s="27" t="n"/>
      <c r="BN256" s="27">
        <f>+WEEKNUM(BM256)</f>
        <v/>
      </c>
      <c r="BO256" s="27" t="n"/>
      <c r="BP256" s="27" t="n"/>
      <c r="BQ256" s="27" t="n"/>
      <c r="BR256" s="108">
        <f>+WEEKNUM(BO256)</f>
        <v/>
      </c>
      <c r="BS256" s="108">
        <f>BR256-(BO256*AG256)</f>
        <v/>
      </c>
      <c r="BT256" s="112">
        <f>BO256*AK256</f>
        <v/>
      </c>
      <c r="BU256" s="13" t="n"/>
    </row>
    <row customHeight="1" ht="15" r="257" s="304">
      <c r="A257" s="5" t="n"/>
      <c r="B257" s="5" t="n"/>
      <c r="C257" s="6" t="inlineStr">
        <is>
          <t>KOI</t>
        </is>
      </c>
      <c r="D257" s="5" t="n"/>
      <c r="E257" s="8" t="n"/>
      <c r="F257" s="9" t="n"/>
      <c r="G257" s="5" t="n"/>
      <c r="H257" s="5" t="n"/>
      <c r="I257" s="149" t="n"/>
      <c r="J257" s="149" t="n"/>
      <c r="K257" s="149" t="n"/>
      <c r="L257" s="7" t="n"/>
      <c r="M257" s="13" t="n"/>
      <c r="N257" s="13" t="n"/>
      <c r="O257" s="13" t="n"/>
      <c r="P257" s="13" t="n"/>
      <c r="Q257" s="17" t="n"/>
      <c r="R257" s="17" t="n"/>
      <c r="S257" s="135" t="n"/>
      <c r="T257" s="16" t="n"/>
      <c r="U257" s="16" t="n"/>
      <c r="V257" s="16" t="n"/>
      <c r="W257" s="16" t="n"/>
      <c r="X257" s="16" t="n"/>
      <c r="Y257" s="16" t="n"/>
      <c r="Z257" s="18" t="n"/>
      <c r="AA257" s="18" t="n"/>
      <c r="AB257" s="160" t="inlineStr">
        <is>
          <t>Euro</t>
        </is>
      </c>
      <c r="AC257" s="644" t="n"/>
      <c r="AD257" s="645" t="n"/>
      <c r="AE257" s="644" t="n"/>
      <c r="AF257" s="645" t="n"/>
      <c r="AG257" s="645">
        <f>(IF(AE257&gt;0, AE257, IF(AD257&gt;0, AD257, IF(AC257&gt;0, AC257, 0))))+AF257</f>
        <v/>
      </c>
      <c r="AH257" s="645">
        <f>AG257*2</f>
        <v/>
      </c>
      <c r="AI257" s="645">
        <f>AG257*2.5</f>
        <v/>
      </c>
      <c r="AJ257" s="645">
        <f>AH257*2.5</f>
        <v/>
      </c>
      <c r="AK257" s="171" t="n"/>
      <c r="AL257" s="27" t="n"/>
      <c r="AM257" s="27" t="n"/>
      <c r="AN257" s="27" t="n"/>
      <c r="AO257" s="646" t="n"/>
      <c r="AP257" s="646" t="n"/>
      <c r="AQ257" s="27" t="n"/>
      <c r="AR257" s="41" t="n"/>
      <c r="AS257" s="41" t="n"/>
      <c r="AT257" s="41" t="n"/>
      <c r="AU257" s="41" t="n"/>
      <c r="AV257" s="62" t="n"/>
      <c r="AW257" s="62" t="n"/>
      <c r="AX257" s="62" t="n"/>
      <c r="AY257" s="648" t="n"/>
      <c r="AZ257" s="34" t="n"/>
      <c r="BA257" s="649" t="n"/>
      <c r="BB257" s="36" t="n"/>
      <c r="BC257" s="650" t="n"/>
      <c r="BD257" s="27" t="n"/>
      <c r="BE257" s="27" t="n"/>
      <c r="BF257" s="646" t="n"/>
      <c r="BG257" s="41" t="n"/>
      <c r="BH257" s="41" t="n"/>
      <c r="BI257" s="648" t="n"/>
      <c r="BJ257" s="27" t="n"/>
      <c r="BK257" s="27">
        <f>+WEEKNUM(BJ257)</f>
        <v/>
      </c>
      <c r="BL257" s="646" t="n"/>
      <c r="BM257" s="27" t="n"/>
      <c r="BN257" s="27">
        <f>+WEEKNUM(BM257)</f>
        <v/>
      </c>
      <c r="BO257" s="27" t="n"/>
      <c r="BP257" s="27" t="n"/>
      <c r="BQ257" s="27" t="n"/>
      <c r="BR257" s="108">
        <f>+WEEKNUM(BO257)</f>
        <v/>
      </c>
      <c r="BS257" s="108">
        <f>BR257-(BO257*AG257)</f>
        <v/>
      </c>
      <c r="BT257" s="112">
        <f>BO257*AK257</f>
        <v/>
      </c>
      <c r="BU257" s="13" t="n"/>
    </row>
    <row r="258">
      <c r="A258" s="5" t="n"/>
      <c r="B258" s="5" t="n"/>
      <c r="C258" s="6" t="inlineStr">
        <is>
          <t>KOI</t>
        </is>
      </c>
      <c r="D258" s="5" t="n"/>
      <c r="E258" s="8" t="n"/>
      <c r="F258" s="9" t="n"/>
      <c r="G258" s="5" t="n"/>
      <c r="H258" s="5" t="n"/>
      <c r="I258" s="149" t="n"/>
      <c r="J258" s="149" t="n"/>
      <c r="K258" s="149" t="n"/>
      <c r="L258" s="7" t="n"/>
      <c r="M258" s="13" t="n"/>
      <c r="N258" s="13" t="n"/>
      <c r="O258" s="13" t="n"/>
      <c r="P258" s="13" t="n"/>
      <c r="Q258" s="17" t="n"/>
      <c r="R258" s="17" t="n"/>
      <c r="S258" s="135" t="n"/>
      <c r="T258" s="16" t="n"/>
      <c r="U258" s="16" t="n"/>
      <c r="V258" s="16" t="n"/>
      <c r="W258" s="16" t="n"/>
      <c r="X258" s="16" t="n"/>
      <c r="Y258" s="16" t="n"/>
      <c r="Z258" s="18" t="n"/>
      <c r="AA258" s="18" t="n"/>
      <c r="AB258" s="160" t="inlineStr">
        <is>
          <t>Euro</t>
        </is>
      </c>
      <c r="AC258" s="644" t="n"/>
      <c r="AD258" s="645" t="n"/>
      <c r="AE258" s="644" t="n"/>
      <c r="AF258" s="645" t="n"/>
      <c r="AG258" s="645">
        <f>(IF(AE258&gt;0, AE258, IF(AD258&gt;0, AD258, IF(AC258&gt;0, AC258, 0))))+AF258</f>
        <v/>
      </c>
      <c r="AH258" s="645">
        <f>AG258*2</f>
        <v/>
      </c>
      <c r="AI258" s="645">
        <f>AG258*2.5</f>
        <v/>
      </c>
      <c r="AJ258" s="645">
        <f>AH258*2.5</f>
        <v/>
      </c>
      <c r="AK258" s="171" t="n"/>
      <c r="AL258" s="27" t="n"/>
      <c r="AM258" s="27" t="n"/>
      <c r="AN258" s="27" t="n"/>
      <c r="AO258" s="646" t="n"/>
      <c r="AP258" s="646" t="n"/>
      <c r="AQ258" s="27" t="n"/>
      <c r="AR258" s="41" t="n"/>
      <c r="AS258" s="41" t="n"/>
      <c r="AT258" s="41" t="n"/>
      <c r="AU258" s="41" t="n"/>
      <c r="AV258" s="62" t="n"/>
      <c r="AW258" s="62" t="n"/>
      <c r="AX258" s="62" t="n"/>
      <c r="AY258" s="648" t="n"/>
      <c r="AZ258" s="34" t="n"/>
      <c r="BA258" s="649" t="n"/>
      <c r="BB258" s="36" t="n"/>
      <c r="BC258" s="650" t="n"/>
      <c r="BD258" s="27" t="n"/>
      <c r="BE258" s="27" t="n"/>
      <c r="BF258" s="646" t="n"/>
      <c r="BG258" s="41" t="n"/>
      <c r="BH258" s="41" t="n"/>
      <c r="BI258" s="648" t="n"/>
      <c r="BJ258" s="27" t="n"/>
      <c r="BK258" s="27">
        <f>+WEEKNUM(BJ258)</f>
        <v/>
      </c>
      <c r="BL258" s="646" t="n"/>
      <c r="BM258" s="27" t="n"/>
      <c r="BN258" s="27">
        <f>+WEEKNUM(BM258)</f>
        <v/>
      </c>
      <c r="BO258" s="27" t="n"/>
      <c r="BP258" s="27" t="n"/>
      <c r="BQ258" s="27" t="n"/>
      <c r="BR258" s="108">
        <f>+WEEKNUM(BO258)</f>
        <v/>
      </c>
      <c r="BS258" s="108">
        <f>BR258-(BO258*AG258)</f>
        <v/>
      </c>
      <c r="BT258" s="112">
        <f>BO258*AK258</f>
        <v/>
      </c>
      <c r="BU258" s="13" t="n"/>
    </row>
    <row customHeight="1" ht="15" r="259" s="304">
      <c r="A259" s="5" t="n"/>
      <c r="B259" s="5" t="n"/>
      <c r="C259" s="6" t="inlineStr">
        <is>
          <t>KOI</t>
        </is>
      </c>
      <c r="D259" s="5" t="n"/>
      <c r="E259" s="8" t="n"/>
      <c r="F259" s="9" t="n"/>
      <c r="G259" s="5" t="n"/>
      <c r="H259" s="5" t="n"/>
      <c r="I259" s="149" t="n"/>
      <c r="J259" s="149" t="n"/>
      <c r="K259" s="149" t="n"/>
      <c r="L259" s="7" t="n"/>
      <c r="M259" s="13" t="n"/>
      <c r="N259" s="13" t="n"/>
      <c r="O259" s="13" t="n"/>
      <c r="P259" s="13" t="n"/>
      <c r="Q259" s="17" t="n"/>
      <c r="R259" s="17" t="n"/>
      <c r="S259" s="135" t="n"/>
      <c r="T259" s="16" t="n"/>
      <c r="U259" s="16" t="n"/>
      <c r="V259" s="16" t="n"/>
      <c r="W259" s="16" t="n"/>
      <c r="X259" s="16" t="n"/>
      <c r="Y259" s="16" t="n"/>
      <c r="Z259" s="18" t="n"/>
      <c r="AA259" s="18" t="n"/>
      <c r="AB259" s="160" t="inlineStr">
        <is>
          <t>Euro</t>
        </is>
      </c>
      <c r="AC259" s="644" t="n"/>
      <c r="AD259" s="645" t="n"/>
      <c r="AE259" s="644" t="n"/>
      <c r="AF259" s="645" t="n"/>
      <c r="AG259" s="645">
        <f>(IF(AE259&gt;0, AE259, IF(AD259&gt;0, AD259, IF(AC259&gt;0, AC259, 0))))+AF259</f>
        <v/>
      </c>
      <c r="AH259" s="645">
        <f>AG259*2</f>
        <v/>
      </c>
      <c r="AI259" s="645">
        <f>AG259*2.5</f>
        <v/>
      </c>
      <c r="AJ259" s="645">
        <f>AH259*2.5</f>
        <v/>
      </c>
      <c r="AK259" s="171" t="n"/>
      <c r="AL259" s="27" t="n"/>
      <c r="AM259" s="27" t="n"/>
      <c r="AN259" s="27" t="n"/>
      <c r="AO259" s="646" t="n"/>
      <c r="AP259" s="646" t="n"/>
      <c r="AQ259" s="27" t="n"/>
      <c r="AR259" s="41" t="n"/>
      <c r="AS259" s="41" t="n"/>
      <c r="AT259" s="41" t="n"/>
      <c r="AU259" s="41" t="n"/>
      <c r="AV259" s="62" t="n"/>
      <c r="AW259" s="62" t="n"/>
      <c r="AX259" s="62" t="n"/>
      <c r="AY259" s="648" t="n"/>
      <c r="AZ259" s="34" t="n"/>
      <c r="BA259" s="649" t="n"/>
      <c r="BB259" s="36" t="n"/>
      <c r="BC259" s="650" t="n"/>
      <c r="BD259" s="27" t="n"/>
      <c r="BE259" s="27" t="n"/>
      <c r="BF259" s="646" t="n"/>
      <c r="BG259" s="41" t="n"/>
      <c r="BH259" s="41" t="n"/>
      <c r="BI259" s="648" t="n"/>
      <c r="BJ259" s="27" t="n"/>
      <c r="BK259" s="27">
        <f>+WEEKNUM(BJ259)</f>
        <v/>
      </c>
      <c r="BL259" s="646" t="n"/>
      <c r="BM259" s="27" t="n"/>
      <c r="BN259" s="27">
        <f>+WEEKNUM(BM259)</f>
        <v/>
      </c>
      <c r="BO259" s="27" t="n"/>
      <c r="BP259" s="27" t="n"/>
      <c r="BQ259" s="27" t="n"/>
      <c r="BR259" s="108">
        <f>+WEEKNUM(BO259)</f>
        <v/>
      </c>
      <c r="BS259" s="108">
        <f>BR259-(BO259*AG259)</f>
        <v/>
      </c>
      <c r="BT259" s="112">
        <f>BO259*AK259</f>
        <v/>
      </c>
      <c r="BU259" s="13" t="n"/>
    </row>
    <row r="260">
      <c r="A260" s="5" t="n"/>
      <c r="B260" s="5" t="n"/>
      <c r="C260" s="6" t="inlineStr">
        <is>
          <t>KOI</t>
        </is>
      </c>
      <c r="D260" s="5" t="n"/>
      <c r="E260" s="8" t="n"/>
      <c r="F260" s="9" t="n"/>
      <c r="G260" s="5" t="n"/>
      <c r="H260" s="5" t="n"/>
      <c r="I260" s="149" t="n"/>
      <c r="J260" s="149" t="n"/>
      <c r="K260" s="149" t="n"/>
      <c r="L260" s="7" t="n"/>
      <c r="M260" s="13" t="n"/>
      <c r="N260" s="13" t="n"/>
      <c r="O260" s="13" t="n"/>
      <c r="P260" s="13" t="n"/>
      <c r="Q260" s="17" t="n"/>
      <c r="R260" s="17" t="n"/>
      <c r="S260" s="135" t="n"/>
      <c r="T260" s="16" t="n"/>
      <c r="U260" s="16" t="n"/>
      <c r="V260" s="16" t="n"/>
      <c r="W260" s="16" t="n"/>
      <c r="X260" s="16" t="n"/>
      <c r="Y260" s="16" t="n"/>
      <c r="Z260" s="18" t="n"/>
      <c r="AA260" s="18" t="n"/>
      <c r="AB260" s="160" t="inlineStr">
        <is>
          <t>Euro</t>
        </is>
      </c>
      <c r="AC260" s="644" t="n"/>
      <c r="AD260" s="645" t="n"/>
      <c r="AE260" s="644" t="n"/>
      <c r="AF260" s="645" t="n"/>
      <c r="AG260" s="645">
        <f>(IF(AE260&gt;0, AE260, IF(AD260&gt;0, AD260, IF(AC260&gt;0, AC260, 0))))+AF260</f>
        <v/>
      </c>
      <c r="AH260" s="645">
        <f>AG260*2</f>
        <v/>
      </c>
      <c r="AI260" s="645">
        <f>AG260*2.5</f>
        <v/>
      </c>
      <c r="AJ260" s="645">
        <f>AH260*2.5</f>
        <v/>
      </c>
      <c r="AK260" s="171" t="n"/>
      <c r="AL260" s="27" t="n"/>
      <c r="AM260" s="27" t="n"/>
      <c r="AN260" s="27" t="n"/>
      <c r="AO260" s="646" t="n"/>
      <c r="AP260" s="646" t="n"/>
      <c r="AQ260" s="27" t="n"/>
      <c r="AR260" s="41" t="n"/>
      <c r="AS260" s="41" t="n"/>
      <c r="AT260" s="41" t="n"/>
      <c r="AU260" s="41" t="n"/>
      <c r="AV260" s="62" t="n"/>
      <c r="AW260" s="62" t="n"/>
      <c r="AX260" s="62" t="n"/>
      <c r="AY260" s="648" t="n"/>
      <c r="AZ260" s="34" t="n"/>
      <c r="BA260" s="649" t="n"/>
      <c r="BB260" s="36" t="n"/>
      <c r="BC260" s="650" t="n"/>
      <c r="BD260" s="27" t="n"/>
      <c r="BE260" s="27" t="n"/>
      <c r="BF260" s="646" t="n"/>
      <c r="BG260" s="41" t="n"/>
      <c r="BH260" s="41" t="n"/>
      <c r="BI260" s="648" t="n"/>
      <c r="BJ260" s="27" t="n"/>
      <c r="BK260" s="27">
        <f>+WEEKNUM(BJ260)</f>
        <v/>
      </c>
      <c r="BL260" s="646" t="n"/>
      <c r="BM260" s="27" t="n"/>
      <c r="BN260" s="27">
        <f>+WEEKNUM(BM260)</f>
        <v/>
      </c>
      <c r="BO260" s="27" t="n"/>
      <c r="BP260" s="27" t="n"/>
      <c r="BQ260" s="27" t="n"/>
      <c r="BR260" s="108">
        <f>+WEEKNUM(BO260)</f>
        <v/>
      </c>
      <c r="BS260" s="108">
        <f>BR260-(BO260*AG260)</f>
        <v/>
      </c>
      <c r="BT260" s="112">
        <f>BO260*AK260</f>
        <v/>
      </c>
      <c r="BU260" s="13" t="n"/>
    </row>
    <row customHeight="1" ht="15" r="261" s="304">
      <c r="A261" s="5" t="n"/>
      <c r="B261" s="5" t="n"/>
      <c r="C261" s="6" t="inlineStr">
        <is>
          <t>KOI</t>
        </is>
      </c>
      <c r="D261" s="5" t="n"/>
      <c r="E261" s="8" t="n"/>
      <c r="F261" s="9" t="n"/>
      <c r="G261" s="5" t="n"/>
      <c r="H261" s="5" t="n"/>
      <c r="I261" s="149" t="n"/>
      <c r="J261" s="149" t="n"/>
      <c r="K261" s="149" t="n"/>
      <c r="L261" s="7" t="n"/>
      <c r="M261" s="13" t="n"/>
      <c r="N261" s="13" t="n"/>
      <c r="O261" s="13" t="n"/>
      <c r="P261" s="13" t="n"/>
      <c r="Q261" s="17" t="n"/>
      <c r="R261" s="17" t="n"/>
      <c r="S261" s="135" t="n"/>
      <c r="T261" s="16" t="n"/>
      <c r="U261" s="16" t="n"/>
      <c r="V261" s="16" t="n"/>
      <c r="W261" s="16" t="n"/>
      <c r="X261" s="16" t="n"/>
      <c r="Y261" s="16" t="n"/>
      <c r="Z261" s="18" t="n"/>
      <c r="AA261" s="18" t="n"/>
      <c r="AB261" s="160" t="inlineStr">
        <is>
          <t>Euro</t>
        </is>
      </c>
      <c r="AC261" s="644" t="n"/>
      <c r="AD261" s="645" t="n"/>
      <c r="AE261" s="644" t="n"/>
      <c r="AF261" s="645" t="n"/>
      <c r="AG261" s="645">
        <f>(IF(AE261&gt;0, AE261, IF(AD261&gt;0, AD261, IF(AC261&gt;0, AC261, 0))))+AF261</f>
        <v/>
      </c>
      <c r="AH261" s="645">
        <f>AG261*2</f>
        <v/>
      </c>
      <c r="AI261" s="645">
        <f>AG261*2.5</f>
        <v/>
      </c>
      <c r="AJ261" s="645">
        <f>AH261*2.5</f>
        <v/>
      </c>
      <c r="AK261" s="171" t="n"/>
      <c r="AL261" s="27" t="n"/>
      <c r="AM261" s="27" t="n"/>
      <c r="AN261" s="27" t="n"/>
      <c r="AO261" s="646" t="n"/>
      <c r="AP261" s="646" t="n"/>
      <c r="AQ261" s="27" t="n"/>
      <c r="AR261" s="41" t="n"/>
      <c r="AS261" s="41" t="n"/>
      <c r="AT261" s="41" t="n"/>
      <c r="AU261" s="41" t="n"/>
      <c r="AV261" s="62" t="n"/>
      <c r="AW261" s="62" t="n"/>
      <c r="AX261" s="62" t="n"/>
      <c r="AY261" s="648" t="n"/>
      <c r="AZ261" s="34" t="n"/>
      <c r="BA261" s="649" t="n"/>
      <c r="BB261" s="36" t="n"/>
      <c r="BC261" s="650" t="n"/>
      <c r="BD261" s="27" t="n"/>
      <c r="BE261" s="27" t="n"/>
      <c r="BF261" s="646" t="n"/>
      <c r="BG261" s="41" t="n"/>
      <c r="BH261" s="41" t="n"/>
      <c r="BI261" s="648" t="n"/>
      <c r="BJ261" s="27" t="n"/>
      <c r="BK261" s="27">
        <f>+WEEKNUM(BJ261)</f>
        <v/>
      </c>
      <c r="BL261" s="646" t="n"/>
      <c r="BM261" s="27" t="n"/>
      <c r="BN261" s="27">
        <f>+WEEKNUM(BM261)</f>
        <v/>
      </c>
      <c r="BO261" s="27" t="n"/>
      <c r="BP261" s="27" t="n"/>
      <c r="BQ261" s="27" t="n"/>
      <c r="BR261" s="108">
        <f>+WEEKNUM(BO261)</f>
        <v/>
      </c>
      <c r="BS261" s="108">
        <f>BR261-(BO261*AG261)</f>
        <v/>
      </c>
      <c r="BT261" s="112">
        <f>BO261*AK261</f>
        <v/>
      </c>
      <c r="BU261" s="13" t="n"/>
    </row>
    <row r="262">
      <c r="A262" s="5" t="n"/>
      <c r="B262" s="5" t="n"/>
      <c r="C262" s="6" t="inlineStr">
        <is>
          <t>KOI</t>
        </is>
      </c>
      <c r="D262" s="5" t="n"/>
      <c r="E262" s="8" t="n"/>
      <c r="F262" s="9" t="n"/>
      <c r="G262" s="5" t="n"/>
      <c r="H262" s="5" t="n"/>
      <c r="I262" s="149" t="n"/>
      <c r="J262" s="149" t="n"/>
      <c r="K262" s="149" t="n"/>
      <c r="L262" s="7" t="n"/>
      <c r="M262" s="13" t="n"/>
      <c r="N262" s="13" t="n"/>
      <c r="O262" s="13" t="n"/>
      <c r="P262" s="13" t="n"/>
      <c r="Q262" s="17" t="n"/>
      <c r="R262" s="17" t="n"/>
      <c r="S262" s="135" t="n"/>
      <c r="T262" s="16" t="n"/>
      <c r="U262" s="16" t="n"/>
      <c r="V262" s="16" t="n"/>
      <c r="W262" s="16" t="n"/>
      <c r="X262" s="16" t="n"/>
      <c r="Y262" s="16" t="n"/>
      <c r="Z262" s="18" t="n"/>
      <c r="AA262" s="18" t="n"/>
      <c r="AB262" s="160" t="inlineStr">
        <is>
          <t>Euro</t>
        </is>
      </c>
      <c r="AC262" s="644" t="n"/>
      <c r="AD262" s="645" t="n"/>
      <c r="AE262" s="644" t="n"/>
      <c r="AF262" s="645" t="n"/>
      <c r="AG262" s="645">
        <f>(IF(AE262&gt;0, AE262, IF(AD262&gt;0, AD262, IF(AC262&gt;0, AC262, 0))))+AF262</f>
        <v/>
      </c>
      <c r="AH262" s="645">
        <f>AG262*2</f>
        <v/>
      </c>
      <c r="AI262" s="645">
        <f>AG262*2.5</f>
        <v/>
      </c>
      <c r="AJ262" s="645">
        <f>AH262*2.5</f>
        <v/>
      </c>
      <c r="AK262" s="171" t="n"/>
      <c r="AL262" s="27" t="n"/>
      <c r="AM262" s="27" t="n"/>
      <c r="AN262" s="27" t="n"/>
      <c r="AO262" s="646" t="n"/>
      <c r="AP262" s="646" t="n"/>
      <c r="AQ262" s="27" t="n"/>
      <c r="AR262" s="41" t="n"/>
      <c r="AS262" s="41" t="n"/>
      <c r="AT262" s="41" t="n"/>
      <c r="AU262" s="41" t="n"/>
      <c r="AV262" s="62" t="n"/>
      <c r="AW262" s="62" t="n"/>
      <c r="AX262" s="62" t="n"/>
      <c r="AY262" s="648" t="n"/>
      <c r="AZ262" s="34" t="n"/>
      <c r="BA262" s="649" t="n"/>
      <c r="BB262" s="36" t="n"/>
      <c r="BC262" s="650" t="n"/>
      <c r="BD262" s="27" t="n"/>
      <c r="BE262" s="27" t="n"/>
      <c r="BF262" s="646" t="n"/>
      <c r="BG262" s="41" t="n"/>
      <c r="BH262" s="41" t="n"/>
      <c r="BI262" s="648" t="n"/>
      <c r="BJ262" s="27" t="n"/>
      <c r="BK262" s="27">
        <f>+WEEKNUM(BJ262)</f>
        <v/>
      </c>
      <c r="BL262" s="646" t="n"/>
      <c r="BM262" s="27" t="n"/>
      <c r="BN262" s="27">
        <f>+WEEKNUM(BM262)</f>
        <v/>
      </c>
      <c r="BO262" s="27" t="n"/>
      <c r="BP262" s="27" t="n"/>
      <c r="BQ262" s="27" t="n"/>
      <c r="BR262" s="108">
        <f>+WEEKNUM(BO262)</f>
        <v/>
      </c>
      <c r="BS262" s="108">
        <f>BR262-(BO262*AG262)</f>
        <v/>
      </c>
      <c r="BT262" s="112">
        <f>BO262*AK262</f>
        <v/>
      </c>
      <c r="BU262" s="13" t="n"/>
    </row>
    <row customHeight="1" ht="15" r="263" s="304">
      <c r="A263" s="5" t="n"/>
      <c r="B263" s="5" t="n"/>
      <c r="C263" s="6" t="inlineStr">
        <is>
          <t>KOI</t>
        </is>
      </c>
      <c r="D263" s="5" t="n"/>
      <c r="E263" s="8" t="n"/>
      <c r="F263" s="9" t="n"/>
      <c r="G263" s="5" t="n"/>
      <c r="H263" s="5" t="n"/>
      <c r="I263" s="149" t="n"/>
      <c r="J263" s="149" t="n"/>
      <c r="K263" s="149" t="n"/>
      <c r="L263" s="7" t="n"/>
      <c r="M263" s="13" t="n"/>
      <c r="N263" s="13" t="n"/>
      <c r="O263" s="13" t="n"/>
      <c r="P263" s="13" t="n"/>
      <c r="Q263" s="17" t="n"/>
      <c r="R263" s="17" t="n"/>
      <c r="S263" s="135" t="n"/>
      <c r="T263" s="16" t="n"/>
      <c r="U263" s="16" t="n"/>
      <c r="V263" s="16" t="n"/>
      <c r="W263" s="16" t="n"/>
      <c r="X263" s="16" t="n"/>
      <c r="Y263" s="16" t="n"/>
      <c r="Z263" s="18" t="n"/>
      <c r="AA263" s="18" t="n"/>
      <c r="AB263" s="160" t="inlineStr">
        <is>
          <t>Euro</t>
        </is>
      </c>
      <c r="AC263" s="644" t="n"/>
      <c r="AD263" s="645" t="n"/>
      <c r="AE263" s="644" t="n"/>
      <c r="AF263" s="645" t="n"/>
      <c r="AG263" s="645">
        <f>(IF(AE263&gt;0, AE263, IF(AD263&gt;0, AD263, IF(AC263&gt;0, AC263, 0))))+AF263</f>
        <v/>
      </c>
      <c r="AH263" s="645">
        <f>AG263*2</f>
        <v/>
      </c>
      <c r="AI263" s="645">
        <f>AG263*2.5</f>
        <v/>
      </c>
      <c r="AJ263" s="645">
        <f>AH263*2.5</f>
        <v/>
      </c>
      <c r="AK263" s="171" t="n"/>
      <c r="AL263" s="27" t="n"/>
      <c r="AM263" s="27" t="n"/>
      <c r="AN263" s="27" t="n"/>
      <c r="AO263" s="646" t="n"/>
      <c r="AP263" s="646" t="n"/>
      <c r="AQ263" s="27" t="n"/>
      <c r="AR263" s="41" t="n"/>
      <c r="AS263" s="41" t="n"/>
      <c r="AT263" s="41" t="n"/>
      <c r="AU263" s="41" t="n"/>
      <c r="AV263" s="62" t="n"/>
      <c r="AW263" s="62" t="n"/>
      <c r="AX263" s="62" t="n"/>
      <c r="AY263" s="648" t="n"/>
      <c r="AZ263" s="34" t="n"/>
      <c r="BA263" s="649" t="n"/>
      <c r="BB263" s="36" t="n"/>
      <c r="BC263" s="650" t="n"/>
      <c r="BD263" s="27" t="n"/>
      <c r="BE263" s="27" t="n"/>
      <c r="BF263" s="646" t="n"/>
      <c r="BG263" s="41" t="n"/>
      <c r="BH263" s="41" t="n"/>
      <c r="BI263" s="648" t="n"/>
      <c r="BJ263" s="27" t="n"/>
      <c r="BK263" s="27">
        <f>+WEEKNUM(BJ263)</f>
        <v/>
      </c>
      <c r="BL263" s="646" t="n"/>
      <c r="BM263" s="27" t="n"/>
      <c r="BN263" s="27">
        <f>+WEEKNUM(BM263)</f>
        <v/>
      </c>
      <c r="BO263" s="27" t="n"/>
      <c r="BP263" s="27" t="n"/>
      <c r="BQ263" s="27" t="n"/>
      <c r="BR263" s="108">
        <f>+WEEKNUM(BO263)</f>
        <v/>
      </c>
      <c r="BS263" s="108">
        <f>BR263-(BO263*AG263)</f>
        <v/>
      </c>
      <c r="BT263" s="112">
        <f>BO263*AK263</f>
        <v/>
      </c>
      <c r="BU263" s="13" t="n"/>
    </row>
    <row r="264">
      <c r="A264" s="5" t="n"/>
      <c r="B264" s="5" t="n"/>
      <c r="C264" s="6" t="inlineStr">
        <is>
          <t>KOI</t>
        </is>
      </c>
      <c r="D264" s="5" t="n"/>
      <c r="E264" s="8" t="n"/>
      <c r="F264" s="9" t="n"/>
      <c r="G264" s="5" t="n"/>
      <c r="H264" s="5" t="n"/>
      <c r="I264" s="149" t="n"/>
      <c r="J264" s="149" t="n"/>
      <c r="K264" s="149" t="n"/>
      <c r="L264" s="7" t="n"/>
      <c r="M264" s="13" t="n"/>
      <c r="N264" s="13" t="n"/>
      <c r="O264" s="13" t="n"/>
      <c r="P264" s="13" t="n"/>
      <c r="Q264" s="17" t="n"/>
      <c r="R264" s="17" t="n"/>
      <c r="S264" s="135" t="n"/>
      <c r="T264" s="16" t="n"/>
      <c r="U264" s="16" t="n"/>
      <c r="V264" s="16" t="n"/>
      <c r="W264" s="16" t="n"/>
      <c r="X264" s="16" t="n"/>
      <c r="Y264" s="16" t="n"/>
      <c r="Z264" s="18" t="n"/>
      <c r="AA264" s="18" t="n"/>
      <c r="AB264" s="160" t="inlineStr">
        <is>
          <t>Euro</t>
        </is>
      </c>
      <c r="AC264" s="644" t="n"/>
      <c r="AD264" s="645" t="n"/>
      <c r="AE264" s="644" t="n"/>
      <c r="AF264" s="645" t="n"/>
      <c r="AG264" s="645">
        <f>(IF(AE264&gt;0, AE264, IF(AD264&gt;0, AD264, IF(AC264&gt;0, AC264, 0))))+AF264</f>
        <v/>
      </c>
      <c r="AH264" s="645">
        <f>AG264*2</f>
        <v/>
      </c>
      <c r="AI264" s="645">
        <f>AG264*2.5</f>
        <v/>
      </c>
      <c r="AJ264" s="645">
        <f>AH264*2.5</f>
        <v/>
      </c>
      <c r="AK264" s="171" t="n"/>
      <c r="AL264" s="27" t="n"/>
      <c r="AM264" s="27" t="n"/>
      <c r="AN264" s="27" t="n"/>
      <c r="AO264" s="646" t="n"/>
      <c r="AP264" s="646" t="n"/>
      <c r="AQ264" s="27" t="n"/>
      <c r="AR264" s="41" t="n"/>
      <c r="AS264" s="41" t="n"/>
      <c r="AT264" s="41" t="n"/>
      <c r="AU264" s="41" t="n"/>
      <c r="AV264" s="62" t="n"/>
      <c r="AW264" s="62" t="n"/>
      <c r="AX264" s="62" t="n"/>
      <c r="AY264" s="648" t="n"/>
      <c r="AZ264" s="34" t="n"/>
      <c r="BA264" s="649" t="n"/>
      <c r="BB264" s="36" t="n"/>
      <c r="BC264" s="650" t="n"/>
      <c r="BD264" s="27" t="n"/>
      <c r="BE264" s="27" t="n"/>
      <c r="BF264" s="646" t="n"/>
      <c r="BG264" s="41" t="n"/>
      <c r="BH264" s="41" t="n"/>
      <c r="BI264" s="648" t="n"/>
      <c r="BJ264" s="27" t="n"/>
      <c r="BK264" s="27">
        <f>+WEEKNUM(BJ264)</f>
        <v/>
      </c>
      <c r="BL264" s="646" t="n"/>
      <c r="BM264" s="27" t="n"/>
      <c r="BN264" s="27">
        <f>+WEEKNUM(BM264)</f>
        <v/>
      </c>
      <c r="BO264" s="27" t="n"/>
      <c r="BP264" s="27" t="n"/>
      <c r="BQ264" s="27" t="n"/>
      <c r="BR264" s="108">
        <f>+WEEKNUM(BO264)</f>
        <v/>
      </c>
      <c r="BS264" s="108">
        <f>BR264-(BO264*AG264)</f>
        <v/>
      </c>
      <c r="BT264" s="112">
        <f>BO264*AK264</f>
        <v/>
      </c>
      <c r="BU264" s="13" t="n"/>
    </row>
    <row customHeight="1" ht="15" r="265" s="304">
      <c r="A265" s="5" t="n"/>
      <c r="B265" s="5" t="n"/>
      <c r="C265" s="6" t="inlineStr">
        <is>
          <t>KOI</t>
        </is>
      </c>
      <c r="D265" s="5" t="n"/>
      <c r="E265" s="8" t="n"/>
      <c r="F265" s="9" t="n"/>
      <c r="G265" s="5" t="n"/>
      <c r="H265" s="5" t="n"/>
      <c r="I265" s="149" t="n"/>
      <c r="J265" s="149" t="n"/>
      <c r="K265" s="149" t="n"/>
      <c r="L265" s="7" t="n"/>
      <c r="M265" s="13" t="n"/>
      <c r="N265" s="13" t="n"/>
      <c r="O265" s="13" t="n"/>
      <c r="P265" s="13" t="n"/>
      <c r="Q265" s="17" t="n"/>
      <c r="R265" s="17" t="n"/>
      <c r="S265" s="135" t="n"/>
      <c r="T265" s="16" t="n"/>
      <c r="U265" s="16" t="n"/>
      <c r="V265" s="16" t="n"/>
      <c r="W265" s="16" t="n"/>
      <c r="X265" s="16" t="n"/>
      <c r="Y265" s="16" t="n"/>
      <c r="Z265" s="18" t="n"/>
      <c r="AA265" s="18" t="n"/>
      <c r="AB265" s="160" t="inlineStr">
        <is>
          <t>Euro</t>
        </is>
      </c>
      <c r="AC265" s="644" t="n"/>
      <c r="AD265" s="645" t="n"/>
      <c r="AE265" s="644" t="n"/>
      <c r="AF265" s="645" t="n"/>
      <c r="AG265" s="645">
        <f>(IF(AE265&gt;0, AE265, IF(AD265&gt;0, AD265, IF(AC265&gt;0, AC265, 0))))+AF265</f>
        <v/>
      </c>
      <c r="AH265" s="645">
        <f>AG265*2</f>
        <v/>
      </c>
      <c r="AI265" s="645">
        <f>AG265*2.5</f>
        <v/>
      </c>
      <c r="AJ265" s="645">
        <f>AH265*2.5</f>
        <v/>
      </c>
      <c r="AK265" s="171" t="n"/>
      <c r="AL265" s="27" t="n"/>
      <c r="AM265" s="27" t="n"/>
      <c r="AN265" s="27" t="n"/>
      <c r="AO265" s="646" t="n"/>
      <c r="AP265" s="646" t="n"/>
      <c r="AQ265" s="27" t="n"/>
      <c r="AR265" s="41" t="n"/>
      <c r="AS265" s="41" t="n"/>
      <c r="AT265" s="41" t="n"/>
      <c r="AU265" s="41" t="n"/>
      <c r="AV265" s="62" t="n"/>
      <c r="AW265" s="62" t="n"/>
      <c r="AX265" s="62" t="n"/>
      <c r="AY265" s="648" t="n"/>
      <c r="AZ265" s="34" t="n"/>
      <c r="BA265" s="649" t="n"/>
      <c r="BB265" s="36" t="n"/>
      <c r="BC265" s="650" t="n"/>
      <c r="BD265" s="27" t="n"/>
      <c r="BE265" s="27" t="n"/>
      <c r="BF265" s="646" t="n"/>
      <c r="BG265" s="41" t="n"/>
      <c r="BH265" s="41" t="n"/>
      <c r="BI265" s="648" t="n"/>
      <c r="BJ265" s="27" t="n"/>
      <c r="BK265" s="27">
        <f>+WEEKNUM(BJ265)</f>
        <v/>
      </c>
      <c r="BL265" s="646" t="n"/>
      <c r="BM265" s="27" t="n"/>
      <c r="BN265" s="27">
        <f>+WEEKNUM(BM265)</f>
        <v/>
      </c>
      <c r="BO265" s="27" t="n"/>
      <c r="BP265" s="27" t="n"/>
      <c r="BQ265" s="27" t="n"/>
      <c r="BR265" s="108">
        <f>+WEEKNUM(BO265)</f>
        <v/>
      </c>
      <c r="BS265" s="108">
        <f>BR265-(BO265*AG265)</f>
        <v/>
      </c>
      <c r="BT265" s="112">
        <f>BO265*AK265</f>
        <v/>
      </c>
      <c r="BU265" s="13" t="n"/>
    </row>
    <row r="266">
      <c r="A266" s="5" t="n"/>
      <c r="B266" s="5" t="n"/>
      <c r="C266" s="6" t="inlineStr">
        <is>
          <t>KOI</t>
        </is>
      </c>
      <c r="D266" s="5" t="n"/>
      <c r="E266" s="8" t="n"/>
      <c r="F266" s="9" t="n"/>
      <c r="G266" s="5" t="n"/>
      <c r="H266" s="5" t="n"/>
      <c r="I266" s="149" t="n"/>
      <c r="J266" s="149" t="n"/>
      <c r="K266" s="149" t="n"/>
      <c r="L266" s="7" t="n"/>
      <c r="M266" s="13" t="n"/>
      <c r="N266" s="13" t="n"/>
      <c r="O266" s="13" t="n"/>
      <c r="P266" s="13" t="n"/>
      <c r="Q266" s="17" t="n"/>
      <c r="R266" s="17" t="n"/>
      <c r="S266" s="135" t="n"/>
      <c r="T266" s="16" t="n"/>
      <c r="U266" s="16" t="n"/>
      <c r="V266" s="16" t="n"/>
      <c r="W266" s="16" t="n"/>
      <c r="X266" s="16" t="n"/>
      <c r="Y266" s="16" t="n"/>
      <c r="Z266" s="18" t="n"/>
      <c r="AA266" s="18" t="n"/>
      <c r="AB266" s="160" t="inlineStr">
        <is>
          <t>Euro</t>
        </is>
      </c>
      <c r="AC266" s="644" t="n"/>
      <c r="AD266" s="645" t="n"/>
      <c r="AE266" s="644" t="n"/>
      <c r="AF266" s="645" t="n"/>
      <c r="AG266" s="645">
        <f>(IF(AE266&gt;0, AE266, IF(AD266&gt;0, AD266, IF(AC266&gt;0, AC266, 0))))+AF266</f>
        <v/>
      </c>
      <c r="AH266" s="645">
        <f>AG266*2</f>
        <v/>
      </c>
      <c r="AI266" s="645">
        <f>AG266*2.5</f>
        <v/>
      </c>
      <c r="AJ266" s="645">
        <f>AH266*2.5</f>
        <v/>
      </c>
      <c r="AK266" s="171" t="n"/>
      <c r="AL266" s="27" t="n"/>
      <c r="AM266" s="27" t="n"/>
      <c r="AN266" s="27" t="n"/>
      <c r="AO266" s="646" t="n"/>
      <c r="AP266" s="646" t="n"/>
      <c r="AQ266" s="27" t="n"/>
      <c r="AR266" s="41" t="n"/>
      <c r="AS266" s="41" t="n"/>
      <c r="AT266" s="41" t="n"/>
      <c r="AU266" s="41" t="n"/>
      <c r="AV266" s="62" t="n"/>
      <c r="AW266" s="62" t="n"/>
      <c r="AX266" s="62" t="n"/>
      <c r="AY266" s="648" t="n"/>
      <c r="AZ266" s="34" t="n"/>
      <c r="BA266" s="649" t="n"/>
      <c r="BB266" s="36" t="n"/>
      <c r="BC266" s="650" t="n"/>
      <c r="BD266" s="27" t="n"/>
      <c r="BE266" s="27" t="n"/>
      <c r="BF266" s="646" t="n"/>
      <c r="BG266" s="41" t="n"/>
      <c r="BH266" s="41" t="n"/>
      <c r="BI266" s="648" t="n"/>
      <c r="BJ266" s="27" t="n"/>
      <c r="BK266" s="27">
        <f>+WEEKNUM(BJ266)</f>
        <v/>
      </c>
      <c r="BL266" s="646" t="n"/>
      <c r="BM266" s="27" t="n"/>
      <c r="BN266" s="27">
        <f>+WEEKNUM(BM266)</f>
        <v/>
      </c>
      <c r="BO266" s="27" t="n"/>
      <c r="BP266" s="27" t="n"/>
      <c r="BQ266" s="27" t="n"/>
      <c r="BR266" s="108">
        <f>+WEEKNUM(BO266)</f>
        <v/>
      </c>
      <c r="BS266" s="108">
        <f>BR266-(BO266*AG266)</f>
        <v/>
      </c>
      <c r="BT266" s="112">
        <f>BO266*AK266</f>
        <v/>
      </c>
      <c r="BU266" s="13" t="n"/>
    </row>
    <row customHeight="1" ht="15" r="267" s="304">
      <c r="A267" s="5" t="n"/>
      <c r="B267" s="5" t="n"/>
      <c r="C267" s="6" t="inlineStr">
        <is>
          <t>KOI</t>
        </is>
      </c>
      <c r="D267" s="5" t="n"/>
      <c r="E267" s="8" t="n"/>
      <c r="F267" s="9" t="n"/>
      <c r="G267" s="5" t="n"/>
      <c r="H267" s="5" t="n"/>
      <c r="I267" s="149" t="n"/>
      <c r="J267" s="149" t="n"/>
      <c r="K267" s="149" t="n"/>
      <c r="L267" s="7" t="n"/>
      <c r="M267" s="13" t="n"/>
      <c r="N267" s="13" t="n"/>
      <c r="O267" s="13" t="n"/>
      <c r="P267" s="13" t="n"/>
      <c r="Q267" s="17" t="n"/>
      <c r="R267" s="17" t="n"/>
      <c r="S267" s="135" t="n"/>
      <c r="T267" s="16" t="n"/>
      <c r="U267" s="16" t="n"/>
      <c r="V267" s="16" t="n"/>
      <c r="W267" s="16" t="n"/>
      <c r="X267" s="16" t="n"/>
      <c r="Y267" s="16" t="n"/>
      <c r="Z267" s="18" t="n"/>
      <c r="AA267" s="18" t="n"/>
      <c r="AB267" s="160" t="inlineStr">
        <is>
          <t>Euro</t>
        </is>
      </c>
      <c r="AC267" s="644" t="n"/>
      <c r="AD267" s="645" t="n"/>
      <c r="AE267" s="644" t="n"/>
      <c r="AF267" s="645" t="n"/>
      <c r="AG267" s="645">
        <f>(IF(AE267&gt;0, AE267, IF(AD267&gt;0, AD267, IF(AC267&gt;0, AC267, 0))))+AF267</f>
        <v/>
      </c>
      <c r="AH267" s="645">
        <f>AG267*2</f>
        <v/>
      </c>
      <c r="AI267" s="645">
        <f>AG267*2.5</f>
        <v/>
      </c>
      <c r="AJ267" s="645">
        <f>AH267*2.5</f>
        <v/>
      </c>
      <c r="AK267" s="171" t="n"/>
      <c r="AL267" s="27" t="n"/>
      <c r="AM267" s="27" t="n"/>
      <c r="AN267" s="27" t="n"/>
      <c r="AO267" s="646" t="n"/>
      <c r="AP267" s="646" t="n"/>
      <c r="AQ267" s="27" t="n"/>
      <c r="AR267" s="41" t="n"/>
      <c r="AS267" s="41" t="n"/>
      <c r="AT267" s="41" t="n"/>
      <c r="AU267" s="41" t="n"/>
      <c r="AV267" s="62" t="n"/>
      <c r="AW267" s="62" t="n"/>
      <c r="AX267" s="62" t="n"/>
      <c r="AY267" s="648" t="n"/>
      <c r="AZ267" s="34" t="n"/>
      <c r="BA267" s="649" t="n"/>
      <c r="BB267" s="36" t="n"/>
      <c r="BC267" s="650" t="n"/>
      <c r="BD267" s="27" t="n"/>
      <c r="BE267" s="27" t="n"/>
      <c r="BF267" s="646" t="n"/>
      <c r="BG267" s="41" t="n"/>
      <c r="BH267" s="41" t="n"/>
      <c r="BI267" s="648" t="n"/>
      <c r="BJ267" s="27" t="n"/>
      <c r="BK267" s="27">
        <f>+WEEKNUM(BJ267)</f>
        <v/>
      </c>
      <c r="BL267" s="646" t="n"/>
      <c r="BM267" s="27" t="n"/>
      <c r="BN267" s="27">
        <f>+WEEKNUM(BM267)</f>
        <v/>
      </c>
      <c r="BO267" s="27" t="n"/>
      <c r="BP267" s="27" t="n"/>
      <c r="BQ267" s="27" t="n"/>
      <c r="BR267" s="108">
        <f>+WEEKNUM(BO267)</f>
        <v/>
      </c>
      <c r="BS267" s="108">
        <f>BR267-(BO267*AG267)</f>
        <v/>
      </c>
      <c r="BT267" s="112">
        <f>BO267*AK267</f>
        <v/>
      </c>
      <c r="BU267" s="13" t="n"/>
    </row>
    <row r="268">
      <c r="A268" s="5" t="n"/>
      <c r="B268" s="5" t="n"/>
      <c r="C268" s="6" t="inlineStr">
        <is>
          <t>KOI</t>
        </is>
      </c>
      <c r="D268" s="5" t="n"/>
      <c r="E268" s="8" t="n"/>
      <c r="F268" s="9" t="n"/>
      <c r="G268" s="5" t="n"/>
      <c r="H268" s="5" t="n"/>
      <c r="I268" s="149" t="n"/>
      <c r="J268" s="149" t="n"/>
      <c r="K268" s="149" t="n"/>
      <c r="L268" s="7" t="n"/>
      <c r="M268" s="13" t="n"/>
      <c r="N268" s="13" t="n"/>
      <c r="O268" s="13" t="n"/>
      <c r="P268" s="13" t="n"/>
      <c r="Q268" s="17" t="n"/>
      <c r="R268" s="17" t="n"/>
      <c r="S268" s="135" t="n"/>
      <c r="T268" s="16" t="n"/>
      <c r="U268" s="16" t="n"/>
      <c r="V268" s="16" t="n"/>
      <c r="W268" s="16" t="n"/>
      <c r="X268" s="16" t="n"/>
      <c r="Y268" s="16" t="n"/>
      <c r="Z268" s="18" t="n"/>
      <c r="AA268" s="18" t="n"/>
      <c r="AB268" s="160" t="inlineStr">
        <is>
          <t>Euro</t>
        </is>
      </c>
      <c r="AC268" s="644" t="n"/>
      <c r="AD268" s="645" t="n"/>
      <c r="AE268" s="644" t="n"/>
      <c r="AF268" s="645" t="n"/>
      <c r="AG268" s="645">
        <f>(IF(AE268&gt;0, AE268, IF(AD268&gt;0, AD268, IF(AC268&gt;0, AC268, 0))))+AF268</f>
        <v/>
      </c>
      <c r="AH268" s="645">
        <f>AG268*2</f>
        <v/>
      </c>
      <c r="AI268" s="645">
        <f>AG268*2.5</f>
        <v/>
      </c>
      <c r="AJ268" s="645">
        <f>AH268*2.5</f>
        <v/>
      </c>
      <c r="AK268" s="171" t="n"/>
      <c r="AL268" s="27" t="n"/>
      <c r="AM268" s="27" t="n"/>
      <c r="AN268" s="27" t="n"/>
      <c r="AO268" s="646" t="n"/>
      <c r="AP268" s="646" t="n"/>
      <c r="AQ268" s="27" t="n"/>
      <c r="AR268" s="41" t="n"/>
      <c r="AS268" s="41" t="n"/>
      <c r="AT268" s="41" t="n"/>
      <c r="AU268" s="41" t="n"/>
      <c r="AV268" s="62" t="n"/>
      <c r="AW268" s="62" t="n"/>
      <c r="AX268" s="62" t="n"/>
      <c r="AY268" s="648" t="n"/>
      <c r="AZ268" s="34" t="n"/>
      <c r="BA268" s="649" t="n"/>
      <c r="BB268" s="36" t="n"/>
      <c r="BC268" s="650" t="n"/>
      <c r="BD268" s="27" t="n"/>
      <c r="BE268" s="27" t="n"/>
      <c r="BF268" s="646" t="n"/>
      <c r="BG268" s="41" t="n"/>
      <c r="BH268" s="41" t="n"/>
      <c r="BI268" s="648" t="n"/>
      <c r="BJ268" s="27" t="n"/>
      <c r="BK268" s="27">
        <f>+WEEKNUM(BJ268)</f>
        <v/>
      </c>
      <c r="BL268" s="646" t="n"/>
      <c r="BM268" s="27" t="n"/>
      <c r="BN268" s="27">
        <f>+WEEKNUM(BM268)</f>
        <v/>
      </c>
      <c r="BO268" s="27" t="n"/>
      <c r="BP268" s="27" t="n"/>
      <c r="BQ268" s="27" t="n"/>
      <c r="BR268" s="108">
        <f>+WEEKNUM(BO268)</f>
        <v/>
      </c>
      <c r="BS268" s="108">
        <f>BR268-(BO268*AG268)</f>
        <v/>
      </c>
      <c r="BT268" s="112">
        <f>BO268*AK268</f>
        <v/>
      </c>
      <c r="BU268" s="13" t="n"/>
    </row>
    <row customHeight="1" ht="15" r="269" s="304">
      <c r="A269" s="5" t="n"/>
      <c r="B269" s="5" t="n"/>
      <c r="C269" s="6" t="inlineStr">
        <is>
          <t>KOI</t>
        </is>
      </c>
      <c r="D269" s="5" t="n"/>
      <c r="E269" s="8" t="n"/>
      <c r="F269" s="9" t="n"/>
      <c r="G269" s="5" t="n"/>
      <c r="H269" s="5" t="n"/>
      <c r="I269" s="149" t="n"/>
      <c r="J269" s="149" t="n"/>
      <c r="K269" s="149" t="n"/>
      <c r="L269" s="7" t="n"/>
      <c r="M269" s="13" t="n"/>
      <c r="N269" s="13" t="n"/>
      <c r="O269" s="13" t="n"/>
      <c r="P269" s="13" t="n"/>
      <c r="Q269" s="17" t="n"/>
      <c r="R269" s="17" t="n"/>
      <c r="S269" s="135" t="n"/>
      <c r="T269" s="16" t="n"/>
      <c r="U269" s="16" t="n"/>
      <c r="V269" s="16" t="n"/>
      <c r="W269" s="16" t="n"/>
      <c r="X269" s="16" t="n"/>
      <c r="Y269" s="16" t="n"/>
      <c r="Z269" s="18" t="n"/>
      <c r="AA269" s="18" t="n"/>
      <c r="AB269" s="160" t="inlineStr">
        <is>
          <t>Euro</t>
        </is>
      </c>
      <c r="AC269" s="644" t="n"/>
      <c r="AD269" s="645" t="n"/>
      <c r="AE269" s="644" t="n"/>
      <c r="AF269" s="645" t="n"/>
      <c r="AG269" s="645">
        <f>(IF(AE269&gt;0, AE269, IF(AD269&gt;0, AD269, IF(AC269&gt;0, AC269, 0))))+AF269</f>
        <v/>
      </c>
      <c r="AH269" s="645">
        <f>AG269*2</f>
        <v/>
      </c>
      <c r="AI269" s="645">
        <f>AG269*2.5</f>
        <v/>
      </c>
      <c r="AJ269" s="645">
        <f>AH269*2.5</f>
        <v/>
      </c>
      <c r="AK269" s="171" t="n"/>
      <c r="AL269" s="27" t="n"/>
      <c r="AM269" s="27" t="n"/>
      <c r="AN269" s="27" t="n"/>
      <c r="AO269" s="646" t="n"/>
      <c r="AP269" s="646" t="n"/>
      <c r="AQ269" s="27" t="n"/>
      <c r="AR269" s="41" t="n"/>
      <c r="AS269" s="41" t="n"/>
      <c r="AT269" s="41" t="n"/>
      <c r="AU269" s="41" t="n"/>
      <c r="AV269" s="62" t="n"/>
      <c r="AW269" s="62" t="n"/>
      <c r="AX269" s="62" t="n"/>
      <c r="AY269" s="648" t="n"/>
      <c r="AZ269" s="34" t="n"/>
      <c r="BA269" s="649" t="n"/>
      <c r="BB269" s="36" t="n"/>
      <c r="BC269" s="650" t="n"/>
      <c r="BD269" s="27" t="n"/>
      <c r="BE269" s="27" t="n"/>
      <c r="BF269" s="646" t="n"/>
      <c r="BG269" s="41" t="n"/>
      <c r="BH269" s="41" t="n"/>
      <c r="BI269" s="648" t="n"/>
      <c r="BJ269" s="27" t="n"/>
      <c r="BK269" s="27">
        <f>+WEEKNUM(BJ269)</f>
        <v/>
      </c>
      <c r="BL269" s="646" t="n"/>
      <c r="BM269" s="27" t="n"/>
      <c r="BN269" s="27">
        <f>+WEEKNUM(BM269)</f>
        <v/>
      </c>
      <c r="BO269" s="27" t="n"/>
      <c r="BP269" s="27" t="n"/>
      <c r="BQ269" s="27" t="n"/>
      <c r="BR269" s="108">
        <f>+WEEKNUM(BO269)</f>
        <v/>
      </c>
      <c r="BS269" s="108">
        <f>BR269-(BO269*AG269)</f>
        <v/>
      </c>
      <c r="BT269" s="112">
        <f>BO269*AK269</f>
        <v/>
      </c>
      <c r="BU269" s="13" t="n"/>
    </row>
    <row r="270">
      <c r="A270" s="5" t="n"/>
      <c r="B270" s="5" t="n"/>
      <c r="C270" s="6" t="inlineStr">
        <is>
          <t>KOI</t>
        </is>
      </c>
      <c r="D270" s="5" t="n"/>
      <c r="E270" s="8" t="n"/>
      <c r="F270" s="9" t="n"/>
      <c r="G270" s="5" t="n"/>
      <c r="H270" s="5" t="n"/>
      <c r="I270" s="149" t="n"/>
      <c r="J270" s="149" t="n"/>
      <c r="K270" s="149" t="n"/>
      <c r="L270" s="7" t="n"/>
      <c r="M270" s="13" t="n"/>
      <c r="N270" s="13" t="n"/>
      <c r="O270" s="13" t="n"/>
      <c r="P270" s="13" t="n"/>
      <c r="Q270" s="17" t="n"/>
      <c r="R270" s="17" t="n"/>
      <c r="S270" s="135" t="n"/>
      <c r="T270" s="16" t="n"/>
      <c r="U270" s="16" t="n"/>
      <c r="V270" s="16" t="n"/>
      <c r="W270" s="16" t="n"/>
      <c r="X270" s="16" t="n"/>
      <c r="Y270" s="16" t="n"/>
      <c r="Z270" s="18" t="n"/>
      <c r="AA270" s="18" t="n"/>
      <c r="AB270" s="160" t="inlineStr">
        <is>
          <t>Euro</t>
        </is>
      </c>
      <c r="AC270" s="644" t="n"/>
      <c r="AD270" s="645" t="n"/>
      <c r="AE270" s="644" t="n"/>
      <c r="AF270" s="645" t="n"/>
      <c r="AG270" s="645">
        <f>(IF(AE270&gt;0, AE270, IF(AD270&gt;0, AD270, IF(AC270&gt;0, AC270, 0))))+AF270</f>
        <v/>
      </c>
      <c r="AH270" s="645">
        <f>AG270*2</f>
        <v/>
      </c>
      <c r="AI270" s="645">
        <f>AG270*2.5</f>
        <v/>
      </c>
      <c r="AJ270" s="645">
        <f>AH270*2.5</f>
        <v/>
      </c>
      <c r="AK270" s="171" t="n"/>
      <c r="AL270" s="27" t="n"/>
      <c r="AM270" s="27" t="n"/>
      <c r="AN270" s="27" t="n"/>
      <c r="AO270" s="646" t="n"/>
      <c r="AP270" s="646" t="n"/>
      <c r="AQ270" s="27" t="n"/>
      <c r="AR270" s="41" t="n"/>
      <c r="AS270" s="41" t="n"/>
      <c r="AT270" s="41" t="n"/>
      <c r="AU270" s="41" t="n"/>
      <c r="AV270" s="62" t="n"/>
      <c r="AW270" s="62" t="n"/>
      <c r="AX270" s="62" t="n"/>
      <c r="AY270" s="648" t="n"/>
      <c r="AZ270" s="34" t="n"/>
      <c r="BA270" s="649" t="n"/>
      <c r="BB270" s="36" t="n"/>
      <c r="BC270" s="650" t="n"/>
      <c r="BD270" s="27" t="n"/>
      <c r="BE270" s="27" t="n"/>
      <c r="BF270" s="646" t="n"/>
      <c r="BG270" s="41" t="n"/>
      <c r="BH270" s="41" t="n"/>
      <c r="BI270" s="648" t="n"/>
      <c r="BJ270" s="27" t="n"/>
      <c r="BK270" s="27">
        <f>+WEEKNUM(BJ270)</f>
        <v/>
      </c>
      <c r="BL270" s="646" t="n"/>
      <c r="BM270" s="27" t="n"/>
      <c r="BN270" s="27">
        <f>+WEEKNUM(BM270)</f>
        <v/>
      </c>
      <c r="BO270" s="27" t="n"/>
      <c r="BP270" s="27" t="n"/>
      <c r="BQ270" s="27" t="n"/>
      <c r="BR270" s="108">
        <f>+WEEKNUM(BO270)</f>
        <v/>
      </c>
      <c r="BS270" s="108">
        <f>BR270-(BO270*AG270)</f>
        <v/>
      </c>
      <c r="BT270" s="112">
        <f>BO270*AK270</f>
        <v/>
      </c>
      <c r="BU270" s="13" t="n"/>
    </row>
    <row customHeight="1" ht="15" r="271" s="304">
      <c r="A271" s="5" t="n"/>
      <c r="B271" s="5" t="n"/>
      <c r="C271" s="6" t="inlineStr">
        <is>
          <t>KOI</t>
        </is>
      </c>
      <c r="D271" s="5" t="n"/>
      <c r="E271" s="8" t="n"/>
      <c r="F271" s="9" t="n"/>
      <c r="G271" s="5" t="n"/>
      <c r="H271" s="5" t="n"/>
      <c r="I271" s="149" t="n"/>
      <c r="J271" s="149" t="n"/>
      <c r="K271" s="149" t="n"/>
      <c r="L271" s="7" t="n"/>
      <c r="M271" s="13" t="n"/>
      <c r="N271" s="13" t="n"/>
      <c r="O271" s="13" t="n"/>
      <c r="P271" s="13" t="n"/>
      <c r="Q271" s="17" t="n"/>
      <c r="R271" s="17" t="n"/>
      <c r="S271" s="135" t="n"/>
      <c r="T271" s="16" t="n"/>
      <c r="U271" s="16" t="n"/>
      <c r="V271" s="16" t="n"/>
      <c r="W271" s="16" t="n"/>
      <c r="X271" s="16" t="n"/>
      <c r="Y271" s="16" t="n"/>
      <c r="Z271" s="18" t="n"/>
      <c r="AA271" s="18" t="n"/>
      <c r="AB271" s="160" t="inlineStr">
        <is>
          <t>Euro</t>
        </is>
      </c>
      <c r="AC271" s="644" t="n"/>
      <c r="AD271" s="645" t="n"/>
      <c r="AE271" s="644" t="n"/>
      <c r="AF271" s="645" t="n"/>
      <c r="AG271" s="645">
        <f>(IF(AE271&gt;0, AE271, IF(AD271&gt;0, AD271, IF(AC271&gt;0, AC271, 0))))+AF271</f>
        <v/>
      </c>
      <c r="AH271" s="645">
        <f>AG271*2</f>
        <v/>
      </c>
      <c r="AI271" s="645">
        <f>AG271*2.5</f>
        <v/>
      </c>
      <c r="AJ271" s="645">
        <f>AH271*2.5</f>
        <v/>
      </c>
      <c r="AK271" s="171" t="n"/>
      <c r="AL271" s="27" t="n"/>
      <c r="AM271" s="27" t="n"/>
      <c r="AN271" s="27" t="n"/>
      <c r="AO271" s="646" t="n"/>
      <c r="AP271" s="646" t="n"/>
      <c r="AQ271" s="27" t="n"/>
      <c r="AR271" s="41" t="n"/>
      <c r="AS271" s="41" t="n"/>
      <c r="AT271" s="41" t="n"/>
      <c r="AU271" s="41" t="n"/>
      <c r="AV271" s="62" t="n"/>
      <c r="AW271" s="62" t="n"/>
      <c r="AX271" s="62" t="n"/>
      <c r="AY271" s="648" t="n"/>
      <c r="AZ271" s="34" t="n"/>
      <c r="BA271" s="649" t="n"/>
      <c r="BB271" s="36" t="n"/>
      <c r="BC271" s="650" t="n"/>
      <c r="BD271" s="27" t="n"/>
      <c r="BE271" s="27" t="n"/>
      <c r="BF271" s="646" t="n"/>
      <c r="BG271" s="41" t="n"/>
      <c r="BH271" s="41" t="n"/>
      <c r="BI271" s="648" t="n"/>
      <c r="BJ271" s="27" t="n"/>
      <c r="BK271" s="27">
        <f>+WEEKNUM(BJ271)</f>
        <v/>
      </c>
      <c r="BL271" s="646" t="n"/>
      <c r="BM271" s="27" t="n"/>
      <c r="BN271" s="27">
        <f>+WEEKNUM(BM271)</f>
        <v/>
      </c>
      <c r="BO271" s="27" t="n"/>
      <c r="BP271" s="27" t="n"/>
      <c r="BQ271" s="27" t="n"/>
      <c r="BR271" s="108">
        <f>+WEEKNUM(BO271)</f>
        <v/>
      </c>
      <c r="BS271" s="108">
        <f>BR271-(BO271*AG271)</f>
        <v/>
      </c>
      <c r="BT271" s="112">
        <f>BO271*AK271</f>
        <v/>
      </c>
      <c r="BU271" s="13" t="n"/>
    </row>
    <row r="272">
      <c r="AV272" s="63" t="inlineStr">
        <is>
          <t xml:space="preserve">  </t>
        </is>
      </c>
    </row>
    <row r="273">
      <c r="AO273" s="29" t="inlineStr">
        <is>
          <t xml:space="preserve">                                                                                                                      </t>
        </is>
      </c>
      <c r="AP273" s="29" t="inlineStr">
        <is>
          <t xml:space="preserve">                                                                                                                      </t>
        </is>
      </c>
    </row>
  </sheetData>
  <autoFilter ref="A2:BU271">
    <filterColumn colId="0">
      <filters blank="1"/>
    </filterColumn>
  </autoFilter>
  <mergeCells count="9">
    <mergeCell ref="BJ1:BN1"/>
    <mergeCell ref="AZ1:BC1"/>
    <mergeCell ref="C1:I1"/>
    <mergeCell ref="M1:P1"/>
    <mergeCell ref="Q1:R1"/>
    <mergeCell ref="Z1:AA1"/>
    <mergeCell ref="AB1:AK1"/>
    <mergeCell ref="AL1:AQ1"/>
    <mergeCell ref="AR1:AY1"/>
  </mergeCells>
  <dataValidations count="5">
    <dataValidation allowBlank="0" showErrorMessage="1" showInputMessage="1" sqref="M4 M97:M206 M208:M271" type="list">
      <formula1>#REF!</formula1>
    </dataValidation>
    <dataValidation allowBlank="0" showErrorMessage="1" showInputMessage="1" sqref="O4 O97:O147 O208:O271 Q45 I4 J112:K112 K145:K161 I97:I130 J97:J98 I132:I147 J100:J111 J113:J147 K163 K165 K168:K171 K173 K175 K177:K178 K180 K182 K184:K185 K188:K189 K191:K195 K202:K206 K197:K200 J149 I208:K271 R4:R207 Q73:Q114 Q145:Q207 Q208:R271" type="list">
      <formula1>#REF!</formula1>
    </dataValidation>
    <dataValidation allowBlank="0" showErrorMessage="1" showInputMessage="1" sqref="M207 M5:M96" type="list">
      <formula1>$M$272:$M$282</formula1>
    </dataValidation>
    <dataValidation allowBlank="0" showErrorMessage="1" showInputMessage="1" sqref="O148:O207 O5:O96" type="list">
      <formula1>$O$272:$O$282</formula1>
    </dataValidation>
    <dataValidation allowBlank="0" showErrorMessage="1" showInputMessage="1" sqref="K18:K33 K113:K144 J99 J46:J96 I5:I96 J8:J33 K72:K111 I131 K207 K162 K164 K166:K167 K172 K174 K176 K179 K181 K183 K186:K187 K190 K196 K201 I148:I207 J148 J150:J207" type="list">
      <formula1>$I$272:$I$282</formula1>
    </dataValidation>
  </dataValidations>
  <printOptions horizontalCentered="1"/>
  <pageMargins bottom="0" footer="0" header="0" left="0" right="0" top="0"/>
  <pageSetup fitToHeight="2" orientation="portrait" paperSize="9" scale="40"/>
  <headerFooter>
    <oddHeader>&amp;C&amp;F-&amp;A&amp;R&amp;P</oddHeader>
    <oddFooter/>
    <evenHeader/>
    <evenFooter/>
    <firstHeader/>
    <firstFooter/>
  </headerFooter>
  <legacyDrawing r:id="anysvml"/>
</worksheet>
</file>

<file path=xl/worksheets/sheet2.xml><?xml version="1.0" encoding="utf-8"?>
<worksheet xmlns:r="http://schemas.openxmlformats.org/officeDocument/2006/relationships" xmlns="http://schemas.openxmlformats.org/spreadsheetml/2006/main">
  <sheetPr>
    <tabColor theme="6"/>
    <outlinePr summaryBelow="1" summaryRight="1"/>
    <pageSetUpPr autoPageBreaks="0" fitToPage="1"/>
  </sheetPr>
  <dimension ref="A1:DP356"/>
  <sheetViews>
    <sheetView showGridLines="0" tabSelected="1" workbookViewId="0" zoomScale="85" zoomScaleNormal="85" zoomScaleSheetLayoutView="80">
      <pane activePane="bottomRight" state="frozen" topLeftCell="F47" xSplit="5" ySplit="3"/>
      <selection activeCell="E1" pane="topRight" sqref="E1"/>
      <selection activeCell="A3" pane="bottomLeft" sqref="A3"/>
      <selection activeCell="B66" pane="bottomRight" sqref="B66"/>
    </sheetView>
  </sheetViews>
  <sheetFormatPr baseColWidth="8" defaultColWidth="9.140625" defaultRowHeight="12.75"/>
  <cols>
    <col customWidth="1" max="1" min="1" style="323" width="17.28515625"/>
    <col customWidth="1" max="3" min="2" style="323" width="16.42578125"/>
    <col customWidth="1" max="4" min="4" style="338" width="31.5703125"/>
    <col customWidth="1" max="5" min="5" style="338" width="40.140625"/>
    <col customWidth="1" max="6" min="6" style="338" width="10.85546875"/>
    <col customWidth="1" max="7" min="7" style="325" width="9.85546875"/>
    <col customWidth="1" max="8" min="8" style="666" width="11.5703125"/>
    <col customWidth="1" max="9" min="9" style="325" width="28.85546875"/>
    <col customWidth="1" max="10" min="10" style="338" width="17.28515625"/>
    <col customWidth="1" max="11" min="11" style="327" width="25.7109375"/>
    <col customWidth="1" max="12" min="12" style="338" width="213"/>
    <col customWidth="1" max="13" min="13" style="338" width="12.85546875"/>
    <col customWidth="1" max="14" min="14" style="338" width="12.5703125"/>
    <col customWidth="1" max="15" min="15" style="328" width="11.140625"/>
    <col customWidth="1" max="16" min="16" style="330" width="41.42578125"/>
    <col customWidth="1" max="17" min="17" style="338" width="29.7109375"/>
    <col customWidth="1" max="18" min="18" style="338" width="22.140625"/>
    <col customWidth="1" max="19" min="19" style="338" width="28.140625"/>
    <col customWidth="1" max="20" min="20" style="330" width="15"/>
    <col customWidth="1" max="21" min="21" style="330" width="16.85546875"/>
    <col customWidth="1" max="22" min="22" style="338" width="11.7109375"/>
    <col customWidth="1" max="23" min="23" style="338" width="10.85546875"/>
    <col customWidth="1" max="24" min="24" style="338" width="30.42578125"/>
    <col customWidth="1" max="26" min="25" style="338" width="17.28515625"/>
    <col customWidth="1" max="27" min="27" style="338" width="23.42578125"/>
    <col customWidth="1" max="28" min="28" style="338" width="16.7109375"/>
    <col customWidth="1" max="29" min="29" style="338" width="23.7109375"/>
    <col customWidth="1" max="30" min="30" style="338" width="35.42578125"/>
    <col customWidth="1" max="31" min="31" style="323" width="62.42578125"/>
    <col customWidth="1" max="32" min="32" style="338" width="57.7109375"/>
    <col customWidth="1" max="33" min="33" style="338" width="22.85546875"/>
    <col customWidth="1" max="34" min="34" style="338" width="21.7109375"/>
    <col customWidth="1" max="35" min="35" style="338" width="80"/>
    <col customWidth="1" max="36" min="36" style="338" width="16.28515625"/>
    <col customWidth="1" max="37" min="37" style="331" width="20"/>
    <col customWidth="1" max="38" min="38" style="338" width="28.28515625"/>
    <col customWidth="1" max="39" min="39" style="338" width="20.7109375"/>
    <col customWidth="1" max="40" min="40" style="338" width="23.5703125"/>
    <col customWidth="1" max="43" min="41" style="332" width="16.85546875"/>
    <col customWidth="1" max="44" min="44" style="333" width="16.140625"/>
    <col customWidth="1" max="45" min="45" style="334" width="11.5703125"/>
    <col customWidth="1" max="46" min="46" style="334" width="10.42578125"/>
    <col customWidth="1" max="47" min="47" style="334" width="11"/>
    <col customWidth="1" max="48" min="48" style="334" width="24.5703125"/>
    <col customWidth="1" max="50" min="49" style="335" width="12.140625"/>
    <col customWidth="1" max="51" min="51" style="334" width="15.140625"/>
    <col customWidth="1" max="52" min="52" style="335" width="10.42578125"/>
    <col customWidth="1" max="53" min="53" style="336" width="13.140625"/>
    <col customWidth="1" max="54" min="54" style="334" width="12"/>
    <col customWidth="1" max="55" min="55" style="334" width="10.42578125"/>
    <col customWidth="1" max="56" min="56" style="334" width="12.28515625"/>
    <col customWidth="1" max="57" min="57" style="334" width="14.140625"/>
    <col customWidth="1" max="60" min="58" style="334" width="10.42578125"/>
    <col customWidth="1" max="61" min="61" style="334" width="16.28515625"/>
    <col customWidth="1" max="62" min="62" style="334" width="12.28515625"/>
    <col customWidth="1" max="63" min="63" style="338" width="10.42578125"/>
    <col customWidth="1" max="64" min="64" style="334" width="10.42578125"/>
    <col customWidth="1" max="65" min="65" style="593" width="10.42578125"/>
    <col customWidth="1" max="68" min="66" style="338" width="12.140625"/>
    <col customWidth="1" max="69" min="69" style="332" width="16.140625"/>
    <col customWidth="1" max="70" min="70" style="332" width="10.140625"/>
    <col customWidth="1" max="71" min="71" style="332" width="18.140625"/>
    <col customWidth="1" max="72" min="72" style="339" width="9.140625"/>
    <col customWidth="1" max="73" min="73" style="332" width="22.5703125"/>
    <col customWidth="1" max="74" min="74" style="332" width="41"/>
    <col customWidth="1" max="75" min="75" style="332" width="48.140625"/>
    <col customWidth="1" max="76" min="76" style="332" width="33.140625"/>
    <col customWidth="1" max="77" min="77" style="332" width="79.7109375"/>
    <col customWidth="1" max="78" min="78" style="332" width="69.140625"/>
    <col customWidth="1" max="79" min="79" style="589" width="16.140625"/>
    <col customWidth="1" max="81" min="80" style="341" width="16.140625"/>
    <col customWidth="1" max="82" min="82" style="342" width="20.42578125"/>
    <col customWidth="1" max="83" min="83" style="343" width="99.85546875"/>
    <col customWidth="1" max="84" min="84" style="343" width="58.28515625"/>
    <col customWidth="1" max="85" min="85" style="343" width="50.140625"/>
    <col customWidth="1" max="86" min="86" style="338" width="17.28515625"/>
    <col customWidth="1" max="87" min="87" style="338" width="19.140625"/>
    <col customWidth="1" max="88" min="88" style="338" width="17.28515625"/>
    <col customWidth="1" max="89" min="89" style="332" width="15.85546875"/>
    <col customWidth="1" max="90" min="90" style="332" width="87.5703125"/>
    <col customWidth="1" max="94" min="91" style="332" width="15.85546875"/>
    <col customWidth="1" max="95" min="95" style="342" width="20.28515625"/>
    <col customWidth="1" max="97" min="96" style="342" width="15.85546875"/>
    <col customWidth="1" max="99" min="98" style="343" width="68"/>
    <col customWidth="1" max="103" min="100" style="338" width="15.140625"/>
    <col customWidth="1" max="104" min="104" style="594" width="22.28515625"/>
    <col customWidth="1" max="107" min="105" style="338" width="15.140625"/>
    <col bestFit="1" customWidth="1" max="108" min="108" style="338" width="17.28515625"/>
    <col customWidth="1" max="110" min="109" style="667" width="15.140625"/>
    <col customWidth="1" max="120" min="111" style="338" width="36.5703125"/>
    <col customWidth="1" max="16384" min="121" style="338" width="9.140625"/>
  </cols>
  <sheetData>
    <row r="1">
      <c r="BM1" s="334" t="n"/>
      <c r="BN1" s="668">
        <f>SUBTOTAL(9,BN3:BN324)</f>
        <v/>
      </c>
      <c r="CA1" s="340">
        <f>SUBTOTAL(9,CA3:CA325)</f>
        <v/>
      </c>
      <c r="CW1" s="340">
        <f>SUBTOTAL(9,CW3:CW325)</f>
        <v/>
      </c>
      <c r="CX1" s="340">
        <f>SUBTOTAL(9,CX3:CX325)</f>
        <v/>
      </c>
      <c r="CY1" s="340">
        <f>SUBTOTAL(9,CY3:CY325)</f>
        <v/>
      </c>
      <c r="CZ1" s="340">
        <f>SUBTOTAL(9,CZ3:CZ325)</f>
        <v/>
      </c>
      <c r="DE1" s="668">
        <f>SUBTOTAL(9,DE3:DE325)</f>
        <v/>
      </c>
      <c r="DF1" s="668">
        <f>SUBTOTAL(9,DF3:DF325)</f>
        <v/>
      </c>
    </row>
    <row customHeight="1" ht="15" r="2" s="304">
      <c r="A2" s="350" t="inlineStr">
        <is>
          <t>STYLE INFO</t>
        </is>
      </c>
      <c r="B2" s="345" t="n"/>
      <c r="C2" s="345" t="n"/>
      <c r="D2" s="345" t="n"/>
      <c r="E2" s="345" t="n"/>
      <c r="F2" s="345" t="n"/>
      <c r="G2" s="346" t="n"/>
      <c r="H2" s="669" t="n"/>
      <c r="I2" s="350" t="n"/>
      <c r="J2" s="345" t="n"/>
      <c r="K2" s="348" t="n"/>
      <c r="L2" s="350" t="n"/>
      <c r="M2" s="350" t="n"/>
      <c r="N2" s="350" t="n"/>
      <c r="O2" s="349" t="n"/>
      <c r="P2" s="350" t="n"/>
      <c r="Q2" s="350" t="n"/>
      <c r="R2" s="345" t="n"/>
      <c r="S2" s="345" t="n"/>
      <c r="T2" s="350" t="n"/>
      <c r="U2" s="350" t="n"/>
      <c r="V2" s="350" t="n"/>
      <c r="W2" s="345" t="n"/>
      <c r="X2" s="345" t="n"/>
      <c r="Y2" s="351" t="inlineStr">
        <is>
          <t>SOURCE</t>
        </is>
      </c>
      <c r="Z2" s="352" t="n"/>
      <c r="AA2" s="352" t="n"/>
      <c r="AB2" s="345" t="n"/>
      <c r="AC2" s="353" t="inlineStr">
        <is>
          <t>FABRIC</t>
        </is>
      </c>
      <c r="AD2" s="345" t="n"/>
      <c r="AE2" s="350" t="n"/>
      <c r="AF2" s="350" t="n"/>
      <c r="AG2" s="350" t="n"/>
      <c r="AH2" s="345" t="n"/>
      <c r="AI2" s="345" t="n"/>
      <c r="AJ2" s="345" t="n"/>
      <c r="AK2" s="350" t="n"/>
      <c r="AL2" s="350" t="n"/>
      <c r="AM2" s="350" t="n"/>
      <c r="AN2" s="350" t="n"/>
      <c r="AO2" s="350" t="n"/>
      <c r="AP2" s="350" t="n"/>
      <c r="AQ2" s="354" t="n"/>
      <c r="AR2" s="355" t="inlineStr">
        <is>
          <t>PATTERNS</t>
        </is>
      </c>
      <c r="AS2" s="354" t="n"/>
      <c r="AT2" s="356" t="inlineStr">
        <is>
          <t>PRICES</t>
        </is>
      </c>
      <c r="AU2" s="345" t="n"/>
      <c r="AV2" s="345" t="n"/>
      <c r="AW2" s="350" t="n"/>
      <c r="AX2" s="350" t="n"/>
      <c r="AY2" s="350" t="n"/>
      <c r="AZ2" s="350" t="n"/>
      <c r="BA2" s="345" t="n"/>
      <c r="BB2" s="357" t="n"/>
      <c r="BC2" s="357" t="n"/>
      <c r="BD2" s="357" t="n"/>
      <c r="BE2" s="357" t="n"/>
      <c r="BF2" s="350" t="n"/>
      <c r="BG2" s="350" t="n"/>
      <c r="BH2" s="350" t="n"/>
      <c r="BI2" s="350" t="n"/>
      <c r="BJ2" s="350" t="n"/>
      <c r="BK2" s="350" t="n"/>
      <c r="BL2" s="350" t="n"/>
      <c r="BM2" s="350" t="n"/>
      <c r="BN2" s="350" t="n"/>
      <c r="BO2" s="350" t="n"/>
      <c r="BP2" s="350" t="n"/>
      <c r="BQ2" s="351" t="inlineStr">
        <is>
          <t>PROTO SAMPLES</t>
        </is>
      </c>
      <c r="BR2" s="352" t="n"/>
      <c r="BS2" s="352" t="n"/>
      <c r="BT2" s="358" t="n"/>
      <c r="BU2" s="352" t="n"/>
      <c r="BV2" s="352" t="n"/>
      <c r="BW2" s="352" t="n"/>
      <c r="BX2" s="352" t="n"/>
      <c r="BY2" s="352" t="n"/>
      <c r="BZ2" s="352" t="n"/>
      <c r="CA2" s="359" t="inlineStr">
        <is>
          <t>SMS SAMPLES</t>
        </is>
      </c>
      <c r="CB2" s="360" t="n"/>
      <c r="CC2" s="360" t="n"/>
      <c r="CD2" s="360" t="n"/>
      <c r="CE2" s="360" t="n"/>
      <c r="CF2" s="360" t="n"/>
      <c r="CG2" s="361" t="n"/>
      <c r="CH2" s="362" t="inlineStr">
        <is>
          <t>SIZESETS / PP SAMPLES</t>
        </is>
      </c>
      <c r="CI2" s="363" t="n"/>
      <c r="CJ2" s="363" t="n"/>
      <c r="CK2" s="363" t="n"/>
      <c r="CL2" s="363" t="n"/>
      <c r="CM2" s="363" t="n"/>
      <c r="CN2" s="364" t="n"/>
      <c r="CO2" s="364" t="n"/>
      <c r="CP2" s="365" t="n"/>
      <c r="CQ2" s="366" t="inlineStr">
        <is>
          <t>QUALITY CONTROL</t>
        </is>
      </c>
      <c r="CR2" s="360" t="n"/>
      <c r="CS2" s="360" t="n"/>
      <c r="CT2" s="361" t="n"/>
      <c r="CU2" s="360" t="n"/>
      <c r="CV2" s="367" t="inlineStr">
        <is>
          <t>FABRICS</t>
        </is>
      </c>
      <c r="CW2" s="368" t="n"/>
      <c r="CX2" s="368" t="n"/>
      <c r="CY2" s="368" t="n"/>
      <c r="CZ2" s="369" t="n"/>
      <c r="DA2" s="368" t="n"/>
      <c r="DB2" s="368" t="n"/>
      <c r="DC2" s="368" t="n"/>
      <c r="DD2" s="368" t="n"/>
      <c r="DE2" s="670" t="n"/>
      <c r="DF2" s="670" t="n"/>
    </row>
    <row customFormat="1" customHeight="1" ht="58.5" r="3" s="401">
      <c r="A3" s="372" t="inlineStr">
        <is>
          <t>article nr</t>
        </is>
      </c>
      <c r="B3" s="372" t="inlineStr">
        <is>
          <t>SAP</t>
        </is>
      </c>
      <c r="C3" s="372" t="inlineStr">
        <is>
          <t>SAP color</t>
        </is>
      </c>
      <c r="D3" s="372" t="inlineStr">
        <is>
          <t>style</t>
        </is>
      </c>
      <c r="E3" s="372" t="inlineStr">
        <is>
          <t>wash / colour</t>
        </is>
      </c>
      <c r="F3" s="372" t="inlineStr">
        <is>
          <t>drop</t>
        </is>
      </c>
      <c r="G3" s="373" t="inlineStr">
        <is>
          <t>clx</t>
        </is>
      </c>
      <c r="H3" s="671" t="inlineStr">
        <is>
          <t>add / drop date</t>
        </is>
      </c>
      <c r="I3" s="372" t="inlineStr">
        <is>
          <t>extra info</t>
        </is>
      </c>
      <c r="J3" s="372" t="inlineStr">
        <is>
          <t>category</t>
        </is>
      </c>
      <c r="K3" s="375" t="inlineStr">
        <is>
          <t>commodity code</t>
        </is>
      </c>
      <c r="L3" s="372" t="inlineStr">
        <is>
          <t>commodity description</t>
        </is>
      </c>
      <c r="M3" s="372" t="inlineStr">
        <is>
          <t>gender</t>
        </is>
      </c>
      <c r="N3" s="372" t="inlineStr">
        <is>
          <t>wash / colour code SAP</t>
        </is>
      </c>
      <c r="O3" s="376" t="inlineStr">
        <is>
          <t>fabric / wash code ARTLAB</t>
        </is>
      </c>
      <c r="P3" s="378" t="inlineStr">
        <is>
          <t>Steps inv. Bleach</t>
        </is>
      </c>
      <c r="Q3" s="378" t="inlineStr">
        <is>
          <t>Wash apparel</t>
        </is>
      </c>
      <c r="R3" s="372" t="inlineStr">
        <is>
          <t>stretch</t>
        </is>
      </c>
      <c r="S3" s="372" t="inlineStr">
        <is>
          <t>fit</t>
        </is>
      </c>
      <c r="T3" s="372" t="inlineStr">
        <is>
          <t>size range</t>
        </is>
      </c>
      <c r="U3" s="372" t="inlineStr">
        <is>
          <t>inseams</t>
        </is>
      </c>
      <c r="V3" s="378" t="inlineStr">
        <is>
          <t>C/O fit</t>
        </is>
      </c>
      <c r="W3" s="378" t="inlineStr">
        <is>
          <t>C/O fit and wash</t>
        </is>
      </c>
      <c r="X3" s="378" t="inlineStr">
        <is>
          <t>collection / theme</t>
        </is>
      </c>
      <c r="Y3" s="387" t="inlineStr">
        <is>
          <t>country</t>
        </is>
      </c>
      <c r="Z3" s="387" t="inlineStr">
        <is>
          <t>agent</t>
        </is>
      </c>
      <c r="AA3" s="387" t="inlineStr">
        <is>
          <t>vendor</t>
        </is>
      </c>
      <c r="AB3" s="387" t="inlineStr">
        <is>
          <t>laundry</t>
        </is>
      </c>
      <c r="AC3" s="372" t="inlineStr">
        <is>
          <t>internal fabric code</t>
        </is>
      </c>
      <c r="AD3" s="378" t="inlineStr">
        <is>
          <t>fabric supplier</t>
        </is>
      </c>
      <c r="AE3" s="378" t="inlineStr">
        <is>
          <t>fabric code</t>
        </is>
      </c>
      <c r="AF3" s="378" t="inlineStr">
        <is>
          <t>non organic fabric code (for KOI development)</t>
        </is>
      </c>
      <c r="AG3" s="378" t="inlineStr">
        <is>
          <t>EIM Wash; 0-32 Low, 33-36 Medium, +66 High</t>
        </is>
      </c>
      <c r="AH3" s="378" t="inlineStr">
        <is>
          <t>sustainability fabric</t>
        </is>
      </c>
      <c r="AI3" s="378" t="inlineStr">
        <is>
          <t>composition</t>
        </is>
      </c>
      <c r="AJ3" s="378" t="inlineStr">
        <is>
          <t>weight</t>
        </is>
      </c>
      <c r="AK3" s="380" t="inlineStr">
        <is>
          <t>fabric price</t>
        </is>
      </c>
      <c r="AL3" s="378" t="inlineStr">
        <is>
          <t>MOQ</t>
        </is>
      </c>
      <c r="AM3" s="378" t="inlineStr">
        <is>
          <t>Leadtime</t>
        </is>
      </c>
      <c r="AN3" s="378" t="inlineStr">
        <is>
          <t>SMS fabric order</t>
        </is>
      </c>
      <c r="AO3" s="381" t="inlineStr">
        <is>
          <t>order date drop 1</t>
        </is>
      </c>
      <c r="AP3" s="381" t="inlineStr">
        <is>
          <t>order date drop 2</t>
        </is>
      </c>
      <c r="AQ3" s="381" t="inlineStr">
        <is>
          <t>order date drop 3</t>
        </is>
      </c>
      <c r="AR3" s="382" t="inlineStr">
        <is>
          <t>consumption</t>
        </is>
      </c>
      <c r="AS3" s="380" t="inlineStr">
        <is>
          <t>pattern maker</t>
        </is>
      </c>
      <c r="AT3" s="380" t="inlineStr">
        <is>
          <t>currency</t>
        </is>
      </c>
      <c r="AU3" s="378" t="inlineStr">
        <is>
          <t>FOB or CIF</t>
        </is>
      </c>
      <c r="AV3" s="380" t="inlineStr">
        <is>
          <t>payment terms</t>
        </is>
      </c>
      <c r="AW3" s="380" t="inlineStr">
        <is>
          <t>set target</t>
        </is>
      </c>
      <c r="AX3" s="380" t="inlineStr">
        <is>
          <t>target</t>
        </is>
      </c>
      <c r="AY3" s="380" t="inlineStr">
        <is>
          <t>SMS price</t>
        </is>
      </c>
      <c r="AZ3" s="380" t="inlineStr">
        <is>
          <t>proto price</t>
        </is>
      </c>
      <c r="BA3" s="380" t="inlineStr">
        <is>
          <t>production price</t>
        </is>
      </c>
      <c r="BB3" s="383" t="inlineStr">
        <is>
          <t>Transport</t>
        </is>
      </c>
      <c r="BC3" s="383" t="inlineStr">
        <is>
          <t>Duties</t>
        </is>
      </c>
      <c r="BD3" s="383" t="inlineStr">
        <is>
          <t>Insurance</t>
        </is>
      </c>
      <c r="BE3" s="383" t="inlineStr">
        <is>
          <t>Buying agent commission</t>
        </is>
      </c>
      <c r="BF3" s="383" t="inlineStr">
        <is>
          <t>Total mark-up</t>
        </is>
      </c>
      <c r="BG3" s="383" t="inlineStr">
        <is>
          <t>Markup%</t>
        </is>
      </c>
      <c r="BH3" s="380" t="inlineStr">
        <is>
          <t>landed price</t>
        </is>
      </c>
      <c r="BI3" s="380" t="inlineStr">
        <is>
          <t>wholesale price</t>
        </is>
      </c>
      <c r="BJ3" s="380" t="inlineStr">
        <is>
          <t>int. wholesale price</t>
        </is>
      </c>
      <c r="BK3" s="378" t="inlineStr">
        <is>
          <t>retail markup</t>
        </is>
      </c>
      <c r="BL3" s="384" t="inlineStr">
        <is>
          <t>retail
price</t>
        </is>
      </c>
      <c r="BM3" s="385" t="inlineStr">
        <is>
          <t>margin</t>
        </is>
      </c>
      <c r="BN3" s="378" t="inlineStr">
        <is>
          <t>SMS costs</t>
        </is>
      </c>
      <c r="BO3" s="378" t="inlineStr">
        <is>
          <t>Wash price</t>
        </is>
      </c>
      <c r="BP3" s="378" t="inlineStr">
        <is>
          <t>Trim price</t>
        </is>
      </c>
      <c r="BQ3" s="386" t="inlineStr">
        <is>
          <t>techpack send out date</t>
        </is>
      </c>
      <c r="BR3" s="386" t="inlineStr">
        <is>
          <t>input sample send out date</t>
        </is>
      </c>
      <c r="BS3" s="386" t="inlineStr">
        <is>
          <t>strike off / lab dip received date</t>
        </is>
      </c>
      <c r="BT3" s="387" t="inlineStr">
        <is>
          <t>Proto request</t>
        </is>
      </c>
      <c r="BU3" s="388" t="inlineStr">
        <is>
          <t>1st proto received date</t>
        </is>
      </c>
      <c r="BV3" s="386" t="inlineStr">
        <is>
          <t>2nd proto received date</t>
        </is>
      </c>
      <c r="BW3" s="386" t="inlineStr">
        <is>
          <t>Fit proto approved for SMS date</t>
        </is>
      </c>
      <c r="BX3" s="386" t="inlineStr">
        <is>
          <t xml:space="preserve">ETD SMS ex factory </t>
        </is>
      </c>
      <c r="BY3" s="387" t="inlineStr">
        <is>
          <t>proto / wash / development comments</t>
        </is>
      </c>
      <c r="BZ3" s="387" t="inlineStr">
        <is>
          <t>price meeting comments</t>
        </is>
      </c>
      <c r="CA3" s="389" t="inlineStr">
        <is>
          <t>SMS pieces</t>
        </is>
      </c>
      <c r="CB3" s="389" t="inlineStr">
        <is>
          <t>SMS size</t>
        </is>
      </c>
      <c r="CC3" s="389" t="inlineStr">
        <is>
          <t>SMS pcs received</t>
        </is>
      </c>
      <c r="CD3" s="390" t="inlineStr">
        <is>
          <t xml:space="preserve">SMS received date OFFICE </t>
        </is>
      </c>
      <c r="CE3" s="672" t="inlineStr">
        <is>
          <t>SMS comments for office</t>
        </is>
      </c>
      <c r="CF3" s="672" t="inlineStr">
        <is>
          <t>extra SAP info</t>
        </is>
      </c>
      <c r="CG3" s="672" t="inlineStr">
        <is>
          <t>SAP SMS comments</t>
        </is>
      </c>
      <c r="CH3" s="392" t="inlineStr">
        <is>
          <t>SS / PPS size(s) requested</t>
        </is>
      </c>
      <c r="CI3" s="393" t="inlineStr">
        <is>
          <t>wash standard send out date</t>
        </is>
      </c>
      <c r="CJ3" s="392" t="inlineStr">
        <is>
          <t>SS/PPS request send out date</t>
        </is>
      </c>
      <c r="CK3" s="394" t="inlineStr">
        <is>
          <t>SS / PPS received date</t>
        </is>
      </c>
      <c r="CL3" s="394" t="inlineStr">
        <is>
          <t>Comments SS/ PPS</t>
        </is>
      </c>
      <c r="CM3" s="395" t="inlineStr">
        <is>
          <t xml:space="preserve">SS / PPS approved date </t>
        </is>
      </c>
      <c r="CN3" s="396" t="inlineStr">
        <is>
          <t>W&amp;C label approval date</t>
        </is>
      </c>
      <c r="CO3" s="396" t="inlineStr">
        <is>
          <t>OK for production date</t>
        </is>
      </c>
      <c r="CP3" s="396" t="inlineStr">
        <is>
          <t>trims ordered date</t>
        </is>
      </c>
      <c r="CQ3" s="390" t="inlineStr">
        <is>
          <t>QC approved date</t>
        </is>
      </c>
      <c r="CR3" s="397" t="inlineStr">
        <is>
          <t>QC Location</t>
        </is>
      </c>
      <c r="CS3" s="397" t="inlineStr">
        <is>
          <t>QTY of QC PCS HQ</t>
        </is>
      </c>
      <c r="CT3" s="672" t="inlineStr">
        <is>
          <t>QC comments</t>
        </is>
      </c>
      <c r="CU3" s="672" t="inlineStr">
        <is>
          <t>coments sales (leo)</t>
        </is>
      </c>
      <c r="CV3" s="398" t="inlineStr">
        <is>
          <t>actual sales</t>
        </is>
      </c>
      <c r="CW3" s="398" t="inlineStr">
        <is>
          <t>forecast sales</t>
        </is>
      </c>
      <c r="CX3" s="398" t="inlineStr">
        <is>
          <t>stock buy</t>
        </is>
      </c>
      <c r="CY3" s="398" t="inlineStr">
        <is>
          <t>total buy</t>
        </is>
      </c>
      <c r="CZ3" s="399" t="inlineStr">
        <is>
          <t>total fabric meters</t>
        </is>
      </c>
      <c r="DA3" s="398" t="inlineStr">
        <is>
          <t>fabric to order</t>
        </is>
      </c>
      <c r="DB3" s="398" t="inlineStr">
        <is>
          <t>fabric order date</t>
        </is>
      </c>
      <c r="DC3" s="398" t="inlineStr">
        <is>
          <t>confirmed fabric ETD</t>
        </is>
      </c>
      <c r="DD3" s="398" t="inlineStr">
        <is>
          <t>PO number</t>
        </is>
      </c>
      <c r="DE3" s="673" t="inlineStr">
        <is>
          <t>turnover</t>
        </is>
      </c>
      <c r="DF3" s="673" t="inlineStr">
        <is>
          <t>profit</t>
        </is>
      </c>
    </row>
    <row customFormat="1" customHeight="1" ht="15" r="4" s="530">
      <c r="A4" s="415" t="inlineStr">
        <is>
          <t>K170700010</t>
        </is>
      </c>
      <c r="B4" s="415" t="n">
        <v>2010200093</v>
      </c>
      <c r="C4" s="404" t="inlineStr">
        <is>
          <t>M.USED</t>
        </is>
      </c>
      <c r="D4" s="415" t="inlineStr">
        <is>
          <t xml:space="preserve">MARIAN DENIM </t>
        </is>
      </c>
      <c r="E4" s="415" t="inlineStr">
        <is>
          <t>VINTAGE MID BLUE</t>
        </is>
      </c>
      <c r="F4" s="415" t="n">
        <v>1</v>
      </c>
      <c r="G4" s="405" t="n"/>
      <c r="H4" s="674" t="n"/>
      <c r="I4" s="415" t="n"/>
      <c r="J4" s="487" t="inlineStr">
        <is>
          <t>PANTS</t>
        </is>
      </c>
      <c r="K4" s="408" t="n">
        <v>62046231</v>
      </c>
      <c r="L4" s="409" t="inlineStr">
        <is>
          <t>Women's or girls' cotton denim trousers and breeches (excl. industrial and occupational, bib and brace overalls and panties)</t>
        </is>
      </c>
      <c r="M4" s="410" t="inlineStr">
        <is>
          <t>WOMEN</t>
        </is>
      </c>
      <c r="N4" s="415" t="n"/>
      <c r="O4" s="411" t="inlineStr">
        <is>
          <t>TBC</t>
        </is>
      </c>
      <c r="P4" s="508" t="inlineStr">
        <is>
          <t>TBC</t>
        </is>
      </c>
      <c r="Q4" s="508" t="n"/>
      <c r="R4" s="508" t="inlineStr">
        <is>
          <t>NON</t>
        </is>
      </c>
      <c r="S4" s="508" t="inlineStr">
        <is>
          <t>CULOTTE</t>
        </is>
      </c>
      <c r="T4" s="508" t="inlineStr">
        <is>
          <t>24-32</t>
        </is>
      </c>
      <c r="U4" s="508" t="inlineStr">
        <is>
          <t>ONE INSEAM</t>
        </is>
      </c>
      <c r="V4" s="508" t="inlineStr">
        <is>
          <t>NEW</t>
        </is>
      </c>
      <c r="W4" s="508" t="n"/>
      <c r="X4" s="508" t="inlineStr">
        <is>
          <t>-</t>
        </is>
      </c>
      <c r="Y4" s="427" t="inlineStr">
        <is>
          <t>TUNISIA</t>
        </is>
      </c>
      <c r="Z4" s="427" t="inlineStr">
        <is>
          <t>ARTLAB</t>
        </is>
      </c>
      <c r="AA4" s="427" t="inlineStr">
        <is>
          <t>ARTLAB</t>
        </is>
      </c>
      <c r="AB4" s="427" t="inlineStr">
        <is>
          <t>INTERWASHING</t>
        </is>
      </c>
      <c r="AC4" s="415" t="n"/>
      <c r="AD4" s="415" t="inlineStr">
        <is>
          <t>ORTA</t>
        </is>
      </c>
      <c r="AE4" s="415" t="n">
        <v>9560</v>
      </c>
      <c r="AF4" s="415" t="n"/>
      <c r="AG4" s="415" t="inlineStr">
        <is>
          <t>TBC</t>
        </is>
      </c>
      <c r="AH4" s="508" t="inlineStr">
        <is>
          <t>56% Sustainable fabric</t>
        </is>
      </c>
      <c r="AI4" s="508" t="inlineStr">
        <is>
          <t>56% Organic cotton (warp), 44% cotton (weft)</t>
        </is>
      </c>
      <c r="AJ4" s="416" t="inlineStr">
        <is>
          <t>15 oz</t>
        </is>
      </c>
      <c r="AK4" s="417" t="inlineStr">
        <is>
          <t>5,35 / 150</t>
        </is>
      </c>
      <c r="AL4" s="508" t="n"/>
      <c r="AM4" s="418" t="n"/>
      <c r="AN4" s="418" t="inlineStr">
        <is>
          <t>TBC</t>
        </is>
      </c>
      <c r="AO4" s="419" t="n"/>
      <c r="AP4" s="419" t="n"/>
      <c r="AQ4" s="419" t="n"/>
      <c r="AR4" s="420" t="n">
        <v>1.36</v>
      </c>
      <c r="AS4" s="421" t="n"/>
      <c r="AT4" s="421" t="inlineStr">
        <is>
          <t>EUR</t>
        </is>
      </c>
      <c r="AU4" s="421" t="inlineStr">
        <is>
          <t>FOB</t>
        </is>
      </c>
      <c r="AV4" s="421" t="inlineStr">
        <is>
          <t>90 DAYS NETT</t>
        </is>
      </c>
      <c r="AW4" s="421" t="inlineStr">
        <is>
          <t>cfmd</t>
        </is>
      </c>
      <c r="AX4" s="421">
        <f>IFERROR((BI4*(1-[1]Assumptions!$K$3))*(1-BG4),0)</f>
        <v/>
      </c>
      <c r="AY4" s="421" t="n">
        <v>45</v>
      </c>
      <c r="AZ4" s="421" t="n"/>
      <c r="BA4" s="421" t="n">
        <v>16.5</v>
      </c>
      <c r="BB4" s="422">
        <f>IFERROR(((IF(BA4&gt;0, BA4, IF(AZ4&gt;0, AZ4, 0))))*INDEX(Assumptions!$B:$B,MATCH(Y4,Assumptions!$A:$A,0)),0)</f>
        <v/>
      </c>
      <c r="BC4" s="422">
        <f>IFERROR(((IF(BA4&gt;0, BA4, IF(AZ4&gt;0, AZ4, 0))))*INDEX(Assumptions!$C:$C,MATCH(Y4,Assumptions!$A:$A,0)),0)</f>
        <v/>
      </c>
      <c r="BD4" s="422">
        <f>IFERROR(((IF(BA4&gt;0, BA4, IF(AZ4&gt;0, AZ4, 0))))*INDEX(Assumptions!$D:$D,MATCH(Y4,Assumptions!$A:$A,0)),0)</f>
        <v/>
      </c>
      <c r="BE4" s="422">
        <f>IFERROR(((IF(BA4&gt;0, BA4, IF(AZ4&gt;0, AZ4, 0))))*INDEX(Assumptions!$G:$G,MATCH(Z4,Assumptions!$F:$F,0)),0)</f>
        <v/>
      </c>
      <c r="BF4" s="422">
        <f>SUM(BB4:BE4)</f>
        <v/>
      </c>
      <c r="BG4" s="423">
        <f>IFERROR(INDEX(Assumptions!$B:$B,MATCH(Y4,Assumptions!$A:$A,0))+INDEX(Assumptions!$C:$C,MATCH(Y4,Assumptions!$A:$A,0))+INDEX(Assumptions!$D:$D,MATCH(Y4,Assumptions!$A:$A,0))+INDEX(Assumptions!$G:$G,MATCH(Z4,Assumptions!$F:$F,0)),0)</f>
        <v/>
      </c>
      <c r="BH4" s="421">
        <f>((IF(BA4&gt;0, BA4, IF(AZ4&gt;0, AZ4, 0))))+BF4</f>
        <v/>
      </c>
      <c r="BI4" s="421">
        <f>BL4/BK4</f>
        <v/>
      </c>
      <c r="BJ4" s="421">
        <f>BL4/2.38</f>
        <v/>
      </c>
      <c r="BK4" s="508" t="n">
        <v>2.5</v>
      </c>
      <c r="BL4" s="421" t="n">
        <v>159.95</v>
      </c>
      <c r="BM4" s="510">
        <f>IF(SUM(AZ4:BA4)=0,0,(BI4-BH4)/BI4)</f>
        <v/>
      </c>
      <c r="BN4" s="421">
        <f>AY4*CA4</f>
        <v/>
      </c>
      <c r="BO4" s="421" t="n">
        <v>1.1</v>
      </c>
      <c r="BP4" s="421" t="n">
        <v>1.15</v>
      </c>
      <c r="BQ4" s="425" t="n">
        <v>42605</v>
      </c>
      <c r="BR4" s="426" t="n"/>
      <c r="BS4" s="426" t="n"/>
      <c r="BT4" s="427" t="n"/>
      <c r="BU4" s="425" t="n"/>
      <c r="BV4" s="425" t="n">
        <v>42634</v>
      </c>
      <c r="BW4" s="425" t="inlineStr">
        <is>
          <t>fit proto approved for SMS date</t>
        </is>
      </c>
      <c r="BX4" s="425" t="n">
        <v>42665</v>
      </c>
      <c r="BY4" s="425" t="inlineStr">
        <is>
          <t>WASH TEST REJECTED - MAKE 6 PANELS IN FABRIC 9560. BART CHECK TN</t>
        </is>
      </c>
      <c r="BZ4" s="428" t="inlineStr">
        <is>
          <t>correct FOB?!?</t>
        </is>
      </c>
      <c r="CA4" s="508" t="n">
        <v>20</v>
      </c>
      <c r="CB4" s="429" t="inlineStr">
        <is>
          <t>27X32</t>
        </is>
      </c>
      <c r="CC4" s="429" t="n">
        <v>3</v>
      </c>
      <c r="CD4" s="430" t="n">
        <v>42669</v>
      </c>
      <c r="CE4" s="430" t="n"/>
      <c r="CF4" s="675" t="n"/>
      <c r="CG4" s="675" t="n"/>
      <c r="CH4" s="676" t="inlineStr">
        <is>
          <t>NOT</t>
        </is>
      </c>
      <c r="CI4" s="676" t="n">
        <v>42767</v>
      </c>
      <c r="CJ4" s="433" t="n">
        <v>42747</v>
      </c>
      <c r="CK4" s="677" t="inlineStr">
        <is>
          <t>ex facty 25-02-17</t>
        </is>
      </c>
      <c r="CL4" s="435" t="inlineStr">
        <is>
          <t>NEW FIT</t>
        </is>
      </c>
      <c r="CM4" s="436" t="n"/>
      <c r="CN4" s="435" t="n">
        <v>42873</v>
      </c>
      <c r="CO4" s="435" t="n"/>
      <c r="CP4" s="435" t="n"/>
      <c r="CQ4" s="430" t="n">
        <v>42950</v>
      </c>
      <c r="CR4" s="430" t="inlineStr">
        <is>
          <t>Tunisia</t>
        </is>
      </c>
      <c r="CS4" s="437" t="inlineStr">
        <is>
          <t>5</t>
        </is>
      </c>
      <c r="CT4" s="430" t="n"/>
      <c r="CU4" s="430" t="n"/>
      <c r="CV4" s="676" t="n"/>
      <c r="CW4" s="438" t="n"/>
      <c r="CX4" s="438" t="n"/>
      <c r="CY4" s="438" t="n">
        <v>139</v>
      </c>
      <c r="CZ4" s="439">
        <f>CY4*AR4</f>
        <v/>
      </c>
      <c r="DA4" s="438" t="n"/>
      <c r="DB4" s="438" t="n"/>
      <c r="DC4" s="438" t="n"/>
      <c r="DD4" s="438" t="n">
        <v>4013242</v>
      </c>
      <c r="DE4" s="678">
        <f>CY4*BI4</f>
        <v/>
      </c>
      <c r="DF4" s="678">
        <f>DE4-(CY4*BH4)</f>
        <v/>
      </c>
      <c r="DG4" s="584" t="n"/>
      <c r="DH4" s="584" t="n"/>
      <c r="DI4" s="584" t="n"/>
      <c r="DJ4" s="584" t="n"/>
      <c r="DK4" s="584" t="n"/>
      <c r="DL4" s="584" t="n"/>
      <c r="DM4" s="584" t="n"/>
      <c r="DN4" s="584" t="n"/>
      <c r="DO4" s="584" t="n"/>
      <c r="DP4" s="584" t="n"/>
    </row>
    <row customFormat="1" customHeight="1" ht="15" r="5" s="530">
      <c r="A5" s="415" t="inlineStr">
        <is>
          <t>K170700011</t>
        </is>
      </c>
      <c r="B5" s="415" t="n">
        <v>2010200094</v>
      </c>
      <c r="C5" s="404" t="inlineStr">
        <is>
          <t>INDIGO</t>
        </is>
      </c>
      <c r="D5" s="487" t="inlineStr">
        <is>
          <t xml:space="preserve">MARIAN </t>
        </is>
      </c>
      <c r="E5" s="487" t="inlineStr">
        <is>
          <t xml:space="preserve">SATEEN DARK INDIGO </t>
        </is>
      </c>
      <c r="F5" s="415" t="n">
        <v>1</v>
      </c>
      <c r="G5" s="405" t="n"/>
      <c r="H5" s="405" t="n"/>
      <c r="I5" s="487" t="n"/>
      <c r="J5" s="487" t="inlineStr">
        <is>
          <t>PANTS</t>
        </is>
      </c>
      <c r="K5" s="415" t="n">
        <v>62046231</v>
      </c>
      <c r="L5" s="409" t="inlineStr">
        <is>
          <t>Women's or girls' cotton denim trousers and breeches (excl. industrial and occupational, bib and brace overalls and panties)</t>
        </is>
      </c>
      <c r="M5" s="410" t="inlineStr">
        <is>
          <t>WOMEN</t>
        </is>
      </c>
      <c r="N5" s="443" t="inlineStr">
        <is>
          <t>WT AS 1ST PROTO DARK</t>
        </is>
      </c>
      <c r="O5" s="411" t="n"/>
      <c r="P5" s="411" t="inlineStr">
        <is>
          <t>ENZYME BLEACH</t>
        </is>
      </c>
      <c r="Q5" s="443" t="inlineStr">
        <is>
          <t>ENZYME HYPO</t>
        </is>
      </c>
      <c r="R5" s="443" t="n"/>
      <c r="S5" s="443" t="inlineStr">
        <is>
          <t>CULOTTE</t>
        </is>
      </c>
      <c r="T5" s="508" t="inlineStr">
        <is>
          <t>24-32</t>
        </is>
      </c>
      <c r="U5" s="508" t="inlineStr">
        <is>
          <t>ONE INSEAM</t>
        </is>
      </c>
      <c r="V5" s="443" t="inlineStr">
        <is>
          <t>NEW</t>
        </is>
      </c>
      <c r="W5" s="443" t="n"/>
      <c r="X5" s="443" t="inlineStr">
        <is>
          <t>-</t>
        </is>
      </c>
      <c r="Y5" s="444" t="inlineStr">
        <is>
          <t>TURKEY</t>
        </is>
      </c>
      <c r="Z5" s="444" t="n"/>
      <c r="AA5" s="444" t="inlineStr">
        <is>
          <t>IDEA MODA</t>
        </is>
      </c>
      <c r="AB5" s="428" t="inlineStr">
        <is>
          <t>CEFNAS</t>
        </is>
      </c>
      <c r="AC5" s="487" t="inlineStr">
        <is>
          <t>SATEEN DENIM</t>
        </is>
      </c>
      <c r="AD5" s="443" t="inlineStr">
        <is>
          <t>CALIK</t>
        </is>
      </c>
      <c r="AE5" s="508" t="inlineStr">
        <is>
          <t>D7497P313: Lenzing Modal cert. code: 11702394</t>
        </is>
      </c>
      <c r="AF5" s="443" t="inlineStr">
        <is>
          <t>D7497P313 - Lenzing Modal certf. Code: 11702394</t>
        </is>
      </c>
      <c r="AG5" s="443" t="n"/>
      <c r="AH5" s="443" t="inlineStr">
        <is>
          <t>66% Sustainable fabric</t>
        </is>
      </c>
      <c r="AI5" s="443" t="inlineStr">
        <is>
          <t>66% Modal, 24% cotton, 7% polybutylene terephthalate, 3% elastane</t>
        </is>
      </c>
      <c r="AJ5" s="443" t="inlineStr">
        <is>
          <t>14 oz</t>
        </is>
      </c>
      <c r="AK5" s="443" t="inlineStr">
        <is>
          <t>5,08 CIF</t>
        </is>
      </c>
      <c r="AL5" s="443" t="n">
        <v>3000</v>
      </c>
      <c r="AM5" s="443" t="inlineStr">
        <is>
          <t>6W</t>
        </is>
      </c>
      <c r="AN5" s="443" t="inlineStr">
        <is>
          <t>CALIK TO CFM STOCK</t>
        </is>
      </c>
      <c r="AO5" s="443" t="n"/>
      <c r="AP5" s="419" t="n"/>
      <c r="AQ5" s="419" t="n"/>
      <c r="AR5" s="445" t="n">
        <v>1.95</v>
      </c>
      <c r="AS5" s="446" t="inlineStr">
        <is>
          <t>PETRA</t>
        </is>
      </c>
      <c r="AT5" s="446" t="inlineStr">
        <is>
          <t>EUR</t>
        </is>
      </c>
      <c r="AU5" s="421" t="inlineStr">
        <is>
          <t>FOB</t>
        </is>
      </c>
      <c r="AV5" s="421" t="inlineStr">
        <is>
          <t>30% PP - 70% CAD</t>
        </is>
      </c>
      <c r="AW5" s="421" t="n"/>
      <c r="AX5" s="421">
        <f>IFERROR((BI5*(1-[1]Assumptions!$K$3))*(1-BG5),0)</f>
        <v/>
      </c>
      <c r="AY5" s="421" t="n">
        <v>55.8</v>
      </c>
      <c r="AZ5" s="446" t="n">
        <v>27.9</v>
      </c>
      <c r="BA5" s="421" t="n">
        <v>27.9</v>
      </c>
      <c r="BB5" s="422">
        <f>IFERROR(((IF(BA5&gt;0, BA5, IF(AZ5&gt;0, AZ5, 0))))*INDEX(Assumptions!$B:$B,MATCH(Y5,Assumptions!$A:$A,0)),0)</f>
        <v/>
      </c>
      <c r="BC5" s="422">
        <f>IFERROR(((IF(BA5&gt;0, BA5, IF(AZ5&gt;0, AZ5, 0))))*INDEX(Assumptions!$C:$C,MATCH(Y5,Assumptions!$A:$A,0)),0)</f>
        <v/>
      </c>
      <c r="BD5" s="422">
        <f>IFERROR(((IF(BA5&gt;0, BA5, IF(AZ5&gt;0, AZ5, 0))))*INDEX(Assumptions!$D:$D,MATCH(Y5,Assumptions!$A:$A,0)),0)</f>
        <v/>
      </c>
      <c r="BE5" s="422">
        <f>IFERROR(((IF(BA5&gt;0, BA5, IF(AZ5&gt;0, AZ5, 0))))*INDEX(Assumptions!$G:$G,MATCH(Z5,Assumptions!$F:$F,0)),0)</f>
        <v/>
      </c>
      <c r="BF5" s="422">
        <f>SUM(BB5:BE5)</f>
        <v/>
      </c>
      <c r="BG5" s="423">
        <f>IFERROR(INDEX(Assumptions!$B:$B,MATCH(Y5,Assumptions!$A:$A,0))+INDEX(Assumptions!$C:$C,MATCH(Y5,Assumptions!$A:$A,0))+INDEX(Assumptions!$D:$D,MATCH(Y5,Assumptions!$A:$A,0))+INDEX(Assumptions!$G:$G,MATCH(Z5,Assumptions!$F:$F,0)),0)</f>
        <v/>
      </c>
      <c r="BH5" s="421">
        <f>((IF(BA5&gt;0, BA5, IF(AZ5&gt;0, AZ5, 0))))+BF5</f>
        <v/>
      </c>
      <c r="BI5" s="421">
        <f>BL5/BK5</f>
        <v/>
      </c>
      <c r="BJ5" s="421">
        <f>BL5/2.38</f>
        <v/>
      </c>
      <c r="BK5" s="508" t="n">
        <v>2.5</v>
      </c>
      <c r="BL5" s="421" t="n">
        <v>149.95</v>
      </c>
      <c r="BM5" s="510">
        <f>IF(SUM(AZ5:BA5)=0,0,(BI5-BH5)/BI5)</f>
        <v/>
      </c>
      <c r="BN5" s="421">
        <f>AY5*CA5</f>
        <v/>
      </c>
      <c r="BO5" s="421" t="n"/>
      <c r="BP5" s="421" t="n"/>
      <c r="BQ5" s="679" t="n">
        <v>42541</v>
      </c>
      <c r="BR5" s="448" t="n">
        <v>42541</v>
      </c>
      <c r="BS5" s="448" t="n"/>
      <c r="BT5" s="427" t="inlineStr">
        <is>
          <t>1</t>
        </is>
      </c>
      <c r="BU5" s="448" t="n">
        <v>42555</v>
      </c>
      <c r="BV5" s="448" t="n">
        <v>42607</v>
      </c>
      <c r="BW5" s="448" t="n">
        <v>42580</v>
      </c>
      <c r="BX5" s="448" t="n">
        <v>42650</v>
      </c>
      <c r="BY5" s="428" t="n"/>
      <c r="BZ5" s="428" t="n"/>
      <c r="CA5" s="508" t="n">
        <v>15</v>
      </c>
      <c r="CB5" s="429" t="inlineStr">
        <is>
          <t>27X32</t>
        </is>
      </c>
      <c r="CC5" s="429" t="n">
        <v>3</v>
      </c>
      <c r="CD5" s="430" t="n">
        <v>42667</v>
      </c>
      <c r="CE5" s="430" t="inlineStr">
        <is>
          <t>zipper should be brass and also hook and eye</t>
        </is>
      </c>
      <c r="CF5" s="675" t="n"/>
      <c r="CG5" s="675" t="n"/>
      <c r="CH5" s="676" t="inlineStr">
        <is>
          <t>n/a</t>
        </is>
      </c>
      <c r="CI5" s="676" t="n"/>
      <c r="CJ5" s="433" t="n"/>
      <c r="CK5" s="677" t="n">
        <v>42877</v>
      </c>
      <c r="CL5" s="436" t="n"/>
      <c r="CM5" s="436" t="n"/>
      <c r="CN5" s="435" t="n">
        <v>42856</v>
      </c>
      <c r="CO5" s="435" t="n"/>
      <c r="CP5" s="435" t="n"/>
      <c r="CQ5" s="680" t="n">
        <v>42947</v>
      </c>
      <c r="CR5" s="430" t="inlineStr">
        <is>
          <t>HQ</t>
        </is>
      </c>
      <c r="CS5" s="450" t="inlineStr">
        <is>
          <t>9</t>
        </is>
      </c>
      <c r="CT5" s="430" t="n"/>
      <c r="CU5" s="430" t="n"/>
      <c r="CV5" s="676" t="n"/>
      <c r="CW5" s="438" t="n"/>
      <c r="CX5" s="438" t="n"/>
      <c r="CY5" s="438" t="n">
        <v>393</v>
      </c>
      <c r="CZ5" s="439">
        <f>CY5*AR5</f>
        <v/>
      </c>
      <c r="DA5" s="438" t="n"/>
      <c r="DB5" s="438" t="n"/>
      <c r="DC5" s="438" t="n"/>
      <c r="DD5" s="438" t="n">
        <v>4013202</v>
      </c>
      <c r="DE5" s="678">
        <f>CY5*BI5</f>
        <v/>
      </c>
      <c r="DF5" s="678">
        <f>DE5-(CY5*BH5)</f>
        <v/>
      </c>
      <c r="DG5" s="568" t="n"/>
      <c r="DH5" s="568" t="n"/>
      <c r="DI5" s="568" t="n"/>
      <c r="DJ5" s="568" t="n"/>
      <c r="DK5" s="568" t="n"/>
      <c r="DL5" s="568" t="n"/>
      <c r="DM5" s="568" t="n"/>
      <c r="DN5" s="568" t="n"/>
      <c r="DO5" s="568" t="n"/>
      <c r="DP5" s="568" t="n"/>
    </row>
    <row customFormat="1" customHeight="1" ht="15" r="6" s="568">
      <c r="A6" s="464" t="inlineStr">
        <is>
          <t>K170700020</t>
        </is>
      </c>
      <c r="B6" s="464" t="n">
        <v>2010102693</v>
      </c>
      <c r="C6" s="454" t="inlineStr">
        <is>
          <t>INDIGO</t>
        </is>
      </c>
      <c r="D6" s="464" t="inlineStr">
        <is>
          <t xml:space="preserve">CARMEN </t>
        </is>
      </c>
      <c r="E6" s="464" t="inlineStr">
        <is>
          <t>DENIM TENCEL</t>
        </is>
      </c>
      <c r="F6" s="464" t="n"/>
      <c r="G6" s="455" t="inlineStr">
        <is>
          <t>x</t>
        </is>
      </c>
      <c r="H6" s="674" t="n">
        <v>42663</v>
      </c>
      <c r="I6" s="464" t="n"/>
      <c r="J6" s="521" t="inlineStr">
        <is>
          <t>PANTS</t>
        </is>
      </c>
      <c r="K6" s="464" t="n">
        <v>62046231</v>
      </c>
      <c r="L6" s="457" t="inlineStr">
        <is>
          <t>Women's or girls' cotton denim trousers and breeches (excl. industrial and occupational, bib and brace overalls and panties)</t>
        </is>
      </c>
      <c r="M6" s="458" t="inlineStr">
        <is>
          <t>WOMEN</t>
        </is>
      </c>
      <c r="N6" s="459" t="n"/>
      <c r="O6" s="460" t="n"/>
      <c r="P6" s="462" t="inlineStr">
        <is>
          <t>TBC</t>
        </is>
      </c>
      <c r="Q6" s="462" t="n"/>
      <c r="R6" s="462" t="inlineStr">
        <is>
          <t>NON</t>
        </is>
      </c>
      <c r="S6" s="462" t="inlineStr">
        <is>
          <t>WIDE LEG</t>
        </is>
      </c>
      <c r="T6" s="462" t="inlineStr">
        <is>
          <t>24-32</t>
        </is>
      </c>
      <c r="U6" s="462" t="inlineStr">
        <is>
          <t>ONE INSEAM</t>
        </is>
      </c>
      <c r="V6" s="462" t="inlineStr">
        <is>
          <t>NEW</t>
        </is>
      </c>
      <c r="W6" s="462" t="n"/>
      <c r="X6" s="462" t="n"/>
      <c r="Y6" s="472" t="inlineStr">
        <is>
          <t>TUNISIA</t>
        </is>
      </c>
      <c r="Z6" s="472" t="inlineStr">
        <is>
          <t>ARTLAB</t>
        </is>
      </c>
      <c r="AA6" s="472" t="inlineStr">
        <is>
          <t>ARTLAB</t>
        </is>
      </c>
      <c r="AB6" s="472" t="inlineStr">
        <is>
          <t>INTERWASHING</t>
        </is>
      </c>
      <c r="AC6" s="464" t="n"/>
      <c r="AD6" s="464" t="inlineStr">
        <is>
          <t>ORTA</t>
        </is>
      </c>
      <c r="AE6" s="462" t="inlineStr">
        <is>
          <t>9560/ BLUE BLACK TENCELL</t>
        </is>
      </c>
      <c r="AF6" s="462" t="n"/>
      <c r="AG6" s="464" t="inlineStr">
        <is>
          <t>TBC</t>
        </is>
      </c>
      <c r="AH6" s="462" t="inlineStr">
        <is>
          <t>TBC</t>
        </is>
      </c>
      <c r="AI6" s="462" t="inlineStr">
        <is>
          <t>TBC</t>
        </is>
      </c>
      <c r="AJ6" s="462" t="n"/>
      <c r="AK6" s="465" t="n"/>
      <c r="AL6" s="462" t="n"/>
      <c r="AM6" s="462" t="n"/>
      <c r="AN6" s="462" t="inlineStr">
        <is>
          <t>TBC</t>
        </is>
      </c>
      <c r="AO6" s="466" t="n"/>
      <c r="AP6" s="466" t="n"/>
      <c r="AQ6" s="466" t="n"/>
      <c r="AR6" s="467" t="n"/>
      <c r="AS6" s="465" t="n"/>
      <c r="AT6" s="465" t="inlineStr">
        <is>
          <t>EUR</t>
        </is>
      </c>
      <c r="AU6" s="465" t="inlineStr">
        <is>
          <t>FOB</t>
        </is>
      </c>
      <c r="AV6" s="465" t="inlineStr">
        <is>
          <t>90 DAYS NETT</t>
        </is>
      </c>
      <c r="AW6" s="465" t="n"/>
      <c r="AX6" s="465">
        <f>IFERROR((BI6*(1-[1]Assumptions!$K$3))*(1-BG6),0)</f>
        <v/>
      </c>
      <c r="AY6" s="465" t="n">
        <v>45</v>
      </c>
      <c r="AZ6" s="465" t="n"/>
      <c r="BA6" s="465" t="n"/>
      <c r="BB6" s="468">
        <f>IFERROR(((IF(BA6&gt;0, BA6, IF(AZ6&gt;0, AZ6, 0))))*INDEX(Assumptions!$B:$B,MATCH(Y6,Assumptions!$A:$A,0)),0)</f>
        <v/>
      </c>
      <c r="BC6" s="468">
        <f>IFERROR(((IF(BA6&gt;0, BA6, IF(AZ6&gt;0, AZ6, 0))))*INDEX(Assumptions!$C:$C,MATCH(Y6,Assumptions!$A:$A,0)),0)</f>
        <v/>
      </c>
      <c r="BD6" s="468">
        <f>IFERROR(((IF(BA6&gt;0, BA6, IF(AZ6&gt;0, AZ6, 0))))*INDEX(Assumptions!$D:$D,MATCH(Y6,Assumptions!$A:$A,0)),0)</f>
        <v/>
      </c>
      <c r="BE6" s="468">
        <f>IFERROR(((IF(BA6&gt;0, BA6, IF(AZ6&gt;0, AZ6, 0))))*INDEX(Assumptions!$G:$G,MATCH(Z6,Assumptions!$F:$F,0)),0)</f>
        <v/>
      </c>
      <c r="BF6" s="468">
        <f>SUM(BB6:BE6)</f>
        <v/>
      </c>
      <c r="BG6" s="469">
        <f>IFERROR(INDEX(Assumptions!$B:$B,MATCH(Y6,Assumptions!$A:$A,0))+INDEX(Assumptions!$C:$C,MATCH(Y6,Assumptions!$A:$A,0))+INDEX(Assumptions!$D:$D,MATCH(Y6,Assumptions!$A:$A,0))+INDEX(Assumptions!$G:$G,MATCH(Z6,Assumptions!$F:$F,0)),0)</f>
        <v/>
      </c>
      <c r="BH6" s="465">
        <f>((IF(BA6&gt;0, BA6, IF(AZ6&gt;0, AZ6, 0))))+BF6</f>
        <v/>
      </c>
      <c r="BI6" s="465">
        <f>BL6/BK6</f>
        <v/>
      </c>
      <c r="BJ6" s="465">
        <f>BL6/2.38</f>
        <v/>
      </c>
      <c r="BK6" s="462" t="n">
        <v>2.5</v>
      </c>
      <c r="BL6" s="465" t="n">
        <v>199.95</v>
      </c>
      <c r="BM6" s="523">
        <f>IF(SUM(AZ6:BA6)=0,0,(BI6-BH6)/BI6)</f>
        <v/>
      </c>
      <c r="BN6" s="465">
        <f>AY6*CA6</f>
        <v/>
      </c>
      <c r="BO6" s="465" t="n"/>
      <c r="BP6" s="465" t="n"/>
      <c r="BQ6" s="471" t="n">
        <v>42605</v>
      </c>
      <c r="BR6" s="471" t="n"/>
      <c r="BS6" s="471" t="n"/>
      <c r="BT6" s="472" t="n"/>
      <c r="BU6" s="471" t="n"/>
      <c r="BV6" s="471" t="n"/>
      <c r="BW6" s="471" t="n"/>
      <c r="BX6" s="471" t="n">
        <v>42665</v>
      </c>
      <c r="BY6" s="471" t="inlineStr">
        <is>
          <t xml:space="preserve">WAIT TEST </t>
        </is>
      </c>
      <c r="BZ6" s="471" t="n"/>
      <c r="CA6" s="462" t="n">
        <v>20</v>
      </c>
      <c r="CB6" s="473" t="inlineStr">
        <is>
          <t>27X32</t>
        </is>
      </c>
      <c r="CC6" s="473" t="n"/>
      <c r="CD6" s="473" t="inlineStr">
        <is>
          <t>EX FTY; 22-10-2016</t>
        </is>
      </c>
      <c r="CE6" s="474" t="n"/>
      <c r="CF6" s="681" t="n"/>
      <c r="CG6" s="681" t="n"/>
      <c r="CH6" s="682" t="n"/>
      <c r="CI6" s="682" t="n"/>
      <c r="CJ6" s="477" t="n"/>
      <c r="CK6" s="683" t="n"/>
      <c r="CL6" s="479" t="n"/>
      <c r="CM6" s="479" t="n"/>
      <c r="CN6" s="480" t="n"/>
      <c r="CO6" s="480" t="n"/>
      <c r="CP6" s="480" t="n"/>
      <c r="CQ6" s="474" t="n"/>
      <c r="CR6" s="474" t="n"/>
      <c r="CS6" s="474" t="n"/>
      <c r="CT6" s="474" t="n"/>
      <c r="CU6" s="474" t="n"/>
      <c r="CV6" s="682" t="n"/>
      <c r="CW6" s="481" t="n"/>
      <c r="CX6" s="481" t="n"/>
      <c r="CY6" s="481" t="n"/>
      <c r="CZ6" s="481">
        <f>CY6*AR6</f>
        <v/>
      </c>
      <c r="DA6" s="481" t="n"/>
      <c r="DB6" s="481" t="n"/>
      <c r="DC6" s="481" t="n"/>
      <c r="DD6" s="481" t="inlineStr">
        <is>
          <t>-</t>
        </is>
      </c>
      <c r="DE6" s="684">
        <f>CY6*BI6</f>
        <v/>
      </c>
      <c r="DF6" s="684">
        <f>DE6-(CY6*BH6)</f>
        <v/>
      </c>
      <c r="DG6" s="535" t="n"/>
      <c r="DH6" s="535" t="n"/>
      <c r="DI6" s="535" t="n"/>
      <c r="DJ6" s="535" t="n"/>
      <c r="DK6" s="535" t="n"/>
      <c r="DL6" s="535" t="n"/>
      <c r="DM6" s="535" t="n"/>
      <c r="DN6" s="535" t="n"/>
      <c r="DO6" s="535" t="n"/>
      <c r="DP6" s="535" t="n"/>
    </row>
    <row customFormat="1" customHeight="1" ht="15" r="7" s="568">
      <c r="A7" s="487" t="inlineStr">
        <is>
          <t>K170702031</t>
        </is>
      </c>
      <c r="B7" s="415" t="n">
        <v>2060300070</v>
      </c>
      <c r="C7" s="404" t="inlineStr">
        <is>
          <t>NAVY</t>
        </is>
      </c>
      <c r="D7" s="487" t="inlineStr">
        <is>
          <t>GIANNA</t>
        </is>
      </c>
      <c r="E7" s="487" t="inlineStr">
        <is>
          <t>NAVY</t>
        </is>
      </c>
      <c r="F7" s="415" t="n">
        <v>2</v>
      </c>
      <c r="G7" s="405" t="n"/>
      <c r="H7" s="484" t="n"/>
      <c r="I7" s="487" t="n"/>
      <c r="J7" s="487" t="inlineStr">
        <is>
          <t>JACKET</t>
        </is>
      </c>
      <c r="K7" s="404" t="n">
        <v>62029100</v>
      </c>
      <c r="L7" s="532" t="inlineStr">
        <is>
          <t>Women's or girls' anoraks, incl. ski jackets, windcheaters, wind-jackets and similar articles, of wool or fine animal hair (excl. knitted or crocheted, suits, ensembles, jackets, blazers and trousers)</t>
        </is>
      </c>
      <c r="M7" s="410" t="inlineStr">
        <is>
          <t>WOMEN</t>
        </is>
      </c>
      <c r="N7" s="487" t="n"/>
      <c r="O7" s="486" t="n"/>
      <c r="P7" s="486" t="inlineStr">
        <is>
          <t>NON BLEACH</t>
        </is>
      </c>
      <c r="Q7" s="443" t="n"/>
      <c r="R7" s="443" t="n"/>
      <c r="S7" s="443" t="inlineStr">
        <is>
          <t>LONG LINE WOOL COAT</t>
        </is>
      </c>
      <c r="T7" s="443" t="inlineStr">
        <is>
          <t>XS - L</t>
        </is>
      </c>
      <c r="U7" s="416" t="inlineStr">
        <is>
          <t>-</t>
        </is>
      </c>
      <c r="V7" s="443" t="inlineStr">
        <is>
          <t>NEW</t>
        </is>
      </c>
      <c r="W7" s="443" t="n"/>
      <c r="X7" s="443" t="inlineStr">
        <is>
          <t>-</t>
        </is>
      </c>
      <c r="Y7" s="444" t="inlineStr">
        <is>
          <t>BULGARIA</t>
        </is>
      </c>
      <c r="Z7" s="428" t="inlineStr">
        <is>
          <t>UNI TEXTILES</t>
        </is>
      </c>
      <c r="AA7" s="428" t="inlineStr">
        <is>
          <t>COLLAGE</t>
        </is>
      </c>
      <c r="AB7" s="428" t="inlineStr">
        <is>
          <t>-</t>
        </is>
      </c>
      <c r="AC7" s="487" t="inlineStr">
        <is>
          <t>RECYCLED WOOL</t>
        </is>
      </c>
      <c r="AD7" s="443" t="inlineStr">
        <is>
          <t>MORGADO</t>
        </is>
      </c>
      <c r="AE7" s="508" t="inlineStr">
        <is>
          <t>25.07100.I</t>
        </is>
      </c>
      <c r="AF7" s="443" t="n"/>
      <c r="AG7" s="443" t="n"/>
      <c r="AH7" s="443" t="inlineStr">
        <is>
          <t>80% Sustainable fabric</t>
        </is>
      </c>
      <c r="AI7" s="443" t="inlineStr">
        <is>
          <t>80% Recycled wool, 10% polyamide, 10% polyester</t>
        </is>
      </c>
      <c r="AJ7" s="443" t="inlineStr">
        <is>
          <t>570g</t>
        </is>
      </c>
      <c r="AK7" s="443" t="inlineStr">
        <is>
          <t>€ 8.00 / 160</t>
        </is>
      </c>
      <c r="AL7" s="443" t="n"/>
      <c r="AM7" s="443" t="n"/>
      <c r="AN7" s="443" t="inlineStr">
        <is>
          <t>SUPPLIER NEEDS TO ORDER</t>
        </is>
      </c>
      <c r="AO7" s="443" t="n"/>
      <c r="AP7" s="419" t="n"/>
      <c r="AQ7" s="419" t="n"/>
      <c r="AR7" s="420" t="n"/>
      <c r="AS7" s="446" t="n"/>
      <c r="AT7" s="446" t="inlineStr">
        <is>
          <t>EUR</t>
        </is>
      </c>
      <c r="AU7" s="421" t="inlineStr">
        <is>
          <t>FOB</t>
        </is>
      </c>
      <c r="AV7" s="421" t="inlineStr">
        <is>
          <t>30 DAYS NETT</t>
        </is>
      </c>
      <c r="AW7" s="421" t="n"/>
      <c r="AX7" s="421">
        <f>IFERROR((BI7*(1-[1]Assumptions!$K$3))*(1-BG7),0)</f>
        <v/>
      </c>
      <c r="AY7" s="421" t="n">
        <v>63.5</v>
      </c>
      <c r="AZ7" s="446" t="n"/>
      <c r="BA7" s="421" t="n">
        <v>60</v>
      </c>
      <c r="BB7" s="422">
        <f>IFERROR(((IF(BA7&gt;0, BA7, IF(AZ7&gt;0, AZ7, 0))))*INDEX(Assumptions!$B:$B,MATCH(Y7,Assumptions!$A:$A,0)),0)</f>
        <v/>
      </c>
      <c r="BC7" s="422">
        <f>IFERROR(((IF(BA7&gt;0, BA7, IF(AZ7&gt;0, AZ7, 0))))*INDEX(Assumptions!$C:$C,MATCH(Y7,Assumptions!$A:$A,0)),0)</f>
        <v/>
      </c>
      <c r="BD7" s="422">
        <f>IFERROR(((IF(BA7&gt;0, BA7, IF(AZ7&gt;0, AZ7, 0))))*INDEX(Assumptions!$D:$D,MATCH(Y7,Assumptions!$A:$A,0)),0)</f>
        <v/>
      </c>
      <c r="BE7" s="422">
        <f>IFERROR(((IF(BA7&gt;0, BA7, IF(AZ7&gt;0, AZ7, 0))))*INDEX(Assumptions!$G:$G,MATCH(Z7,Assumptions!$F:$F,0)),0)</f>
        <v/>
      </c>
      <c r="BF7" s="422">
        <f>SUM(BB7:BE7)</f>
        <v/>
      </c>
      <c r="BG7" s="423">
        <f>IFERROR(INDEX(Assumptions!$B:$B,MATCH(Y7,Assumptions!$A:$A,0))+INDEX(Assumptions!$C:$C,MATCH(Y7,Assumptions!$A:$A,0))+INDEX(Assumptions!$D:$D,MATCH(Y7,Assumptions!$A:$A,0))+INDEX(Assumptions!$G:$G,MATCH(Z7,Assumptions!$F:$F,0)),0)</f>
        <v/>
      </c>
      <c r="BH7" s="421">
        <f>((IF(BA7&gt;0, BA7, IF(AZ7&gt;0, AZ7, 0))))+BF7</f>
        <v/>
      </c>
      <c r="BI7" s="421">
        <f>BL7/BK7</f>
        <v/>
      </c>
      <c r="BJ7" s="421">
        <f>BL7/2.38</f>
        <v/>
      </c>
      <c r="BK7" s="508" t="n">
        <v>2.5</v>
      </c>
      <c r="BL7" s="421" t="n">
        <v>299.95</v>
      </c>
      <c r="BM7" s="510">
        <f>IF(SUM(AZ7:BA7)=0,0,(BI7-BH7)/BI7)</f>
        <v/>
      </c>
      <c r="BN7" s="421">
        <f>AY7*CA7</f>
        <v/>
      </c>
      <c r="BO7" s="421" t="n"/>
      <c r="BP7" s="421" t="n"/>
      <c r="BQ7" s="679" t="n">
        <v>42524</v>
      </c>
      <c r="BR7" s="448" t="n"/>
      <c r="BS7" s="448" t="n"/>
      <c r="BT7" s="427" t="n">
        <v>1</v>
      </c>
      <c r="BU7" s="448" t="inlineStr">
        <is>
          <t>n/a</t>
        </is>
      </c>
      <c r="BV7" s="448" t="n">
        <v>42641</v>
      </c>
      <c r="BW7" s="448" t="n">
        <v>42641</v>
      </c>
      <c r="BX7" s="448" t="n">
        <v>42650</v>
      </c>
      <c r="BY7" s="428" t="n"/>
      <c r="BZ7" s="428" t="n"/>
      <c r="CA7" s="508" t="n">
        <v>15</v>
      </c>
      <c r="CB7" s="429" t="inlineStr">
        <is>
          <t>S</t>
        </is>
      </c>
      <c r="CC7" s="429" t="n">
        <v>3</v>
      </c>
      <c r="CD7" s="430" t="n">
        <v>42664</v>
      </c>
      <c r="CE7" s="430" t="n"/>
      <c r="CF7" s="675" t="n"/>
      <c r="CG7" s="675" t="n"/>
      <c r="CH7" s="676" t="inlineStr">
        <is>
          <t>XS - S - M</t>
        </is>
      </c>
      <c r="CI7" s="676" t="n"/>
      <c r="CJ7" s="433" t="n"/>
      <c r="CK7" s="677" t="n">
        <v>42894</v>
      </c>
      <c r="CL7" s="436" t="n"/>
      <c r="CM7" s="436" t="n">
        <v>42898</v>
      </c>
      <c r="CN7" s="435" t="n"/>
      <c r="CO7" s="435" t="n"/>
      <c r="CP7" s="435" t="n"/>
      <c r="CQ7" s="430" t="n">
        <v>42992</v>
      </c>
      <c r="CR7" s="430" t="inlineStr">
        <is>
          <t>HQ</t>
        </is>
      </c>
      <c r="CS7" s="429" t="n">
        <v>5</v>
      </c>
      <c r="CT7" s="430" t="n"/>
      <c r="CU7" s="430" t="n"/>
      <c r="CV7" s="676" t="n"/>
      <c r="CW7" s="438" t="n"/>
      <c r="CX7" s="438" t="n"/>
      <c r="CY7" s="438" t="n">
        <v>193</v>
      </c>
      <c r="CZ7" s="439">
        <f>CY7*AR7</f>
        <v/>
      </c>
      <c r="DA7" s="438" t="n"/>
      <c r="DB7" s="438" t="n"/>
      <c r="DC7" s="438" t="n"/>
      <c r="DD7" s="438" t="n">
        <v>4013193</v>
      </c>
      <c r="DE7" s="678">
        <f>CY7*BI7</f>
        <v/>
      </c>
      <c r="DF7" s="678">
        <f>DE7-(CY7*BH7)</f>
        <v/>
      </c>
    </row>
    <row customFormat="1" customHeight="1" ht="15" r="8" s="568">
      <c r="A8" s="415" t="inlineStr">
        <is>
          <t>K170703040</t>
        </is>
      </c>
      <c r="B8" s="415" t="n">
        <v>2090101381</v>
      </c>
      <c r="C8" s="404" t="inlineStr">
        <is>
          <t>INDIGO</t>
        </is>
      </c>
      <c r="D8" s="487" t="inlineStr">
        <is>
          <t>TAJA MANDARIN</t>
        </is>
      </c>
      <c r="E8" s="487" t="inlineStr">
        <is>
          <t>LIGHT DENIM</t>
        </is>
      </c>
      <c r="F8" s="415" t="n">
        <v>1</v>
      </c>
      <c r="G8" s="405" t="n"/>
      <c r="H8" s="484" t="n"/>
      <c r="I8" s="487" t="n"/>
      <c r="J8" s="487" t="inlineStr">
        <is>
          <t>SHIRT</t>
        </is>
      </c>
      <c r="K8" s="487" t="n">
        <v>62064000</v>
      </c>
      <c r="L8" s="487" t="inlineStr">
        <is>
          <t>Women's or girls' blouses, shirts and shirt-blouses of man-made fibres (excl. knitted or crocheted and vests)</t>
        </is>
      </c>
      <c r="M8" s="410" t="inlineStr">
        <is>
          <t>WOMEN</t>
        </is>
      </c>
      <c r="N8" s="487" t="n"/>
      <c r="O8" s="486" t="n"/>
      <c r="P8" s="411" t="inlineStr">
        <is>
          <t>STONE BLEACH</t>
        </is>
      </c>
      <c r="Q8" s="443" t="inlineStr">
        <is>
          <t>Stone bleached wash</t>
        </is>
      </c>
      <c r="R8" s="443" t="n"/>
      <c r="S8" s="443" t="inlineStr">
        <is>
          <t>MANDARIN COLLAR SHIRT</t>
        </is>
      </c>
      <c r="T8" s="443" t="inlineStr">
        <is>
          <t>XS - L</t>
        </is>
      </c>
      <c r="U8" s="416" t="inlineStr">
        <is>
          <t>-</t>
        </is>
      </c>
      <c r="V8" s="443" t="inlineStr">
        <is>
          <t>C/O +COLLAR</t>
        </is>
      </c>
      <c r="W8" s="443" t="n"/>
      <c r="X8" s="443" t="inlineStr">
        <is>
          <t>-</t>
        </is>
      </c>
      <c r="Y8" s="444" t="inlineStr">
        <is>
          <t>BULGARIA</t>
        </is>
      </c>
      <c r="Z8" s="428" t="inlineStr">
        <is>
          <t>UNI TEXTILES</t>
        </is>
      </c>
      <c r="AA8" s="428" t="inlineStr">
        <is>
          <t>COLLAGE</t>
        </is>
      </c>
      <c r="AB8" s="428" t="inlineStr">
        <is>
          <t>TBA</t>
        </is>
      </c>
      <c r="AC8" s="487" t="inlineStr">
        <is>
          <t>DENIM TENCEL</t>
        </is>
      </c>
      <c r="AD8" s="443" t="inlineStr">
        <is>
          <t>TEXTIL SANTANDERINA</t>
        </is>
      </c>
      <c r="AE8" s="443" t="inlineStr">
        <is>
          <t>12069: Lenzing cert. code: 11702260</t>
        </is>
      </c>
      <c r="AF8" s="443" t="n"/>
      <c r="AG8" s="443" t="n"/>
      <c r="AH8" s="443" t="inlineStr">
        <is>
          <t>65% Sustainable fabric</t>
        </is>
      </c>
      <c r="AI8" s="443" t="inlineStr">
        <is>
          <t>65% Tencel lyocell, 35% cotton</t>
        </is>
      </c>
      <c r="AJ8" s="416" t="inlineStr">
        <is>
          <t>6,5 oz</t>
        </is>
      </c>
      <c r="AK8" s="446" t="n">
        <v>4.1</v>
      </c>
      <c r="AL8" s="443" t="n">
        <v>1000</v>
      </c>
      <c r="AM8" s="443" t="n"/>
      <c r="AN8" s="443" t="inlineStr">
        <is>
          <t>191 MTRS. RESERVED</t>
        </is>
      </c>
      <c r="AO8" s="443" t="n"/>
      <c r="AP8" s="419" t="n"/>
      <c r="AQ8" s="419" t="n"/>
      <c r="AR8" s="420" t="n"/>
      <c r="AS8" s="446" t="n"/>
      <c r="AT8" s="446" t="inlineStr">
        <is>
          <t>EUR</t>
        </is>
      </c>
      <c r="AU8" s="421" t="inlineStr">
        <is>
          <t>FOB</t>
        </is>
      </c>
      <c r="AV8" s="421" t="inlineStr">
        <is>
          <t>30 DAYS NETT</t>
        </is>
      </c>
      <c r="AW8" s="421" t="inlineStr">
        <is>
          <t>cfmd</t>
        </is>
      </c>
      <c r="AX8" s="421">
        <f>IFERROR((BI8*(1-[1]Assumptions!$K$3))*(1-BG8),0)</f>
        <v/>
      </c>
      <c r="AY8" s="421" t="n">
        <v>17.65</v>
      </c>
      <c r="AZ8" s="446" t="n">
        <v>16.55</v>
      </c>
      <c r="BA8" s="421" t="n">
        <v>20.9</v>
      </c>
      <c r="BB8" s="422">
        <f>IFERROR(((IF(BA8&gt;0, BA8, IF(AZ8&gt;0, AZ8, 0))))*INDEX(Assumptions!$B:$B,MATCH(Y8,Assumptions!$A:$A,0)),0)</f>
        <v/>
      </c>
      <c r="BC8" s="422">
        <f>IFERROR(((IF(BA8&gt;0, BA8, IF(AZ8&gt;0, AZ8, 0))))*INDEX(Assumptions!$C:$C,MATCH(Y8,Assumptions!$A:$A,0)),0)</f>
        <v/>
      </c>
      <c r="BD8" s="422">
        <f>IFERROR(((IF(BA8&gt;0, BA8, IF(AZ8&gt;0, AZ8, 0))))*INDEX(Assumptions!$D:$D,MATCH(Y8,Assumptions!$A:$A,0)),0)</f>
        <v/>
      </c>
      <c r="BE8" s="422">
        <f>IFERROR(((IF(BA8&gt;0, BA8, IF(AZ8&gt;0, AZ8, 0))))*INDEX(Assumptions!$G:$G,MATCH(Z8,Assumptions!$F:$F,0)),0)</f>
        <v/>
      </c>
      <c r="BF8" s="422">
        <f>SUM(BB8:BE8)</f>
        <v/>
      </c>
      <c r="BG8" s="423">
        <f>IFERROR(INDEX(Assumptions!$B:$B,MATCH(Y8,Assumptions!$A:$A,0))+INDEX(Assumptions!$C:$C,MATCH(Y8,Assumptions!$A:$A,0))+INDEX(Assumptions!$D:$D,MATCH(Y8,Assumptions!$A:$A,0))+INDEX(Assumptions!$G:$G,MATCH(Z8,Assumptions!$F:$F,0)),0)</f>
        <v/>
      </c>
      <c r="BH8" s="421">
        <f>((IF(BA8&gt;0, BA8, IF(AZ8&gt;0, AZ8, 0))))+BF8</f>
        <v/>
      </c>
      <c r="BI8" s="421">
        <f>BL8/BK8</f>
        <v/>
      </c>
      <c r="BJ8" s="421">
        <f>BL8/2.38</f>
        <v/>
      </c>
      <c r="BK8" s="508" t="n">
        <v>2.5</v>
      </c>
      <c r="BL8" s="421" t="n">
        <v>109.95</v>
      </c>
      <c r="BM8" s="510">
        <f>IF(SUM(AZ8:BA8)=0,0,(BI8-BH8)/BI8)</f>
        <v/>
      </c>
      <c r="BN8" s="421">
        <f>AY8*CA8</f>
        <v/>
      </c>
      <c r="BO8" s="421" t="n"/>
      <c r="BP8" s="421" t="n"/>
      <c r="BQ8" s="679" t="n">
        <v>42524</v>
      </c>
      <c r="BR8" s="448" t="n"/>
      <c r="BS8" s="448" t="n"/>
      <c r="BT8" s="427" t="n">
        <v>1</v>
      </c>
      <c r="BU8" s="488" t="n">
        <v>42625</v>
      </c>
      <c r="BV8" s="448" t="n">
        <v>42643</v>
      </c>
      <c r="BW8" s="448" t="n">
        <v>42627</v>
      </c>
      <c r="BX8" s="448" t="n">
        <v>42650</v>
      </c>
      <c r="BY8" s="428" t="n"/>
      <c r="BZ8" s="428" t="n"/>
      <c r="CA8" s="508" t="n">
        <v>15</v>
      </c>
      <c r="CB8" s="429" t="inlineStr">
        <is>
          <t>S</t>
        </is>
      </c>
      <c r="CC8" s="429" t="n">
        <v>3</v>
      </c>
      <c r="CD8" s="430" t="n">
        <v>42669</v>
      </c>
      <c r="CE8" s="430" t="n"/>
      <c r="CF8" s="675" t="n"/>
      <c r="CG8" s="675" t="n"/>
      <c r="CH8" s="676" t="inlineStr">
        <is>
          <t>XS - S - M</t>
        </is>
      </c>
      <c r="CI8" s="676" t="n"/>
      <c r="CJ8" s="433" t="n"/>
      <c r="CK8" s="677" t="n">
        <v>42894</v>
      </c>
      <c r="CL8" s="436" t="n"/>
      <c r="CM8" s="436" t="n">
        <v>42898</v>
      </c>
      <c r="CN8" s="435" t="n"/>
      <c r="CO8" s="435" t="n"/>
      <c r="CP8" s="435" t="n"/>
      <c r="CQ8" s="430" t="n">
        <v>42908</v>
      </c>
      <c r="CR8" s="430" t="inlineStr">
        <is>
          <t>BULGARIA</t>
        </is>
      </c>
      <c r="CS8" s="429" t="inlineStr">
        <is>
          <t>5</t>
        </is>
      </c>
      <c r="CT8" s="430" t="n"/>
      <c r="CU8" s="430" t="n"/>
      <c r="CV8" s="676" t="n"/>
      <c r="CW8" s="438" t="n"/>
      <c r="CX8" s="438" t="n"/>
      <c r="CY8" s="438" t="n">
        <v>173</v>
      </c>
      <c r="CZ8" s="439">
        <f>CY8*AR8</f>
        <v/>
      </c>
      <c r="DA8" s="438" t="n"/>
      <c r="DB8" s="438" t="n"/>
      <c r="DC8" s="438" t="n"/>
      <c r="DD8" s="438" t="n">
        <v>4013192</v>
      </c>
      <c r="DE8" s="678">
        <f>CY8*BI8</f>
        <v/>
      </c>
      <c r="DF8" s="678">
        <f>DE8-(CY8*BH8)</f>
        <v/>
      </c>
      <c r="DG8" s="530" t="n"/>
      <c r="DH8" s="530" t="n"/>
      <c r="DI8" s="530" t="n"/>
      <c r="DJ8" s="530" t="n"/>
      <c r="DK8" s="530" t="n"/>
      <c r="DL8" s="530" t="n"/>
      <c r="DM8" s="530" t="n"/>
      <c r="DN8" s="530" t="n"/>
      <c r="DO8" s="530" t="n"/>
      <c r="DP8" s="530" t="n"/>
    </row>
    <row customFormat="1" customHeight="1" ht="15" r="9" s="530">
      <c r="A9" s="415" t="inlineStr">
        <is>
          <t>K170753060</t>
        </is>
      </c>
      <c r="B9" s="415" t="n">
        <v>1090400039</v>
      </c>
      <c r="C9" s="404" t="inlineStr">
        <is>
          <t>INDIGO</t>
        </is>
      </c>
      <c r="D9" s="487" t="inlineStr">
        <is>
          <t>GABRIEL</t>
        </is>
      </c>
      <c r="E9" s="487" t="inlineStr">
        <is>
          <t xml:space="preserve">LIGHT DENIM </t>
        </is>
      </c>
      <c r="F9" s="415" t="n">
        <v>1</v>
      </c>
      <c r="G9" s="405" t="n"/>
      <c r="H9" s="484" t="n"/>
      <c r="I9" s="487" t="n"/>
      <c r="J9" s="415" t="inlineStr">
        <is>
          <t>SHIRT</t>
        </is>
      </c>
      <c r="K9" s="487" t="n">
        <v>62053000</v>
      </c>
      <c r="L9" s="487" t="inlineStr">
        <is>
          <t>Men's or boys' shirts of man-made fibres (excl. knitted or crocheted, nightshirts, singlets and other vests)</t>
        </is>
      </c>
      <c r="M9" s="410" t="inlineStr">
        <is>
          <t>MEN</t>
        </is>
      </c>
      <c r="N9" s="487" t="n"/>
      <c r="O9" s="486" t="n"/>
      <c r="P9" s="411" t="inlineStr">
        <is>
          <t>STONE BLEACH</t>
        </is>
      </c>
      <c r="Q9" s="443" t="inlineStr">
        <is>
          <t>Stone bleached wash</t>
        </is>
      </c>
      <c r="R9" s="443" t="n"/>
      <c r="S9" s="443" t="inlineStr">
        <is>
          <t>DENIM SMART SHIRT</t>
        </is>
      </c>
      <c r="T9" s="443" t="inlineStr">
        <is>
          <t>S - XXL</t>
        </is>
      </c>
      <c r="U9" s="416" t="inlineStr">
        <is>
          <t>-</t>
        </is>
      </c>
      <c r="V9" s="443" t="inlineStr">
        <is>
          <t>NEW</t>
        </is>
      </c>
      <c r="W9" s="443" t="n"/>
      <c r="X9" s="443" t="inlineStr">
        <is>
          <t>-</t>
        </is>
      </c>
      <c r="Y9" s="444" t="inlineStr">
        <is>
          <t>BULGARIA</t>
        </is>
      </c>
      <c r="Z9" s="428" t="inlineStr">
        <is>
          <t>UNI TEXTILES</t>
        </is>
      </c>
      <c r="AA9" s="428" t="inlineStr">
        <is>
          <t>COLLAGE</t>
        </is>
      </c>
      <c r="AB9" s="428" t="inlineStr">
        <is>
          <t>TBA</t>
        </is>
      </c>
      <c r="AC9" s="487" t="inlineStr">
        <is>
          <t>DENIM TENCEL</t>
        </is>
      </c>
      <c r="AD9" s="443" t="inlineStr">
        <is>
          <t>TEXTIL SANTANDERINA</t>
        </is>
      </c>
      <c r="AE9" s="443" t="inlineStr">
        <is>
          <t>12069: Lenzing cert. code: 11702260</t>
        </is>
      </c>
      <c r="AF9" s="443" t="n"/>
      <c r="AG9" s="443" t="n"/>
      <c r="AH9" s="443" t="inlineStr">
        <is>
          <t>65% Sustainable fabric</t>
        </is>
      </c>
      <c r="AI9" s="443" t="inlineStr">
        <is>
          <t>65% Tencel lyocell, 35% cotton</t>
        </is>
      </c>
      <c r="AJ9" s="416" t="inlineStr">
        <is>
          <t>6,5 oz</t>
        </is>
      </c>
      <c r="AK9" s="443" t="inlineStr">
        <is>
          <t>€ 5,45 CIF</t>
        </is>
      </c>
      <c r="AL9" s="443" t="n">
        <v>1000</v>
      </c>
      <c r="AM9" s="443" t="n"/>
      <c r="AN9" s="443" t="inlineStr">
        <is>
          <t>191 MTRS. RESERVED</t>
        </is>
      </c>
      <c r="AO9" s="443" t="n"/>
      <c r="AP9" s="419" t="n"/>
      <c r="AQ9" s="419" t="n"/>
      <c r="AR9" s="420" t="n"/>
      <c r="AS9" s="446" t="n"/>
      <c r="AT9" s="446" t="inlineStr">
        <is>
          <t>EUR</t>
        </is>
      </c>
      <c r="AU9" s="421" t="inlineStr">
        <is>
          <t>FOB</t>
        </is>
      </c>
      <c r="AV9" s="421" t="inlineStr">
        <is>
          <t>30 DAYS NETT</t>
        </is>
      </c>
      <c r="AW9" s="421" t="inlineStr">
        <is>
          <t>cfmd</t>
        </is>
      </c>
      <c r="AX9" s="421">
        <f>IFERROR((BI9*(1-[1]Assumptions!$K$3))*(1-BG9),0)</f>
        <v/>
      </c>
      <c r="AY9" s="421" t="n">
        <v>17.45</v>
      </c>
      <c r="AZ9" s="421" t="n">
        <v>16.5</v>
      </c>
      <c r="BA9" s="421" t="n">
        <v>21.4</v>
      </c>
      <c r="BB9" s="422">
        <f>IFERROR(((IF(BA9&gt;0, BA9, IF(AZ9&gt;0, AZ9, 0))))*INDEX(Assumptions!$B:$B,MATCH(Y9,Assumptions!$A:$A,0)),0)</f>
        <v/>
      </c>
      <c r="BC9" s="422">
        <f>IFERROR(((IF(BA9&gt;0, BA9, IF(AZ9&gt;0, AZ9, 0))))*INDEX(Assumptions!$C:$C,MATCH(Y9,Assumptions!$A:$A,0)),0)</f>
        <v/>
      </c>
      <c r="BD9" s="422">
        <f>IFERROR(((IF(BA9&gt;0, BA9, IF(AZ9&gt;0, AZ9, 0))))*INDEX(Assumptions!$D:$D,MATCH(Y9,Assumptions!$A:$A,0)),0)</f>
        <v/>
      </c>
      <c r="BE9" s="422">
        <f>IFERROR(((IF(BA9&gt;0, BA9, IF(AZ9&gt;0, AZ9, 0))))*INDEX(Assumptions!$G:$G,MATCH(Z9,Assumptions!$F:$F,0)),0)</f>
        <v/>
      </c>
      <c r="BF9" s="422">
        <f>SUM(BB9:BE9)</f>
        <v/>
      </c>
      <c r="BG9" s="423">
        <f>IFERROR(INDEX(Assumptions!$B:$B,MATCH(Y9,Assumptions!$A:$A,0))+INDEX(Assumptions!$C:$C,MATCH(Y9,Assumptions!$A:$A,0))+INDEX(Assumptions!$D:$D,MATCH(Y9,Assumptions!$A:$A,0))+INDEX(Assumptions!$G:$G,MATCH(Z9,Assumptions!$F:$F,0)),0)</f>
        <v/>
      </c>
      <c r="BH9" s="421">
        <f>((IF(BA9&gt;0, BA9, IF(AZ9&gt;0, AZ9, 0))))+BF9</f>
        <v/>
      </c>
      <c r="BI9" s="421">
        <f>BL9/BK9</f>
        <v/>
      </c>
      <c r="BJ9" s="421">
        <f>BL9/2.38</f>
        <v/>
      </c>
      <c r="BK9" s="508" t="n">
        <v>2.5</v>
      </c>
      <c r="BL9" s="421" t="n">
        <v>109.95</v>
      </c>
      <c r="BM9" s="510">
        <f>IF(SUM(AZ9:BA9)=0,0,(BI9-BH9)/BI9)</f>
        <v/>
      </c>
      <c r="BN9" s="421">
        <f>AY9*CA9</f>
        <v/>
      </c>
      <c r="BO9" s="421" t="n"/>
      <c r="BP9" s="421" t="n"/>
      <c r="BQ9" s="679" t="n">
        <v>42524</v>
      </c>
      <c r="BR9" s="448" t="n"/>
      <c r="BS9" s="448" t="n"/>
      <c r="BT9" s="427" t="n">
        <v>1</v>
      </c>
      <c r="BU9" s="488" t="n">
        <v>42625</v>
      </c>
      <c r="BV9" s="448" t="inlineStr">
        <is>
          <t>TBA</t>
        </is>
      </c>
      <c r="BW9" s="448" t="n"/>
      <c r="BX9" s="448" t="n">
        <v>42650</v>
      </c>
      <c r="BY9" s="428" t="n"/>
      <c r="BZ9" s="428" t="n"/>
      <c r="CA9" s="508" t="n">
        <v>15</v>
      </c>
      <c r="CB9" s="429" t="inlineStr">
        <is>
          <t>M</t>
        </is>
      </c>
      <c r="CC9" s="429" t="n">
        <v>3</v>
      </c>
      <c r="CD9" s="430" t="n">
        <v>42669</v>
      </c>
      <c r="CE9" s="675" t="n"/>
      <c r="CF9" s="675" t="n"/>
      <c r="CG9" s="675" t="n"/>
      <c r="CH9" s="489" t="inlineStr">
        <is>
          <t>M - L - XL</t>
        </is>
      </c>
      <c r="CI9" s="489" t="n"/>
      <c r="CJ9" s="489" t="n"/>
      <c r="CK9" s="677" t="n">
        <v>42894</v>
      </c>
      <c r="CL9" s="435" t="n"/>
      <c r="CM9" s="435" t="n">
        <v>42898</v>
      </c>
      <c r="CN9" s="435" t="n"/>
      <c r="CO9" s="435" t="n"/>
      <c r="CP9" s="435" t="n"/>
      <c r="CQ9" s="430" t="n">
        <v>42909</v>
      </c>
      <c r="CR9" s="430" t="inlineStr">
        <is>
          <t>BULGARIA</t>
        </is>
      </c>
      <c r="CS9" s="429" t="inlineStr">
        <is>
          <t>5</t>
        </is>
      </c>
      <c r="CT9" s="675" t="inlineStr">
        <is>
          <t>QC checked by Katerina. Chest pocket placed 2cm too low.</t>
        </is>
      </c>
      <c r="CU9" s="675" t="n"/>
      <c r="CV9" s="490" t="n"/>
      <c r="CW9" s="438" t="n"/>
      <c r="CX9" s="438" t="n"/>
      <c r="CY9" s="438" t="n">
        <v>100</v>
      </c>
      <c r="CZ9" s="439">
        <f>CY9*AR9</f>
        <v/>
      </c>
      <c r="DA9" s="438" t="n"/>
      <c r="DB9" s="438" t="n"/>
      <c r="DC9" s="438" t="n"/>
      <c r="DD9" s="438" t="n">
        <v>4013191</v>
      </c>
      <c r="DE9" s="678">
        <f>CY9*BI9</f>
        <v/>
      </c>
      <c r="DF9" s="678">
        <f>DE9-(CY9*BH9)</f>
        <v/>
      </c>
      <c r="DG9" s="568" t="n"/>
      <c r="DH9" s="568" t="n"/>
      <c r="DI9" s="568" t="n"/>
      <c r="DJ9" s="568" t="n"/>
      <c r="DK9" s="568" t="n"/>
      <c r="DL9" s="568" t="n"/>
      <c r="DM9" s="568" t="n"/>
      <c r="DN9" s="568" t="n"/>
      <c r="DO9" s="568" t="n"/>
      <c r="DP9" s="568" t="n"/>
    </row>
    <row customFormat="1" customHeight="1" ht="15" r="10" s="568">
      <c r="A10" s="415" t="inlineStr">
        <is>
          <t>K170700040</t>
        </is>
      </c>
      <c r="B10" s="415" t="n">
        <v>2010102738</v>
      </c>
      <c r="C10" s="404" t="inlineStr">
        <is>
          <t>INDIGO</t>
        </is>
      </c>
      <c r="D10" s="487" t="inlineStr">
        <is>
          <t>MAYA</t>
        </is>
      </c>
      <c r="E10" s="487" t="inlineStr">
        <is>
          <t>SATEEN DARK INDIGO</t>
        </is>
      </c>
      <c r="F10" s="415" t="n">
        <v>1</v>
      </c>
      <c r="G10" s="405" t="n"/>
      <c r="H10" s="405" t="n"/>
      <c r="I10" s="487" t="n"/>
      <c r="J10" s="487" t="inlineStr">
        <is>
          <t>PANTS</t>
        </is>
      </c>
      <c r="K10" s="408" t="n">
        <v>62046231</v>
      </c>
      <c r="L10" s="409" t="inlineStr">
        <is>
          <t>Women's or girls' cotton denim trousers and breeches (excl. industrial and occupational, bib and brace overalls and panties)</t>
        </is>
      </c>
      <c r="M10" s="410" t="inlineStr">
        <is>
          <t>WOMEN</t>
        </is>
      </c>
      <c r="N10" s="508" t="inlineStr">
        <is>
          <t>WT AS 1ST PROTO DARK</t>
        </is>
      </c>
      <c r="O10" s="411" t="n"/>
      <c r="P10" s="411" t="inlineStr">
        <is>
          <t>ENZYME BLEACH</t>
        </is>
      </c>
      <c r="Q10" s="443" t="inlineStr">
        <is>
          <t>ENZYME HYPO</t>
        </is>
      </c>
      <c r="R10" s="443" t="n"/>
      <c r="S10" s="443" t="inlineStr">
        <is>
          <t>WIDE LEG CHINO</t>
        </is>
      </c>
      <c r="T10" s="508" t="inlineStr">
        <is>
          <t>24-32</t>
        </is>
      </c>
      <c r="U10" s="508" t="inlineStr">
        <is>
          <t>ONE INSEAM</t>
        </is>
      </c>
      <c r="V10" s="508" t="inlineStr">
        <is>
          <t>NEW</t>
        </is>
      </c>
      <c r="W10" s="443" t="n"/>
      <c r="X10" s="443" t="inlineStr">
        <is>
          <t>-</t>
        </is>
      </c>
      <c r="Y10" s="444" t="inlineStr">
        <is>
          <t>TURKEY</t>
        </is>
      </c>
      <c r="Z10" s="444" t="n"/>
      <c r="AA10" s="444" t="inlineStr">
        <is>
          <t>IDEA MODA</t>
        </is>
      </c>
      <c r="AB10" s="428" t="inlineStr">
        <is>
          <t>CEFNAS</t>
        </is>
      </c>
      <c r="AC10" s="487" t="inlineStr">
        <is>
          <t>HAND WOVEN SLUB</t>
        </is>
      </c>
      <c r="AD10" s="443" t="inlineStr">
        <is>
          <t>CALIK</t>
        </is>
      </c>
      <c r="AE10" s="508" t="inlineStr">
        <is>
          <t>D7497P313: Lenzing Modal certf. code: 11702394</t>
        </is>
      </c>
      <c r="AF10" s="443" t="inlineStr">
        <is>
          <t>D7497P313 - Lenzing Modal certf. Code: 11702394</t>
        </is>
      </c>
      <c r="AG10" s="443" t="n"/>
      <c r="AH10" s="443" t="inlineStr">
        <is>
          <t>66% Sustainable fabric</t>
        </is>
      </c>
      <c r="AI10" s="443" t="inlineStr">
        <is>
          <t>66% Modal, 24% cotton, 7% polybutylene terephthalate, 3% elastane</t>
        </is>
      </c>
      <c r="AJ10" s="443" t="inlineStr">
        <is>
          <t>14 oz</t>
        </is>
      </c>
      <c r="AK10" s="443" t="inlineStr">
        <is>
          <t>5,08 CIF</t>
        </is>
      </c>
      <c r="AL10" s="443" t="n">
        <v>3000</v>
      </c>
      <c r="AM10" s="443" t="inlineStr">
        <is>
          <t>6W</t>
        </is>
      </c>
      <c r="AN10" s="443" t="inlineStr">
        <is>
          <t>CALIK TO CFM STOCK</t>
        </is>
      </c>
      <c r="AO10" s="443" t="n"/>
      <c r="AP10" s="419" t="n"/>
      <c r="AQ10" s="419" t="n"/>
      <c r="AR10" s="445" t="n">
        <v>2</v>
      </c>
      <c r="AS10" s="446" t="inlineStr">
        <is>
          <t>PETRA</t>
        </is>
      </c>
      <c r="AT10" s="446" t="inlineStr">
        <is>
          <t>EUR</t>
        </is>
      </c>
      <c r="AU10" s="421" t="inlineStr">
        <is>
          <t>FOB</t>
        </is>
      </c>
      <c r="AV10" s="421" t="inlineStr">
        <is>
          <t>30% PP - 70% CAD</t>
        </is>
      </c>
      <c r="AW10" s="421" t="n"/>
      <c r="AX10" s="421">
        <f>IFERROR((BI10*(1-[1]Assumptions!$K$3))*(1-BG10),0)</f>
        <v/>
      </c>
      <c r="AY10" s="421" t="n">
        <v>59.4</v>
      </c>
      <c r="AZ10" s="446" t="n">
        <v>28.9</v>
      </c>
      <c r="BA10" s="421" t="n">
        <v>29.7</v>
      </c>
      <c r="BB10" s="422">
        <f>IFERROR(((IF(BA10&gt;0, BA10, IF(AZ10&gt;0, AZ10, 0))))*INDEX(Assumptions!$B:$B,MATCH(Y10,Assumptions!$A:$A,0)),0)</f>
        <v/>
      </c>
      <c r="BC10" s="422">
        <f>IFERROR(((IF(BA10&gt;0, BA10, IF(AZ10&gt;0, AZ10, 0))))*INDEX(Assumptions!$C:$C,MATCH(Y10,Assumptions!$A:$A,0)),0)</f>
        <v/>
      </c>
      <c r="BD10" s="422">
        <f>IFERROR(((IF(BA10&gt;0, BA10, IF(AZ10&gt;0, AZ10, 0))))*INDEX(Assumptions!$D:$D,MATCH(Y10,Assumptions!$A:$A,0)),0)</f>
        <v/>
      </c>
      <c r="BE10" s="422">
        <f>IFERROR(((IF(BA10&gt;0, BA10, IF(AZ10&gt;0, AZ10, 0))))*INDEX(Assumptions!$G:$G,MATCH(Z10,Assumptions!$F:$F,0)),0)</f>
        <v/>
      </c>
      <c r="BF10" s="422">
        <f>SUM(BB10:BE10)</f>
        <v/>
      </c>
      <c r="BG10" s="423">
        <f>IFERROR(INDEX(Assumptions!$B:$B,MATCH(Y10,Assumptions!$A:$A,0))+INDEX(Assumptions!$C:$C,MATCH(Y10,Assumptions!$A:$A,0))+INDEX(Assumptions!$D:$D,MATCH(Y10,Assumptions!$A:$A,0))+INDEX(Assumptions!$G:$G,MATCH(Z10,Assumptions!$F:$F,0)),0)</f>
        <v/>
      </c>
      <c r="BH10" s="421">
        <f>((IF(BA10&gt;0, BA10, IF(AZ10&gt;0, AZ10, 0))))+BF10</f>
        <v/>
      </c>
      <c r="BI10" s="421">
        <f>BL10/BK10</f>
        <v/>
      </c>
      <c r="BJ10" s="421">
        <f>BL10/2.38</f>
        <v/>
      </c>
      <c r="BK10" s="508" t="n">
        <v>2.5</v>
      </c>
      <c r="BL10" s="421" t="n">
        <v>149.95</v>
      </c>
      <c r="BM10" s="510">
        <f>IF(SUM(AZ10:BA10)=0,0,(BI10-BH10)/BI10)</f>
        <v/>
      </c>
      <c r="BN10" s="421">
        <f>AY10*CA10</f>
        <v/>
      </c>
      <c r="BO10" s="421" t="n"/>
      <c r="BP10" s="421" t="n"/>
      <c r="BQ10" s="679" t="n">
        <v>42541</v>
      </c>
      <c r="BR10" s="448" t="n">
        <v>42541</v>
      </c>
      <c r="BS10" s="448" t="n"/>
      <c r="BT10" s="427" t="inlineStr">
        <is>
          <t>1</t>
        </is>
      </c>
      <c r="BU10" s="448" t="n">
        <v>42555</v>
      </c>
      <c r="BV10" s="448" t="n">
        <v>42607</v>
      </c>
      <c r="BW10" s="448" t="n">
        <v>42615</v>
      </c>
      <c r="BX10" s="448" t="n">
        <v>42650</v>
      </c>
      <c r="BY10" s="428" t="n"/>
      <c r="BZ10" s="428" t="n"/>
      <c r="CA10" s="508" t="n">
        <v>15</v>
      </c>
      <c r="CB10" s="429" t="inlineStr">
        <is>
          <t>27X32</t>
        </is>
      </c>
      <c r="CC10" s="429" t="n">
        <v>3</v>
      </c>
      <c r="CD10" s="430" t="n">
        <v>42667</v>
      </c>
      <c r="CE10" s="430" t="inlineStr">
        <is>
          <t>zipper should be brass and also hook and eye</t>
        </is>
      </c>
      <c r="CF10" s="675" t="n"/>
      <c r="CG10" s="675" t="n"/>
      <c r="CH10" s="676" t="inlineStr">
        <is>
          <t>S</t>
        </is>
      </c>
      <c r="CI10" s="676" t="n"/>
      <c r="CJ10" s="433" t="n"/>
      <c r="CK10" s="677" t="n">
        <v>42877</v>
      </c>
      <c r="CL10" s="436" t="n"/>
      <c r="CM10" s="436" t="n"/>
      <c r="CN10" s="435" t="n">
        <v>42856</v>
      </c>
      <c r="CO10" s="435" t="n"/>
      <c r="CP10" s="435" t="n"/>
      <c r="CQ10" s="680" t="n">
        <v>42947</v>
      </c>
      <c r="CR10" s="430" t="inlineStr">
        <is>
          <t>HQ</t>
        </is>
      </c>
      <c r="CS10" s="429" t="inlineStr">
        <is>
          <t>9</t>
        </is>
      </c>
      <c r="CT10" s="430" t="n"/>
      <c r="CU10" s="430" t="n"/>
      <c r="CV10" s="676" t="n"/>
      <c r="CW10" s="438" t="n"/>
      <c r="CX10" s="438" t="n"/>
      <c r="CY10" s="438" t="n">
        <v>109</v>
      </c>
      <c r="CZ10" s="439">
        <f>CY10*AR10</f>
        <v/>
      </c>
      <c r="DA10" s="438" t="n"/>
      <c r="DB10" s="438" t="n"/>
      <c r="DC10" s="438" t="n"/>
      <c r="DD10" s="438" t="n">
        <v>4013203</v>
      </c>
      <c r="DE10" s="678">
        <f>CY10*BI10</f>
        <v/>
      </c>
      <c r="DF10" s="678">
        <f>DE10-(CY10*BH10)</f>
        <v/>
      </c>
    </row>
    <row customFormat="1" customHeight="1" ht="15" r="11" s="530">
      <c r="A11" s="415" t="inlineStr">
        <is>
          <t>K170700050</t>
        </is>
      </c>
      <c r="B11" s="415" t="n">
        <v>2010102739</v>
      </c>
      <c r="C11" s="404" t="inlineStr">
        <is>
          <t>INDIGO</t>
        </is>
      </c>
      <c r="D11" s="487" t="inlineStr">
        <is>
          <t>DARIA</t>
        </is>
      </c>
      <c r="E11" s="487" t="inlineStr">
        <is>
          <t>HAND WOVEN SLUB</t>
        </is>
      </c>
      <c r="F11" s="415" t="n">
        <v>2</v>
      </c>
      <c r="G11" s="405" t="n"/>
      <c r="H11" s="405" t="n"/>
      <c r="I11" s="487" t="n"/>
      <c r="J11" s="487" t="inlineStr">
        <is>
          <t>PANTS</t>
        </is>
      </c>
      <c r="K11" s="415" t="n">
        <v>62046231</v>
      </c>
      <c r="L11" s="409" t="inlineStr">
        <is>
          <t>Women's or girls' cotton denim trousers and breeches (excl. industrial and occupational, bib and brace overalls and panties)</t>
        </is>
      </c>
      <c r="M11" s="410" t="inlineStr">
        <is>
          <t>WOMEN</t>
        </is>
      </c>
      <c r="N11" s="443" t="inlineStr">
        <is>
          <t>WT AS 1ST PROTO</t>
        </is>
      </c>
      <c r="O11" s="411" t="inlineStr">
        <is>
          <t>20-1</t>
        </is>
      </c>
      <c r="P11" s="411" t="inlineStr">
        <is>
          <t>ENZYME STONE BLEACH</t>
        </is>
      </c>
      <c r="Q11" s="443" t="inlineStr">
        <is>
          <t>ENZYME PERLİT HYPO</t>
        </is>
      </c>
      <c r="R11" s="443" t="n"/>
      <c r="S11" s="443" t="n"/>
      <c r="T11" s="508" t="inlineStr">
        <is>
          <t>24-32</t>
        </is>
      </c>
      <c r="U11" s="508" t="inlineStr">
        <is>
          <t>30-32-34</t>
        </is>
      </c>
      <c r="V11" s="443" t="inlineStr">
        <is>
          <t>C/O AW16</t>
        </is>
      </c>
      <c r="W11" s="508" t="n"/>
      <c r="X11" s="443" t="inlineStr">
        <is>
          <t>-</t>
        </is>
      </c>
      <c r="Y11" s="444" t="inlineStr">
        <is>
          <t>TURKEY</t>
        </is>
      </c>
      <c r="Z11" s="428" t="n"/>
      <c r="AA11" s="444" t="inlineStr">
        <is>
          <t>IDEA MODA</t>
        </is>
      </c>
      <c r="AB11" s="428" t="inlineStr">
        <is>
          <t>CEFNAS</t>
        </is>
      </c>
      <c r="AC11" s="487" t="inlineStr">
        <is>
          <t>HAND WOVEN SLUB</t>
        </is>
      </c>
      <c r="AD11" s="443" t="inlineStr">
        <is>
          <t>CALIK</t>
        </is>
      </c>
      <c r="AE11" s="508" t="inlineStr">
        <is>
          <t>D7563O112 hand woven slub</t>
        </is>
      </c>
      <c r="AF11" s="508" t="n"/>
      <c r="AG11" s="508" t="n"/>
      <c r="AH11" s="443" t="inlineStr">
        <is>
          <t>100% Sustainable fabric</t>
        </is>
      </c>
      <c r="AI11" s="508" t="inlineStr">
        <is>
          <t>100% Organic cotton</t>
        </is>
      </c>
      <c r="AJ11" s="416" t="inlineStr">
        <is>
          <t>15 oz</t>
        </is>
      </c>
      <c r="AK11" s="421" t="inlineStr">
        <is>
          <t>€ 5,00 / 138</t>
        </is>
      </c>
      <c r="AL11" s="508" t="n">
        <v>3000</v>
      </c>
      <c r="AM11" s="508" t="inlineStr">
        <is>
          <t>6W</t>
        </is>
      </c>
      <c r="AN11" s="443" t="inlineStr">
        <is>
          <t>CALIK TO CFM STOCK</t>
        </is>
      </c>
      <c r="AO11" s="443" t="n"/>
      <c r="AP11" s="419" t="n"/>
      <c r="AQ11" s="419" t="n"/>
      <c r="AR11" s="420" t="n">
        <v>1.8</v>
      </c>
      <c r="AS11" s="446" t="inlineStr">
        <is>
          <t>C/O</t>
        </is>
      </c>
      <c r="AT11" s="446" t="inlineStr">
        <is>
          <t>EUR</t>
        </is>
      </c>
      <c r="AU11" s="421" t="inlineStr">
        <is>
          <t>FOB</t>
        </is>
      </c>
      <c r="AV11" s="421" t="inlineStr">
        <is>
          <t>30% PP - 70% CAD</t>
        </is>
      </c>
      <c r="AW11" s="421" t="n"/>
      <c r="AX11" s="421">
        <f>IFERROR((BI11*(1-[1]Assumptions!$K$3))*(1-BG11),0)</f>
        <v/>
      </c>
      <c r="AY11" s="421" t="n">
        <v>52.6</v>
      </c>
      <c r="AZ11" s="446" t="n">
        <v>25.8</v>
      </c>
      <c r="BA11" s="421" t="n">
        <v>26.3</v>
      </c>
      <c r="BB11" s="422">
        <f>IFERROR(((IF(BA11&gt;0, BA11, IF(AZ11&gt;0, AZ11, 0))))*INDEX(Assumptions!$B:$B,MATCH(Y11,Assumptions!$A:$A,0)),0)</f>
        <v/>
      </c>
      <c r="BC11" s="422">
        <f>IFERROR(((IF(BA11&gt;0, BA11, IF(AZ11&gt;0, AZ11, 0))))*INDEX(Assumptions!$C:$C,MATCH(Y11,Assumptions!$A:$A,0)),0)</f>
        <v/>
      </c>
      <c r="BD11" s="422">
        <f>IFERROR(((IF(BA11&gt;0, BA11, IF(AZ11&gt;0, AZ11, 0))))*INDEX(Assumptions!$D:$D,MATCH(Y11,Assumptions!$A:$A,0)),0)</f>
        <v/>
      </c>
      <c r="BE11" s="422">
        <f>IFERROR(((IF(BA11&gt;0, BA11, IF(AZ11&gt;0, AZ11, 0))))*INDEX(Assumptions!$G:$G,MATCH(Z11,Assumptions!$F:$F,0)),0)</f>
        <v/>
      </c>
      <c r="BF11" s="422">
        <f>SUM(BB11:BE11)</f>
        <v/>
      </c>
      <c r="BG11" s="423">
        <f>IFERROR(INDEX(Assumptions!$B:$B,MATCH(Y11,Assumptions!$A:$A,0))+INDEX(Assumptions!$C:$C,MATCH(Y11,Assumptions!$A:$A,0))+INDEX(Assumptions!$D:$D,MATCH(Y11,Assumptions!$A:$A,0))+INDEX(Assumptions!$G:$G,MATCH(Z11,Assumptions!$F:$F,0)),0)</f>
        <v/>
      </c>
      <c r="BH11" s="421">
        <f>((IF(BA11&gt;0, BA11, IF(AZ11&gt;0, AZ11, 0))))+BF11</f>
        <v/>
      </c>
      <c r="BI11" s="421">
        <f>BL11/BK11</f>
        <v/>
      </c>
      <c r="BJ11" s="421">
        <f>BL11/2.38</f>
        <v/>
      </c>
      <c r="BK11" s="508" t="n">
        <v>2.5</v>
      </c>
      <c r="BL11" s="421" t="n">
        <v>139.95</v>
      </c>
      <c r="BM11" s="510">
        <f>IF(SUM(AZ11:BA11)=0,0,(BI11-BH11)/BI11)</f>
        <v/>
      </c>
      <c r="BN11" s="421">
        <f>AY11*CA11</f>
        <v/>
      </c>
      <c r="BO11" s="421" t="n"/>
      <c r="BP11" s="421" t="n"/>
      <c r="BQ11" s="679" t="n">
        <v>42541</v>
      </c>
      <c r="BR11" s="448" t="n">
        <v>42541</v>
      </c>
      <c r="BS11" s="448" t="n"/>
      <c r="BT11" s="427" t="n">
        <v>1</v>
      </c>
      <c r="BU11" s="448" t="n">
        <v>42555</v>
      </c>
      <c r="BV11" s="448" t="inlineStr">
        <is>
          <t>n/a</t>
        </is>
      </c>
      <c r="BW11" s="448" t="n">
        <v>42578</v>
      </c>
      <c r="BX11" s="448" t="n">
        <v>42650</v>
      </c>
      <c r="BY11" s="428" t="n"/>
      <c r="BZ11" s="428" t="n"/>
      <c r="CA11" s="508" t="n">
        <v>18</v>
      </c>
      <c r="CB11" s="429" t="inlineStr">
        <is>
          <t>27X32</t>
        </is>
      </c>
      <c r="CC11" s="429" t="n">
        <v>6</v>
      </c>
      <c r="CD11" s="430" t="n">
        <v>42667</v>
      </c>
      <c r="CE11" s="430" t="inlineStr">
        <is>
          <t xml:space="preserve">10 cm too short, wrong inside </t>
        </is>
      </c>
      <c r="CF11" s="675" t="n"/>
      <c r="CG11" s="675" t="n"/>
      <c r="CH11" s="676" t="inlineStr">
        <is>
          <t>S</t>
        </is>
      </c>
      <c r="CI11" s="676" t="n"/>
      <c r="CJ11" s="433" t="n"/>
      <c r="CK11" s="677" t="n">
        <v>42877</v>
      </c>
      <c r="CL11" s="436" t="n"/>
      <c r="CM11" s="436" t="n"/>
      <c r="CN11" s="435" t="n">
        <v>42853</v>
      </c>
      <c r="CO11" s="435" t="n"/>
      <c r="CP11" s="435" t="n"/>
      <c r="CQ11" s="680" t="n">
        <v>42906</v>
      </c>
      <c r="CR11" s="430" t="inlineStr">
        <is>
          <t>HQ</t>
        </is>
      </c>
      <c r="CS11" s="429" t="inlineStr">
        <is>
          <t>9</t>
        </is>
      </c>
      <c r="CT11" s="430" t="n"/>
      <c r="CU11" s="430" t="n"/>
      <c r="CV11" s="676" t="n"/>
      <c r="CW11" s="438" t="n"/>
      <c r="CX11" s="438" t="n"/>
      <c r="CY11" s="438" t="n">
        <v>108</v>
      </c>
      <c r="CZ11" s="439">
        <f>CY11*AR11</f>
        <v/>
      </c>
      <c r="DA11" s="438" t="n"/>
      <c r="DB11" s="438" t="n"/>
      <c r="DC11" s="438" t="n"/>
      <c r="DD11" s="438" t="n">
        <v>4013204</v>
      </c>
      <c r="DE11" s="678">
        <f>CY11*BI11</f>
        <v/>
      </c>
      <c r="DF11" s="678">
        <f>DE11-(CY11*BH11)</f>
        <v/>
      </c>
      <c r="DG11" s="568" t="n"/>
      <c r="DH11" s="568" t="n"/>
      <c r="DI11" s="568" t="n"/>
      <c r="DJ11" s="568" t="n"/>
      <c r="DK11" s="568" t="n"/>
      <c r="DL11" s="568" t="n"/>
      <c r="DM11" s="568" t="n"/>
      <c r="DN11" s="568" t="n"/>
      <c r="DO11" s="568" t="n"/>
      <c r="DP11" s="568" t="n"/>
    </row>
    <row customFormat="1" customHeight="1" ht="15" r="12" s="568">
      <c r="A12" s="464" t="inlineStr">
        <is>
          <t>K170700051</t>
        </is>
      </c>
      <c r="B12" s="521" t="n"/>
      <c r="C12" s="454" t="n"/>
      <c r="D12" s="521" t="inlineStr">
        <is>
          <t>DARIA</t>
        </is>
      </c>
      <c r="E12" s="521" t="inlineStr">
        <is>
          <t>HAND WOVEN SLUB</t>
        </is>
      </c>
      <c r="F12" s="464" t="n"/>
      <c r="G12" s="455" t="inlineStr">
        <is>
          <t>x</t>
        </is>
      </c>
      <c r="H12" s="674" t="inlineStr">
        <is>
          <t>-</t>
        </is>
      </c>
      <c r="I12" s="521" t="n"/>
      <c r="J12" s="521" t="inlineStr">
        <is>
          <t>PANTS</t>
        </is>
      </c>
      <c r="K12" s="521" t="n"/>
      <c r="L12" s="521" t="n"/>
      <c r="M12" s="458" t="inlineStr">
        <is>
          <t>WOMEN</t>
        </is>
      </c>
      <c r="N12" s="521" t="n"/>
      <c r="O12" s="491" t="n"/>
      <c r="P12" s="462" t="n">
        <v>0</v>
      </c>
      <c r="Q12" s="492" t="n"/>
      <c r="R12" s="492" t="n"/>
      <c r="S12" s="492" t="n"/>
      <c r="T12" s="462" t="n"/>
      <c r="U12" s="492" t="n"/>
      <c r="V12" s="492" t="n"/>
      <c r="W12" s="492" t="inlineStr">
        <is>
          <t>C/O AW16</t>
        </is>
      </c>
      <c r="X12" s="492" t="n"/>
      <c r="Y12" s="493" t="inlineStr">
        <is>
          <t>TUNISIA</t>
        </is>
      </c>
      <c r="Z12" s="494" t="inlineStr">
        <is>
          <t>ARTLAB</t>
        </is>
      </c>
      <c r="AA12" s="494" t="inlineStr">
        <is>
          <t>ARTLAB</t>
        </is>
      </c>
      <c r="AB12" s="494" t="n"/>
      <c r="AC12" s="521" t="inlineStr">
        <is>
          <t>HAND WOVEN SLUB</t>
        </is>
      </c>
      <c r="AD12" s="492" t="inlineStr">
        <is>
          <t>CALIK</t>
        </is>
      </c>
      <c r="AE12" s="462" t="inlineStr">
        <is>
          <t>D7563O112 hand woven slub</t>
        </is>
      </c>
      <c r="AF12" s="462" t="n"/>
      <c r="AG12" s="462" t="n"/>
      <c r="AH12" s="462" t="inlineStr">
        <is>
          <t>100% Sustainable fabric</t>
        </is>
      </c>
      <c r="AI12" s="462" t="inlineStr">
        <is>
          <t>100% Organic cotton</t>
        </is>
      </c>
      <c r="AJ12" s="462" t="inlineStr">
        <is>
          <t>15 oz</t>
        </is>
      </c>
      <c r="AK12" s="465" t="inlineStr">
        <is>
          <t>€ 5,00 / 138</t>
        </is>
      </c>
      <c r="AL12" s="462" t="n">
        <v>3000</v>
      </c>
      <c r="AM12" s="462" t="inlineStr">
        <is>
          <t>6W</t>
        </is>
      </c>
      <c r="AN12" s="492" t="inlineStr">
        <is>
          <t>BART TO CFM ORDER</t>
        </is>
      </c>
      <c r="AO12" s="492" t="n"/>
      <c r="AP12" s="466" t="n"/>
      <c r="AQ12" s="466" t="n"/>
      <c r="AR12" s="467" t="n"/>
      <c r="AS12" s="495" t="inlineStr">
        <is>
          <t>C/O</t>
        </is>
      </c>
      <c r="AT12" s="495" t="n"/>
      <c r="AU12" s="465" t="n"/>
      <c r="AV12" s="465" t="inlineStr">
        <is>
          <t>90 DAYS NETT</t>
        </is>
      </c>
      <c r="AW12" s="465" t="n"/>
      <c r="AX12" s="465">
        <f>IFERROR((BI12*(1-[1]Assumptions!$K$3))*(1-BG12),0)</f>
        <v/>
      </c>
      <c r="AY12" s="495" t="n"/>
      <c r="AZ12" s="495" t="n"/>
      <c r="BA12" s="465" t="n"/>
      <c r="BB12" s="468">
        <f>IFERROR(((IF(BA12&gt;0, BA12, IF(AY12&gt;0, AY12, IF(AZ12&gt;0, AZ12, 0)))))*INDEX(Assumptions!$B:$B,MATCH(Y12,Assumptions!$A:$A,0)),0)</f>
        <v/>
      </c>
      <c r="BC12" s="468">
        <f>IFERROR(((IF(BA12&gt;0, BA12, IF(AY12&gt;0, AY12, IF(AZ12&gt;0, AZ12, 0)))))*INDEX(Assumptions!$C:$C,MATCH(Y12,Assumptions!$A:$A,0)),0)</f>
        <v/>
      </c>
      <c r="BD12" s="468">
        <f>IFERROR(((IF(BA12&gt;0, BA12, IF(AY12&gt;0, AY12, IF(AZ12&gt;0, AZ12, 0)))))*INDEX(Assumptions!$D:$D,MATCH(Y12,Assumptions!$A:$A,0)),0)</f>
        <v/>
      </c>
      <c r="BE12" s="468">
        <f>IFERROR(((IF(BA12&gt;0, BA12, IF(AY12&gt;0, AY12, IF(AZ12&gt;0, AZ12, 0)))))*INDEX(Assumptions!$G:$G,MATCH(Z12,Assumptions!$F:$F,0)),0)</f>
        <v/>
      </c>
      <c r="BF12" s="468">
        <f>SUM(BB12:BE12)</f>
        <v/>
      </c>
      <c r="BG12" s="469">
        <f>IFERROR(INDEX(Assumptions!$B:$B,MATCH(Y12,Assumptions!$A:$A,0))+INDEX(Assumptions!$C:$C,MATCH(Y12,Assumptions!$A:$A,0))+INDEX(Assumptions!$D:$D,MATCH(Y12,Assumptions!$A:$A,0))+INDEX(Assumptions!$G:$G,MATCH(Z12,Assumptions!$F:$F,0)),0)</f>
        <v/>
      </c>
      <c r="BH12" s="465">
        <f>((IF(BA12&gt;0, BA12, IF(AY12&gt;0, AY12, IF(AZ12&gt;0, AZ12, 0)))))+BF12</f>
        <v/>
      </c>
      <c r="BI12" s="465">
        <f>BL12/BK12</f>
        <v/>
      </c>
      <c r="BJ12" s="465">
        <f>BL12/2.38</f>
        <v/>
      </c>
      <c r="BK12" s="462" t="n">
        <v>2.5</v>
      </c>
      <c r="BL12" s="465" t="n">
        <v>139.95</v>
      </c>
      <c r="BM12" s="523">
        <f>IF(SUM(AZ12:BA12)=0,0,(BI12-BH12)/BI12)</f>
        <v/>
      </c>
      <c r="BN12" s="465">
        <f>AY12*CA12</f>
        <v/>
      </c>
      <c r="BO12" s="465" t="n"/>
      <c r="BP12" s="465" t="n"/>
      <c r="BQ12" s="685" t="n">
        <v>42544</v>
      </c>
      <c r="BR12" s="497" t="n"/>
      <c r="BS12" s="497" t="n"/>
      <c r="BT12" s="472" t="n">
        <v>1</v>
      </c>
      <c r="BU12" s="497" t="n">
        <v>42571</v>
      </c>
      <c r="BV12" s="497" t="n"/>
      <c r="BW12" s="497" t="n"/>
      <c r="BX12" s="497" t="n">
        <v>42650</v>
      </c>
      <c r="BY12" s="494" t="n"/>
      <c r="BZ12" s="494" t="n"/>
      <c r="CA12" s="462" t="n"/>
      <c r="CB12" s="473" t="n"/>
      <c r="CC12" s="473" t="n"/>
      <c r="CD12" s="473" t="n"/>
      <c r="CE12" s="474" t="n"/>
      <c r="CF12" s="681" t="n"/>
      <c r="CG12" s="681" t="n"/>
      <c r="CH12" s="682" t="n"/>
      <c r="CI12" s="682" t="n"/>
      <c r="CJ12" s="477" t="n"/>
      <c r="CK12" s="683" t="n"/>
      <c r="CL12" s="479" t="n"/>
      <c r="CM12" s="479" t="n"/>
      <c r="CN12" s="480" t="n"/>
      <c r="CO12" s="480" t="n"/>
      <c r="CP12" s="480" t="n"/>
      <c r="CQ12" s="474" t="n"/>
      <c r="CR12" s="474" t="n"/>
      <c r="CS12" s="429" t="n"/>
      <c r="CT12" s="474" t="n"/>
      <c r="CU12" s="474" t="n"/>
      <c r="CV12" s="682" t="n"/>
      <c r="CW12" s="481" t="n"/>
      <c r="CX12" s="481" t="n"/>
      <c r="CY12" s="481" t="n"/>
      <c r="CZ12" s="481">
        <f>CY12*AR12</f>
        <v/>
      </c>
      <c r="DA12" s="481" t="n"/>
      <c r="DB12" s="481" t="n"/>
      <c r="DC12" s="481" t="n"/>
      <c r="DD12" s="481" t="inlineStr">
        <is>
          <t>-</t>
        </is>
      </c>
      <c r="DE12" s="684">
        <f>CY12*BI12</f>
        <v/>
      </c>
      <c r="DF12" s="684">
        <f>DE12-(CY12*BH12)</f>
        <v/>
      </c>
      <c r="DG12" s="535" t="n"/>
      <c r="DH12" s="535" t="n"/>
      <c r="DI12" s="535" t="n"/>
      <c r="DJ12" s="535" t="n"/>
      <c r="DK12" s="535" t="n"/>
      <c r="DL12" s="535" t="n"/>
      <c r="DM12" s="535" t="n"/>
      <c r="DN12" s="535" t="n"/>
      <c r="DO12" s="535" t="n"/>
      <c r="DP12" s="535" t="n"/>
    </row>
    <row customFormat="1" customHeight="1" ht="15" r="13" s="530">
      <c r="A13" s="415" t="inlineStr">
        <is>
          <t>K170700060</t>
        </is>
      </c>
      <c r="B13" s="415" t="n">
        <v>2010102740</v>
      </c>
      <c r="C13" s="404" t="inlineStr">
        <is>
          <t>INDIGO</t>
        </is>
      </c>
      <c r="D13" s="487" t="inlineStr">
        <is>
          <t>LOURDES</t>
        </is>
      </c>
      <c r="E13" s="487" t="inlineStr">
        <is>
          <t>HAND WOVEN DENIM</t>
        </is>
      </c>
      <c r="F13" s="415" t="n">
        <v>1</v>
      </c>
      <c r="G13" s="405" t="n"/>
      <c r="H13" s="405" t="n"/>
      <c r="I13" s="487" t="n"/>
      <c r="J13" s="487" t="inlineStr">
        <is>
          <t>PANTS</t>
        </is>
      </c>
      <c r="K13" s="415" t="n">
        <v>62046231</v>
      </c>
      <c r="L13" s="409" t="inlineStr">
        <is>
          <t>Women's or girls' cotton denim trousers and breeches (excl. industrial and occupational, bib and brace overalls and panties)</t>
        </is>
      </c>
      <c r="M13" s="410" t="inlineStr">
        <is>
          <t>WOMEN</t>
        </is>
      </c>
      <c r="N13" s="508" t="inlineStr">
        <is>
          <t>WT AS 1ST PROTO</t>
        </is>
      </c>
      <c r="O13" s="411" t="n"/>
      <c r="P13" s="411" t="inlineStr">
        <is>
          <t>ENZYME BLEACH</t>
        </is>
      </c>
      <c r="Q13" s="443" t="inlineStr">
        <is>
          <t>ENZYME HYPO</t>
        </is>
      </c>
      <c r="R13" s="443" t="n"/>
      <c r="S13" s="443" t="inlineStr">
        <is>
          <t xml:space="preserve">ELASTICATED </t>
        </is>
      </c>
      <c r="T13" s="508" t="inlineStr">
        <is>
          <t>24-32</t>
        </is>
      </c>
      <c r="U13" s="508" t="inlineStr">
        <is>
          <t>ONE INSEAM</t>
        </is>
      </c>
      <c r="V13" s="508" t="inlineStr">
        <is>
          <t>NEW</t>
        </is>
      </c>
      <c r="W13" s="443" t="n"/>
      <c r="X13" s="443" t="inlineStr">
        <is>
          <t>-</t>
        </is>
      </c>
      <c r="Y13" s="444" t="inlineStr">
        <is>
          <t>TURKEY</t>
        </is>
      </c>
      <c r="Z13" s="428" t="n"/>
      <c r="AA13" s="428" t="inlineStr">
        <is>
          <t>IDEA MODA</t>
        </is>
      </c>
      <c r="AB13" s="428" t="inlineStr">
        <is>
          <t>CEFNAS</t>
        </is>
      </c>
      <c r="AC13" s="487" t="inlineStr">
        <is>
          <t>HAND WOVEN DENIM</t>
        </is>
      </c>
      <c r="AD13" s="443" t="inlineStr">
        <is>
          <t>CALIK</t>
        </is>
      </c>
      <c r="AE13" s="508" t="inlineStr">
        <is>
          <t>D7030O112 hand woven denim</t>
        </is>
      </c>
      <c r="AF13" s="508" t="n"/>
      <c r="AG13" s="508" t="n"/>
      <c r="AH13" s="443" t="inlineStr">
        <is>
          <t>100% Sustainable fabric</t>
        </is>
      </c>
      <c r="AI13" s="508" t="inlineStr">
        <is>
          <t>60% Organic cotton, 40% linen</t>
        </is>
      </c>
      <c r="AJ13" s="508" t="inlineStr">
        <is>
          <t>10 oz</t>
        </is>
      </c>
      <c r="AK13" s="421" t="inlineStr">
        <is>
          <t>€ 6,40 / 150</t>
        </is>
      </c>
      <c r="AL13" s="508" t="n">
        <v>3000</v>
      </c>
      <c r="AM13" s="508" t="inlineStr">
        <is>
          <t>6W</t>
        </is>
      </c>
      <c r="AN13" s="508" t="inlineStr">
        <is>
          <t>300 MTRS. RESERVED</t>
        </is>
      </c>
      <c r="AO13" s="443" t="n"/>
      <c r="AP13" s="419" t="n"/>
      <c r="AQ13" s="419" t="n"/>
      <c r="AR13" s="420" t="n">
        <v>1.75</v>
      </c>
      <c r="AS13" s="446" t="inlineStr">
        <is>
          <t>SONIA</t>
        </is>
      </c>
      <c r="AT13" s="446" t="inlineStr">
        <is>
          <t>EUR</t>
        </is>
      </c>
      <c r="AU13" s="421" t="inlineStr">
        <is>
          <t>FOB</t>
        </is>
      </c>
      <c r="AV13" s="421" t="inlineStr">
        <is>
          <t>30% PP - 70% CAD</t>
        </is>
      </c>
      <c r="AW13" s="421" t="n"/>
      <c r="AX13" s="421">
        <f>IFERROR((BI13*(1-[1]Assumptions!$K$3))*(1-BG13),0)</f>
        <v/>
      </c>
      <c r="AY13" s="421" t="n">
        <v>53.8</v>
      </c>
      <c r="AZ13" s="446" t="n">
        <v>26.9</v>
      </c>
      <c r="BA13" s="421" t="n">
        <v>26.9</v>
      </c>
      <c r="BB13" s="422">
        <f>IFERROR(((IF(BA13&gt;0, BA13, IF(AZ13&gt;0, AZ13, 0))))*INDEX(Assumptions!$B:$B,MATCH(Y13,Assumptions!$A:$A,0)),0)</f>
        <v/>
      </c>
      <c r="BC13" s="422">
        <f>IFERROR(((IF(BA13&gt;0, BA13, IF(AZ13&gt;0, AZ13, 0))))*INDEX(Assumptions!$C:$C,MATCH(Y13,Assumptions!$A:$A,0)),0)</f>
        <v/>
      </c>
      <c r="BD13" s="422">
        <f>IFERROR(((IF(BA13&gt;0, BA13, IF(AZ13&gt;0, AZ13, 0))))*INDEX(Assumptions!$D:$D,MATCH(Y13,Assumptions!$A:$A,0)),0)</f>
        <v/>
      </c>
      <c r="BE13" s="422">
        <f>IFERROR(((IF(BA13&gt;0, BA13, IF(AZ13&gt;0, AZ13, 0))))*INDEX(Assumptions!$G:$G,MATCH(Z13,Assumptions!$F:$F,0)),0)</f>
        <v/>
      </c>
      <c r="BF13" s="422">
        <f>SUM(BB13:BE13)</f>
        <v/>
      </c>
      <c r="BG13" s="423">
        <f>IFERROR(INDEX(Assumptions!$B:$B,MATCH(Y13,Assumptions!$A:$A,0))+INDEX(Assumptions!$C:$C,MATCH(Y13,Assumptions!$A:$A,0))+INDEX(Assumptions!$D:$D,MATCH(Y13,Assumptions!$A:$A,0))+INDEX(Assumptions!$G:$G,MATCH(Z13,Assumptions!$F:$F,0)),0)</f>
        <v/>
      </c>
      <c r="BH13" s="421">
        <f>((IF(BA13&gt;0, BA13, IF(AZ13&gt;0, AZ13, 0))))+BF13</f>
        <v/>
      </c>
      <c r="BI13" s="421">
        <f>BL13/BK13</f>
        <v/>
      </c>
      <c r="BJ13" s="421">
        <f>BL13/2.38</f>
        <v/>
      </c>
      <c r="BK13" s="508" t="n">
        <v>2.5</v>
      </c>
      <c r="BL13" s="421" t="n">
        <v>129.95</v>
      </c>
      <c r="BM13" s="510">
        <f>IF(SUM(AZ13:BA13)=0,0,(BI13-BH13)/BI13)</f>
        <v/>
      </c>
      <c r="BN13" s="421">
        <f>AY13*CA13</f>
        <v/>
      </c>
      <c r="BO13" s="421" t="n"/>
      <c r="BP13" s="421" t="n"/>
      <c r="BQ13" s="448" t="n">
        <v>42548</v>
      </c>
      <c r="BR13" s="448" t="n">
        <v>42548</v>
      </c>
      <c r="BS13" s="448" t="n"/>
      <c r="BT13" s="427" t="inlineStr">
        <is>
          <t>1</t>
        </is>
      </c>
      <c r="BU13" s="448" t="n">
        <v>42555</v>
      </c>
      <c r="BV13" s="448" t="n">
        <v>42607</v>
      </c>
      <c r="BW13" s="448" t="n">
        <v>42578</v>
      </c>
      <c r="BX13" s="448" t="n">
        <v>42650</v>
      </c>
      <c r="BY13" s="428" t="n"/>
      <c r="BZ13" s="428" t="inlineStr">
        <is>
          <t>Push price</t>
        </is>
      </c>
      <c r="CA13" s="508" t="n">
        <v>15</v>
      </c>
      <c r="CB13" s="429" t="inlineStr">
        <is>
          <t>27X32</t>
        </is>
      </c>
      <c r="CC13" s="429" t="n">
        <v>3</v>
      </c>
      <c r="CD13" s="430" t="n">
        <v>42667</v>
      </c>
      <c r="CE13" s="430" t="n"/>
      <c r="CF13" s="675" t="n"/>
      <c r="CG13" s="675" t="n"/>
      <c r="CH13" s="676" t="inlineStr">
        <is>
          <t>S</t>
        </is>
      </c>
      <c r="CI13" s="676" t="n"/>
      <c r="CJ13" s="433" t="n"/>
      <c r="CK13" s="677" t="n">
        <v>42870</v>
      </c>
      <c r="CL13" s="436" t="n"/>
      <c r="CM13" s="436" t="n"/>
      <c r="CN13" s="435" t="n">
        <v>42856</v>
      </c>
      <c r="CO13" s="435" t="n"/>
      <c r="CP13" s="435" t="n"/>
      <c r="CQ13" s="680" t="n">
        <v>42902</v>
      </c>
      <c r="CR13" s="430" t="inlineStr">
        <is>
          <t>HQ</t>
        </is>
      </c>
      <c r="CS13" s="429" t="inlineStr">
        <is>
          <t>4</t>
        </is>
      </c>
      <c r="CT13" s="430" t="n"/>
      <c r="CU13" s="430" t="n"/>
      <c r="CV13" s="676" t="n"/>
      <c r="CW13" s="438" t="n"/>
      <c r="CX13" s="438" t="n"/>
      <c r="CY13" s="438" t="n">
        <v>352</v>
      </c>
      <c r="CZ13" s="439">
        <f>CY13*AR13</f>
        <v/>
      </c>
      <c r="DA13" s="438" t="n"/>
      <c r="DB13" s="438" t="n"/>
      <c r="DC13" s="438" t="n"/>
      <c r="DD13" s="438" t="n">
        <v>4013205</v>
      </c>
      <c r="DE13" s="678">
        <f>CY13*BI13</f>
        <v/>
      </c>
      <c r="DF13" s="678">
        <f>DE13-(CY13*BH13)</f>
        <v/>
      </c>
      <c r="DG13" s="498" t="n"/>
      <c r="DH13" s="498" t="n"/>
      <c r="DI13" s="498" t="n"/>
      <c r="DJ13" s="498" t="n"/>
      <c r="DK13" s="498" t="n"/>
      <c r="DL13" s="498" t="n"/>
      <c r="DM13" s="498" t="n"/>
      <c r="DN13" s="498" t="n"/>
      <c r="DO13" s="498" t="n"/>
      <c r="DP13" s="498" t="n"/>
    </row>
    <row customFormat="1" customHeight="1" ht="15" r="14" s="568">
      <c r="A14" s="464" t="inlineStr">
        <is>
          <t>K170701101</t>
        </is>
      </c>
      <c r="B14" s="464" t="n">
        <v>2010102694</v>
      </c>
      <c r="C14" s="454" t="inlineStr">
        <is>
          <t>M.USED</t>
        </is>
      </c>
      <c r="D14" s="464" t="inlineStr">
        <is>
          <t>JUNO</t>
        </is>
      </c>
      <c r="E14" s="464" t="inlineStr">
        <is>
          <t>TIED HEM</t>
        </is>
      </c>
      <c r="F14" s="464" t="n">
        <v>2</v>
      </c>
      <c r="G14" s="455" t="inlineStr">
        <is>
          <t>x</t>
        </is>
      </c>
      <c r="H14" s="484" t="n">
        <v>42840</v>
      </c>
      <c r="I14" s="464" t="n"/>
      <c r="J14" s="521" t="inlineStr">
        <is>
          <t>JEANS</t>
        </is>
      </c>
      <c r="K14" s="464" t="n">
        <v>62046231</v>
      </c>
      <c r="L14" s="457" t="inlineStr">
        <is>
          <t>Women's or girls' cotton denim trousers and breeches (excl. industrial and occupational, bib and brace overalls and panties)</t>
        </is>
      </c>
      <c r="M14" s="458" t="inlineStr">
        <is>
          <t>WOMEN</t>
        </is>
      </c>
      <c r="N14" s="464" t="n"/>
      <c r="O14" s="460" t="inlineStr">
        <is>
          <t>7-2</t>
        </is>
      </c>
      <c r="P14" s="462" t="inlineStr">
        <is>
          <t>TBC</t>
        </is>
      </c>
      <c r="Q14" s="462" t="n"/>
      <c r="R14" s="462" t="inlineStr">
        <is>
          <t>HIGH</t>
        </is>
      </c>
      <c r="S14" s="462" t="inlineStr">
        <is>
          <t>MID RISE SLIM</t>
        </is>
      </c>
      <c r="T14" s="462" t="inlineStr">
        <is>
          <t>24-32</t>
        </is>
      </c>
      <c r="U14" s="462" t="inlineStr">
        <is>
          <t>30-32-34</t>
        </is>
      </c>
      <c r="V14" s="462" t="inlineStr">
        <is>
          <t>C/O</t>
        </is>
      </c>
      <c r="W14" s="462" t="n"/>
      <c r="X14" s="462" t="inlineStr">
        <is>
          <t>KINGS OF LAUNDRY</t>
        </is>
      </c>
      <c r="Y14" s="472" t="inlineStr">
        <is>
          <t>TUNISIA</t>
        </is>
      </c>
      <c r="Z14" s="472" t="inlineStr">
        <is>
          <t>ARTLAB</t>
        </is>
      </c>
      <c r="AA14" s="472" t="inlineStr">
        <is>
          <t>JEANS SERVICES</t>
        </is>
      </c>
      <c r="AB14" s="499" t="inlineStr">
        <is>
          <t>ELLETI</t>
        </is>
      </c>
      <c r="AC14" s="462" t="n"/>
      <c r="AD14" s="462" t="inlineStr">
        <is>
          <t>CALIK</t>
        </is>
      </c>
      <c r="AE14" s="462" t="inlineStr">
        <is>
          <t>70628D Corona air blue ORGANIC + recycled</t>
        </is>
      </c>
      <c r="AF14" s="462" t="inlineStr">
        <is>
          <t>70476D CORONA AIR BLUE</t>
        </is>
      </c>
      <c r="AG14" s="464" t="inlineStr">
        <is>
          <t>TBC</t>
        </is>
      </c>
      <c r="AH14" s="500" t="inlineStr">
        <is>
          <t>93% Sustainable fabric</t>
        </is>
      </c>
      <c r="AI14" s="462" t="inlineStr">
        <is>
          <t>78% Organic cotton, 15% recycled cotton, 5% elastomultiester, 2% elastane</t>
        </is>
      </c>
      <c r="AJ14" s="462" t="inlineStr">
        <is>
          <t>11,5 oz</t>
        </is>
      </c>
      <c r="AK14" s="465" t="inlineStr">
        <is>
          <t>4,7/140</t>
        </is>
      </c>
      <c r="AL14" s="462" t="n">
        <v>3000</v>
      </c>
      <c r="AM14" s="462" t="n"/>
      <c r="AN14" s="462" t="inlineStr">
        <is>
          <t>345M ORDERED BY MARIA</t>
        </is>
      </c>
      <c r="AO14" s="466" t="n"/>
      <c r="AP14" s="466" t="n"/>
      <c r="AQ14" s="466" t="n"/>
      <c r="AR14" s="467" t="n">
        <v>1.28</v>
      </c>
      <c r="AS14" s="465" t="n"/>
      <c r="AT14" s="465" t="inlineStr">
        <is>
          <t>EUR</t>
        </is>
      </c>
      <c r="AU14" s="465" t="inlineStr">
        <is>
          <t>FOB</t>
        </is>
      </c>
      <c r="AV14" s="465" t="inlineStr">
        <is>
          <t>90 DAYS NETT</t>
        </is>
      </c>
      <c r="AW14" s="465" t="n">
        <v>31</v>
      </c>
      <c r="AX14" s="465">
        <f>IFERROR((BI14*(1-[1]Assumptions!$K$3))*(1-BG14),0)</f>
        <v/>
      </c>
      <c r="AY14" s="465" t="n">
        <v>45</v>
      </c>
      <c r="AZ14" s="465" t="n"/>
      <c r="BA14" s="465" t="n">
        <v>32.8</v>
      </c>
      <c r="BB14" s="468">
        <f>IFERROR(((IF(BA14&gt;0, BA14, IF(AZ14&gt;0, AZ14, 0))))*INDEX(Assumptions!$B:$B,MATCH(Y14,Assumptions!$A:$A,0)),0)</f>
        <v/>
      </c>
      <c r="BC14" s="468">
        <f>IFERROR(((IF(BA14&gt;0, BA14, IF(AZ14&gt;0, AZ14, 0))))*INDEX(Assumptions!$C:$C,MATCH(Y14,Assumptions!$A:$A,0)),0)</f>
        <v/>
      </c>
      <c r="BD14" s="468">
        <f>IFERROR(((IF(BA14&gt;0, BA14, IF(AZ14&gt;0, AZ14, 0))))*INDEX(Assumptions!$D:$D,MATCH(Y14,Assumptions!$A:$A,0)),0)</f>
        <v/>
      </c>
      <c r="BE14" s="468">
        <f>IFERROR(((IF(BA14&gt;0, BA14, IF(AZ14&gt;0, AZ14, 0))))*INDEX(Assumptions!$G:$G,MATCH(Z14,Assumptions!$F:$F,0)),0)</f>
        <v/>
      </c>
      <c r="BF14" s="468">
        <f>SUM(BB14:BE14)</f>
        <v/>
      </c>
      <c r="BG14" s="469">
        <f>IFERROR(INDEX(Assumptions!$B:$B,MATCH(Y14,Assumptions!$A:$A,0))+INDEX(Assumptions!$C:$C,MATCH(Y14,Assumptions!$A:$A,0))+INDEX(Assumptions!$D:$D,MATCH(Y14,Assumptions!$A:$A,0))+INDEX(Assumptions!$G:$G,MATCH(Z14,Assumptions!$F:$F,0)),0)</f>
        <v/>
      </c>
      <c r="BH14" s="465">
        <f>((IF(BA14&gt;0, BA14, IF(AZ14&gt;0, AZ14, 0))))+BF14</f>
        <v/>
      </c>
      <c r="BI14" s="465">
        <f>BL14/BK14</f>
        <v/>
      </c>
      <c r="BJ14" s="465">
        <f>BL14/2.38</f>
        <v/>
      </c>
      <c r="BK14" s="462" t="n">
        <v>2.5</v>
      </c>
      <c r="BL14" s="465" t="n">
        <v>169.95</v>
      </c>
      <c r="BM14" s="523">
        <f>IF(SUM(AZ14:BA14)=0,0,(BI14-BH14)/BI14)</f>
        <v/>
      </c>
      <c r="BN14" s="465">
        <f>AY14*CA14</f>
        <v/>
      </c>
      <c r="BO14" s="465" t="n">
        <v>12.8</v>
      </c>
      <c r="BP14" s="465" t="n">
        <v>3.15</v>
      </c>
      <c r="BQ14" s="471" t="n">
        <v>42605</v>
      </c>
      <c r="BR14" s="471" t="n"/>
      <c r="BS14" s="471" t="n"/>
      <c r="BT14" s="472" t="n"/>
      <c r="BU14" s="471" t="n"/>
      <c r="BV14" s="471" t="n"/>
      <c r="BW14" s="471" t="inlineStr">
        <is>
          <t>N/A</t>
        </is>
      </c>
      <c r="BX14" s="471" t="n">
        <v>42665</v>
      </c>
      <c r="BY14" s="471" t="inlineStr">
        <is>
          <t>NEEDS TO BE SUSTAINABLE</t>
        </is>
      </c>
      <c r="BZ14" s="471" t="n"/>
      <c r="CA14" s="462" t="n">
        <v>17</v>
      </c>
      <c r="CB14" s="473" t="inlineStr">
        <is>
          <t>27x32</t>
        </is>
      </c>
      <c r="CC14" s="473" t="n">
        <v>17</v>
      </c>
      <c r="CD14" s="474" t="n">
        <v>42669</v>
      </c>
      <c r="CE14" s="474" t="n"/>
      <c r="CF14" s="681" t="n"/>
      <c r="CG14" s="681" t="n"/>
      <c r="CH14" s="501" t="inlineStr">
        <is>
          <t>N/A</t>
        </is>
      </c>
      <c r="CI14" s="682" t="n">
        <v>42768</v>
      </c>
      <c r="CJ14" s="477" t="inlineStr">
        <is>
          <t>N/A</t>
        </is>
      </c>
      <c r="CK14" s="683" t="n"/>
      <c r="CL14" s="479" t="n"/>
      <c r="CM14" s="479" t="n"/>
      <c r="CN14" s="480" t="n"/>
      <c r="CO14" s="480" t="n"/>
      <c r="CP14" s="480" t="n"/>
      <c r="CQ14" s="474" t="n"/>
      <c r="CR14" s="474" t="n"/>
      <c r="CS14" s="429" t="n"/>
      <c r="CT14" s="474" t="n"/>
      <c r="CU14" s="474" t="n"/>
      <c r="CV14" s="682" t="n"/>
      <c r="CW14" s="481" t="n"/>
      <c r="CX14" s="481" t="n"/>
      <c r="CY14" s="481" t="n"/>
      <c r="CZ14" s="502">
        <f>CY14*AR14</f>
        <v/>
      </c>
      <c r="DA14" s="481" t="n"/>
      <c r="DB14" s="481" t="n"/>
      <c r="DC14" s="481" t="n"/>
      <c r="DD14" s="481" t="inlineStr">
        <is>
          <t>-</t>
        </is>
      </c>
      <c r="DE14" s="684">
        <f>CY14*BI14</f>
        <v/>
      </c>
      <c r="DF14" s="684">
        <f>DE14-(CY14*BH14)</f>
        <v/>
      </c>
      <c r="DG14" s="535" t="n"/>
      <c r="DH14" s="535" t="n"/>
      <c r="DI14" s="535" t="n"/>
      <c r="DJ14" s="535" t="n"/>
      <c r="DK14" s="535" t="n"/>
      <c r="DL14" s="535" t="n"/>
      <c r="DM14" s="535" t="n"/>
      <c r="DN14" s="535" t="n"/>
      <c r="DO14" s="535" t="n"/>
      <c r="DP14" s="535" t="n"/>
    </row>
    <row customFormat="1" customHeight="1" ht="15" r="15" s="568">
      <c r="A15" s="415" t="inlineStr">
        <is>
          <t>K170701102</t>
        </is>
      </c>
      <c r="B15" s="415" t="n">
        <v>2010102695</v>
      </c>
      <c r="C15" s="404" t="inlineStr">
        <is>
          <t>D.USED</t>
        </is>
      </c>
      <c r="D15" s="415" t="inlineStr">
        <is>
          <t>JUNO</t>
        </is>
      </c>
      <c r="E15" s="415" t="inlineStr">
        <is>
          <t>VEGGIE WARP WORN</t>
        </is>
      </c>
      <c r="F15" s="415" t="n">
        <v>1</v>
      </c>
      <c r="G15" s="405" t="n"/>
      <c r="H15" s="674" t="n"/>
      <c r="I15" s="415" t="n"/>
      <c r="J15" s="487" t="inlineStr">
        <is>
          <t>JEANS</t>
        </is>
      </c>
      <c r="K15" s="415" t="n">
        <v>62046231</v>
      </c>
      <c r="L15" s="409" t="inlineStr">
        <is>
          <t>Women's or girls' cotton denim trousers and breeches (excl. industrial and occupational, bib and brace overalls and panties)</t>
        </is>
      </c>
      <c r="M15" s="410" t="inlineStr">
        <is>
          <t>WOMEN</t>
        </is>
      </c>
      <c r="N15" s="415" t="n"/>
      <c r="O15" s="411" t="inlineStr">
        <is>
          <t>19-2</t>
        </is>
      </c>
      <c r="P15" s="508" t="inlineStr">
        <is>
          <t>PP SPRAY + RESIN</t>
        </is>
      </c>
      <c r="Q15" s="508" t="n"/>
      <c r="R15" s="508" t="inlineStr">
        <is>
          <t>BASIC</t>
        </is>
      </c>
      <c r="S15" s="508" t="inlineStr">
        <is>
          <t>MID RISE SLIM</t>
        </is>
      </c>
      <c r="T15" s="508" t="inlineStr">
        <is>
          <t>24-32</t>
        </is>
      </c>
      <c r="U15" s="508" t="inlineStr">
        <is>
          <t>30-32-34</t>
        </is>
      </c>
      <c r="V15" s="508" t="inlineStr">
        <is>
          <t>C/O</t>
        </is>
      </c>
      <c r="W15" s="508" t="n"/>
      <c r="X15" s="508" t="inlineStr">
        <is>
          <t>SEASONAL MAIN</t>
        </is>
      </c>
      <c r="Y15" s="427" t="inlineStr">
        <is>
          <t>TUNISIA</t>
        </is>
      </c>
      <c r="Z15" s="427" t="inlineStr">
        <is>
          <t>ARTLAB</t>
        </is>
      </c>
      <c r="AA15" s="427" t="inlineStr">
        <is>
          <t>ARTLAB</t>
        </is>
      </c>
      <c r="AB15" s="427" t="inlineStr">
        <is>
          <t>INTERWASHING</t>
        </is>
      </c>
      <c r="AC15" s="508" t="n"/>
      <c r="AD15" s="508" t="inlineStr">
        <is>
          <t>ORTA</t>
        </is>
      </c>
      <c r="AE15" s="415" t="inlineStr">
        <is>
          <t>9573A-37 Veggie denim stretch</t>
        </is>
      </c>
      <c r="AF15" s="415" t="n">
        <v>8354</v>
      </c>
      <c r="AG15" s="415" t="inlineStr">
        <is>
          <t>TBC</t>
        </is>
      </c>
      <c r="AH15" s="503" t="inlineStr">
        <is>
          <t>94% Sustainable fabric</t>
        </is>
      </c>
      <c r="AI15" s="508" t="inlineStr">
        <is>
          <t>94% Organic cotton, 5% elastomultiester, 1% elastane</t>
        </is>
      </c>
      <c r="AJ15" s="416" t="inlineStr">
        <is>
          <t>10 oz</t>
        </is>
      </c>
      <c r="AK15" s="417" t="inlineStr">
        <is>
          <t>5,75 / 150</t>
        </is>
      </c>
      <c r="AL15" s="416" t="n"/>
      <c r="AM15" s="504" t="n"/>
      <c r="AN15" s="418" t="inlineStr">
        <is>
          <t>225M ORDERED BY MARIA</t>
        </is>
      </c>
      <c r="AO15" s="419" t="n"/>
      <c r="AP15" s="419" t="n"/>
      <c r="AQ15" s="419" t="n"/>
      <c r="AR15" s="420" t="n">
        <v>1.24</v>
      </c>
      <c r="AS15" s="421" t="n"/>
      <c r="AT15" s="421" t="inlineStr">
        <is>
          <t>EUR</t>
        </is>
      </c>
      <c r="AU15" s="421" t="inlineStr">
        <is>
          <t>FOB</t>
        </is>
      </c>
      <c r="AV15" s="421" t="inlineStr">
        <is>
          <t>90 DAYS NETT</t>
        </is>
      </c>
      <c r="AW15" s="421" t="inlineStr">
        <is>
          <t>cfmd</t>
        </is>
      </c>
      <c r="AX15" s="421">
        <f>IFERROR((BI15*(1-[1]Assumptions!$K$3))*(1-BG15),0)</f>
        <v/>
      </c>
      <c r="AY15" s="421" t="n">
        <v>45</v>
      </c>
      <c r="AZ15" s="421" t="n"/>
      <c r="BA15" s="421" t="n">
        <v>25</v>
      </c>
      <c r="BB15" s="422">
        <f>IFERROR(((IF(BA15&gt;0, BA15, IF(AZ15&gt;0, AZ15, 0))))*INDEX(Assumptions!$B:$B,MATCH(Y15,Assumptions!$A:$A,0)),0)</f>
        <v/>
      </c>
      <c r="BC15" s="422">
        <f>IFERROR(((IF(BA15&gt;0, BA15, IF(AZ15&gt;0, AZ15, 0))))*INDEX(Assumptions!$C:$C,MATCH(Y15,Assumptions!$A:$A,0)),0)</f>
        <v/>
      </c>
      <c r="BD15" s="422">
        <f>IFERROR(((IF(BA15&gt;0, BA15, IF(AZ15&gt;0, AZ15, 0))))*INDEX(Assumptions!$D:$D,MATCH(Y15,Assumptions!$A:$A,0)),0)</f>
        <v/>
      </c>
      <c r="BE15" s="422">
        <f>IFERROR(((IF(BA15&gt;0, BA15, IF(AZ15&gt;0, AZ15, 0))))*INDEX(Assumptions!$G:$G,MATCH(Z15,Assumptions!$F:$F,0)),0)</f>
        <v/>
      </c>
      <c r="BF15" s="422">
        <f>SUM(BB15:BE15)</f>
        <v/>
      </c>
      <c r="BG15" s="423">
        <f>IFERROR(INDEX(Assumptions!$B:$B,MATCH(Y15,Assumptions!$A:$A,0))+INDEX(Assumptions!$C:$C,MATCH(Y15,Assumptions!$A:$A,0))+INDEX(Assumptions!$D:$D,MATCH(Y15,Assumptions!$A:$A,0))+INDEX(Assumptions!$G:$G,MATCH(Z15,Assumptions!$F:$F,0)),0)</f>
        <v/>
      </c>
      <c r="BH15" s="421">
        <f>((IF(BA15&gt;0, BA15, IF(AZ15&gt;0, AZ15, 0))))+BF15</f>
        <v/>
      </c>
      <c r="BI15" s="421">
        <f>BL15/BK15</f>
        <v/>
      </c>
      <c r="BJ15" s="421">
        <f>BL15/2.38</f>
        <v/>
      </c>
      <c r="BK15" s="508" t="n">
        <v>2.5</v>
      </c>
      <c r="BL15" s="421" t="n">
        <v>139.95</v>
      </c>
      <c r="BM15" s="510">
        <f>IF(SUM(AZ15:BA15)=0,0,(BI15-BH15)/BI15)</f>
        <v/>
      </c>
      <c r="BN15" s="421">
        <f>AY15*CA15</f>
        <v/>
      </c>
      <c r="BO15" s="421" t="n">
        <v>6.5</v>
      </c>
      <c r="BP15" s="421" t="n">
        <v>3.05</v>
      </c>
      <c r="BQ15" s="425" t="n">
        <v>42605</v>
      </c>
      <c r="BR15" s="425" t="n"/>
      <c r="BS15" s="425" t="n"/>
      <c r="BT15" s="427" t="n"/>
      <c r="BU15" s="425" t="n"/>
      <c r="BV15" s="425" t="n"/>
      <c r="BW15" s="425" t="inlineStr">
        <is>
          <t>N/A</t>
        </is>
      </c>
      <c r="BX15" s="425" t="n">
        <v>42665</v>
      </c>
      <c r="BY15" s="425" t="n"/>
      <c r="BZ15" s="425" t="n"/>
      <c r="CA15" s="508" t="n">
        <v>17</v>
      </c>
      <c r="CB15" s="429" t="inlineStr">
        <is>
          <t>27x32</t>
        </is>
      </c>
      <c r="CC15" s="429" t="n">
        <v>3</v>
      </c>
      <c r="CD15" s="430" t="n">
        <v>42669</v>
      </c>
      <c r="CE15" s="430" t="inlineStr">
        <is>
          <t>colorname is not correct on carelabel, still is veggie worn</t>
        </is>
      </c>
      <c r="CF15" s="675" t="n"/>
      <c r="CG15" s="675" t="n"/>
      <c r="CH15" s="489" t="inlineStr">
        <is>
          <t>N/A</t>
        </is>
      </c>
      <c r="CI15" s="676" t="n">
        <v>42767</v>
      </c>
      <c r="CJ15" s="433" t="inlineStr">
        <is>
          <t>N/A</t>
        </is>
      </c>
      <c r="CK15" s="677" t="n"/>
      <c r="CL15" s="436" t="n"/>
      <c r="CM15" s="436" t="n"/>
      <c r="CN15" s="435" t="n">
        <v>42871</v>
      </c>
      <c r="CO15" s="435" t="n"/>
      <c r="CP15" s="435" t="n"/>
      <c r="CQ15" s="430" t="n">
        <v>42936</v>
      </c>
      <c r="CR15" s="430" t="inlineStr">
        <is>
          <t>Tunisia</t>
        </is>
      </c>
      <c r="CS15" s="429" t="n"/>
      <c r="CT15" s="430" t="n"/>
      <c r="CU15" s="430" t="n"/>
      <c r="CV15" s="676" t="n"/>
      <c r="CW15" s="438" t="n"/>
      <c r="CX15" s="438" t="n"/>
      <c r="CY15" s="438" t="n">
        <v>392</v>
      </c>
      <c r="CZ15" s="439">
        <f>CY15*AR15</f>
        <v/>
      </c>
      <c r="DA15" s="438" t="n"/>
      <c r="DB15" s="438" t="n"/>
      <c r="DC15" s="438" t="n"/>
      <c r="DD15" s="438" t="n">
        <v>4013246</v>
      </c>
      <c r="DE15" s="678">
        <f>CY15*BI15</f>
        <v/>
      </c>
      <c r="DF15" s="678">
        <f>DE15-(CY15*BH15)</f>
        <v/>
      </c>
      <c r="DG15" s="535" t="n"/>
      <c r="DH15" s="535" t="n"/>
      <c r="DI15" s="535" t="n"/>
      <c r="DJ15" s="535" t="n"/>
      <c r="DK15" s="535" t="n"/>
      <c r="DL15" s="535" t="n"/>
      <c r="DM15" s="535" t="n"/>
      <c r="DN15" s="535" t="n"/>
      <c r="DO15" s="535" t="n"/>
      <c r="DP15" s="535" t="n"/>
    </row>
    <row customFormat="1" customHeight="1" ht="15" r="16" s="568">
      <c r="A16" s="415" t="inlineStr">
        <is>
          <t>K170701103</t>
        </is>
      </c>
      <c r="B16" s="415" t="n">
        <v>2010102696</v>
      </c>
      <c r="C16" s="532" t="inlineStr">
        <is>
          <t>DGREY</t>
        </is>
      </c>
      <c r="D16" s="415" t="inlineStr">
        <is>
          <t>JUNO</t>
        </is>
      </c>
      <c r="E16" s="415" t="inlineStr">
        <is>
          <t>SULPHUR GREY</t>
        </is>
      </c>
      <c r="F16" s="415" t="n">
        <v>2</v>
      </c>
      <c r="G16" s="505" t="n"/>
      <c r="H16" s="674" t="n"/>
      <c r="I16" s="415" t="n"/>
      <c r="J16" s="487" t="inlineStr">
        <is>
          <t>JEANS</t>
        </is>
      </c>
      <c r="K16" s="415" t="n">
        <v>62046231</v>
      </c>
      <c r="L16" s="409" t="inlineStr">
        <is>
          <t>Women's or girls' cotton denim trousers and breeches (excl. industrial and occupational, bib and brace overalls and panties)</t>
        </is>
      </c>
      <c r="M16" s="410" t="inlineStr">
        <is>
          <t>WOMEN</t>
        </is>
      </c>
      <c r="N16" s="415" t="n"/>
      <c r="O16" s="411" t="inlineStr">
        <is>
          <t>8-1</t>
        </is>
      </c>
      <c r="P16" s="508" t="inlineStr">
        <is>
          <t>PP SPRAY</t>
        </is>
      </c>
      <c r="Q16" s="508" t="n"/>
      <c r="R16" s="508" t="inlineStr">
        <is>
          <t>BASIC</t>
        </is>
      </c>
      <c r="S16" s="508" t="inlineStr">
        <is>
          <t>MID RISE SLIM</t>
        </is>
      </c>
      <c r="T16" s="508" t="inlineStr">
        <is>
          <t>24-32</t>
        </is>
      </c>
      <c r="U16" s="508" t="inlineStr">
        <is>
          <t>30-32-34</t>
        </is>
      </c>
      <c r="V16" s="508" t="inlineStr">
        <is>
          <t>C/O</t>
        </is>
      </c>
      <c r="W16" s="508" t="n"/>
      <c r="X16" s="508" t="inlineStr">
        <is>
          <t>SEASONAL MAIN</t>
        </is>
      </c>
      <c r="Y16" s="427" t="inlineStr">
        <is>
          <t>TUNISIA</t>
        </is>
      </c>
      <c r="Z16" s="427" t="inlineStr">
        <is>
          <t>ARTLAB</t>
        </is>
      </c>
      <c r="AA16" s="427" t="inlineStr">
        <is>
          <t>ARTLAB</t>
        </is>
      </c>
      <c r="AB16" s="427" t="inlineStr">
        <is>
          <t>INTERWASHING</t>
        </is>
      </c>
      <c r="AC16" s="508" t="n"/>
      <c r="AD16" s="508" t="inlineStr">
        <is>
          <t>CANDIANI</t>
        </is>
      </c>
      <c r="AE16" s="508" t="inlineStr">
        <is>
          <t>RR7736 N-joy rebus organic</t>
        </is>
      </c>
      <c r="AF16" s="508" t="inlineStr">
        <is>
          <t>RR7736 N-joy rebus</t>
        </is>
      </c>
      <c r="AG16" s="415" t="inlineStr">
        <is>
          <t>TBC</t>
        </is>
      </c>
      <c r="AH16" s="508" t="inlineStr">
        <is>
          <t>92% Sustainable fabric</t>
        </is>
      </c>
      <c r="AI16" s="508" t="inlineStr">
        <is>
          <t>92% Organic cotton, 6% elastomultiester, 2% elastane</t>
        </is>
      </c>
      <c r="AJ16" s="416" t="inlineStr">
        <is>
          <t>12 oz</t>
        </is>
      </c>
      <c r="AK16" s="417" t="inlineStr">
        <is>
          <t>6 / 142</t>
        </is>
      </c>
      <c r="AL16" s="416" t="n">
        <v>4000</v>
      </c>
      <c r="AM16" s="506" t="inlineStr">
        <is>
          <t>5-6</t>
        </is>
      </c>
      <c r="AN16" s="508" t="inlineStr">
        <is>
          <t>135M ORDERED BY MARIA</t>
        </is>
      </c>
      <c r="AO16" s="419" t="n"/>
      <c r="AP16" s="419" t="n"/>
      <c r="AQ16" s="419" t="n"/>
      <c r="AR16" s="420" t="n">
        <v>1.25</v>
      </c>
      <c r="AS16" s="421" t="n"/>
      <c r="AT16" s="421" t="inlineStr">
        <is>
          <t>EUR</t>
        </is>
      </c>
      <c r="AU16" s="421" t="inlineStr">
        <is>
          <t>FOB</t>
        </is>
      </c>
      <c r="AV16" s="421" t="inlineStr">
        <is>
          <t>90 DAYS NETT</t>
        </is>
      </c>
      <c r="AW16" s="421" t="inlineStr">
        <is>
          <t>cfmd</t>
        </is>
      </c>
      <c r="AX16" s="421">
        <f>IFERROR((BI16*(1-[1]Assumptions!$K$3))*(1-BG16),0)</f>
        <v/>
      </c>
      <c r="AY16" s="421" t="n">
        <v>45</v>
      </c>
      <c r="AZ16" s="421" t="n"/>
      <c r="BA16" s="421" t="n">
        <v>25</v>
      </c>
      <c r="BB16" s="422">
        <f>IFERROR(((IF(BA16&gt;0, BA16, IF(AZ16&gt;0, AZ16, 0))))*INDEX(Assumptions!$B:$B,MATCH(Y16,Assumptions!$A:$A,0)),0)</f>
        <v/>
      </c>
      <c r="BC16" s="422">
        <f>IFERROR(((IF(BA16&gt;0, BA16, IF(AZ16&gt;0, AZ16, 0))))*INDEX(Assumptions!$C:$C,MATCH(Y16,Assumptions!$A:$A,0)),0)</f>
        <v/>
      </c>
      <c r="BD16" s="422">
        <f>IFERROR(((IF(BA16&gt;0, BA16, IF(AZ16&gt;0, AZ16, 0))))*INDEX(Assumptions!$D:$D,MATCH(Y16,Assumptions!$A:$A,0)),0)</f>
        <v/>
      </c>
      <c r="BE16" s="422">
        <f>IFERROR(((IF(BA16&gt;0, BA16, IF(AZ16&gt;0, AZ16, 0))))*INDEX(Assumptions!$G:$G,MATCH(Z16,Assumptions!$F:$F,0)),0)</f>
        <v/>
      </c>
      <c r="BF16" s="422">
        <f>SUM(BB16:BE16)</f>
        <v/>
      </c>
      <c r="BG16" s="423">
        <f>IFERROR(INDEX(Assumptions!$B:$B,MATCH(Y16,Assumptions!$A:$A,0))+INDEX(Assumptions!$C:$C,MATCH(Y16,Assumptions!$A:$A,0))+INDEX(Assumptions!$D:$D,MATCH(Y16,Assumptions!$A:$A,0))+INDEX(Assumptions!$G:$G,MATCH(Z16,Assumptions!$F:$F,0)),0)</f>
        <v/>
      </c>
      <c r="BH16" s="421">
        <f>((IF(BA16&gt;0, BA16, IF(AZ16&gt;0, AZ16, 0))))+BF16</f>
        <v/>
      </c>
      <c r="BI16" s="421">
        <f>BL16/BK16</f>
        <v/>
      </c>
      <c r="BJ16" s="421">
        <f>BL16/2.38</f>
        <v/>
      </c>
      <c r="BK16" s="508" t="n">
        <v>2.5</v>
      </c>
      <c r="BL16" s="421" t="n">
        <v>129.95</v>
      </c>
      <c r="BM16" s="510">
        <f>IF(SUM(AZ16:BA16)=0,0,(BI16-BH16)/BI16)</f>
        <v/>
      </c>
      <c r="BN16" s="421">
        <f>AY16*CA16</f>
        <v/>
      </c>
      <c r="BO16" s="421" t="n">
        <v>6.3</v>
      </c>
      <c r="BP16" s="421" t="n">
        <v>3.15</v>
      </c>
      <c r="BQ16" s="425" t="n">
        <v>42605</v>
      </c>
      <c r="BR16" s="425" t="n"/>
      <c r="BS16" s="425" t="n"/>
      <c r="BT16" s="427" t="n"/>
      <c r="BU16" s="425" t="n"/>
      <c r="BV16" s="425" t="n"/>
      <c r="BW16" s="425" t="inlineStr">
        <is>
          <t>N/A</t>
        </is>
      </c>
      <c r="BX16" s="425" t="n">
        <v>42665</v>
      </c>
      <c r="BY16" s="425" t="n"/>
      <c r="BZ16" s="425" t="n"/>
      <c r="CA16" s="508" t="n">
        <v>17</v>
      </c>
      <c r="CB16" s="429" t="inlineStr">
        <is>
          <t>27x32</t>
        </is>
      </c>
      <c r="CC16" s="429" t="n">
        <v>3</v>
      </c>
      <c r="CD16" s="430" t="n">
        <v>42669</v>
      </c>
      <c r="CE16" s="430" t="inlineStr">
        <is>
          <t>seat and thigh 1 size too small</t>
        </is>
      </c>
      <c r="CF16" s="430" t="inlineStr">
        <is>
          <t>Fits 1 size too small (seat and thigh 1 size too small)</t>
        </is>
      </c>
      <c r="CG16" s="675" t="n"/>
      <c r="CH16" s="489" t="inlineStr">
        <is>
          <t>NOT</t>
        </is>
      </c>
      <c r="CI16" s="676" t="n">
        <v>42767</v>
      </c>
      <c r="CJ16" s="433" t="n">
        <v>42747</v>
      </c>
      <c r="CK16" s="677" t="inlineStr">
        <is>
          <t>ex facty 25-02-17</t>
        </is>
      </c>
      <c r="CL16" s="436" t="inlineStr">
        <is>
          <t>TOO SMALL (1 SIZE)</t>
        </is>
      </c>
      <c r="CM16" s="436" t="n"/>
      <c r="CN16" s="435" t="n">
        <v>42865</v>
      </c>
      <c r="CO16" s="435" t="n"/>
      <c r="CP16" s="435" t="n"/>
      <c r="CQ16" s="430" t="n">
        <v>42966</v>
      </c>
      <c r="CR16" s="430" t="inlineStr">
        <is>
          <t>Tunisia</t>
        </is>
      </c>
      <c r="CS16" s="429" t="n">
        <v>5</v>
      </c>
      <c r="CT16" s="430" t="inlineStr">
        <is>
          <t>wash more blue than wash standard. OK for ship</t>
        </is>
      </c>
      <c r="CU16" s="430" t="n"/>
      <c r="CV16" s="676" t="n"/>
      <c r="CW16" s="438" t="n"/>
      <c r="CX16" s="438" t="n"/>
      <c r="CY16" s="438" t="n">
        <v>868</v>
      </c>
      <c r="CZ16" s="439">
        <f>CY16*AR16</f>
        <v/>
      </c>
      <c r="DA16" s="438" t="n"/>
      <c r="DB16" s="438" t="n"/>
      <c r="DC16" s="438" t="n"/>
      <c r="DD16" s="438" t="n">
        <v>4013247</v>
      </c>
      <c r="DE16" s="678">
        <f>CY16*BI16</f>
        <v/>
      </c>
      <c r="DF16" s="678">
        <f>DE16-(CY16*BH16)</f>
        <v/>
      </c>
      <c r="DG16" s="535" t="n"/>
      <c r="DH16" s="535" t="n"/>
      <c r="DI16" s="535" t="n"/>
      <c r="DJ16" s="535" t="n"/>
      <c r="DK16" s="535" t="n"/>
      <c r="DL16" s="535" t="n"/>
      <c r="DM16" s="535" t="n"/>
      <c r="DN16" s="535" t="n"/>
      <c r="DO16" s="535" t="n"/>
      <c r="DP16" s="535" t="n"/>
    </row>
    <row customFormat="1" customHeight="1" ht="15" r="17" s="568">
      <c r="A17" s="415" t="inlineStr">
        <is>
          <t>K170701104</t>
        </is>
      </c>
      <c r="B17" s="415" t="n">
        <v>2010102697</v>
      </c>
      <c r="C17" s="532" t="inlineStr">
        <is>
          <t>DGREY</t>
        </is>
      </c>
      <c r="D17" s="415" t="inlineStr">
        <is>
          <t>JUNO</t>
        </is>
      </c>
      <c r="E17" s="415" t="inlineStr">
        <is>
          <t>DIRT GREY</t>
        </is>
      </c>
      <c r="F17" s="415" t="n">
        <v>2</v>
      </c>
      <c r="G17" s="405" t="n"/>
      <c r="H17" s="674" t="n"/>
      <c r="I17" s="415" t="n"/>
      <c r="J17" s="487" t="inlineStr">
        <is>
          <t>JEANS</t>
        </is>
      </c>
      <c r="K17" s="415" t="n">
        <v>62046231</v>
      </c>
      <c r="L17" s="409" t="inlineStr">
        <is>
          <t>Women's or girls' cotton denim trousers and breeches (excl. industrial and occupational, bib and brace overalls and panties)</t>
        </is>
      </c>
      <c r="M17" s="410" t="inlineStr">
        <is>
          <t>WOMEN</t>
        </is>
      </c>
      <c r="N17" s="415" t="n"/>
      <c r="O17" s="411" t="inlineStr">
        <is>
          <t>7-1</t>
        </is>
      </c>
      <c r="P17" s="508" t="inlineStr">
        <is>
          <t>PP SPRAY + RAGS</t>
        </is>
      </c>
      <c r="Q17" s="508" t="n"/>
      <c r="R17" s="508" t="inlineStr">
        <is>
          <t>HIGH</t>
        </is>
      </c>
      <c r="S17" s="508" t="inlineStr">
        <is>
          <t>MID RISE SLIM</t>
        </is>
      </c>
      <c r="T17" s="508" t="inlineStr">
        <is>
          <t>24-32</t>
        </is>
      </c>
      <c r="U17" s="508" t="inlineStr">
        <is>
          <t>30-32-34</t>
        </is>
      </c>
      <c r="V17" s="508" t="inlineStr">
        <is>
          <t>C/O</t>
        </is>
      </c>
      <c r="W17" s="508" t="n"/>
      <c r="X17" s="508" t="inlineStr">
        <is>
          <t>SEASONAL MAIN</t>
        </is>
      </c>
      <c r="Y17" s="427" t="inlineStr">
        <is>
          <t>TUNISIA</t>
        </is>
      </c>
      <c r="Z17" s="427" t="inlineStr">
        <is>
          <t>ARTLAB</t>
        </is>
      </c>
      <c r="AA17" s="427" t="inlineStr">
        <is>
          <t>ARTLAB</t>
        </is>
      </c>
      <c r="AB17" s="427" t="inlineStr">
        <is>
          <t>INTERWASHING</t>
        </is>
      </c>
      <c r="AC17" s="508" t="n"/>
      <c r="AD17" s="508" t="inlineStr">
        <is>
          <t>CALIK</t>
        </is>
      </c>
      <c r="AE17" s="508" t="inlineStr">
        <is>
          <t>70628D Corona air blue ORGANIC + recycled</t>
        </is>
      </c>
      <c r="AF17" s="508" t="inlineStr">
        <is>
          <t>70476D CORONA AIR BLUE</t>
        </is>
      </c>
      <c r="AG17" s="415" t="inlineStr">
        <is>
          <t>TBC</t>
        </is>
      </c>
      <c r="AH17" s="503" t="inlineStr">
        <is>
          <t>93% Sustainable fabric</t>
        </is>
      </c>
      <c r="AI17" s="508" t="inlineStr">
        <is>
          <t>78% Organic cotton, 15% recycled cotton, 5% elastomultiester, 2% elastane</t>
        </is>
      </c>
      <c r="AJ17" s="508" t="inlineStr">
        <is>
          <t>11,5 oz</t>
        </is>
      </c>
      <c r="AK17" s="421" t="inlineStr">
        <is>
          <t>4,7/140</t>
        </is>
      </c>
      <c r="AL17" s="416" t="n">
        <v>3000</v>
      </c>
      <c r="AM17" s="416" t="n"/>
      <c r="AN17" s="508" t="inlineStr">
        <is>
          <t>345M ORDERED BY MARIA</t>
        </is>
      </c>
      <c r="AO17" s="419" t="n"/>
      <c r="AP17" s="419" t="n"/>
      <c r="AQ17" s="419" t="n"/>
      <c r="AR17" s="420" t="n">
        <v>1.29</v>
      </c>
      <c r="AS17" s="421" t="n"/>
      <c r="AT17" s="421" t="inlineStr">
        <is>
          <t>EUR</t>
        </is>
      </c>
      <c r="AU17" s="421" t="inlineStr">
        <is>
          <t>FOB</t>
        </is>
      </c>
      <c r="AV17" s="421" t="inlineStr">
        <is>
          <t>90 DAYS NETT</t>
        </is>
      </c>
      <c r="AW17" s="421" t="inlineStr">
        <is>
          <t>cfmd</t>
        </is>
      </c>
      <c r="AX17" s="421">
        <f>IFERROR((BI17*(1-[1]Assumptions!$K$3))*(1-BG17),0)</f>
        <v/>
      </c>
      <c r="AY17" s="421" t="n">
        <v>45</v>
      </c>
      <c r="AZ17" s="421" t="n"/>
      <c r="BA17" s="421" t="n">
        <v>26.4</v>
      </c>
      <c r="BB17" s="422">
        <f>IFERROR(((IF(BA17&gt;0, BA17, IF(AZ17&gt;0, AZ17, 0))))*INDEX(Assumptions!$B:$B,MATCH(Y17,Assumptions!$A:$A,0)),0)</f>
        <v/>
      </c>
      <c r="BC17" s="422">
        <f>IFERROR(((IF(BA17&gt;0, BA17, IF(AZ17&gt;0, AZ17, 0))))*INDEX(Assumptions!$C:$C,MATCH(Y17,Assumptions!$A:$A,0)),0)</f>
        <v/>
      </c>
      <c r="BD17" s="422">
        <f>IFERROR(((IF(BA17&gt;0, BA17, IF(AZ17&gt;0, AZ17, 0))))*INDEX(Assumptions!$D:$D,MATCH(Y17,Assumptions!$A:$A,0)),0)</f>
        <v/>
      </c>
      <c r="BE17" s="422">
        <f>IFERROR(((IF(BA17&gt;0, BA17, IF(AZ17&gt;0, AZ17, 0))))*INDEX(Assumptions!$G:$G,MATCH(Z17,Assumptions!$F:$F,0)),0)</f>
        <v/>
      </c>
      <c r="BF17" s="422">
        <f>SUM(BB17:BE17)</f>
        <v/>
      </c>
      <c r="BG17" s="423">
        <f>IFERROR(INDEX(Assumptions!$B:$B,MATCH(Y17,Assumptions!$A:$A,0))+INDEX(Assumptions!$C:$C,MATCH(Y17,Assumptions!$A:$A,0))+INDEX(Assumptions!$D:$D,MATCH(Y17,Assumptions!$A:$A,0))+INDEX(Assumptions!$G:$G,MATCH(Z17,Assumptions!$F:$F,0)),0)</f>
        <v/>
      </c>
      <c r="BH17" s="421">
        <f>((IF(BA17&gt;0, BA17, IF(AZ17&gt;0, AZ17, 0))))+BF17</f>
        <v/>
      </c>
      <c r="BI17" s="421">
        <f>BL17/BK17</f>
        <v/>
      </c>
      <c r="BJ17" s="421">
        <f>BL17/2.38</f>
        <v/>
      </c>
      <c r="BK17" s="508" t="n">
        <v>2.5</v>
      </c>
      <c r="BL17" s="421" t="n">
        <v>149.95</v>
      </c>
      <c r="BM17" s="510">
        <f>IF(SUM(AZ17:BA17)=0,0,(BI17-BH17)/BI17)</f>
        <v/>
      </c>
      <c r="BN17" s="421">
        <f>AY17*CA17</f>
        <v/>
      </c>
      <c r="BO17" s="421" t="n">
        <v>7.8</v>
      </c>
      <c r="BP17" s="421" t="n">
        <v>3.15</v>
      </c>
      <c r="BQ17" s="425" t="n">
        <v>42605</v>
      </c>
      <c r="BR17" s="425" t="n"/>
      <c r="BS17" s="425" t="n"/>
      <c r="BT17" s="427" t="n"/>
      <c r="BU17" s="425" t="n"/>
      <c r="BV17" s="425" t="n"/>
      <c r="BW17" s="425" t="inlineStr">
        <is>
          <t>N/A</t>
        </is>
      </c>
      <c r="BX17" s="425" t="n">
        <v>42665</v>
      </c>
      <c r="BY17" s="427" t="n"/>
      <c r="BZ17" s="427" t="n"/>
      <c r="CA17" s="508" t="n">
        <v>17</v>
      </c>
      <c r="CB17" s="429" t="inlineStr">
        <is>
          <t>27x32</t>
        </is>
      </c>
      <c r="CC17" s="429" t="n">
        <v>3</v>
      </c>
      <c r="CD17" s="430" t="n">
        <v>42669</v>
      </c>
      <c r="CE17" s="430" t="n"/>
      <c r="CF17" s="675" t="n"/>
      <c r="CG17" s="675" t="n"/>
      <c r="CH17" s="489" t="inlineStr">
        <is>
          <t>N/A</t>
        </is>
      </c>
      <c r="CI17" s="676" t="n">
        <v>42768</v>
      </c>
      <c r="CJ17" s="433" t="inlineStr">
        <is>
          <t>N/A</t>
        </is>
      </c>
      <c r="CK17" s="677" t="n"/>
      <c r="CL17" s="436" t="inlineStr">
        <is>
          <t>NEW FABRIC</t>
        </is>
      </c>
      <c r="CM17" s="436" t="n"/>
      <c r="CN17" s="435" t="n">
        <v>42864</v>
      </c>
      <c r="CO17" s="435" t="n"/>
      <c r="CP17" s="435" t="n"/>
      <c r="CQ17" s="430" t="inlineStr">
        <is>
          <t>CXLD!</t>
        </is>
      </c>
      <c r="CR17" s="430" t="n"/>
      <c r="CS17" s="429" t="n"/>
      <c r="CT17" s="430" t="inlineStr">
        <is>
          <t>wash very much OOT!</t>
        </is>
      </c>
      <c r="CU17" s="430" t="n"/>
      <c r="CV17" s="676" t="n"/>
      <c r="CW17" s="438" t="n"/>
      <c r="CX17" s="438" t="n"/>
      <c r="CY17" s="438" t="n">
        <v>176</v>
      </c>
      <c r="CZ17" s="439">
        <f>CY17*AR17</f>
        <v/>
      </c>
      <c r="DA17" s="438" t="n"/>
      <c r="DB17" s="438" t="n"/>
      <c r="DC17" s="438" t="n"/>
      <c r="DD17" s="438" t="n">
        <v>4013248</v>
      </c>
      <c r="DE17" s="678">
        <f>CY17*BI17</f>
        <v/>
      </c>
      <c r="DF17" s="678">
        <f>DE17-(CY17*BH17)</f>
        <v/>
      </c>
      <c r="DG17" s="530" t="n"/>
      <c r="DH17" s="530" t="n"/>
      <c r="DI17" s="530" t="n"/>
      <c r="DJ17" s="530" t="n"/>
      <c r="DK17" s="530" t="n"/>
      <c r="DL17" s="530" t="n"/>
      <c r="DM17" s="530" t="n"/>
      <c r="DN17" s="530" t="n"/>
      <c r="DO17" s="530" t="n"/>
      <c r="DP17" s="530" t="n"/>
    </row>
    <row customFormat="1" customHeight="1" ht="15" r="18" s="568">
      <c r="A18" s="464" t="inlineStr">
        <is>
          <t>K170701105</t>
        </is>
      </c>
      <c r="B18" s="464" t="n">
        <v>2010102698</v>
      </c>
      <c r="C18" s="454" t="inlineStr">
        <is>
          <t>D.USED</t>
        </is>
      </c>
      <c r="D18" s="464" t="inlineStr">
        <is>
          <t>JUNO</t>
        </is>
      </c>
      <c r="E18" s="464" t="inlineStr">
        <is>
          <t xml:space="preserve">DARK BARELY WORN </t>
        </is>
      </c>
      <c r="F18" s="464" t="n">
        <v>2</v>
      </c>
      <c r="G18" s="455" t="inlineStr">
        <is>
          <t>x</t>
        </is>
      </c>
      <c r="H18" s="484" t="n">
        <v>42840</v>
      </c>
      <c r="I18" s="464" t="n"/>
      <c r="J18" s="521" t="inlineStr">
        <is>
          <t>JEANS</t>
        </is>
      </c>
      <c r="K18" s="464" t="n">
        <v>62046231</v>
      </c>
      <c r="L18" s="457" t="inlineStr">
        <is>
          <t>Women's or girls' cotton denim trousers and breeches (excl. industrial and occupational, bib and brace overalls and panties)</t>
        </is>
      </c>
      <c r="M18" s="458" t="inlineStr">
        <is>
          <t>WOMEN</t>
        </is>
      </c>
      <c r="N18" s="464" t="n"/>
      <c r="O18" s="460" t="inlineStr">
        <is>
          <t>6-1</t>
        </is>
      </c>
      <c r="P18" s="462" t="inlineStr">
        <is>
          <t>TBC</t>
        </is>
      </c>
      <c r="Q18" s="462" t="n"/>
      <c r="R18" s="462" t="inlineStr">
        <is>
          <t>HIGH</t>
        </is>
      </c>
      <c r="S18" s="462" t="inlineStr">
        <is>
          <t>MID RISE SLIM</t>
        </is>
      </c>
      <c r="T18" s="462" t="inlineStr">
        <is>
          <t>24-32</t>
        </is>
      </c>
      <c r="U18" s="462" t="inlineStr">
        <is>
          <t>30-32-34</t>
        </is>
      </c>
      <c r="V18" s="462" t="inlineStr">
        <is>
          <t>C/O</t>
        </is>
      </c>
      <c r="W18" s="462" t="n"/>
      <c r="X18" s="462" t="inlineStr">
        <is>
          <t>KINGS OF LAUNDRY</t>
        </is>
      </c>
      <c r="Y18" s="472" t="inlineStr">
        <is>
          <t>TUNISIA</t>
        </is>
      </c>
      <c r="Z18" s="472" t="inlineStr">
        <is>
          <t>ARTLAB</t>
        </is>
      </c>
      <c r="AA18" s="472" t="inlineStr">
        <is>
          <t>JEANS SERVICES</t>
        </is>
      </c>
      <c r="AB18" s="472" t="inlineStr">
        <is>
          <t>ELLETI</t>
        </is>
      </c>
      <c r="AC18" s="462" t="n"/>
      <c r="AD18" s="464" t="inlineStr">
        <is>
          <t>ROYO</t>
        </is>
      </c>
      <c r="AE18" s="464" t="inlineStr">
        <is>
          <t>WILLOW TPX 31629</t>
        </is>
      </c>
      <c r="AF18" s="464" t="n"/>
      <c r="AG18" s="464" t="inlineStr">
        <is>
          <t>TBC</t>
        </is>
      </c>
      <c r="AH18" s="500" t="inlineStr">
        <is>
          <t>95% Sustainable fabric</t>
        </is>
      </c>
      <c r="AI18" s="462" t="inlineStr">
        <is>
          <t>75% Organic cotton, 20% recycled cotton, 3% other fibers, 2% elastane</t>
        </is>
      </c>
      <c r="AJ18" s="462" t="inlineStr">
        <is>
          <t>10 oz</t>
        </is>
      </c>
      <c r="AK18" s="465" t="inlineStr">
        <is>
          <t>5,6 / 140</t>
        </is>
      </c>
      <c r="AL18" s="462" t="n"/>
      <c r="AM18" s="507" t="n"/>
      <c r="AN18" s="462" t="inlineStr">
        <is>
          <t>195M ORDERED BY MARIA</t>
        </is>
      </c>
      <c r="AO18" s="466" t="n"/>
      <c r="AP18" s="466" t="n"/>
      <c r="AQ18" s="466" t="n"/>
      <c r="AR18" s="467" t="n">
        <v>1.29</v>
      </c>
      <c r="AS18" s="465" t="n"/>
      <c r="AT18" s="465" t="inlineStr">
        <is>
          <t>EUR</t>
        </is>
      </c>
      <c r="AU18" s="465" t="inlineStr">
        <is>
          <t>FOB</t>
        </is>
      </c>
      <c r="AV18" s="465" t="inlineStr">
        <is>
          <t>90 DAYS NETT</t>
        </is>
      </c>
      <c r="AW18" s="465" t="inlineStr">
        <is>
          <t>cfmd</t>
        </is>
      </c>
      <c r="AX18" s="465">
        <f>IFERROR((BI18*(1-[1]Assumptions!$K$3))*(1-BG18),0)</f>
        <v/>
      </c>
      <c r="AY18" s="465" t="n">
        <v>45</v>
      </c>
      <c r="AZ18" s="465" t="n"/>
      <c r="BA18" s="465" t="n">
        <v>30.8</v>
      </c>
      <c r="BB18" s="468">
        <f>IFERROR(((IF(BA18&gt;0, BA18, IF(AZ18&gt;0, AZ18, 0))))*INDEX(Assumptions!$B:$B,MATCH(Y18,Assumptions!$A:$A,0)),0)</f>
        <v/>
      </c>
      <c r="BC18" s="468">
        <f>IFERROR(((IF(BA18&gt;0, BA18, IF(AZ18&gt;0, AZ18, 0))))*INDEX(Assumptions!$C:$C,MATCH(Y18,Assumptions!$A:$A,0)),0)</f>
        <v/>
      </c>
      <c r="BD18" s="468">
        <f>IFERROR(((IF(BA18&gt;0, BA18, IF(AZ18&gt;0, AZ18, 0))))*INDEX(Assumptions!$D:$D,MATCH(Y18,Assumptions!$A:$A,0)),0)</f>
        <v/>
      </c>
      <c r="BE18" s="468">
        <f>IFERROR(((IF(BA18&gt;0, BA18, IF(AZ18&gt;0, AZ18, 0))))*INDEX(Assumptions!$G:$G,MATCH(Z18,Assumptions!$F:$F,0)),0)</f>
        <v/>
      </c>
      <c r="BF18" s="468">
        <f>SUM(BB18:BE18)</f>
        <v/>
      </c>
      <c r="BG18" s="469">
        <f>IFERROR(INDEX(Assumptions!$B:$B,MATCH(Y18,Assumptions!$A:$A,0))+INDEX(Assumptions!$C:$C,MATCH(Y18,Assumptions!$A:$A,0))+INDEX(Assumptions!$D:$D,MATCH(Y18,Assumptions!$A:$A,0))+INDEX(Assumptions!$G:$G,MATCH(Z18,Assumptions!$F:$F,0)),0)</f>
        <v/>
      </c>
      <c r="BH18" s="465">
        <f>((IF(BA18&gt;0, BA18, IF(AZ18&gt;0, AZ18, 0))))+BF18</f>
        <v/>
      </c>
      <c r="BI18" s="465">
        <f>BL18/BK18</f>
        <v/>
      </c>
      <c r="BJ18" s="465">
        <f>BL18/2.38</f>
        <v/>
      </c>
      <c r="BK18" s="462" t="n">
        <v>2.5</v>
      </c>
      <c r="BL18" s="465" t="n">
        <v>169.95</v>
      </c>
      <c r="BM18" s="523">
        <f>IF(SUM(AZ18:BA18)=0,0,(BI18-BH18)/BI18)</f>
        <v/>
      </c>
      <c r="BN18" s="465">
        <f>AY18*CA18</f>
        <v/>
      </c>
      <c r="BO18" s="465" t="n">
        <v>15.6</v>
      </c>
      <c r="BP18" s="465" t="n">
        <v>1.25</v>
      </c>
      <c r="BQ18" s="471" t="n">
        <v>42605</v>
      </c>
      <c r="BR18" s="471" t="n"/>
      <c r="BS18" s="471" t="n"/>
      <c r="BT18" s="472" t="n"/>
      <c r="BU18" s="471" t="n"/>
      <c r="BV18" s="471" t="n"/>
      <c r="BW18" s="471" t="inlineStr">
        <is>
          <t>N/A</t>
        </is>
      </c>
      <c r="BX18" s="471" t="n">
        <v>42665</v>
      </c>
      <c r="BY18" s="471" t="inlineStr">
        <is>
          <t>NEEDS TO BE SUSTAINABLE</t>
        </is>
      </c>
      <c r="BZ18" s="471" t="n"/>
      <c r="CA18" s="462" t="n">
        <v>17</v>
      </c>
      <c r="CB18" s="473" t="inlineStr">
        <is>
          <t>27x32</t>
        </is>
      </c>
      <c r="CC18" s="473" t="n">
        <v>17</v>
      </c>
      <c r="CD18" s="474" t="n">
        <v>42669</v>
      </c>
      <c r="CE18" s="474" t="n"/>
      <c r="CF18" s="681" t="n"/>
      <c r="CG18" s="681" t="n"/>
      <c r="CH18" s="501" t="inlineStr">
        <is>
          <t>NOT</t>
        </is>
      </c>
      <c r="CI18" s="682" t="n">
        <v>42767</v>
      </c>
      <c r="CJ18" s="477" t="n">
        <v>42747</v>
      </c>
      <c r="CK18" s="683" t="inlineStr">
        <is>
          <t>ex facty 25-02-17</t>
        </is>
      </c>
      <c r="CL18" s="479" t="inlineStr">
        <is>
          <t>NEW FABRIC</t>
        </is>
      </c>
      <c r="CM18" s="479" t="n"/>
      <c r="CN18" s="480" t="n"/>
      <c r="CO18" s="480" t="n"/>
      <c r="CP18" s="480" t="n"/>
      <c r="CQ18" s="474" t="n"/>
      <c r="CR18" s="474" t="n"/>
      <c r="CS18" s="429" t="n"/>
      <c r="CT18" s="474" t="n"/>
      <c r="CU18" s="474" t="n"/>
      <c r="CV18" s="682" t="n"/>
      <c r="CW18" s="481" t="n"/>
      <c r="CX18" s="481" t="n"/>
      <c r="CY18" s="481" t="n"/>
      <c r="CZ18" s="502">
        <f>CY18*AR18</f>
        <v/>
      </c>
      <c r="DA18" s="481" t="n"/>
      <c r="DB18" s="481" t="n"/>
      <c r="DC18" s="481" t="n"/>
      <c r="DD18" s="481" t="inlineStr">
        <is>
          <t>-</t>
        </is>
      </c>
      <c r="DE18" s="684">
        <f>CY18*BI18</f>
        <v/>
      </c>
      <c r="DF18" s="684">
        <f>DE18-(CY18*BH18)</f>
        <v/>
      </c>
      <c r="DG18" s="535" t="n"/>
      <c r="DH18" s="535" t="n"/>
      <c r="DI18" s="535" t="n"/>
      <c r="DJ18" s="535" t="n"/>
      <c r="DK18" s="535" t="n"/>
      <c r="DL18" s="535" t="n"/>
      <c r="DM18" s="535" t="n"/>
      <c r="DN18" s="535" t="n"/>
      <c r="DO18" s="535" t="n"/>
      <c r="DP18" s="535" t="n"/>
    </row>
    <row customFormat="1" customHeight="1" ht="15" r="19" s="568">
      <c r="A19" s="415" t="inlineStr">
        <is>
          <t>K170701106</t>
        </is>
      </c>
      <c r="B19" s="415" t="n">
        <v>2010102699</v>
      </c>
      <c r="C19" s="404" t="inlineStr">
        <is>
          <t>M.USED</t>
        </is>
      </c>
      <c r="D19" s="415" t="inlineStr">
        <is>
          <t>JUNO</t>
        </is>
      </c>
      <c r="E19" s="415" t="inlineStr">
        <is>
          <t>DUSTY SCRATCH</t>
        </is>
      </c>
      <c r="F19" s="415" t="n">
        <v>1</v>
      </c>
      <c r="G19" s="405" t="n"/>
      <c r="H19" s="674" t="n"/>
      <c r="I19" s="415" t="n"/>
      <c r="J19" s="487" t="inlineStr">
        <is>
          <t>JEANS</t>
        </is>
      </c>
      <c r="K19" s="415" t="n">
        <v>62046231</v>
      </c>
      <c r="L19" s="409" t="inlineStr">
        <is>
          <t>Women's or girls' cotton denim trousers and breeches (excl. industrial and occupational, bib and brace overalls and panties)</t>
        </is>
      </c>
      <c r="M19" s="410" t="inlineStr">
        <is>
          <t>WOMEN</t>
        </is>
      </c>
      <c r="N19" s="415" t="n"/>
      <c r="O19" s="411" t="inlineStr">
        <is>
          <t>12-1</t>
        </is>
      </c>
      <c r="P19" s="508" t="inlineStr">
        <is>
          <t>PP SPRAY + RAGS</t>
        </is>
      </c>
      <c r="Q19" s="508" t="n"/>
      <c r="R19" s="508" t="inlineStr">
        <is>
          <t>HIGH</t>
        </is>
      </c>
      <c r="S19" s="508" t="inlineStr">
        <is>
          <t>MID RISE SLIM</t>
        </is>
      </c>
      <c r="T19" s="508" t="inlineStr">
        <is>
          <t>24-32</t>
        </is>
      </c>
      <c r="U19" s="508" t="inlineStr">
        <is>
          <t>30-32-34</t>
        </is>
      </c>
      <c r="V19" s="508" t="inlineStr">
        <is>
          <t>C/O</t>
        </is>
      </c>
      <c r="W19" s="508" t="n"/>
      <c r="X19" s="508" t="inlineStr">
        <is>
          <t>SEASONAL MAIN</t>
        </is>
      </c>
      <c r="Y19" s="427" t="inlineStr">
        <is>
          <t>TUNISIA</t>
        </is>
      </c>
      <c r="Z19" s="427" t="inlineStr">
        <is>
          <t>ARTLAB</t>
        </is>
      </c>
      <c r="AA19" s="427" t="inlineStr">
        <is>
          <t>ARTLAB</t>
        </is>
      </c>
      <c r="AB19" s="427" t="inlineStr">
        <is>
          <t>INTERWASHING</t>
        </is>
      </c>
      <c r="AC19" s="508" t="n"/>
      <c r="AD19" s="508" t="inlineStr">
        <is>
          <t>ROYO</t>
        </is>
      </c>
      <c r="AE19" s="508" t="inlineStr">
        <is>
          <t>MAPLE 314</t>
        </is>
      </c>
      <c r="AF19" s="415" t="n"/>
      <c r="AG19" s="415" t="inlineStr">
        <is>
          <t>TBC</t>
        </is>
      </c>
      <c r="AH19" s="503" t="inlineStr">
        <is>
          <t>95% Sustainable fabric</t>
        </is>
      </c>
      <c r="AI19" s="508" t="inlineStr">
        <is>
          <t>75% Organic cotton, 20% recycled cotton, 3% other fibers, 2% elastane</t>
        </is>
      </c>
      <c r="AJ19" s="416" t="inlineStr">
        <is>
          <t>11 oz</t>
        </is>
      </c>
      <c r="AK19" s="417" t="inlineStr">
        <is>
          <t>5,15 / 134</t>
        </is>
      </c>
      <c r="AL19" s="416" t="n"/>
      <c r="AM19" s="416" t="n"/>
      <c r="AN19" s="508" t="inlineStr">
        <is>
          <t xml:space="preserve">105M ORDERED BY MARIA </t>
        </is>
      </c>
      <c r="AO19" s="419" t="n"/>
      <c r="AP19" s="419" t="n"/>
      <c r="AQ19" s="419" t="n"/>
      <c r="AR19" s="420" t="n">
        <v>1.24</v>
      </c>
      <c r="AS19" s="421" t="n"/>
      <c r="AT19" s="421" t="inlineStr">
        <is>
          <t>EUR</t>
        </is>
      </c>
      <c r="AU19" s="421" t="inlineStr">
        <is>
          <t>FOB</t>
        </is>
      </c>
      <c r="AV19" s="421" t="inlineStr">
        <is>
          <t>90 DAYS NETT</t>
        </is>
      </c>
      <c r="AW19" s="421" t="n">
        <v>25</v>
      </c>
      <c r="AX19" s="421">
        <f>IFERROR((BI19*(1-[1]Assumptions!$K$3))*(1-BG19),0)</f>
        <v/>
      </c>
      <c r="AY19" s="421" t="n">
        <v>45</v>
      </c>
      <c r="AZ19" s="421" t="n"/>
      <c r="BA19" s="421" t="n">
        <v>25.6</v>
      </c>
      <c r="BB19" s="422">
        <f>IFERROR(((IF(BA19&gt;0, BA19, IF(AZ19&gt;0, AZ19, 0))))*INDEX(Assumptions!$B:$B,MATCH(Y19,Assumptions!$A:$A,0)),0)</f>
        <v/>
      </c>
      <c r="BC19" s="422">
        <f>IFERROR(((IF(BA19&gt;0, BA19, IF(AZ19&gt;0, AZ19, 0))))*INDEX(Assumptions!$C:$C,MATCH(Y19,Assumptions!$A:$A,0)),0)</f>
        <v/>
      </c>
      <c r="BD19" s="422">
        <f>IFERROR(((IF(BA19&gt;0, BA19, IF(AZ19&gt;0, AZ19, 0))))*INDEX(Assumptions!$D:$D,MATCH(Y19,Assumptions!$A:$A,0)),0)</f>
        <v/>
      </c>
      <c r="BE19" s="422">
        <f>IFERROR(((IF(BA19&gt;0, BA19, IF(AZ19&gt;0, AZ19, 0))))*INDEX(Assumptions!$G:$G,MATCH(Z19,Assumptions!$F:$F,0)),0)</f>
        <v/>
      </c>
      <c r="BF19" s="422">
        <f>SUM(BB19:BE19)</f>
        <v/>
      </c>
      <c r="BG19" s="423">
        <f>IFERROR(INDEX(Assumptions!$B:$B,MATCH(Y19,Assumptions!$A:$A,0))+INDEX(Assumptions!$C:$C,MATCH(Y19,Assumptions!$A:$A,0))+INDEX(Assumptions!$D:$D,MATCH(Y19,Assumptions!$A:$A,0))+INDEX(Assumptions!$G:$G,MATCH(Z19,Assumptions!$F:$F,0)),0)</f>
        <v/>
      </c>
      <c r="BH19" s="421">
        <f>((IF(BA19&gt;0, BA19, IF(AZ19&gt;0, AZ19, 0))))+BF19</f>
        <v/>
      </c>
      <c r="BI19" s="421">
        <f>BL19/BK19</f>
        <v/>
      </c>
      <c r="BJ19" s="421">
        <f>BL19/2.38</f>
        <v/>
      </c>
      <c r="BK19" s="508" t="n">
        <v>2.5</v>
      </c>
      <c r="BL19" s="421" t="n">
        <v>139.95</v>
      </c>
      <c r="BM19" s="510">
        <f>IF(SUM(AZ19:BA19)=0,0,(BI19-BH19)/BI19)</f>
        <v/>
      </c>
      <c r="BN19" s="421">
        <f>AY19*CA19</f>
        <v/>
      </c>
      <c r="BO19" s="421" t="n">
        <v>8.4</v>
      </c>
      <c r="BP19" s="421" t="n">
        <v>3.15</v>
      </c>
      <c r="BQ19" s="425" t="n">
        <v>42605</v>
      </c>
      <c r="BR19" s="425" t="n"/>
      <c r="BS19" s="425" t="n"/>
      <c r="BT19" s="427" t="n"/>
      <c r="BU19" s="425" t="n"/>
      <c r="BV19" s="425" t="n"/>
      <c r="BW19" s="425" t="inlineStr">
        <is>
          <t>N/A</t>
        </is>
      </c>
      <c r="BX19" s="425" t="n">
        <v>42665</v>
      </c>
      <c r="BY19" s="427" t="n"/>
      <c r="BZ19" s="427" t="n"/>
      <c r="CA19" s="508" t="n">
        <v>17</v>
      </c>
      <c r="CB19" s="429" t="inlineStr">
        <is>
          <t>27x32</t>
        </is>
      </c>
      <c r="CC19" s="429" t="n">
        <v>3</v>
      </c>
      <c r="CD19" s="430" t="n">
        <v>42669</v>
      </c>
      <c r="CE19" s="430" t="n"/>
      <c r="CF19" s="675" t="n"/>
      <c r="CG19" s="675" t="n"/>
      <c r="CH19" s="489" t="inlineStr">
        <is>
          <t>N/A</t>
        </is>
      </c>
      <c r="CI19" s="676" t="n">
        <v>42768</v>
      </c>
      <c r="CJ19" s="433" t="inlineStr">
        <is>
          <t>N/A</t>
        </is>
      </c>
      <c r="CK19" s="677" t="n"/>
      <c r="CL19" s="436" t="n"/>
      <c r="CM19" s="436" t="n"/>
      <c r="CN19" s="435" t="n">
        <v>42867</v>
      </c>
      <c r="CO19" s="435" t="n"/>
      <c r="CP19" s="435" t="n"/>
      <c r="CQ19" s="430" t="n">
        <v>42972</v>
      </c>
      <c r="CR19" s="430" t="inlineStr">
        <is>
          <t>amsterdam HQ</t>
        </is>
      </c>
      <c r="CS19" s="429" t="n">
        <v>5</v>
      </c>
      <c r="CT19" s="430" t="n"/>
      <c r="CU19" s="430" t="n"/>
      <c r="CV19" s="676" t="n"/>
      <c r="CW19" s="438" t="n"/>
      <c r="CX19" s="438" t="n"/>
      <c r="CY19" s="438" t="n">
        <v>182</v>
      </c>
      <c r="CZ19" s="439">
        <f>CY19*AR19</f>
        <v/>
      </c>
      <c r="DA19" s="438" t="n"/>
      <c r="DB19" s="438" t="n"/>
      <c r="DC19" s="438" t="n"/>
      <c r="DD19" s="438" t="n">
        <v>4013249</v>
      </c>
      <c r="DE19" s="678">
        <f>CY19*BI19</f>
        <v/>
      </c>
      <c r="DF19" s="678">
        <f>DE19-(CY19*BH19)</f>
        <v/>
      </c>
      <c r="DG19" s="530" t="n"/>
      <c r="DH19" s="530" t="n"/>
      <c r="DI19" s="530" t="n"/>
      <c r="DJ19" s="530" t="n"/>
      <c r="DK19" s="530" t="n"/>
      <c r="DL19" s="530" t="n"/>
      <c r="DM19" s="530" t="n"/>
      <c r="DN19" s="530" t="n"/>
      <c r="DO19" s="530" t="n"/>
      <c r="DP19" s="530" t="n"/>
    </row>
    <row customFormat="1" customHeight="1" ht="15" r="20" s="530">
      <c r="A20" s="415" t="inlineStr">
        <is>
          <t>K170701107</t>
        </is>
      </c>
      <c r="B20" s="415" t="n">
        <v>2010102700</v>
      </c>
      <c r="C20" s="404" t="inlineStr">
        <is>
          <t>D.USED</t>
        </is>
      </c>
      <c r="D20" s="415" t="inlineStr">
        <is>
          <t>JUNO</t>
        </is>
      </c>
      <c r="E20" s="415" t="inlineStr">
        <is>
          <t>TINTED WORN</t>
        </is>
      </c>
      <c r="F20" s="415" t="n">
        <v>2</v>
      </c>
      <c r="G20" s="405" t="n"/>
      <c r="H20" s="674" t="n"/>
      <c r="I20" s="415" t="n"/>
      <c r="J20" s="487" t="inlineStr">
        <is>
          <t>JEANS</t>
        </is>
      </c>
      <c r="K20" s="415" t="n">
        <v>62046231</v>
      </c>
      <c r="L20" s="409" t="inlineStr">
        <is>
          <t>Women's or girls' cotton denim trousers and breeches (excl. industrial and occupational, bib and brace overalls and panties)</t>
        </is>
      </c>
      <c r="M20" s="410" t="inlineStr">
        <is>
          <t>WOMEN</t>
        </is>
      </c>
      <c r="N20" s="415" t="n"/>
      <c r="O20" s="411" t="inlineStr">
        <is>
          <t>7-3</t>
        </is>
      </c>
      <c r="P20" s="508" t="inlineStr">
        <is>
          <t>PP SPRAY</t>
        </is>
      </c>
      <c r="Q20" s="508" t="n"/>
      <c r="R20" s="508" t="inlineStr">
        <is>
          <t>HIGH</t>
        </is>
      </c>
      <c r="S20" s="508" t="inlineStr">
        <is>
          <t>MID RISE SLIM</t>
        </is>
      </c>
      <c r="T20" s="508" t="inlineStr">
        <is>
          <t>24-32</t>
        </is>
      </c>
      <c r="U20" s="508" t="inlineStr">
        <is>
          <t>30-32-34</t>
        </is>
      </c>
      <c r="V20" s="508" t="inlineStr">
        <is>
          <t>C/O</t>
        </is>
      </c>
      <c r="W20" s="508" t="n"/>
      <c r="X20" s="508" t="inlineStr">
        <is>
          <t>SEASONAL MAIN</t>
        </is>
      </c>
      <c r="Y20" s="427" t="inlineStr">
        <is>
          <t>TUNISIA</t>
        </is>
      </c>
      <c r="Z20" s="427" t="inlineStr">
        <is>
          <t>ARTLAB</t>
        </is>
      </c>
      <c r="AA20" s="427" t="inlineStr">
        <is>
          <t>ARTLAB</t>
        </is>
      </c>
      <c r="AB20" s="427" t="inlineStr">
        <is>
          <t>INTERWASHING</t>
        </is>
      </c>
      <c r="AC20" s="508" t="n"/>
      <c r="AD20" s="508" t="inlineStr">
        <is>
          <t>CALIK</t>
        </is>
      </c>
      <c r="AE20" s="508" t="inlineStr">
        <is>
          <t>70628D Corona air blue ORGANIC + recycled</t>
        </is>
      </c>
      <c r="AF20" s="508" t="inlineStr">
        <is>
          <t>70476D CORONA AIR BLUE</t>
        </is>
      </c>
      <c r="AG20" s="415" t="inlineStr">
        <is>
          <t>TBC</t>
        </is>
      </c>
      <c r="AH20" s="503" t="inlineStr">
        <is>
          <t>93% Sustainable fabric</t>
        </is>
      </c>
      <c r="AI20" s="508" t="inlineStr">
        <is>
          <t>78% Organic cotton, 15% recycled cotton, 5% elastomultiester, 2% elastane</t>
        </is>
      </c>
      <c r="AJ20" s="508" t="inlineStr">
        <is>
          <t>11,5 oz</t>
        </is>
      </c>
      <c r="AK20" s="421" t="inlineStr">
        <is>
          <t>4,7/140</t>
        </is>
      </c>
      <c r="AL20" s="416" t="n">
        <v>3000</v>
      </c>
      <c r="AM20" s="416" t="n"/>
      <c r="AN20" s="508" t="inlineStr">
        <is>
          <t>345M ORDERED BY MARIA</t>
        </is>
      </c>
      <c r="AO20" s="419" t="n"/>
      <c r="AP20" s="419" t="n"/>
      <c r="AQ20" s="419" t="n"/>
      <c r="AR20" s="420" t="n">
        <v>1.3</v>
      </c>
      <c r="AS20" s="421" t="n"/>
      <c r="AT20" s="421" t="inlineStr">
        <is>
          <t>EUR</t>
        </is>
      </c>
      <c r="AU20" s="421" t="inlineStr">
        <is>
          <t>FOB</t>
        </is>
      </c>
      <c r="AV20" s="421" t="inlineStr">
        <is>
          <t>90 DAYS NETT</t>
        </is>
      </c>
      <c r="AW20" s="421" t="inlineStr">
        <is>
          <t>cfmd</t>
        </is>
      </c>
      <c r="AX20" s="421">
        <f>IFERROR((BI20*(1-[1]Assumptions!$K$3))*(1-BG20),0)</f>
        <v/>
      </c>
      <c r="AY20" s="421" t="n">
        <v>45</v>
      </c>
      <c r="AZ20" s="421" t="n"/>
      <c r="BA20" s="421" t="n">
        <v>25</v>
      </c>
      <c r="BB20" s="422">
        <f>IFERROR(((IF(BA20&gt;0, BA20, IF(AZ20&gt;0, AZ20, 0))))*INDEX(Assumptions!$B:$B,MATCH(Y20,Assumptions!$A:$A,0)),0)</f>
        <v/>
      </c>
      <c r="BC20" s="422">
        <f>IFERROR(((IF(BA20&gt;0, BA20, IF(AZ20&gt;0, AZ20, 0))))*INDEX(Assumptions!$C:$C,MATCH(Y20,Assumptions!$A:$A,0)),0)</f>
        <v/>
      </c>
      <c r="BD20" s="422">
        <f>IFERROR(((IF(BA20&gt;0, BA20, IF(AZ20&gt;0, AZ20, 0))))*INDEX(Assumptions!$D:$D,MATCH(Y20,Assumptions!$A:$A,0)),0)</f>
        <v/>
      </c>
      <c r="BE20" s="422">
        <f>IFERROR(((IF(BA20&gt;0, BA20, IF(AZ20&gt;0, AZ20, 0))))*INDEX(Assumptions!$G:$G,MATCH(Z20,Assumptions!$F:$F,0)),0)</f>
        <v/>
      </c>
      <c r="BF20" s="422">
        <f>SUM(BB20:BE20)</f>
        <v/>
      </c>
      <c r="BG20" s="423">
        <f>IFERROR(INDEX(Assumptions!$B:$B,MATCH(Y20,Assumptions!$A:$A,0))+INDEX(Assumptions!$C:$C,MATCH(Y20,Assumptions!$A:$A,0))+INDEX(Assumptions!$D:$D,MATCH(Y20,Assumptions!$A:$A,0))+INDEX(Assumptions!$G:$G,MATCH(Z20,Assumptions!$F:$F,0)),0)</f>
        <v/>
      </c>
      <c r="BH20" s="421">
        <f>((IF(BA20&gt;0, BA20, IF(AZ20&gt;0, AZ20, 0))))+BF20</f>
        <v/>
      </c>
      <c r="BI20" s="421">
        <f>BL20/BK20</f>
        <v/>
      </c>
      <c r="BJ20" s="421">
        <f>BL20/2.38</f>
        <v/>
      </c>
      <c r="BK20" s="508" t="n">
        <v>2.5</v>
      </c>
      <c r="BL20" s="421" t="n">
        <v>139.95</v>
      </c>
      <c r="BM20" s="510">
        <f>IF(SUM(AZ20:BA20)=0,0,(BI20-BH20)/BI20)</f>
        <v/>
      </c>
      <c r="BN20" s="421">
        <f>AY20*CA20</f>
        <v/>
      </c>
      <c r="BO20" s="421" t="n">
        <v>7.2</v>
      </c>
      <c r="BP20" s="421" t="n">
        <v>3.15</v>
      </c>
      <c r="BQ20" s="425" t="n">
        <v>42605</v>
      </c>
      <c r="BR20" s="425" t="n"/>
      <c r="BS20" s="425" t="n"/>
      <c r="BT20" s="427" t="n"/>
      <c r="BU20" s="425" t="n"/>
      <c r="BV20" s="425" t="n"/>
      <c r="BW20" s="425" t="inlineStr">
        <is>
          <t>N/A</t>
        </is>
      </c>
      <c r="BX20" s="425" t="n">
        <v>42665</v>
      </c>
      <c r="BY20" s="427" t="inlineStr">
        <is>
          <t>NEW TEST COPY INPUT</t>
        </is>
      </c>
      <c r="BZ20" s="427" t="n"/>
      <c r="CA20" s="508" t="n">
        <v>17</v>
      </c>
      <c r="CB20" s="429" t="inlineStr">
        <is>
          <t>27x32</t>
        </is>
      </c>
      <c r="CC20" s="429" t="n">
        <v>3</v>
      </c>
      <c r="CD20" s="430" t="n">
        <v>42669</v>
      </c>
      <c r="CE20" s="430" t="n"/>
      <c r="CF20" s="675" t="n"/>
      <c r="CG20" s="675" t="n"/>
      <c r="CH20" s="489" t="inlineStr">
        <is>
          <t>N/A</t>
        </is>
      </c>
      <c r="CI20" s="676" t="n">
        <v>42768</v>
      </c>
      <c r="CJ20" s="433" t="inlineStr">
        <is>
          <t>N/A</t>
        </is>
      </c>
      <c r="CK20" s="677" t="n"/>
      <c r="CL20" s="436" t="n"/>
      <c r="CM20" s="436" t="n"/>
      <c r="CN20" s="435" t="n">
        <v>42864</v>
      </c>
      <c r="CO20" s="435" t="n"/>
      <c r="CP20" s="435" t="n"/>
      <c r="CQ20" s="430" t="n">
        <v>42950</v>
      </c>
      <c r="CR20" s="430" t="inlineStr">
        <is>
          <t>Tunisia</t>
        </is>
      </c>
      <c r="CS20" s="429" t="n">
        <v>2</v>
      </c>
      <c r="CT20" s="430" t="inlineStr">
        <is>
          <t>half thigh - 1,7 to 2,4 too small OK due to stretch. Your mmnts are all in tolerance, pls double check! Send pic for approval</t>
        </is>
      </c>
      <c r="CU20" s="430" t="n"/>
      <c r="CV20" s="676" t="n"/>
      <c r="CW20" s="438" t="n"/>
      <c r="CX20" s="438" t="n"/>
      <c r="CY20" s="438" t="n">
        <v>542</v>
      </c>
      <c r="CZ20" s="439">
        <f>CY20*AR20</f>
        <v/>
      </c>
      <c r="DA20" s="438" t="n"/>
      <c r="DB20" s="438" t="n"/>
      <c r="DC20" s="438" t="n"/>
      <c r="DD20" s="438" t="n">
        <v>4013250</v>
      </c>
      <c r="DE20" s="678">
        <f>CY20*BI20</f>
        <v/>
      </c>
      <c r="DF20" s="678">
        <f>DE20-(CY20*BH20)</f>
        <v/>
      </c>
      <c r="DG20" s="535" t="n"/>
      <c r="DH20" s="535" t="n"/>
      <c r="DI20" s="535" t="n"/>
      <c r="DJ20" s="535" t="n"/>
      <c r="DK20" s="535" t="n"/>
      <c r="DL20" s="535" t="n"/>
      <c r="DM20" s="535" t="n"/>
      <c r="DN20" s="535" t="n"/>
      <c r="DO20" s="535" t="n"/>
      <c r="DP20" s="535" t="n"/>
    </row>
    <row customFormat="1" customHeight="1" ht="14.25" r="21" s="530">
      <c r="A21" s="415" t="inlineStr">
        <is>
          <t>K170701108</t>
        </is>
      </c>
      <c r="B21" s="415" t="n">
        <v>2010102701</v>
      </c>
      <c r="C21" s="532" t="inlineStr">
        <is>
          <t>DGREY</t>
        </is>
      </c>
      <c r="D21" s="415" t="inlineStr">
        <is>
          <t>JUNO</t>
        </is>
      </c>
      <c r="E21" s="415" t="inlineStr">
        <is>
          <t>GREY BLUE WORN</t>
        </is>
      </c>
      <c r="F21" s="415" t="n">
        <v>2</v>
      </c>
      <c r="G21" s="405" t="n"/>
      <c r="H21" s="674" t="n"/>
      <c r="I21" s="415" t="n"/>
      <c r="J21" s="487" t="inlineStr">
        <is>
          <t>JEANS</t>
        </is>
      </c>
      <c r="K21" s="415" t="n">
        <v>62046231</v>
      </c>
      <c r="L21" s="409" t="inlineStr">
        <is>
          <t>Women's or girls' cotton denim trousers and breeches (excl. industrial and occupational, bib and brace overalls and panties)</t>
        </is>
      </c>
      <c r="M21" s="410" t="inlineStr">
        <is>
          <t>WOMEN</t>
        </is>
      </c>
      <c r="N21" s="415" t="n"/>
      <c r="O21" s="411" t="inlineStr">
        <is>
          <t>27-1</t>
        </is>
      </c>
      <c r="P21" s="508" t="inlineStr">
        <is>
          <t>PP SPRAY + RESIN</t>
        </is>
      </c>
      <c r="Q21" s="508" t="n"/>
      <c r="R21" s="508" t="inlineStr">
        <is>
          <t>BASIC</t>
        </is>
      </c>
      <c r="S21" s="508" t="inlineStr">
        <is>
          <t>MID RISE SLIM</t>
        </is>
      </c>
      <c r="T21" s="508" t="inlineStr">
        <is>
          <t>24-32</t>
        </is>
      </c>
      <c r="U21" s="508" t="inlineStr">
        <is>
          <t>30-32-34</t>
        </is>
      </c>
      <c r="V21" s="508" t="inlineStr">
        <is>
          <t>C/O</t>
        </is>
      </c>
      <c r="W21" s="508" t="n"/>
      <c r="X21" s="508" t="inlineStr">
        <is>
          <t>SEASONAL MAIN</t>
        </is>
      </c>
      <c r="Y21" s="427" t="inlineStr">
        <is>
          <t>TUNISIA</t>
        </is>
      </c>
      <c r="Z21" s="427" t="inlineStr">
        <is>
          <t>ARTLAB</t>
        </is>
      </c>
      <c r="AA21" s="427" t="inlineStr">
        <is>
          <t>ARTLAB</t>
        </is>
      </c>
      <c r="AB21" s="427" t="inlineStr">
        <is>
          <t>INTERWASHING</t>
        </is>
      </c>
      <c r="AC21" s="508" t="n"/>
      <c r="AD21" s="508" t="inlineStr">
        <is>
          <t>CALIK</t>
        </is>
      </c>
      <c r="AE21" s="415" t="inlineStr">
        <is>
          <t>D7676O336 Carter nesta blue OD black</t>
        </is>
      </c>
      <c r="AF21" s="508" t="n"/>
      <c r="AG21" s="415" t="inlineStr">
        <is>
          <t>TBC</t>
        </is>
      </c>
      <c r="AH21" s="508" t="inlineStr">
        <is>
          <t>99% Sustainable fabric</t>
        </is>
      </c>
      <c r="AI21" s="508" t="inlineStr">
        <is>
          <t>99% Organic cotton, 1% elastane</t>
        </is>
      </c>
      <c r="AJ21" s="416" t="inlineStr">
        <is>
          <t>12 oz</t>
        </is>
      </c>
      <c r="AK21" s="417" t="inlineStr">
        <is>
          <t>4,93 / 142</t>
        </is>
      </c>
      <c r="AL21" s="416" t="n"/>
      <c r="AM21" s="416" t="n"/>
      <c r="AN21" s="508" t="inlineStr">
        <is>
          <t>OK FROM AW16</t>
        </is>
      </c>
      <c r="AO21" s="419" t="n"/>
      <c r="AP21" s="419" t="n"/>
      <c r="AQ21" s="419" t="n"/>
      <c r="AR21" s="420" t="n">
        <v>1.26</v>
      </c>
      <c r="AS21" s="421" t="n"/>
      <c r="AT21" s="421" t="inlineStr">
        <is>
          <t>EUR</t>
        </is>
      </c>
      <c r="AU21" s="421" t="inlineStr">
        <is>
          <t>FOB</t>
        </is>
      </c>
      <c r="AV21" s="421" t="inlineStr">
        <is>
          <t>90 DAYS NETT</t>
        </is>
      </c>
      <c r="AW21" s="421" t="inlineStr">
        <is>
          <t>cfmd</t>
        </is>
      </c>
      <c r="AX21" s="421">
        <f>IFERROR((BI21*(1-[1]Assumptions!$K$3))*(1-BG21),0)</f>
        <v/>
      </c>
      <c r="AY21" s="421" t="n">
        <v>45</v>
      </c>
      <c r="AZ21" s="421" t="n"/>
      <c r="BA21" s="421" t="n">
        <v>24</v>
      </c>
      <c r="BB21" s="422">
        <f>IFERROR(((IF(BA21&gt;0, BA21, IF(AZ21&gt;0, AZ21, 0))))*INDEX(Assumptions!$B:$B,MATCH(Y21,Assumptions!$A:$A,0)),0)</f>
        <v/>
      </c>
      <c r="BC21" s="422">
        <f>IFERROR(((IF(BA21&gt;0, BA21, IF(AZ21&gt;0, AZ21, 0))))*INDEX(Assumptions!$C:$C,MATCH(Y21,Assumptions!$A:$A,0)),0)</f>
        <v/>
      </c>
      <c r="BD21" s="422">
        <f>IFERROR(((IF(BA21&gt;0, BA21, IF(AZ21&gt;0, AZ21, 0))))*INDEX(Assumptions!$D:$D,MATCH(Y21,Assumptions!$A:$A,0)),0)</f>
        <v/>
      </c>
      <c r="BE21" s="422">
        <f>IFERROR(((IF(BA21&gt;0, BA21, IF(AZ21&gt;0, AZ21, 0))))*INDEX(Assumptions!$G:$G,MATCH(Z21,Assumptions!$F:$F,0)),0)</f>
        <v/>
      </c>
      <c r="BF21" s="422">
        <f>SUM(BB21:BE21)</f>
        <v/>
      </c>
      <c r="BG21" s="423">
        <f>IFERROR(INDEX(Assumptions!$B:$B,MATCH(Y21,Assumptions!$A:$A,0))+INDEX(Assumptions!$C:$C,MATCH(Y21,Assumptions!$A:$A,0))+INDEX(Assumptions!$D:$D,MATCH(Y21,Assumptions!$A:$A,0))+INDEX(Assumptions!$G:$G,MATCH(Z21,Assumptions!$F:$F,0)),0)</f>
        <v/>
      </c>
      <c r="BH21" s="421">
        <f>((IF(BA21&gt;0, BA21, IF(AZ21&gt;0, AZ21, 0))))+BF21</f>
        <v/>
      </c>
      <c r="BI21" s="421">
        <f>BL21/BK21</f>
        <v/>
      </c>
      <c r="BJ21" s="421">
        <f>BL21/2.38</f>
        <v/>
      </c>
      <c r="BK21" s="508" t="n">
        <v>2.5</v>
      </c>
      <c r="BL21" s="421" t="n">
        <v>139.95</v>
      </c>
      <c r="BM21" s="510">
        <f>IF(SUM(AZ21:BA21)=0,0,(BI21-BH21)/BI21)</f>
        <v/>
      </c>
      <c r="BN21" s="421">
        <f>AY21*CA21</f>
        <v/>
      </c>
      <c r="BO21" s="421" t="n">
        <v>6.2</v>
      </c>
      <c r="BP21" s="421" t="n">
        <v>3</v>
      </c>
      <c r="BQ21" s="425" t="n">
        <v>42605</v>
      </c>
      <c r="BR21" s="425" t="n"/>
      <c r="BS21" s="425" t="n"/>
      <c r="BT21" s="427" t="n"/>
      <c r="BU21" s="425" t="n"/>
      <c r="BV21" s="425" t="n"/>
      <c r="BW21" s="425" t="inlineStr">
        <is>
          <t>N/A</t>
        </is>
      </c>
      <c r="BX21" s="425" t="n">
        <v>42665</v>
      </c>
      <c r="BY21" s="427" t="n"/>
      <c r="BZ21" s="427" t="n"/>
      <c r="CA21" s="508" t="n">
        <v>17</v>
      </c>
      <c r="CB21" s="429" t="inlineStr">
        <is>
          <t>27x32</t>
        </is>
      </c>
      <c r="CC21" s="429" t="n">
        <v>3</v>
      </c>
      <c r="CD21" s="430" t="n">
        <v>42669</v>
      </c>
      <c r="CE21" s="430" t="inlineStr">
        <is>
          <t>knee and calf bit tight</t>
        </is>
      </c>
      <c r="CF21" s="430" t="inlineStr">
        <is>
          <t>Knee and calf 1/2 size too small</t>
        </is>
      </c>
      <c r="CG21" s="675" t="n"/>
      <c r="CH21" s="676" t="inlineStr">
        <is>
          <t>NOT</t>
        </is>
      </c>
      <c r="CI21" s="676" t="n">
        <v>42767</v>
      </c>
      <c r="CJ21" s="433" t="n">
        <v>42747</v>
      </c>
      <c r="CK21" s="677" t="inlineStr">
        <is>
          <t>ex facty 25-02-17</t>
        </is>
      </c>
      <c r="CL21" s="436" t="inlineStr">
        <is>
          <t>TOO TIGHT ON SMS</t>
        </is>
      </c>
      <c r="CM21" s="436" t="n"/>
      <c r="CN21" s="435" t="n">
        <v>42853</v>
      </c>
      <c r="CO21" s="435" t="n"/>
      <c r="CP21" s="435" t="n"/>
      <c r="CQ21" s="430" t="n">
        <v>42929</v>
      </c>
      <c r="CR21" s="430" t="inlineStr">
        <is>
          <t>Tunisia</t>
        </is>
      </c>
      <c r="CS21" s="429" t="n">
        <v>5</v>
      </c>
      <c r="CT21" s="430" t="n"/>
      <c r="CU21" s="430" t="n"/>
      <c r="CV21" s="676" t="n"/>
      <c r="CW21" s="438" t="n"/>
      <c r="CX21" s="438" t="n"/>
      <c r="CY21" s="438" t="n">
        <v>623</v>
      </c>
      <c r="CZ21" s="439">
        <f>CY21*AR21</f>
        <v/>
      </c>
      <c r="DA21" s="438" t="n"/>
      <c r="DB21" s="438" t="n"/>
      <c r="DC21" s="438" t="n"/>
      <c r="DD21" s="438" t="n">
        <v>4013251</v>
      </c>
      <c r="DE21" s="678">
        <f>CY21*BI21</f>
        <v/>
      </c>
      <c r="DF21" s="678">
        <f>DE21-(CY21*BH21)</f>
        <v/>
      </c>
      <c r="DG21" s="535" t="n"/>
      <c r="DH21" s="535" t="n"/>
      <c r="DI21" s="535" t="n"/>
      <c r="DJ21" s="535" t="n"/>
      <c r="DK21" s="535" t="n"/>
      <c r="DL21" s="535" t="n"/>
      <c r="DM21" s="535" t="n"/>
      <c r="DN21" s="535" t="n"/>
      <c r="DO21" s="535" t="n"/>
      <c r="DP21" s="535" t="n"/>
    </row>
    <row customFormat="1" customHeight="1" ht="15" r="22" s="530">
      <c r="A22" s="415" t="inlineStr">
        <is>
          <t>K170701109</t>
        </is>
      </c>
      <c r="B22" s="404" t="n">
        <v>2010102509</v>
      </c>
      <c r="C22" s="404" t="inlineStr">
        <is>
          <t>M.USED</t>
        </is>
      </c>
      <c r="D22" s="415" t="inlineStr">
        <is>
          <t>JUNO</t>
        </is>
      </c>
      <c r="E22" s="415" t="inlineStr">
        <is>
          <t>GLORY BLUE 6 MONTHS</t>
        </is>
      </c>
      <c r="F22" s="415" t="n">
        <v>1</v>
      </c>
      <c r="G22" s="405" t="n"/>
      <c r="H22" s="674" t="n"/>
      <c r="I22" s="415" t="n"/>
      <c r="J22" s="487" t="inlineStr">
        <is>
          <t>JEANS</t>
        </is>
      </c>
      <c r="K22" s="415" t="n">
        <v>62046231</v>
      </c>
      <c r="L22" s="409" t="inlineStr">
        <is>
          <t>Women's or girls' cotton denim trousers and breeches (excl. industrial and occupational, bib and brace overalls and panties)</t>
        </is>
      </c>
      <c r="M22" s="410" t="inlineStr">
        <is>
          <t>WOMEN</t>
        </is>
      </c>
      <c r="N22" s="415" t="n"/>
      <c r="O22" s="411" t="inlineStr">
        <is>
          <t>C/O</t>
        </is>
      </c>
      <c r="P22" s="508" t="inlineStr">
        <is>
          <t>PP SPRAY + RESIN + RAGS</t>
        </is>
      </c>
      <c r="Q22" s="508" t="n"/>
      <c r="R22" s="508" t="inlineStr">
        <is>
          <t>HIGH</t>
        </is>
      </c>
      <c r="S22" s="508" t="inlineStr">
        <is>
          <t>MID RISE SLIM</t>
        </is>
      </c>
      <c r="T22" s="508" t="inlineStr">
        <is>
          <t>24-32</t>
        </is>
      </c>
      <c r="U22" s="508" t="inlineStr">
        <is>
          <t>30-32-34</t>
        </is>
      </c>
      <c r="V22" s="508" t="inlineStr">
        <is>
          <t>C/O</t>
        </is>
      </c>
      <c r="W22" s="508" t="inlineStr">
        <is>
          <t>C/O SS17</t>
        </is>
      </c>
      <c r="X22" s="508" t="inlineStr">
        <is>
          <t>SEASONAL MAIN</t>
        </is>
      </c>
      <c r="Y22" s="427" t="inlineStr">
        <is>
          <t>TUNISIA</t>
        </is>
      </c>
      <c r="Z22" s="427" t="inlineStr">
        <is>
          <t>ARTLAB</t>
        </is>
      </c>
      <c r="AA22" s="427" t="inlineStr">
        <is>
          <t>ARTLAB</t>
        </is>
      </c>
      <c r="AB22" s="427" t="inlineStr">
        <is>
          <t>INTERWASHING</t>
        </is>
      </c>
      <c r="AC22" s="508" t="n"/>
      <c r="AD22" s="415" t="inlineStr">
        <is>
          <t>ORTA</t>
        </is>
      </c>
      <c r="AE22" s="415" t="inlineStr">
        <is>
          <t>9586A-46 i-Core glory Polar</t>
        </is>
      </c>
      <c r="AF22" s="508" t="n"/>
      <c r="AG22" s="415" t="n">
        <v>52</v>
      </c>
      <c r="AH22" s="503" t="inlineStr">
        <is>
          <t>98% Sustainable fabric</t>
        </is>
      </c>
      <c r="AI22" s="508" t="inlineStr">
        <is>
          <t>98% Organic cotton, 2% elastane</t>
        </is>
      </c>
      <c r="AJ22" s="416" t="inlineStr">
        <is>
          <t>13 oz</t>
        </is>
      </c>
      <c r="AK22" s="417" t="n">
        <v>5.25</v>
      </c>
      <c r="AL22" s="416" t="n"/>
      <c r="AM22" s="416" t="n"/>
      <c r="AN22" s="508" t="n"/>
      <c r="AO22" s="419" t="n"/>
      <c r="AP22" s="419" t="n"/>
      <c r="AQ22" s="419" t="n"/>
      <c r="AR22" s="420" t="n"/>
      <c r="AS22" s="421" t="inlineStr">
        <is>
          <t>HH</t>
        </is>
      </c>
      <c r="AT22" s="421" t="inlineStr">
        <is>
          <t>EUR</t>
        </is>
      </c>
      <c r="AU22" s="421" t="inlineStr">
        <is>
          <t>FOB</t>
        </is>
      </c>
      <c r="AV22" s="421" t="inlineStr">
        <is>
          <t>90 DAYS NETT</t>
        </is>
      </c>
      <c r="AW22" s="421" t="inlineStr">
        <is>
          <t>cfmd</t>
        </is>
      </c>
      <c r="AX22" s="421">
        <f>IFERROR((BI22*(1-[1]Assumptions!$K$3))*(1-BG22),0)</f>
        <v/>
      </c>
      <c r="AY22" s="421" t="n">
        <v>45</v>
      </c>
      <c r="AZ22" s="421" t="n"/>
      <c r="BA22" s="421" t="n">
        <v>24.9</v>
      </c>
      <c r="BB22" s="422">
        <f>IFERROR(((IF(BA22&gt;0, BA22, IF(AZ22&gt;0, AZ22, 0))))*INDEX(Assumptions!$B:$B,MATCH(Y22,Assumptions!$A:$A,0)),0)</f>
        <v/>
      </c>
      <c r="BC22" s="422">
        <f>IFERROR(((IF(BA22&gt;0, BA22, IF(AZ22&gt;0, AZ22, 0))))*INDEX(Assumptions!$C:$C,MATCH(Y22,Assumptions!$A:$A,0)),0)</f>
        <v/>
      </c>
      <c r="BD22" s="422">
        <f>IFERROR(((IF(BA22&gt;0, BA22, IF(AZ22&gt;0, AZ22, 0))))*INDEX(Assumptions!$D:$D,MATCH(Y22,Assumptions!$A:$A,0)),0)</f>
        <v/>
      </c>
      <c r="BE22" s="422">
        <f>IFERROR(((IF(BA22&gt;0, BA22, IF(AZ22&gt;0, AZ22, 0))))*INDEX(Assumptions!$G:$G,MATCH(Z22,Assumptions!$F:$F,0)),0)</f>
        <v/>
      </c>
      <c r="BF22" s="422">
        <f>SUM(BB22:BE22)</f>
        <v/>
      </c>
      <c r="BG22" s="423">
        <f>IFERROR(INDEX(Assumptions!$B:$B,MATCH(Y22,Assumptions!$A:$A,0))+INDEX(Assumptions!$C:$C,MATCH(Y22,Assumptions!$A:$A,0))+INDEX(Assumptions!$D:$D,MATCH(Y22,Assumptions!$A:$A,0))+INDEX(Assumptions!$G:$G,MATCH(Z22,Assumptions!$F:$F,0)),0)</f>
        <v/>
      </c>
      <c r="BH22" s="421">
        <f>((IF(BA22&gt;0, BA22, IF(AZ22&gt;0, AZ22, 0))))+BF22</f>
        <v/>
      </c>
      <c r="BI22" s="421">
        <f>BL22/BK22</f>
        <v/>
      </c>
      <c r="BJ22" s="421">
        <f>BL22/2.38</f>
        <v/>
      </c>
      <c r="BK22" s="508" t="n">
        <v>2.5</v>
      </c>
      <c r="BL22" s="421" t="n">
        <v>139.95</v>
      </c>
      <c r="BM22" s="510">
        <f>IF(SUM(AZ22:BA22)=0,0,(BI22-BH22)/BI22)</f>
        <v/>
      </c>
      <c r="BN22" s="421">
        <f>AY22*CA22</f>
        <v/>
      </c>
      <c r="BO22" s="421" t="n"/>
      <c r="BP22" s="421" t="n"/>
      <c r="BQ22" s="425" t="n">
        <v>42605</v>
      </c>
      <c r="BR22" s="425" t="n"/>
      <c r="BS22" s="425" t="n"/>
      <c r="BT22" s="427" t="n"/>
      <c r="BU22" s="425" t="n"/>
      <c r="BV22" s="425" t="n"/>
      <c r="BW22" s="425" t="n"/>
      <c r="BX22" s="425" t="n"/>
      <c r="BY22" s="427" t="n"/>
      <c r="BZ22" s="427" t="n"/>
      <c r="CA22" s="429" t="n">
        <v>0</v>
      </c>
      <c r="CB22" s="429" t="n"/>
      <c r="CC22" s="429" t="n"/>
      <c r="CD22" s="430" t="n"/>
      <c r="CE22" s="430" t="n"/>
      <c r="CF22" s="675" t="n"/>
      <c r="CG22" s="675" t="n"/>
      <c r="CH22" s="489" t="inlineStr">
        <is>
          <t>N/A</t>
        </is>
      </c>
      <c r="CI22" s="676" t="n">
        <v>42852</v>
      </c>
      <c r="CJ22" s="433" t="inlineStr">
        <is>
          <t>N/A</t>
        </is>
      </c>
      <c r="CK22" s="677" t="n"/>
      <c r="CL22" s="436" t="n"/>
      <c r="CM22" s="436" t="n"/>
      <c r="CN22" s="435" t="inlineStr">
        <is>
          <t>n/a</t>
        </is>
      </c>
      <c r="CO22" s="435" t="n"/>
      <c r="CP22" s="435" t="n"/>
      <c r="CQ22" s="430" t="inlineStr">
        <is>
          <t>-</t>
        </is>
      </c>
      <c r="CR22" s="430" t="n"/>
      <c r="CS22" s="429" t="n"/>
      <c r="CT22" s="430" t="n"/>
      <c r="CU22" s="430" t="n"/>
      <c r="CV22" s="676" t="n"/>
      <c r="CW22" s="438" t="n"/>
      <c r="CX22" s="438" t="n"/>
      <c r="CY22" s="438" t="n">
        <v>0</v>
      </c>
      <c r="CZ22" s="439">
        <f>CY22*AR22</f>
        <v/>
      </c>
      <c r="DA22" s="438" t="n"/>
      <c r="DB22" s="438" t="n"/>
      <c r="DC22" s="438" t="n"/>
      <c r="DD22" s="438" t="inlineStr">
        <is>
          <t>-</t>
        </is>
      </c>
      <c r="DE22" s="678">
        <f>CY22*BI22</f>
        <v/>
      </c>
      <c r="DF22" s="678">
        <f>DE22-(CY22*BH22)</f>
        <v/>
      </c>
      <c r="DG22" s="584" t="n"/>
      <c r="DH22" s="584" t="n"/>
      <c r="DI22" s="584" t="n"/>
      <c r="DJ22" s="584" t="n"/>
      <c r="DK22" s="584" t="n"/>
      <c r="DL22" s="584" t="n"/>
      <c r="DM22" s="584" t="n"/>
      <c r="DN22" s="584" t="n"/>
      <c r="DO22" s="584" t="n"/>
      <c r="DP22" s="584" t="n"/>
    </row>
    <row customFormat="1" customHeight="1" ht="15" r="23" s="568">
      <c r="A23" s="415" t="inlineStr">
        <is>
          <t>K170701110</t>
        </is>
      </c>
      <c r="B23" s="404" t="n">
        <v>2010102510</v>
      </c>
      <c r="C23" s="404" t="inlineStr">
        <is>
          <t>DGREY</t>
        </is>
      </c>
      <c r="D23" s="415" t="inlineStr">
        <is>
          <t>JUNO</t>
        </is>
      </c>
      <c r="E23" s="415" t="inlineStr">
        <is>
          <t>GREY WORN IN</t>
        </is>
      </c>
      <c r="F23" s="415" t="n">
        <v>1</v>
      </c>
      <c r="G23" s="405" t="n"/>
      <c r="H23" s="674" t="n"/>
      <c r="I23" s="415" t="n"/>
      <c r="J23" s="487" t="inlineStr">
        <is>
          <t>JEANS</t>
        </is>
      </c>
      <c r="K23" s="415" t="n">
        <v>62046231</v>
      </c>
      <c r="L23" s="409" t="inlineStr">
        <is>
          <t>Women's or girls' cotton denim trousers and breeches (excl. industrial and occupational, bib and brace overalls and panties)</t>
        </is>
      </c>
      <c r="M23" s="410" t="inlineStr">
        <is>
          <t>WOMEN</t>
        </is>
      </c>
      <c r="N23" s="415" t="n"/>
      <c r="O23" s="411" t="inlineStr">
        <is>
          <t>C/O</t>
        </is>
      </c>
      <c r="P23" s="508" t="inlineStr">
        <is>
          <t>PP SPRAY</t>
        </is>
      </c>
      <c r="Q23" s="508" t="n"/>
      <c r="R23" s="508" t="inlineStr">
        <is>
          <t>HIGH</t>
        </is>
      </c>
      <c r="S23" s="508" t="inlineStr">
        <is>
          <t>MID RISE SLIM</t>
        </is>
      </c>
      <c r="T23" s="508" t="inlineStr">
        <is>
          <t>24-32</t>
        </is>
      </c>
      <c r="U23" s="508" t="inlineStr">
        <is>
          <t>30-32-34</t>
        </is>
      </c>
      <c r="V23" s="508" t="inlineStr">
        <is>
          <t>C/O</t>
        </is>
      </c>
      <c r="W23" s="508" t="inlineStr">
        <is>
          <t>C/O SS17</t>
        </is>
      </c>
      <c r="X23" s="508" t="inlineStr">
        <is>
          <t>SEASONAL MAIN</t>
        </is>
      </c>
      <c r="Y23" s="427" t="inlineStr">
        <is>
          <t>TUNISIA</t>
        </is>
      </c>
      <c r="Z23" s="427" t="inlineStr">
        <is>
          <t>ARTLAB</t>
        </is>
      </c>
      <c r="AA23" s="427" t="inlineStr">
        <is>
          <t>ARTLAB</t>
        </is>
      </c>
      <c r="AB23" s="427" t="inlineStr">
        <is>
          <t>INTERWASHING</t>
        </is>
      </c>
      <c r="AC23" s="508" t="n"/>
      <c r="AD23" s="508" t="inlineStr">
        <is>
          <t>CALIK</t>
        </is>
      </c>
      <c r="AE23" s="508" t="inlineStr">
        <is>
          <t>D7924O022 Pinus</t>
        </is>
      </c>
      <c r="AF23" s="508" t="n"/>
      <c r="AG23" s="415" t="inlineStr">
        <is>
          <t>TBC</t>
        </is>
      </c>
      <c r="AH23" s="508" t="inlineStr">
        <is>
          <t>97% Sustainable fabric</t>
        </is>
      </c>
      <c r="AI23" s="508" t="inlineStr">
        <is>
          <t>97,8% Organic cotton, 2,2% elastane</t>
        </is>
      </c>
      <c r="AJ23" s="416" t="inlineStr">
        <is>
          <t>11 oz</t>
        </is>
      </c>
      <c r="AK23" s="417" t="inlineStr">
        <is>
          <t>5 / 147</t>
        </is>
      </c>
      <c r="AL23" s="416" t="n"/>
      <c r="AM23" s="416" t="n"/>
      <c r="AN23" s="508" t="inlineStr">
        <is>
          <t>N/A</t>
        </is>
      </c>
      <c r="AO23" s="419" t="n"/>
      <c r="AP23" s="419" t="n"/>
      <c r="AQ23" s="419" t="n"/>
      <c r="AR23" s="420" t="n"/>
      <c r="AS23" s="421" t="inlineStr">
        <is>
          <t>HH</t>
        </is>
      </c>
      <c r="AT23" s="421" t="inlineStr">
        <is>
          <t>EUR</t>
        </is>
      </c>
      <c r="AU23" s="421" t="inlineStr">
        <is>
          <t>FOB</t>
        </is>
      </c>
      <c r="AV23" s="421" t="inlineStr">
        <is>
          <t>90 DAYS NETT</t>
        </is>
      </c>
      <c r="AW23" s="421" t="inlineStr">
        <is>
          <t>cfmd</t>
        </is>
      </c>
      <c r="AX23" s="421">
        <f>IFERROR((BI23*(1-[1]Assumptions!$K$3))*(1-BG23),0)</f>
        <v/>
      </c>
      <c r="AY23" s="421" t="n">
        <v>45</v>
      </c>
      <c r="AZ23" s="421" t="n"/>
      <c r="BA23" s="421" t="n">
        <v>23.6</v>
      </c>
      <c r="BB23" s="422">
        <f>IFERROR(((IF(BA23&gt;0, BA23, IF(AZ23&gt;0, AZ23, 0))))*INDEX(Assumptions!$B:$B,MATCH(Y23,Assumptions!$A:$A,0)),0)</f>
        <v/>
      </c>
      <c r="BC23" s="422">
        <f>IFERROR(((IF(BA23&gt;0, BA23, IF(AZ23&gt;0, AZ23, 0))))*INDEX(Assumptions!$C:$C,MATCH(Y23,Assumptions!$A:$A,0)),0)</f>
        <v/>
      </c>
      <c r="BD23" s="422">
        <f>IFERROR(((IF(BA23&gt;0, BA23, IF(AZ23&gt;0, AZ23, 0))))*INDEX(Assumptions!$D:$D,MATCH(Y23,Assumptions!$A:$A,0)),0)</f>
        <v/>
      </c>
      <c r="BE23" s="422">
        <f>IFERROR(((IF(BA23&gt;0, BA23, IF(AZ23&gt;0, AZ23, 0))))*INDEX(Assumptions!$G:$G,MATCH(Z23,Assumptions!$F:$F,0)),0)</f>
        <v/>
      </c>
      <c r="BF23" s="422">
        <f>SUM(BB23:BE23)</f>
        <v/>
      </c>
      <c r="BG23" s="423">
        <f>IFERROR(INDEX(Assumptions!$B:$B,MATCH(Y23,Assumptions!$A:$A,0))+INDEX(Assumptions!$C:$C,MATCH(Y23,Assumptions!$A:$A,0))+INDEX(Assumptions!$D:$D,MATCH(Y23,Assumptions!$A:$A,0))+INDEX(Assumptions!$G:$G,MATCH(Z23,Assumptions!$F:$F,0)),0)</f>
        <v/>
      </c>
      <c r="BH23" s="421">
        <f>((IF(BA23&gt;0, BA23, IF(AZ23&gt;0, AZ23, 0))))+BF23</f>
        <v/>
      </c>
      <c r="BI23" s="421">
        <f>BL23/BK23</f>
        <v/>
      </c>
      <c r="BJ23" s="421">
        <f>BL23/2.38</f>
        <v/>
      </c>
      <c r="BK23" s="508" t="n">
        <v>2.5</v>
      </c>
      <c r="BL23" s="421" t="n">
        <v>129.95</v>
      </c>
      <c r="BM23" s="510">
        <f>IF(SUM(AZ23:BA23)=0,0,(BI23-BH23)/BI23)</f>
        <v/>
      </c>
      <c r="BN23" s="421">
        <f>AY23*CA23</f>
        <v/>
      </c>
      <c r="BO23" s="421" t="n"/>
      <c r="BP23" s="421" t="n"/>
      <c r="BQ23" s="425" t="n">
        <v>42605</v>
      </c>
      <c r="BR23" s="425" t="n"/>
      <c r="BS23" s="425" t="n"/>
      <c r="BT23" s="427" t="n"/>
      <c r="BU23" s="425" t="n"/>
      <c r="BV23" s="425" t="n"/>
      <c r="BW23" s="425" t="inlineStr">
        <is>
          <t>N/A</t>
        </is>
      </c>
      <c r="BX23" s="425" t="n"/>
      <c r="BY23" s="427" t="n"/>
      <c r="BZ23" s="427" t="n"/>
      <c r="CA23" s="429" t="n">
        <v>0</v>
      </c>
      <c r="CB23" s="429" t="inlineStr">
        <is>
          <t>N/A</t>
        </is>
      </c>
      <c r="CC23" s="429" t="n"/>
      <c r="CD23" s="430" t="inlineStr">
        <is>
          <t>N/A</t>
        </is>
      </c>
      <c r="CE23" s="430" t="n"/>
      <c r="CF23" s="675" t="n"/>
      <c r="CG23" s="675" t="n"/>
      <c r="CH23" s="489" t="inlineStr">
        <is>
          <t>N/A</t>
        </is>
      </c>
      <c r="CI23" s="676" t="n">
        <v>42852</v>
      </c>
      <c r="CJ23" s="433" t="inlineStr">
        <is>
          <t>N/A</t>
        </is>
      </c>
      <c r="CK23" s="677" t="n"/>
      <c r="CL23" s="436" t="n"/>
      <c r="CM23" s="436" t="n"/>
      <c r="CN23" s="435" t="n">
        <v>42858</v>
      </c>
      <c r="CO23" s="435" t="n"/>
      <c r="CP23" s="435" t="n"/>
      <c r="CQ23" s="430" t="n">
        <v>42892</v>
      </c>
      <c r="CR23" s="430" t="inlineStr">
        <is>
          <t>Tunisia</t>
        </is>
      </c>
      <c r="CS23" s="429" t="n">
        <v>5</v>
      </c>
      <c r="CT23" s="430" t="n"/>
      <c r="CU23" s="430" t="n"/>
      <c r="CV23" s="676" t="n"/>
      <c r="CW23" s="438" t="n"/>
      <c r="CX23" s="438" t="n"/>
      <c r="CY23" s="438" t="n">
        <v>557</v>
      </c>
      <c r="CZ23" s="439">
        <f>CY23*AR23</f>
        <v/>
      </c>
      <c r="DA23" s="438" t="n"/>
      <c r="DB23" s="438" t="n"/>
      <c r="DC23" s="438" t="n"/>
      <c r="DD23" s="438" t="n">
        <v>4012866</v>
      </c>
      <c r="DE23" s="678">
        <f>CY23*BI23</f>
        <v/>
      </c>
      <c r="DF23" s="678">
        <f>DE23-(CY23*BH23)</f>
        <v/>
      </c>
      <c r="DG23" s="535" t="n"/>
      <c r="DH23" s="535" t="n"/>
      <c r="DI23" s="535" t="n"/>
      <c r="DJ23" s="535" t="n"/>
      <c r="DK23" s="535" t="n"/>
      <c r="DL23" s="535" t="n"/>
      <c r="DM23" s="535" t="n"/>
      <c r="DN23" s="535" t="n"/>
      <c r="DO23" s="535" t="n"/>
      <c r="DP23" s="535" t="n"/>
    </row>
    <row customFormat="1" customHeight="1" ht="15" r="24" s="530">
      <c r="A24" s="415" t="inlineStr">
        <is>
          <t>K170701111</t>
        </is>
      </c>
      <c r="B24" s="404" t="n">
        <v>2010102512</v>
      </c>
      <c r="C24" s="404" t="inlineStr">
        <is>
          <t>D.USED</t>
        </is>
      </c>
      <c r="D24" s="415" t="inlineStr">
        <is>
          <t>JUNO</t>
        </is>
      </c>
      <c r="E24" s="415" t="inlineStr">
        <is>
          <t>MIDNIGHT OVERDYE</t>
        </is>
      </c>
      <c r="F24" s="415" t="n">
        <v>1</v>
      </c>
      <c r="G24" s="405" t="n"/>
      <c r="H24" s="674" t="n"/>
      <c r="I24" s="415" t="n"/>
      <c r="J24" s="487" t="inlineStr">
        <is>
          <t>JEANS</t>
        </is>
      </c>
      <c r="K24" s="415" t="n">
        <v>62046231</v>
      </c>
      <c r="L24" s="409" t="inlineStr">
        <is>
          <t>Women's or girls' cotton denim trousers and breeches (excl. industrial and occupational, bib and brace overalls and panties)</t>
        </is>
      </c>
      <c r="M24" s="410" t="inlineStr">
        <is>
          <t>WOMEN</t>
        </is>
      </c>
      <c r="N24" s="415" t="n"/>
      <c r="O24" s="411" t="inlineStr">
        <is>
          <t>C/O</t>
        </is>
      </c>
      <c r="P24" s="508" t="inlineStr">
        <is>
          <t>PP SPRAY</t>
        </is>
      </c>
      <c r="Q24" s="508" t="n"/>
      <c r="R24" s="443" t="inlineStr">
        <is>
          <t>SUPER</t>
        </is>
      </c>
      <c r="S24" s="508" t="inlineStr">
        <is>
          <t>MID RISE SLIM</t>
        </is>
      </c>
      <c r="T24" s="508" t="inlineStr">
        <is>
          <t>24-32</t>
        </is>
      </c>
      <c r="U24" s="508" t="inlineStr">
        <is>
          <t>30-32-34</t>
        </is>
      </c>
      <c r="V24" s="508" t="inlineStr">
        <is>
          <t>C/O</t>
        </is>
      </c>
      <c r="W24" s="508" t="inlineStr">
        <is>
          <t>C/O SS17</t>
        </is>
      </c>
      <c r="X24" s="508" t="inlineStr">
        <is>
          <t>SEASONAL MAIN</t>
        </is>
      </c>
      <c r="Y24" s="427" t="inlineStr">
        <is>
          <t>TUNISIA</t>
        </is>
      </c>
      <c r="Z24" s="427" t="inlineStr">
        <is>
          <t>ARTLAB</t>
        </is>
      </c>
      <c r="AA24" s="427" t="inlineStr">
        <is>
          <t>ARTLAB</t>
        </is>
      </c>
      <c r="AB24" s="427" t="inlineStr">
        <is>
          <t>INTERWASHING</t>
        </is>
      </c>
      <c r="AC24" s="508" t="n"/>
      <c r="AD24" s="508" t="inlineStr">
        <is>
          <t>ORTA</t>
        </is>
      </c>
      <c r="AE24" s="415" t="inlineStr">
        <is>
          <t>9585B-33</t>
        </is>
      </c>
      <c r="AF24" s="508" t="inlineStr">
        <is>
          <t>8251 Carbon black OD</t>
        </is>
      </c>
      <c r="AG24" s="415" t="n">
        <v>36</v>
      </c>
      <c r="AH24" s="508" t="inlineStr">
        <is>
          <t>93% Sustainable fabric</t>
        </is>
      </c>
      <c r="AI24" s="508" t="inlineStr">
        <is>
          <t>78% Organic cotton, 15% tencel lyocell, 5% polyester, 2% elastane</t>
        </is>
      </c>
      <c r="AJ24" s="416" t="inlineStr">
        <is>
          <t>12 oz</t>
        </is>
      </c>
      <c r="AK24" s="417" t="inlineStr">
        <is>
          <t>5,45 / 127</t>
        </is>
      </c>
      <c r="AL24" s="416" t="n"/>
      <c r="AM24" s="416" t="n"/>
      <c r="AN24" s="508" t="inlineStr">
        <is>
          <t>N/A</t>
        </is>
      </c>
      <c r="AO24" s="419" t="n"/>
      <c r="AP24" s="419" t="n"/>
      <c r="AQ24" s="419" t="n"/>
      <c r="AR24" s="420" t="n"/>
      <c r="AS24" s="421" t="inlineStr">
        <is>
          <t>HH</t>
        </is>
      </c>
      <c r="AT24" s="421" t="inlineStr">
        <is>
          <t>EUR</t>
        </is>
      </c>
      <c r="AU24" s="421" t="inlineStr">
        <is>
          <t>FOB</t>
        </is>
      </c>
      <c r="AV24" s="421" t="inlineStr">
        <is>
          <t>90 DAYS NETT</t>
        </is>
      </c>
      <c r="AW24" s="421" t="inlineStr">
        <is>
          <t>cfmd</t>
        </is>
      </c>
      <c r="AX24" s="421">
        <f>IFERROR((BI24*(1-[1]Assumptions!$K$3))*(1-BG24),0)</f>
        <v/>
      </c>
      <c r="AY24" s="421" t="n">
        <v>45</v>
      </c>
      <c r="AZ24" s="421" t="n"/>
      <c r="BA24" s="421" t="n">
        <v>25.5</v>
      </c>
      <c r="BB24" s="422">
        <f>IFERROR(((IF(BA24&gt;0, BA24, IF(AZ24&gt;0, AZ24, 0))))*INDEX(Assumptions!$B:$B,MATCH(Y24,Assumptions!$A:$A,0)),0)</f>
        <v/>
      </c>
      <c r="BC24" s="422">
        <f>IFERROR(((IF(BA24&gt;0, BA24, IF(AZ24&gt;0, AZ24, 0))))*INDEX(Assumptions!$C:$C,MATCH(Y24,Assumptions!$A:$A,0)),0)</f>
        <v/>
      </c>
      <c r="BD24" s="422">
        <f>IFERROR(((IF(BA24&gt;0, BA24, IF(AZ24&gt;0, AZ24, 0))))*INDEX(Assumptions!$D:$D,MATCH(Y24,Assumptions!$A:$A,0)),0)</f>
        <v/>
      </c>
      <c r="BE24" s="422">
        <f>IFERROR(((IF(BA24&gt;0, BA24, IF(AZ24&gt;0, AZ24, 0))))*INDEX(Assumptions!$G:$G,MATCH(Z24,Assumptions!$F:$F,0)),0)</f>
        <v/>
      </c>
      <c r="BF24" s="422">
        <f>SUM(BB24:BE24)</f>
        <v/>
      </c>
      <c r="BG24" s="423">
        <f>IFERROR(INDEX(Assumptions!$B:$B,MATCH(Y24,Assumptions!$A:$A,0))+INDEX(Assumptions!$C:$C,MATCH(Y24,Assumptions!$A:$A,0))+INDEX(Assumptions!$D:$D,MATCH(Y24,Assumptions!$A:$A,0))+INDEX(Assumptions!$G:$G,MATCH(Z24,Assumptions!$F:$F,0)),0)</f>
        <v/>
      </c>
      <c r="BH24" s="421">
        <f>((IF(BA24&gt;0, BA24, IF(AZ24&gt;0, AZ24, 0))))+BF24</f>
        <v/>
      </c>
      <c r="BI24" s="421">
        <f>BL24/BK24</f>
        <v/>
      </c>
      <c r="BJ24" s="421">
        <f>BL24/2.38</f>
        <v/>
      </c>
      <c r="BK24" s="508" t="n">
        <v>2.5</v>
      </c>
      <c r="BL24" s="421" t="n">
        <v>139.95</v>
      </c>
      <c r="BM24" s="510">
        <f>IF(SUM(AZ24:BA24)=0,0,(BI24-BH24)/BI24)</f>
        <v/>
      </c>
      <c r="BN24" s="421">
        <f>AY24*CA24</f>
        <v/>
      </c>
      <c r="BO24" s="421" t="n"/>
      <c r="BP24" s="421" t="n"/>
      <c r="BQ24" s="425" t="n">
        <v>42605</v>
      </c>
      <c r="BR24" s="425" t="n"/>
      <c r="BS24" s="425" t="n"/>
      <c r="BT24" s="427" t="n"/>
      <c r="BU24" s="425" t="n"/>
      <c r="BV24" s="425" t="n"/>
      <c r="BW24" s="425" t="inlineStr">
        <is>
          <t>N/A</t>
        </is>
      </c>
      <c r="BX24" s="425" t="n"/>
      <c r="BY24" s="427" t="inlineStr">
        <is>
          <t>X NEW FABRIC LESS STRETCHY</t>
        </is>
      </c>
      <c r="BZ24" s="427" t="n"/>
      <c r="CA24" s="429" t="n">
        <v>0</v>
      </c>
      <c r="CB24" s="429" t="inlineStr">
        <is>
          <t>N/A</t>
        </is>
      </c>
      <c r="CC24" s="429" t="n"/>
      <c r="CD24" s="430" t="inlineStr">
        <is>
          <t>N/A</t>
        </is>
      </c>
      <c r="CE24" s="430" t="n"/>
      <c r="CF24" s="675" t="n"/>
      <c r="CG24" s="675" t="n"/>
      <c r="CH24" s="489" t="inlineStr">
        <is>
          <t>N/A</t>
        </is>
      </c>
      <c r="CI24" s="676" t="n">
        <v>42852</v>
      </c>
      <c r="CJ24" s="433" t="inlineStr">
        <is>
          <t>N/A</t>
        </is>
      </c>
      <c r="CK24" s="677" t="n"/>
      <c r="CL24" s="436" t="n"/>
      <c r="CM24" s="436" t="n"/>
      <c r="CN24" s="435" t="n">
        <v>42877</v>
      </c>
      <c r="CO24" s="435" t="n"/>
      <c r="CP24" s="435" t="n"/>
      <c r="CQ24" s="430" t="n">
        <v>42936</v>
      </c>
      <c r="CR24" s="430" t="inlineStr">
        <is>
          <t>Tunisia</t>
        </is>
      </c>
      <c r="CS24" s="429" t="n"/>
      <c r="CT24" s="430" t="n"/>
      <c r="CU24" s="430" t="n"/>
      <c r="CV24" s="676" t="n"/>
      <c r="CW24" s="438" t="n"/>
      <c r="CX24" s="438" t="n"/>
      <c r="CY24" s="438" t="n">
        <v>636</v>
      </c>
      <c r="CZ24" s="439">
        <f>CY24*AR24</f>
        <v/>
      </c>
      <c r="DA24" s="438" t="n"/>
      <c r="DB24" s="438" t="n"/>
      <c r="DC24" s="438" t="n"/>
      <c r="DD24" s="438" t="n">
        <v>4013311</v>
      </c>
      <c r="DE24" s="678">
        <f>CY24*BI24</f>
        <v/>
      </c>
      <c r="DF24" s="678">
        <f>DE24-(CY24*BH24)</f>
        <v/>
      </c>
      <c r="DG24" s="568" t="n"/>
      <c r="DH24" s="568" t="n"/>
      <c r="DI24" s="568" t="n"/>
      <c r="DJ24" s="568" t="n"/>
      <c r="DK24" s="568" t="n"/>
      <c r="DL24" s="568" t="n"/>
      <c r="DM24" s="568" t="n"/>
      <c r="DN24" s="568" t="n"/>
      <c r="DO24" s="568" t="n"/>
      <c r="DP24" s="568" t="n"/>
    </row>
    <row customFormat="1" customHeight="1" ht="15" r="25" s="530">
      <c r="A25" s="415" t="inlineStr">
        <is>
          <t>K170701112</t>
        </is>
      </c>
      <c r="B25" s="415" t="n">
        <v>2010102702</v>
      </c>
      <c r="C25" s="404" t="inlineStr">
        <is>
          <t>M.USED</t>
        </is>
      </c>
      <c r="D25" s="415" t="inlineStr">
        <is>
          <t>JUNO HIGH</t>
        </is>
      </c>
      <c r="E25" s="415" t="inlineStr">
        <is>
          <t>VINTAGE UNPICKED HEM</t>
        </is>
      </c>
      <c r="F25" s="415" t="n">
        <v>1</v>
      </c>
      <c r="G25" s="405" t="n"/>
      <c r="H25" s="674" t="n"/>
      <c r="I25" s="415" t="n"/>
      <c r="J25" s="487" t="inlineStr">
        <is>
          <t>JEANS</t>
        </is>
      </c>
      <c r="K25" s="415" t="n">
        <v>62046231</v>
      </c>
      <c r="L25" s="409" t="inlineStr">
        <is>
          <t>Women's or girls' cotton denim trousers and breeches (excl. industrial and occupational, bib and brace overalls and panties)</t>
        </is>
      </c>
      <c r="M25" s="410" t="inlineStr">
        <is>
          <t>WOMEN</t>
        </is>
      </c>
      <c r="N25" s="415" t="n"/>
      <c r="O25" s="411" t="inlineStr">
        <is>
          <t>6-2</t>
        </is>
      </c>
      <c r="P25" s="508" t="inlineStr">
        <is>
          <t>PP SPRAY + RAGS</t>
        </is>
      </c>
      <c r="Q25" s="508" t="n"/>
      <c r="R25" s="508" t="inlineStr">
        <is>
          <t>SUPER</t>
        </is>
      </c>
      <c r="S25" s="508" t="inlineStr">
        <is>
          <t>HIGH RISE SUPER SLIM</t>
        </is>
      </c>
      <c r="T25" s="508" t="inlineStr">
        <is>
          <t>24-32</t>
        </is>
      </c>
      <c r="U25" s="508" t="inlineStr">
        <is>
          <t>30-32-34</t>
        </is>
      </c>
      <c r="V25" s="508" t="inlineStr">
        <is>
          <t>C/O</t>
        </is>
      </c>
      <c r="W25" s="508" t="n"/>
      <c r="X25" s="508" t="inlineStr">
        <is>
          <t>SEASONAL MAIN</t>
        </is>
      </c>
      <c r="Y25" s="427" t="inlineStr">
        <is>
          <t>TUNISIA</t>
        </is>
      </c>
      <c r="Z25" s="427" t="inlineStr">
        <is>
          <t>ARTLAB</t>
        </is>
      </c>
      <c r="AA25" s="427" t="inlineStr">
        <is>
          <t>ARTLAB</t>
        </is>
      </c>
      <c r="AB25" s="427" t="inlineStr">
        <is>
          <t>INTERWASHING</t>
        </is>
      </c>
      <c r="AC25" s="508" t="n"/>
      <c r="AD25" s="508" t="inlineStr">
        <is>
          <t>CALIK</t>
        </is>
      </c>
      <c r="AE25" s="508" t="inlineStr">
        <is>
          <t>70601D Vanesa TP blue ORGANIC + recycled</t>
        </is>
      </c>
      <c r="AF25" s="508" t="inlineStr">
        <is>
          <t xml:space="preserve">70200D Vanesa TP blue </t>
        </is>
      </c>
      <c r="AG25" s="415" t="inlineStr">
        <is>
          <t>TBC</t>
        </is>
      </c>
      <c r="AH25" s="503" t="inlineStr">
        <is>
          <t>95% Sustainable fabric</t>
        </is>
      </c>
      <c r="AI25" s="508" t="inlineStr">
        <is>
          <t>80%Organic cotton, %15 recycled cotton, 4%polyester, 1% elastane</t>
        </is>
      </c>
      <c r="AJ25" s="416" t="inlineStr">
        <is>
          <t>13,5 oz</t>
        </is>
      </c>
      <c r="AK25" s="509" t="inlineStr">
        <is>
          <t>4,35 / 134</t>
        </is>
      </c>
      <c r="AL25" s="416" t="n"/>
      <c r="AM25" s="416" t="n"/>
      <c r="AN25" s="508" t="inlineStr">
        <is>
          <t>315M ORDERED BY MARIA</t>
        </is>
      </c>
      <c r="AO25" s="419" t="n"/>
      <c r="AP25" s="419" t="n"/>
      <c r="AQ25" s="419" t="n"/>
      <c r="AR25" s="420" t="n">
        <v>1.28</v>
      </c>
      <c r="AS25" s="421" t="n"/>
      <c r="AT25" s="421" t="inlineStr">
        <is>
          <t>EUR</t>
        </is>
      </c>
      <c r="AU25" s="421" t="inlineStr">
        <is>
          <t>FOB</t>
        </is>
      </c>
      <c r="AV25" s="421" t="inlineStr">
        <is>
          <t>90 DAYS NETT</t>
        </is>
      </c>
      <c r="AW25" s="421" t="inlineStr">
        <is>
          <t>cfmd</t>
        </is>
      </c>
      <c r="AX25" s="421">
        <f>IFERROR((BI25*(1-[1]Assumptions!$K$3))*(1-BG25),0)</f>
        <v/>
      </c>
      <c r="AY25" s="421" t="n">
        <v>45</v>
      </c>
      <c r="AZ25" s="421" t="n"/>
      <c r="BA25" s="421" t="n">
        <v>25.4</v>
      </c>
      <c r="BB25" s="422">
        <f>IFERROR(((IF(BA25&gt;0, BA25, IF(AZ25&gt;0, AZ25, 0))))*INDEX(Assumptions!$B:$B,MATCH(Y25,Assumptions!$A:$A,0)),0)</f>
        <v/>
      </c>
      <c r="BC25" s="422">
        <f>IFERROR(((IF(BA25&gt;0, BA25, IF(AZ25&gt;0, AZ25, 0))))*INDEX(Assumptions!$C:$C,MATCH(Y25,Assumptions!$A:$A,0)),0)</f>
        <v/>
      </c>
      <c r="BD25" s="422">
        <f>IFERROR(((IF(BA25&gt;0, BA25, IF(AZ25&gt;0, AZ25, 0))))*INDEX(Assumptions!$D:$D,MATCH(Y25,Assumptions!$A:$A,0)),0)</f>
        <v/>
      </c>
      <c r="BE25" s="422">
        <f>IFERROR(((IF(BA25&gt;0, BA25, IF(AZ25&gt;0, AZ25, 0))))*INDEX(Assumptions!$G:$G,MATCH(Z25,Assumptions!$F:$F,0)),0)</f>
        <v/>
      </c>
      <c r="BF25" s="422">
        <f>SUM(BB25:BE25)</f>
        <v/>
      </c>
      <c r="BG25" s="423">
        <f>IFERROR(INDEX(Assumptions!$B:$B,MATCH(Y25,Assumptions!$A:$A,0))+INDEX(Assumptions!$C:$C,MATCH(Y25,Assumptions!$A:$A,0))+INDEX(Assumptions!$D:$D,MATCH(Y25,Assumptions!$A:$A,0))+INDEX(Assumptions!$G:$G,MATCH(Z25,Assumptions!$F:$F,0)),0)</f>
        <v/>
      </c>
      <c r="BH25" s="421">
        <f>((IF(BA25&gt;0, BA25, IF(AZ25&gt;0, AZ25, 0))))+BF25</f>
        <v/>
      </c>
      <c r="BI25" s="421">
        <f>BL25/BK25</f>
        <v/>
      </c>
      <c r="BJ25" s="421">
        <f>BL25/2.38</f>
        <v/>
      </c>
      <c r="BK25" s="508" t="n">
        <v>2.5</v>
      </c>
      <c r="BL25" s="421" t="n">
        <v>149.95</v>
      </c>
      <c r="BM25" s="510">
        <f>IF(SUM(AZ25:BA25)=0,0,(BI25-BH25)/BI25)</f>
        <v/>
      </c>
      <c r="BN25" s="421">
        <f>AY25*CA25</f>
        <v/>
      </c>
      <c r="BO25" s="421" t="n">
        <v>6.85</v>
      </c>
      <c r="BP25" s="421" t="n">
        <v>3.1</v>
      </c>
      <c r="BQ25" s="425" t="n">
        <v>42605</v>
      </c>
      <c r="BR25" s="425" t="n"/>
      <c r="BS25" s="425" t="n"/>
      <c r="BT25" s="427" t="n"/>
      <c r="BU25" s="425" t="n"/>
      <c r="BV25" s="425" t="n"/>
      <c r="BW25" s="425" t="inlineStr">
        <is>
          <t>N/A</t>
        </is>
      </c>
      <c r="BX25" s="425" t="n">
        <v>42665</v>
      </c>
      <c r="BY25" s="427" t="n"/>
      <c r="BZ25" s="427" t="n"/>
      <c r="CA25" s="508" t="n">
        <v>17</v>
      </c>
      <c r="CB25" s="429" t="inlineStr">
        <is>
          <t>27x32</t>
        </is>
      </c>
      <c r="CC25" s="429" t="n">
        <v>3</v>
      </c>
      <c r="CD25" s="430" t="n">
        <v>42669</v>
      </c>
      <c r="CE25" s="430" t="n"/>
      <c r="CF25" s="675" t="n"/>
      <c r="CG25" s="675" t="n"/>
      <c r="CH25" s="489" t="inlineStr">
        <is>
          <t>N/A</t>
        </is>
      </c>
      <c r="CI25" s="676" t="n">
        <v>42768</v>
      </c>
      <c r="CJ25" s="433" t="inlineStr">
        <is>
          <t>N/A</t>
        </is>
      </c>
      <c r="CK25" s="677" t="n"/>
      <c r="CL25" s="436" t="n"/>
      <c r="CM25" s="436" t="n"/>
      <c r="CN25" s="435" t="n">
        <v>42877</v>
      </c>
      <c r="CO25" s="435" t="n"/>
      <c r="CP25" s="435" t="n"/>
      <c r="CQ25" s="430" t="n">
        <v>42950</v>
      </c>
      <c r="CR25" s="430" t="inlineStr">
        <is>
          <t>Tunisia</t>
        </is>
      </c>
      <c r="CS25" s="429" t="inlineStr">
        <is>
          <t>5</t>
        </is>
      </c>
      <c r="CT25" s="430" t="inlineStr">
        <is>
          <t>inseam +  2 cm too long, OK to ship</t>
        </is>
      </c>
      <c r="CU25" s="430" t="inlineStr">
        <is>
          <t>inseam + 2cm too long</t>
        </is>
      </c>
      <c r="CV25" s="676" t="n"/>
      <c r="CW25" s="438" t="n"/>
      <c r="CX25" s="438" t="n"/>
      <c r="CY25" s="438" t="n">
        <v>556</v>
      </c>
      <c r="CZ25" s="439">
        <f>CY25*AR25</f>
        <v/>
      </c>
      <c r="DA25" s="438" t="n"/>
      <c r="DB25" s="438" t="n"/>
      <c r="DC25" s="438" t="n"/>
      <c r="DD25" s="438" t="n">
        <v>4013252</v>
      </c>
      <c r="DE25" s="678">
        <f>CY25*BI25</f>
        <v/>
      </c>
      <c r="DF25" s="678">
        <f>DE25-(CY25*BH25)</f>
        <v/>
      </c>
    </row>
    <row customFormat="1" customHeight="1" ht="15" r="26" s="530">
      <c r="A26" s="415" t="inlineStr">
        <is>
          <t>K170701113</t>
        </is>
      </c>
      <c r="B26" s="415" t="n">
        <v>2010102703</v>
      </c>
      <c r="C26" s="404" t="inlineStr">
        <is>
          <t>M.USED</t>
        </is>
      </c>
      <c r="D26" s="415" t="inlineStr">
        <is>
          <t>JUNO HIGH</t>
        </is>
      </c>
      <c r="E26" s="415" t="inlineStr">
        <is>
          <t>MID FRINGE</t>
        </is>
      </c>
      <c r="F26" s="415" t="n">
        <v>2</v>
      </c>
      <c r="G26" s="405" t="n"/>
      <c r="H26" s="674" t="n"/>
      <c r="I26" s="415" t="n"/>
      <c r="J26" s="487" t="inlineStr">
        <is>
          <t>JEANS</t>
        </is>
      </c>
      <c r="K26" s="415" t="n">
        <v>62046231</v>
      </c>
      <c r="L26" s="409" t="inlineStr">
        <is>
          <t>Women's or girls' cotton denim trousers and breeches (excl. industrial and occupational, bib and brace overalls and panties)</t>
        </is>
      </c>
      <c r="M26" s="410" t="inlineStr">
        <is>
          <t>WOMEN</t>
        </is>
      </c>
      <c r="N26" s="415" t="n"/>
      <c r="O26" s="411" t="inlineStr">
        <is>
          <t>15-1</t>
        </is>
      </c>
      <c r="P26" s="508" t="inlineStr">
        <is>
          <t>NON BLEACH</t>
        </is>
      </c>
      <c r="Q26" s="508" t="n"/>
      <c r="R26" s="508" t="inlineStr">
        <is>
          <t>SUPER</t>
        </is>
      </c>
      <c r="S26" s="508" t="inlineStr">
        <is>
          <t>HIGH RISE SUPER SLIM</t>
        </is>
      </c>
      <c r="T26" s="508" t="inlineStr">
        <is>
          <t>24-32</t>
        </is>
      </c>
      <c r="U26" s="508" t="inlineStr">
        <is>
          <t>ONE INSEAM</t>
        </is>
      </c>
      <c r="V26" s="508" t="inlineStr">
        <is>
          <t>C/O</t>
        </is>
      </c>
      <c r="W26" s="508" t="n"/>
      <c r="X26" s="508" t="inlineStr">
        <is>
          <t>SEASONAL MAIN</t>
        </is>
      </c>
      <c r="Y26" s="427" t="inlineStr">
        <is>
          <t>TUNISIA</t>
        </is>
      </c>
      <c r="Z26" s="427" t="inlineStr">
        <is>
          <t>ARTLAB</t>
        </is>
      </c>
      <c r="AA26" s="427" t="inlineStr">
        <is>
          <t>ARTLAB</t>
        </is>
      </c>
      <c r="AB26" s="427" t="inlineStr">
        <is>
          <t>INTERWASHING</t>
        </is>
      </c>
      <c r="AC26" s="508" t="n"/>
      <c r="AD26" s="508" t="inlineStr">
        <is>
          <t>CALIK</t>
        </is>
      </c>
      <c r="AE26" s="508" t="inlineStr">
        <is>
          <t>60198D</t>
        </is>
      </c>
      <c r="AF26" s="508" t="n"/>
      <c r="AG26" s="415" t="inlineStr">
        <is>
          <t>TBC</t>
        </is>
      </c>
      <c r="AH26" s="510" t="inlineStr">
        <is>
          <t>98% Sustainable fabric</t>
        </is>
      </c>
      <c r="AI26" s="508" t="inlineStr">
        <is>
          <t>98,5% Organic cotton, 1,5% elastane</t>
        </is>
      </c>
      <c r="AJ26" s="416" t="inlineStr">
        <is>
          <t>13 oz</t>
        </is>
      </c>
      <c r="AK26" s="417" t="inlineStr">
        <is>
          <t>4,7 / 108</t>
        </is>
      </c>
      <c r="AL26" s="416" t="n">
        <v>3000</v>
      </c>
      <c r="AM26" s="416" t="n"/>
      <c r="AN26" s="508" t="inlineStr">
        <is>
          <t>75M ORDERED BY MARIA</t>
        </is>
      </c>
      <c r="AO26" s="419" t="n"/>
      <c r="AP26" s="419" t="n"/>
      <c r="AQ26" s="419" t="n"/>
      <c r="AR26" s="420" t="n">
        <v>1.33</v>
      </c>
      <c r="AS26" s="421" t="n"/>
      <c r="AT26" s="421" t="inlineStr">
        <is>
          <t>EUR</t>
        </is>
      </c>
      <c r="AU26" s="421" t="inlineStr">
        <is>
          <t>FOB</t>
        </is>
      </c>
      <c r="AV26" s="421" t="inlineStr">
        <is>
          <t>90 DAYS NETT</t>
        </is>
      </c>
      <c r="AW26" s="421" t="inlineStr">
        <is>
          <t>cfmd</t>
        </is>
      </c>
      <c r="AX26" s="421">
        <f>IFERROR((BI26*(1-[1]Assumptions!$K$3))*(1-BG26),0)</f>
        <v/>
      </c>
      <c r="AY26" s="421" t="n">
        <v>45</v>
      </c>
      <c r="AZ26" s="421" t="n"/>
      <c r="BA26" s="421" t="n">
        <v>20</v>
      </c>
      <c r="BB26" s="422">
        <f>IFERROR(((IF(BA26&gt;0, BA26, IF(AZ26&gt;0, AZ26, 0))))*INDEX(Assumptions!$B:$B,MATCH(Y26,Assumptions!$A:$A,0)),0)</f>
        <v/>
      </c>
      <c r="BC26" s="422">
        <f>IFERROR(((IF(BA26&gt;0, BA26, IF(AZ26&gt;0, AZ26, 0))))*INDEX(Assumptions!$C:$C,MATCH(Y26,Assumptions!$A:$A,0)),0)</f>
        <v/>
      </c>
      <c r="BD26" s="422">
        <f>IFERROR(((IF(BA26&gt;0, BA26, IF(AZ26&gt;0, AZ26, 0))))*INDEX(Assumptions!$D:$D,MATCH(Y26,Assumptions!$A:$A,0)),0)</f>
        <v/>
      </c>
      <c r="BE26" s="422">
        <f>IFERROR(((IF(BA26&gt;0, BA26, IF(AZ26&gt;0, AZ26, 0))))*INDEX(Assumptions!$G:$G,MATCH(Z26,Assumptions!$F:$F,0)),0)</f>
        <v/>
      </c>
      <c r="BF26" s="422">
        <f>SUM(BB26:BE26)</f>
        <v/>
      </c>
      <c r="BG26" s="423">
        <f>IFERROR(INDEX(Assumptions!$B:$B,MATCH(Y26,Assumptions!$A:$A,0))+INDEX(Assumptions!$C:$C,MATCH(Y26,Assumptions!$A:$A,0))+INDEX(Assumptions!$D:$D,MATCH(Y26,Assumptions!$A:$A,0))+INDEX(Assumptions!$G:$G,MATCH(Z26,Assumptions!$F:$F,0)),0)</f>
        <v/>
      </c>
      <c r="BH26" s="421">
        <f>((IF(BA26&gt;0, BA26, IF(AZ26&gt;0, AZ26, 0))))+BF26</f>
        <v/>
      </c>
      <c r="BI26" s="421">
        <f>BL26/BK26</f>
        <v/>
      </c>
      <c r="BJ26" s="421">
        <f>BL26/2.38</f>
        <v/>
      </c>
      <c r="BK26" s="508" t="n">
        <v>2.5</v>
      </c>
      <c r="BL26" s="421" t="n">
        <v>159.95</v>
      </c>
      <c r="BM26" s="510">
        <f>IF(SUM(AZ26:BA26)=0,0,(BI26-BH26)/BI26)</f>
        <v/>
      </c>
      <c r="BN26" s="421">
        <f>AY26*CA26</f>
        <v/>
      </c>
      <c r="BO26" s="421" t="n">
        <v>2.3</v>
      </c>
      <c r="BP26" s="421" t="n">
        <v>3.15</v>
      </c>
      <c r="BQ26" s="425" t="n">
        <v>42605</v>
      </c>
      <c r="BR26" s="425" t="n"/>
      <c r="BS26" s="425" t="n"/>
      <c r="BT26" s="427" t="n"/>
      <c r="BU26" s="425" t="n"/>
      <c r="BV26" s="425" t="n"/>
      <c r="BW26" s="425" t="inlineStr">
        <is>
          <t>N/A</t>
        </is>
      </c>
      <c r="BX26" s="425" t="n">
        <v>42665</v>
      </c>
      <c r="BY26" s="511" t="inlineStr">
        <is>
          <t>NEW TEST WHERE IS THE FRINGE??</t>
        </is>
      </c>
      <c r="BZ26" s="511" t="n"/>
      <c r="CA26" s="508" t="n">
        <v>17</v>
      </c>
      <c r="CB26" s="429" t="inlineStr">
        <is>
          <t>27x32</t>
        </is>
      </c>
      <c r="CC26" s="429" t="n">
        <v>3</v>
      </c>
      <c r="CD26" s="430" t="n">
        <v>42669</v>
      </c>
      <c r="CE26" s="430" t="inlineStr">
        <is>
          <t xml:space="preserve">inseam - 10 cm </t>
        </is>
      </c>
      <c r="CF26" s="675" t="n"/>
      <c r="CG26" s="675" t="n"/>
      <c r="CH26" s="676" t="inlineStr">
        <is>
          <t>27X32</t>
        </is>
      </c>
      <c r="CI26" s="676" t="n">
        <v>42767</v>
      </c>
      <c r="CJ26" s="433" t="n">
        <v>42747</v>
      </c>
      <c r="CK26" s="677" t="n">
        <v>42815</v>
      </c>
      <c r="CL26" s="436" t="inlineStr">
        <is>
          <t>FRINGE NOT MADE CORRET/WRONG INSEAM</t>
        </is>
      </c>
      <c r="CM26" s="436" t="n">
        <v>42817</v>
      </c>
      <c r="CN26" s="435" t="inlineStr">
        <is>
          <t>n/a</t>
        </is>
      </c>
      <c r="CO26" s="435" t="n"/>
      <c r="CP26" s="435" t="n"/>
      <c r="CQ26" s="430" t="inlineStr">
        <is>
          <t>-</t>
        </is>
      </c>
      <c r="CR26" s="430" t="n"/>
      <c r="CS26" s="429" t="n"/>
      <c r="CT26" s="430" t="n"/>
      <c r="CU26" s="430" t="n"/>
      <c r="CV26" s="676" t="n"/>
      <c r="CW26" s="438" t="n"/>
      <c r="CX26" s="438" t="n"/>
      <c r="CY26" s="438" t="n">
        <v>0</v>
      </c>
      <c r="CZ26" s="439">
        <f>CY26*AR26</f>
        <v/>
      </c>
      <c r="DA26" s="438" t="n"/>
      <c r="DB26" s="438" t="n"/>
      <c r="DC26" s="438" t="n"/>
      <c r="DD26" s="438" t="inlineStr">
        <is>
          <t>-</t>
        </is>
      </c>
      <c r="DE26" s="678">
        <f>CY26*BI26</f>
        <v/>
      </c>
      <c r="DF26" s="678">
        <f>DE26-(CY26*BH26)</f>
        <v/>
      </c>
      <c r="DG26" s="535" t="n"/>
      <c r="DH26" s="535" t="n"/>
      <c r="DI26" s="535" t="n"/>
      <c r="DJ26" s="535" t="n"/>
      <c r="DK26" s="535" t="n"/>
      <c r="DL26" s="535" t="n"/>
      <c r="DM26" s="535" t="n"/>
      <c r="DN26" s="535" t="n"/>
      <c r="DO26" s="535" t="n"/>
      <c r="DP26" s="535" t="n"/>
    </row>
    <row customFormat="1" customHeight="1" ht="15" r="27" s="530">
      <c r="A27" s="415" t="inlineStr">
        <is>
          <t>K170701114</t>
        </is>
      </c>
      <c r="B27" s="415" t="n">
        <v>2010102704</v>
      </c>
      <c r="C27" s="532" t="inlineStr">
        <is>
          <t>DGREY</t>
        </is>
      </c>
      <c r="D27" s="415" t="inlineStr">
        <is>
          <t>JUNO HIGH</t>
        </is>
      </c>
      <c r="E27" s="415" t="inlineStr">
        <is>
          <t>HOME LAUNDERED GREY</t>
        </is>
      </c>
      <c r="F27" s="415" t="n">
        <v>1</v>
      </c>
      <c r="G27" s="405" t="n"/>
      <c r="H27" s="686" t="n"/>
      <c r="I27" s="415" t="n"/>
      <c r="J27" s="487" t="inlineStr">
        <is>
          <t>JEANS</t>
        </is>
      </c>
      <c r="K27" s="415" t="n">
        <v>62046231</v>
      </c>
      <c r="L27" s="409" t="inlineStr">
        <is>
          <t>Women's or girls' cotton denim trousers and breeches (excl. industrial and occupational, bib and brace overalls and panties)</t>
        </is>
      </c>
      <c r="M27" s="410" t="inlineStr">
        <is>
          <t>WOMEN</t>
        </is>
      </c>
      <c r="N27" s="415" t="n"/>
      <c r="O27" s="411" t="inlineStr">
        <is>
          <t>30-1</t>
        </is>
      </c>
      <c r="P27" s="508" t="inlineStr">
        <is>
          <t xml:space="preserve">BLEACH </t>
        </is>
      </c>
      <c r="Q27" s="508" t="n"/>
      <c r="R27" s="508" t="inlineStr">
        <is>
          <t>HIGH</t>
        </is>
      </c>
      <c r="S27" s="508" t="inlineStr">
        <is>
          <t>HIGH RISE SUPER SLIM</t>
        </is>
      </c>
      <c r="T27" s="508" t="inlineStr">
        <is>
          <t>24-32</t>
        </is>
      </c>
      <c r="U27" s="508" t="inlineStr">
        <is>
          <t>30-32-34</t>
        </is>
      </c>
      <c r="V27" s="508" t="inlineStr">
        <is>
          <t>C/O</t>
        </is>
      </c>
      <c r="W27" s="508" t="n"/>
      <c r="X27" s="508" t="inlineStr">
        <is>
          <t>SEASONAL MAIN</t>
        </is>
      </c>
      <c r="Y27" s="427" t="inlineStr">
        <is>
          <t>TUNISIA</t>
        </is>
      </c>
      <c r="Z27" s="427" t="inlineStr">
        <is>
          <t>ARTLAB</t>
        </is>
      </c>
      <c r="AA27" s="427" t="inlineStr">
        <is>
          <t>ARTLAB</t>
        </is>
      </c>
      <c r="AB27" s="427" t="inlineStr">
        <is>
          <t>INTERWASHING</t>
        </is>
      </c>
      <c r="AC27" s="508" t="n"/>
      <c r="AD27" s="508" t="inlineStr">
        <is>
          <t>CALIK</t>
        </is>
      </c>
      <c r="AE27" s="508" t="inlineStr">
        <is>
          <t>D7924O022 Pinus</t>
        </is>
      </c>
      <c r="AF27" s="415" t="n"/>
      <c r="AG27" s="415" t="inlineStr">
        <is>
          <t>TBC</t>
        </is>
      </c>
      <c r="AH27" s="508" t="inlineStr">
        <is>
          <t>97% Sustainable fabric</t>
        </is>
      </c>
      <c r="AI27" s="508" t="inlineStr">
        <is>
          <t>97,8% Organic cotton, 2,2% elastane</t>
        </is>
      </c>
      <c r="AJ27" s="416" t="inlineStr">
        <is>
          <t>11 oz</t>
        </is>
      </c>
      <c r="AK27" s="417" t="inlineStr">
        <is>
          <t>5 / 147</t>
        </is>
      </c>
      <c r="AL27" s="416" t="n"/>
      <c r="AM27" s="504" t="n"/>
      <c r="AN27" s="418" t="inlineStr">
        <is>
          <t>NEEDS TO RDER ? ON STOCK</t>
        </is>
      </c>
      <c r="AO27" s="419" t="n"/>
      <c r="AP27" s="419" t="n"/>
      <c r="AQ27" s="419" t="n"/>
      <c r="AR27" s="420" t="n">
        <v>1.25</v>
      </c>
      <c r="AS27" s="421" t="n"/>
      <c r="AT27" s="421" t="inlineStr">
        <is>
          <t>EUR</t>
        </is>
      </c>
      <c r="AU27" s="421" t="inlineStr">
        <is>
          <t>FOB</t>
        </is>
      </c>
      <c r="AV27" s="421" t="inlineStr">
        <is>
          <t>90 DAYS NETT</t>
        </is>
      </c>
      <c r="AW27" s="421" t="inlineStr">
        <is>
          <t>cfmd</t>
        </is>
      </c>
      <c r="AX27" s="421">
        <f>IFERROR((BI27*(1-[1]Assumptions!$K$3))*(1-BG27),0)</f>
        <v/>
      </c>
      <c r="AY27" s="421" t="n">
        <v>45</v>
      </c>
      <c r="AZ27" s="421" t="n"/>
      <c r="BA27" s="421" t="n">
        <v>21.3</v>
      </c>
      <c r="BB27" s="422">
        <f>IFERROR(((IF(BA27&gt;0, BA27, IF(AZ27&gt;0, AZ27, 0))))*INDEX(Assumptions!$B:$B,MATCH(Y27,Assumptions!$A:$A,0)),0)</f>
        <v/>
      </c>
      <c r="BC27" s="422">
        <f>IFERROR(((IF(BA27&gt;0, BA27, IF(AZ27&gt;0, AZ27, 0))))*INDEX(Assumptions!$C:$C,MATCH(Y27,Assumptions!$A:$A,0)),0)</f>
        <v/>
      </c>
      <c r="BD27" s="422">
        <f>IFERROR(((IF(BA27&gt;0, BA27, IF(AZ27&gt;0, AZ27, 0))))*INDEX(Assumptions!$D:$D,MATCH(Y27,Assumptions!$A:$A,0)),0)</f>
        <v/>
      </c>
      <c r="BE27" s="422">
        <f>IFERROR(((IF(BA27&gt;0, BA27, IF(AZ27&gt;0, AZ27, 0))))*INDEX(Assumptions!$G:$G,MATCH(Z27,Assumptions!$F:$F,0)),0)</f>
        <v/>
      </c>
      <c r="BF27" s="422">
        <f>SUM(BB27:BE27)</f>
        <v/>
      </c>
      <c r="BG27" s="423">
        <f>IFERROR(INDEX(Assumptions!$B:$B,MATCH(Y27,Assumptions!$A:$A,0))+INDEX(Assumptions!$C:$C,MATCH(Y27,Assumptions!$A:$A,0))+INDEX(Assumptions!$D:$D,MATCH(Y27,Assumptions!$A:$A,0))+INDEX(Assumptions!$G:$G,MATCH(Z27,Assumptions!$F:$F,0)),0)</f>
        <v/>
      </c>
      <c r="BH27" s="421">
        <f>((IF(BA27&gt;0, BA27, IF(AZ27&gt;0, AZ27, 0))))+BF27</f>
        <v/>
      </c>
      <c r="BI27" s="421">
        <f>BL27/BK27</f>
        <v/>
      </c>
      <c r="BJ27" s="421">
        <f>BL27/2.38</f>
        <v/>
      </c>
      <c r="BK27" s="508" t="n">
        <v>2.5</v>
      </c>
      <c r="BL27" s="421" t="n">
        <v>129.95</v>
      </c>
      <c r="BM27" s="510">
        <f>IF(SUM(AZ27:BA27)=0,0,(BI27-BH27)/BI27)</f>
        <v/>
      </c>
      <c r="BN27" s="421">
        <f>AY27*CA27</f>
        <v/>
      </c>
      <c r="BO27" s="421" t="n">
        <v>3.5</v>
      </c>
      <c r="BP27" s="421" t="n">
        <v>3.4</v>
      </c>
      <c r="BQ27" s="425" t="n">
        <v>42605</v>
      </c>
      <c r="BR27" s="426" t="n"/>
      <c r="BS27" s="425" t="n"/>
      <c r="BT27" s="427" t="n"/>
      <c r="BU27" s="425" t="n"/>
      <c r="BV27" s="425" t="n"/>
      <c r="BW27" s="425" t="inlineStr">
        <is>
          <t>N/A</t>
        </is>
      </c>
      <c r="BX27" s="425" t="n">
        <v>42665</v>
      </c>
      <c r="BY27" s="513" t="inlineStr">
        <is>
          <t xml:space="preserve">NEW TEST </t>
        </is>
      </c>
      <c r="BZ27" s="513" t="n"/>
      <c r="CA27" s="508" t="n">
        <v>17</v>
      </c>
      <c r="CB27" s="429" t="inlineStr">
        <is>
          <t>27x32</t>
        </is>
      </c>
      <c r="CC27" s="429" t="n">
        <v>3</v>
      </c>
      <c r="CD27" s="430" t="n">
        <v>42669</v>
      </c>
      <c r="CE27" s="430" t="n"/>
      <c r="CF27" s="675" t="n"/>
      <c r="CG27" s="675" t="n"/>
      <c r="CH27" s="489" t="inlineStr">
        <is>
          <t>N/A</t>
        </is>
      </c>
      <c r="CI27" s="676" t="n">
        <v>42852</v>
      </c>
      <c r="CJ27" s="433" t="inlineStr">
        <is>
          <t>N/A</t>
        </is>
      </c>
      <c r="CK27" s="677" t="n"/>
      <c r="CL27" s="436" t="n"/>
      <c r="CM27" s="436" t="n"/>
      <c r="CN27" s="435" t="n">
        <v>42858</v>
      </c>
      <c r="CO27" s="435" t="n"/>
      <c r="CP27" s="435" t="n"/>
      <c r="CQ27" s="430" t="n">
        <v>42929</v>
      </c>
      <c r="CR27" s="430" t="inlineStr">
        <is>
          <t>Tunisia</t>
        </is>
      </c>
      <c r="CS27" s="429" t="n">
        <v>5</v>
      </c>
      <c r="CT27" s="430" t="inlineStr">
        <is>
          <t>wash 23-6-2017</t>
        </is>
      </c>
      <c r="CU27" s="430" t="n"/>
      <c r="CV27" s="676" t="n"/>
      <c r="CW27" s="438" t="n"/>
      <c r="CX27" s="438" t="n"/>
      <c r="CY27" s="438" t="n">
        <v>1190</v>
      </c>
      <c r="CZ27" s="439">
        <f>CY27*AR27</f>
        <v/>
      </c>
      <c r="DA27" s="438" t="n"/>
      <c r="DB27" s="438" t="n"/>
      <c r="DC27" s="438" t="n"/>
      <c r="DD27" s="438" t="n">
        <v>4013253</v>
      </c>
      <c r="DE27" s="678">
        <f>CY27*BI27</f>
        <v/>
      </c>
      <c r="DF27" s="678">
        <f>DE27-(CY27*BH27)</f>
        <v/>
      </c>
      <c r="DG27" s="584" t="n"/>
      <c r="DH27" s="584" t="n"/>
      <c r="DI27" s="584" t="n"/>
      <c r="DJ27" s="584" t="n"/>
      <c r="DK27" s="584" t="n"/>
      <c r="DL27" s="584" t="n"/>
      <c r="DM27" s="584" t="n"/>
      <c r="DN27" s="584" t="n"/>
      <c r="DO27" s="584" t="n"/>
      <c r="DP27" s="584" t="n"/>
    </row>
    <row customFormat="1" customHeight="1" ht="15" r="28" s="530">
      <c r="A28" s="415" t="inlineStr">
        <is>
          <t>K170701115</t>
        </is>
      </c>
      <c r="B28" s="415" t="n">
        <v>2010102705</v>
      </c>
      <c r="C28" s="404" t="inlineStr">
        <is>
          <t>DBLACK</t>
        </is>
      </c>
      <c r="D28" s="415" t="inlineStr">
        <is>
          <t>JUNO HIGH</t>
        </is>
      </c>
      <c r="E28" s="415" t="inlineStr">
        <is>
          <t>DEEP BLACK</t>
        </is>
      </c>
      <c r="F28" s="415" t="n">
        <v>2</v>
      </c>
      <c r="G28" s="405" t="n"/>
      <c r="H28" s="686" t="n"/>
      <c r="I28" s="415" t="n"/>
      <c r="J28" s="487" t="inlineStr">
        <is>
          <t>JEANS</t>
        </is>
      </c>
      <c r="K28" s="415" t="n">
        <v>62046231</v>
      </c>
      <c r="L28" s="409" t="inlineStr">
        <is>
          <t>Women's or girls' cotton denim trousers and breeches (excl. industrial and occupational, bib and brace overalls and panties)</t>
        </is>
      </c>
      <c r="M28" s="410" t="inlineStr">
        <is>
          <t>WOMEN</t>
        </is>
      </c>
      <c r="N28" s="415" t="n"/>
      <c r="O28" s="411" t="inlineStr">
        <is>
          <t>9-1</t>
        </is>
      </c>
      <c r="P28" s="508" t="inlineStr">
        <is>
          <t>PP SPRAY</t>
        </is>
      </c>
      <c r="Q28" s="508" t="n"/>
      <c r="R28" s="508" t="inlineStr">
        <is>
          <t>HIGH</t>
        </is>
      </c>
      <c r="S28" s="508" t="inlineStr">
        <is>
          <t>HIGH RISE SUPER SLIM</t>
        </is>
      </c>
      <c r="T28" s="508" t="inlineStr">
        <is>
          <t>24-32</t>
        </is>
      </c>
      <c r="U28" s="508" t="inlineStr">
        <is>
          <t>30-32-34</t>
        </is>
      </c>
      <c r="V28" s="508" t="inlineStr">
        <is>
          <t>C/O</t>
        </is>
      </c>
      <c r="W28" s="508" t="n"/>
      <c r="X28" s="508" t="inlineStr">
        <is>
          <t>SEASONAL MAIN</t>
        </is>
      </c>
      <c r="Y28" s="427" t="inlineStr">
        <is>
          <t>TUNISIA</t>
        </is>
      </c>
      <c r="Z28" s="427" t="inlineStr">
        <is>
          <t>ARTLAB</t>
        </is>
      </c>
      <c r="AA28" s="427" t="inlineStr">
        <is>
          <t>ARTLAB</t>
        </is>
      </c>
      <c r="AB28" s="427" t="inlineStr">
        <is>
          <t>INTERWASHING</t>
        </is>
      </c>
      <c r="AC28" s="508" t="n"/>
      <c r="AD28" s="508" t="inlineStr">
        <is>
          <t>CANDIANI</t>
        </is>
      </c>
      <c r="AE28" s="508" t="inlineStr">
        <is>
          <t>LR7777 sioux coal organic</t>
        </is>
      </c>
      <c r="AF28" s="508" t="inlineStr">
        <is>
          <t>LR7777 sioux coal</t>
        </is>
      </c>
      <c r="AG28" s="415" t="inlineStr">
        <is>
          <t>TBC</t>
        </is>
      </c>
      <c r="AH28" s="503" t="inlineStr">
        <is>
          <t>92% Sustainable fabric</t>
        </is>
      </c>
      <c r="AI28" s="508" t="inlineStr">
        <is>
          <t>92% Organic cotton, 6% elastomultiester, 2% elastane</t>
        </is>
      </c>
      <c r="AJ28" s="416" t="inlineStr">
        <is>
          <t>11 oz</t>
        </is>
      </c>
      <c r="AK28" s="417" t="inlineStr">
        <is>
          <t>5,9 / 150</t>
        </is>
      </c>
      <c r="AL28" s="416" t="n">
        <v>4000</v>
      </c>
      <c r="AM28" s="416" t="n"/>
      <c r="AN28" s="508" t="inlineStr">
        <is>
          <t>165M ORDERED BY MARIA</t>
        </is>
      </c>
      <c r="AO28" s="419" t="n"/>
      <c r="AP28" s="419" t="n"/>
      <c r="AQ28" s="419" t="n"/>
      <c r="AR28" s="420" t="n">
        <v>1.13</v>
      </c>
      <c r="AS28" s="421" t="n"/>
      <c r="AT28" s="421" t="inlineStr">
        <is>
          <t>EUR</t>
        </is>
      </c>
      <c r="AU28" s="421" t="inlineStr">
        <is>
          <t>FOB</t>
        </is>
      </c>
      <c r="AV28" s="421" t="inlineStr">
        <is>
          <t>90 DAYS NETT</t>
        </is>
      </c>
      <c r="AW28" s="421" t="inlineStr">
        <is>
          <t>cfmd</t>
        </is>
      </c>
      <c r="AX28" s="421">
        <f>IFERROR((BI28*(1-[1]Assumptions!$K$3))*(1-BG28),0)</f>
        <v/>
      </c>
      <c r="AY28" s="421" t="n">
        <v>45</v>
      </c>
      <c r="AZ28" s="421" t="n"/>
      <c r="BA28" s="421" t="n">
        <v>24.3</v>
      </c>
      <c r="BB28" s="422">
        <f>IFERROR(((IF(BA28&gt;0, BA28, IF(AZ28&gt;0, AZ28, 0))))*INDEX(Assumptions!$B:$B,MATCH(Y28,Assumptions!$A:$A,0)),0)</f>
        <v/>
      </c>
      <c r="BC28" s="422">
        <f>IFERROR(((IF(BA28&gt;0, BA28, IF(AZ28&gt;0, AZ28, 0))))*INDEX(Assumptions!$C:$C,MATCH(Y28,Assumptions!$A:$A,0)),0)</f>
        <v/>
      </c>
      <c r="BD28" s="422">
        <f>IFERROR(((IF(BA28&gt;0, BA28, IF(AZ28&gt;0, AZ28, 0))))*INDEX(Assumptions!$D:$D,MATCH(Y28,Assumptions!$A:$A,0)),0)</f>
        <v/>
      </c>
      <c r="BE28" s="422">
        <f>IFERROR(((IF(BA28&gt;0, BA28, IF(AZ28&gt;0, AZ28, 0))))*INDEX(Assumptions!$G:$G,MATCH(Z28,Assumptions!$F:$F,0)),0)</f>
        <v/>
      </c>
      <c r="BF28" s="422">
        <f>SUM(BB28:BE28)</f>
        <v/>
      </c>
      <c r="BG28" s="423">
        <f>IFERROR(INDEX(Assumptions!$B:$B,MATCH(Y28,Assumptions!$A:$A,0))+INDEX(Assumptions!$C:$C,MATCH(Y28,Assumptions!$A:$A,0))+INDEX(Assumptions!$D:$D,MATCH(Y28,Assumptions!$A:$A,0))+INDEX(Assumptions!$G:$G,MATCH(Z28,Assumptions!$F:$F,0)),0)</f>
        <v/>
      </c>
      <c r="BH28" s="421">
        <f>((IF(BA28&gt;0, BA28, IF(AZ28&gt;0, AZ28, 0))))+BF28</f>
        <v/>
      </c>
      <c r="BI28" s="421">
        <f>BL28/BK28</f>
        <v/>
      </c>
      <c r="BJ28" s="421">
        <f>BL28/2.38</f>
        <v/>
      </c>
      <c r="BK28" s="508" t="n">
        <v>2.5</v>
      </c>
      <c r="BL28" s="421" t="n">
        <v>129.95</v>
      </c>
      <c r="BM28" s="510">
        <f>IF(SUM(AZ28:BA28)=0,0,(BI28-BH28)/BI28)</f>
        <v/>
      </c>
      <c r="BN28" s="421">
        <f>AY28*CA28</f>
        <v/>
      </c>
      <c r="BO28" s="421" t="n">
        <v>6.9</v>
      </c>
      <c r="BP28" s="421" t="n">
        <v>3.1</v>
      </c>
      <c r="BQ28" s="425" t="n">
        <v>42605</v>
      </c>
      <c r="BR28" s="426" t="n"/>
      <c r="BS28" s="425" t="n"/>
      <c r="BT28" s="427" t="n"/>
      <c r="BU28" s="425" t="n"/>
      <c r="BV28" s="425" t="n"/>
      <c r="BW28" s="425" t="inlineStr">
        <is>
          <t>N/A</t>
        </is>
      </c>
      <c r="BX28" s="425" t="n">
        <v>42665</v>
      </c>
      <c r="BY28" s="425" t="n"/>
      <c r="BZ28" s="425" t="n"/>
      <c r="CA28" s="508" t="n">
        <v>17</v>
      </c>
      <c r="CB28" s="429" t="inlineStr">
        <is>
          <t>27x32</t>
        </is>
      </c>
      <c r="CC28" s="429" t="n">
        <v>3</v>
      </c>
      <c r="CD28" s="430" t="n">
        <v>42669</v>
      </c>
      <c r="CE28" s="430" t="n"/>
      <c r="CF28" s="675" t="n"/>
      <c r="CG28" s="675" t="n"/>
      <c r="CH28" s="489" t="inlineStr">
        <is>
          <t>N/A</t>
        </is>
      </c>
      <c r="CI28" s="676" t="n">
        <v>42767</v>
      </c>
      <c r="CJ28" s="433" t="inlineStr">
        <is>
          <t>N/A</t>
        </is>
      </c>
      <c r="CK28" s="677" t="n"/>
      <c r="CL28" s="436" t="n"/>
      <c r="CM28" s="436" t="n"/>
      <c r="CN28" s="435" t="n">
        <v>42865</v>
      </c>
      <c r="CO28" s="435" t="n"/>
      <c r="CP28" s="435" t="n"/>
      <c r="CQ28" s="430" t="n">
        <v>42972</v>
      </c>
      <c r="CR28" s="430" t="inlineStr">
        <is>
          <t>amsterdam HQ</t>
        </is>
      </c>
      <c r="CS28" s="429" t="n">
        <v>5</v>
      </c>
      <c r="CT28" s="430" t="n"/>
      <c r="CU28" s="430" t="n"/>
      <c r="CV28" s="676" t="n"/>
      <c r="CW28" s="438" t="n"/>
      <c r="CX28" s="438" t="n"/>
      <c r="CY28" s="438" t="n">
        <v>1176</v>
      </c>
      <c r="CZ28" s="439">
        <f>CY28*AR28</f>
        <v/>
      </c>
      <c r="DA28" s="438" t="n"/>
      <c r="DB28" s="438" t="n"/>
      <c r="DC28" s="438" t="n"/>
      <c r="DD28" s="438" t="n">
        <v>4013254</v>
      </c>
      <c r="DE28" s="678">
        <f>CY28*BI28</f>
        <v/>
      </c>
      <c r="DF28" s="678">
        <f>DE28-(CY28*BH28)</f>
        <v/>
      </c>
      <c r="DG28" s="584" t="n"/>
      <c r="DH28" s="584" t="n"/>
      <c r="DI28" s="584" t="n"/>
      <c r="DJ28" s="584" t="n"/>
      <c r="DK28" s="584" t="n"/>
      <c r="DL28" s="584" t="n"/>
      <c r="DM28" s="584" t="n"/>
      <c r="DN28" s="584" t="n"/>
      <c r="DO28" s="584" t="n"/>
      <c r="DP28" s="584" t="n"/>
    </row>
    <row customFormat="1" customHeight="1" ht="15" r="29" s="568">
      <c r="A29" s="415" t="inlineStr">
        <is>
          <t>K170701116</t>
        </is>
      </c>
      <c r="B29" s="415" t="n">
        <v>2010102706</v>
      </c>
      <c r="C29" s="404" t="inlineStr">
        <is>
          <t>M.USED</t>
        </is>
      </c>
      <c r="D29" s="415" t="inlineStr">
        <is>
          <t>JUNO HIGH</t>
        </is>
      </c>
      <c r="E29" s="415" t="inlineStr">
        <is>
          <t>MID LASER</t>
        </is>
      </c>
      <c r="F29" s="415" t="n">
        <v>1</v>
      </c>
      <c r="G29" s="405" t="n"/>
      <c r="H29" s="674" t="n"/>
      <c r="I29" s="532" t="n"/>
      <c r="J29" s="487" t="inlineStr">
        <is>
          <t>JEANS</t>
        </is>
      </c>
      <c r="K29" s="415" t="n">
        <v>62046231</v>
      </c>
      <c r="L29" s="409" t="inlineStr">
        <is>
          <t>Women's or girls' cotton denim trousers and breeches (excl. industrial and occupational, bib and brace overalls and panties)</t>
        </is>
      </c>
      <c r="M29" s="410" t="inlineStr">
        <is>
          <t>WOMEN</t>
        </is>
      </c>
      <c r="N29" s="415" t="n"/>
      <c r="O29" s="411" t="inlineStr">
        <is>
          <t>16-1</t>
        </is>
      </c>
      <c r="P29" s="508" t="inlineStr">
        <is>
          <t>PP SPRAY</t>
        </is>
      </c>
      <c r="Q29" s="508" t="n"/>
      <c r="R29" s="508" t="inlineStr">
        <is>
          <t>SUPER</t>
        </is>
      </c>
      <c r="S29" s="508" t="inlineStr">
        <is>
          <t>HIGH RISE SUPER SLIM</t>
        </is>
      </c>
      <c r="T29" s="508" t="inlineStr">
        <is>
          <t>24-32</t>
        </is>
      </c>
      <c r="U29" s="508" t="inlineStr">
        <is>
          <t>30-32-34</t>
        </is>
      </c>
      <c r="V29" s="508" t="inlineStr">
        <is>
          <t>C/O</t>
        </is>
      </c>
      <c r="W29" s="508" t="n"/>
      <c r="X29" s="508" t="inlineStr">
        <is>
          <t>KINGS OF LAUNDRY</t>
        </is>
      </c>
      <c r="Y29" s="427" t="inlineStr">
        <is>
          <t>TUNISIA</t>
        </is>
      </c>
      <c r="Z29" s="427" t="inlineStr">
        <is>
          <t>ARTLAB</t>
        </is>
      </c>
      <c r="AA29" s="427" t="inlineStr">
        <is>
          <t>ARTLAB</t>
        </is>
      </c>
      <c r="AB29" s="427" t="inlineStr">
        <is>
          <t>INTERWASHING</t>
        </is>
      </c>
      <c r="AC29" s="508" t="n"/>
      <c r="AD29" s="415" t="inlineStr">
        <is>
          <t>ISKO</t>
        </is>
      </c>
      <c r="AE29" s="508" t="inlineStr">
        <is>
          <t>56534 OLLIE OR ASH BLUE RECALL STR 1425</t>
        </is>
      </c>
      <c r="AF29" s="508" t="inlineStr">
        <is>
          <t>56534 OLLIE OR ASH BLUE RECALL STR 1425</t>
        </is>
      </c>
      <c r="AG29" s="415" t="inlineStr">
        <is>
          <t>TBC</t>
        </is>
      </c>
      <c r="AH29" s="503" t="inlineStr">
        <is>
          <t>99% Sustainable fabric</t>
        </is>
      </c>
      <c r="AI29" s="508" t="inlineStr">
        <is>
          <t>86% Organic cotton, 7% recycled polyester, 6% recycled cotton, 1% elastane</t>
        </is>
      </c>
      <c r="AJ29" s="416" t="inlineStr">
        <is>
          <t>14 oz</t>
        </is>
      </c>
      <c r="AK29" s="417" t="inlineStr">
        <is>
          <t>6,59 / 153</t>
        </is>
      </c>
      <c r="AL29" s="416" t="n">
        <v>1000</v>
      </c>
      <c r="AM29" s="416" t="inlineStr">
        <is>
          <t>ON STOCK</t>
        </is>
      </c>
      <c r="AN29" s="508" t="inlineStr">
        <is>
          <t>135M ORDERED BY MARIA</t>
        </is>
      </c>
      <c r="AO29" s="419" t="n"/>
      <c r="AP29" s="419" t="n"/>
      <c r="AQ29" s="419" t="n"/>
      <c r="AR29" s="420" t="n">
        <v>1.11</v>
      </c>
      <c r="AS29" s="421" t="n"/>
      <c r="AT29" s="421" t="inlineStr">
        <is>
          <t>EUR</t>
        </is>
      </c>
      <c r="AU29" s="421" t="inlineStr">
        <is>
          <t>FOB</t>
        </is>
      </c>
      <c r="AV29" s="421" t="inlineStr">
        <is>
          <t>90 DAYS NETT</t>
        </is>
      </c>
      <c r="AW29" s="421" t="inlineStr">
        <is>
          <t>cfmd</t>
        </is>
      </c>
      <c r="AX29" s="421">
        <f>IFERROR((BI29*(1-[1]Assumptions!$K$3))*(1-BG29),0)</f>
        <v/>
      </c>
      <c r="AY29" s="421" t="n">
        <v>45</v>
      </c>
      <c r="AZ29" s="421" t="n"/>
      <c r="BA29" s="421" t="n">
        <v>23.3</v>
      </c>
      <c r="BB29" s="422">
        <f>IFERROR(((IF(BA29&gt;0, BA29, IF(AZ29&gt;0, AZ29, 0))))*INDEX(Assumptions!$B:$B,MATCH(Y29,Assumptions!$A:$A,0)),0)</f>
        <v/>
      </c>
      <c r="BC29" s="422">
        <f>IFERROR(((IF(BA29&gt;0, BA29, IF(AZ29&gt;0, AZ29, 0))))*INDEX(Assumptions!$C:$C,MATCH(Y29,Assumptions!$A:$A,0)),0)</f>
        <v/>
      </c>
      <c r="BD29" s="422">
        <f>IFERROR(((IF(BA29&gt;0, BA29, IF(AZ29&gt;0, AZ29, 0))))*INDEX(Assumptions!$D:$D,MATCH(Y29,Assumptions!$A:$A,0)),0)</f>
        <v/>
      </c>
      <c r="BE29" s="422">
        <f>IFERROR(((IF(BA29&gt;0, BA29, IF(AZ29&gt;0, AZ29, 0))))*INDEX(Assumptions!$G:$G,MATCH(Z29,Assumptions!$F:$F,0)),0)</f>
        <v/>
      </c>
      <c r="BF29" s="422">
        <f>SUM(BB29:BE29)</f>
        <v/>
      </c>
      <c r="BG29" s="423">
        <f>IFERROR(INDEX(Assumptions!$B:$B,MATCH(Y29,Assumptions!$A:$A,0))+INDEX(Assumptions!$C:$C,MATCH(Y29,Assumptions!$A:$A,0))+INDEX(Assumptions!$D:$D,MATCH(Y29,Assumptions!$A:$A,0))+INDEX(Assumptions!$G:$G,MATCH(Z29,Assumptions!$F:$F,0)),0)</f>
        <v/>
      </c>
      <c r="BH29" s="421">
        <f>((IF(BA29&gt;0, BA29, IF(AZ29&gt;0, AZ29, 0))))+BF29</f>
        <v/>
      </c>
      <c r="BI29" s="421">
        <f>BL29/BK29</f>
        <v/>
      </c>
      <c r="BJ29" s="421">
        <f>BL29/2.38</f>
        <v/>
      </c>
      <c r="BK29" s="508" t="n">
        <v>2.5</v>
      </c>
      <c r="BL29" s="421" t="n">
        <v>139.95</v>
      </c>
      <c r="BM29" s="510">
        <f>IF(SUM(AZ29:BA29)=0,0,(BI29-BH29)/BI29)</f>
        <v/>
      </c>
      <c r="BN29" s="421">
        <f>AY29*CA29</f>
        <v/>
      </c>
      <c r="BO29" s="421" t="n">
        <v>4</v>
      </c>
      <c r="BP29" s="421" t="n">
        <v>3.15</v>
      </c>
      <c r="BQ29" s="425" t="n">
        <v>42605</v>
      </c>
      <c r="BR29" s="426" t="n"/>
      <c r="BS29" s="426" t="n"/>
      <c r="BT29" s="427" t="n"/>
      <c r="BU29" s="425" t="n"/>
      <c r="BV29" s="425" t="n"/>
      <c r="BW29" s="425" t="inlineStr">
        <is>
          <t>N/A</t>
        </is>
      </c>
      <c r="BX29" s="425" t="n">
        <v>42665</v>
      </c>
      <c r="BY29" s="425" t="n"/>
      <c r="BZ29" s="425" t="n"/>
      <c r="CA29" s="508" t="n">
        <v>17</v>
      </c>
      <c r="CB29" s="429" t="inlineStr">
        <is>
          <t>27x32</t>
        </is>
      </c>
      <c r="CC29" s="429" t="n">
        <v>3</v>
      </c>
      <c r="CD29" s="430" t="n">
        <v>42669</v>
      </c>
      <c r="CE29" s="430" t="n"/>
      <c r="CF29" s="675" t="n"/>
      <c r="CG29" s="675" t="n"/>
      <c r="CH29" s="489" t="inlineStr">
        <is>
          <t>N/A</t>
        </is>
      </c>
      <c r="CI29" s="676" t="n">
        <v>42768</v>
      </c>
      <c r="CJ29" s="433" t="inlineStr">
        <is>
          <t>N/A</t>
        </is>
      </c>
      <c r="CK29" s="677" t="n"/>
      <c r="CL29" s="436" t="n"/>
      <c r="CM29" s="436" t="n"/>
      <c r="CN29" s="435" t="n">
        <v>42871</v>
      </c>
      <c r="CO29" s="435" t="n"/>
      <c r="CP29" s="435" t="n"/>
      <c r="CQ29" s="430" t="n">
        <v>42936</v>
      </c>
      <c r="CR29" s="430" t="inlineStr">
        <is>
          <t>Tunisia</t>
        </is>
      </c>
      <c r="CS29" s="429" t="n"/>
      <c r="CT29" s="430" t="inlineStr">
        <is>
          <t>'some + 1 waist, -2 thigh!</t>
        </is>
      </c>
      <c r="CU29" s="430" t="n"/>
      <c r="CV29" s="676" t="n"/>
      <c r="CW29" s="438" t="n"/>
      <c r="CX29" s="438" t="n"/>
      <c r="CY29" s="438" t="n">
        <v>260</v>
      </c>
      <c r="CZ29" s="439">
        <f>CY29*AR29</f>
        <v/>
      </c>
      <c r="DA29" s="438" t="n"/>
      <c r="DB29" s="438" t="n"/>
      <c r="DC29" s="438" t="n"/>
      <c r="DD29" s="438" t="n">
        <v>4013255</v>
      </c>
      <c r="DE29" s="678">
        <f>CY29*BI29</f>
        <v/>
      </c>
      <c r="DF29" s="678">
        <f>DE29-(CY29*BH29)</f>
        <v/>
      </c>
      <c r="DG29" s="584" t="n"/>
      <c r="DH29" s="584" t="n"/>
      <c r="DI29" s="584" t="n"/>
      <c r="DJ29" s="584" t="n"/>
      <c r="DK29" s="584" t="n"/>
      <c r="DL29" s="584" t="n"/>
      <c r="DM29" s="584" t="n"/>
      <c r="DN29" s="584" t="n"/>
      <c r="DO29" s="584" t="n"/>
      <c r="DP29" s="584" t="n"/>
    </row>
    <row customFormat="1" customHeight="1" ht="15" r="30" s="568">
      <c r="A30" s="464" t="inlineStr">
        <is>
          <t>K170701117</t>
        </is>
      </c>
      <c r="B30" s="464" t="n">
        <v>2010102707</v>
      </c>
      <c r="C30" s="454" t="inlineStr">
        <is>
          <t>M.USED</t>
        </is>
      </c>
      <c r="D30" s="464" t="inlineStr">
        <is>
          <t>JUNO HIGH</t>
        </is>
      </c>
      <c r="E30" s="464" t="inlineStr">
        <is>
          <t xml:space="preserve">90'S BLUE </t>
        </is>
      </c>
      <c r="F30" s="464" t="n">
        <v>1</v>
      </c>
      <c r="G30" s="455" t="inlineStr">
        <is>
          <t>x</t>
        </is>
      </c>
      <c r="H30" s="484" t="n">
        <v>42840</v>
      </c>
      <c r="I30" s="464" t="n"/>
      <c r="J30" s="521" t="inlineStr">
        <is>
          <t>JEANS</t>
        </is>
      </c>
      <c r="K30" s="464" t="n">
        <v>62046231</v>
      </c>
      <c r="L30" s="457" t="inlineStr">
        <is>
          <t>Women's or girls' cotton denim trousers and breeches (excl. industrial and occupational, bib and brace overalls and panties)</t>
        </is>
      </c>
      <c r="M30" s="458" t="inlineStr">
        <is>
          <t>WOMEN</t>
        </is>
      </c>
      <c r="N30" s="464" t="n"/>
      <c r="O30" s="460" t="inlineStr">
        <is>
          <t>16-2</t>
        </is>
      </c>
      <c r="P30" s="462" t="inlineStr">
        <is>
          <t>TBC</t>
        </is>
      </c>
      <c r="Q30" s="462" t="n"/>
      <c r="R30" s="462" t="inlineStr">
        <is>
          <t>SUPER</t>
        </is>
      </c>
      <c r="S30" s="462" t="inlineStr">
        <is>
          <t>HIGH RISE SUPER SLIM</t>
        </is>
      </c>
      <c r="T30" s="462" t="inlineStr">
        <is>
          <t>24-32</t>
        </is>
      </c>
      <c r="U30" s="462" t="inlineStr">
        <is>
          <t>30-32-34</t>
        </is>
      </c>
      <c r="V30" s="462" t="inlineStr">
        <is>
          <t>C/O</t>
        </is>
      </c>
      <c r="W30" s="462" t="n"/>
      <c r="X30" s="462" t="inlineStr">
        <is>
          <t>KINGS OF LAUNDRY</t>
        </is>
      </c>
      <c r="Y30" s="472" t="inlineStr">
        <is>
          <t>TUNISIA</t>
        </is>
      </c>
      <c r="Z30" s="472" t="inlineStr">
        <is>
          <t>ARTLAB</t>
        </is>
      </c>
      <c r="AA30" s="472" t="inlineStr">
        <is>
          <t>JEANS SERVICES</t>
        </is>
      </c>
      <c r="AB30" s="472" t="inlineStr">
        <is>
          <t>ELLETI</t>
        </is>
      </c>
      <c r="AC30" s="462" t="n"/>
      <c r="AD30" s="464" t="inlineStr">
        <is>
          <t>ISKO</t>
        </is>
      </c>
      <c r="AE30" s="462" t="inlineStr">
        <is>
          <t>56534 OLLIE OR ASH BLUE RECALL STR 1425</t>
        </is>
      </c>
      <c r="AF30" s="462" t="inlineStr">
        <is>
          <t>56534 OLLIE OR ASH BLUE RECALL STR 1425</t>
        </is>
      </c>
      <c r="AG30" s="464" t="inlineStr">
        <is>
          <t>TBC</t>
        </is>
      </c>
      <c r="AH30" s="500" t="inlineStr">
        <is>
          <t>99% Sustainable fabric</t>
        </is>
      </c>
      <c r="AI30" s="462" t="inlineStr">
        <is>
          <t>86% Organic cotton, 7% recycled polyester, 6% recycled cotton, 1% elastane</t>
        </is>
      </c>
      <c r="AJ30" s="462" t="inlineStr">
        <is>
          <t>14 oz</t>
        </is>
      </c>
      <c r="AK30" s="465" t="inlineStr">
        <is>
          <t>6,59 / 153</t>
        </is>
      </c>
      <c r="AL30" s="462" t="n">
        <v>1000</v>
      </c>
      <c r="AM30" s="462" t="inlineStr">
        <is>
          <t>ON STOCK</t>
        </is>
      </c>
      <c r="AN30" s="462" t="inlineStr">
        <is>
          <t>135M ORDERED BY MARIA</t>
        </is>
      </c>
      <c r="AO30" s="466" t="n"/>
      <c r="AP30" s="466" t="n"/>
      <c r="AQ30" s="466" t="n"/>
      <c r="AR30" s="467" t="n">
        <v>1.09</v>
      </c>
      <c r="AS30" s="465" t="n"/>
      <c r="AT30" s="465" t="inlineStr">
        <is>
          <t>EUR</t>
        </is>
      </c>
      <c r="AU30" s="465" t="inlineStr">
        <is>
          <t>FOB</t>
        </is>
      </c>
      <c r="AV30" s="465" t="inlineStr">
        <is>
          <t>90 DAYS NETT</t>
        </is>
      </c>
      <c r="AW30" s="465" t="n">
        <v>29</v>
      </c>
      <c r="AX30" s="465">
        <f>IFERROR((BI30*(1-[1]Assumptions!$K$3))*(1-BG30),0)</f>
        <v/>
      </c>
      <c r="AY30" s="465" t="n">
        <v>45</v>
      </c>
      <c r="AZ30" s="465" t="n"/>
      <c r="BA30" s="465" t="n">
        <v>37.7</v>
      </c>
      <c r="BB30" s="468">
        <f>IFERROR(((IF(BA30&gt;0, BA30, IF(AZ30&gt;0, AZ30, 0))))*INDEX(Assumptions!$B:$B,MATCH(Y30,Assumptions!$A:$A,0)),0)</f>
        <v/>
      </c>
      <c r="BC30" s="468">
        <f>IFERROR(((IF(BA30&gt;0, BA30, IF(AZ30&gt;0, AZ30, 0))))*INDEX(Assumptions!$C:$C,MATCH(Y30,Assumptions!$A:$A,0)),0)</f>
        <v/>
      </c>
      <c r="BD30" s="468">
        <f>IFERROR(((IF(BA30&gt;0, BA30, IF(AZ30&gt;0, AZ30, 0))))*INDEX(Assumptions!$D:$D,MATCH(Y30,Assumptions!$A:$A,0)),0)</f>
        <v/>
      </c>
      <c r="BE30" s="468">
        <f>IFERROR(((IF(BA30&gt;0, BA30, IF(AZ30&gt;0, AZ30, 0))))*INDEX(Assumptions!$G:$G,MATCH(Z30,Assumptions!$F:$F,0)),0)</f>
        <v/>
      </c>
      <c r="BF30" s="468">
        <f>SUM(BB30:BE30)</f>
        <v/>
      </c>
      <c r="BG30" s="469">
        <f>IFERROR(INDEX(Assumptions!$B:$B,MATCH(Y30,Assumptions!$A:$A,0))+INDEX(Assumptions!$C:$C,MATCH(Y30,Assumptions!$A:$A,0))+INDEX(Assumptions!$D:$D,MATCH(Y30,Assumptions!$A:$A,0))+INDEX(Assumptions!$G:$G,MATCH(Z30,Assumptions!$F:$F,0)),0)</f>
        <v/>
      </c>
      <c r="BH30" s="465">
        <f>((IF(BA30&gt;0, BA30, IF(AZ30&gt;0, AZ30, 0))))+BF30</f>
        <v/>
      </c>
      <c r="BI30" s="465">
        <f>BL30/BK30</f>
        <v/>
      </c>
      <c r="BJ30" s="465">
        <f>BL30/2.38</f>
        <v/>
      </c>
      <c r="BK30" s="462" t="n">
        <v>2.5</v>
      </c>
      <c r="BL30" s="465" t="n">
        <v>169.95</v>
      </c>
      <c r="BM30" s="523">
        <f>IF(SUM(AZ30:BA30)=0,0,(BI30-BH30)/BI30)</f>
        <v/>
      </c>
      <c r="BN30" s="465">
        <f>AY30*CA30</f>
        <v/>
      </c>
      <c r="BO30" s="465" t="n">
        <v>15.6</v>
      </c>
      <c r="BP30" s="465" t="n">
        <v>1.25</v>
      </c>
      <c r="BQ30" s="471" t="n">
        <v>42605</v>
      </c>
      <c r="BR30" s="471" t="n"/>
      <c r="BS30" s="471" t="n"/>
      <c r="BT30" s="472" t="n"/>
      <c r="BU30" s="471" t="n"/>
      <c r="BV30" s="471" t="n"/>
      <c r="BW30" s="471" t="inlineStr">
        <is>
          <t>N/A</t>
        </is>
      </c>
      <c r="BX30" s="471" t="n">
        <v>42665</v>
      </c>
      <c r="BY30" s="471" t="inlineStr">
        <is>
          <t>NEEDS TO BE SUSTAINABLE</t>
        </is>
      </c>
      <c r="BZ30" s="471" t="n"/>
      <c r="CA30" s="462" t="n">
        <v>17</v>
      </c>
      <c r="CB30" s="473" t="inlineStr">
        <is>
          <t>27x32</t>
        </is>
      </c>
      <c r="CC30" s="473" t="n">
        <v>17</v>
      </c>
      <c r="CD30" s="474" t="n">
        <v>42669</v>
      </c>
      <c r="CE30" s="474" t="n"/>
      <c r="CF30" s="681" t="n"/>
      <c r="CG30" s="681" t="n"/>
      <c r="CH30" s="501" t="inlineStr">
        <is>
          <t>NOT</t>
        </is>
      </c>
      <c r="CI30" s="682" t="n">
        <v>42768</v>
      </c>
      <c r="CJ30" s="477" t="n">
        <v>42747</v>
      </c>
      <c r="CK30" s="683" t="inlineStr">
        <is>
          <t>ex facty 25-02-17</t>
        </is>
      </c>
      <c r="CL30" s="479" t="inlineStr">
        <is>
          <t>ELLETI</t>
        </is>
      </c>
      <c r="CM30" s="479" t="n"/>
      <c r="CN30" s="480" t="n"/>
      <c r="CO30" s="480" t="n"/>
      <c r="CP30" s="480" t="n"/>
      <c r="CQ30" s="474" t="n"/>
      <c r="CR30" s="474" t="n"/>
      <c r="CS30" s="429" t="n"/>
      <c r="CT30" s="474" t="n"/>
      <c r="CU30" s="474" t="n"/>
      <c r="CV30" s="682" t="n"/>
      <c r="CW30" s="481" t="n"/>
      <c r="CX30" s="481" t="n"/>
      <c r="CY30" s="481" t="n"/>
      <c r="CZ30" s="502">
        <f>CY30*AR30</f>
        <v/>
      </c>
      <c r="DA30" s="481" t="n"/>
      <c r="DB30" s="481" t="n"/>
      <c r="DC30" s="481" t="n"/>
      <c r="DD30" s="481" t="inlineStr">
        <is>
          <t>-</t>
        </is>
      </c>
      <c r="DE30" s="684">
        <f>CY30*BI30</f>
        <v/>
      </c>
      <c r="DF30" s="684">
        <f>DE30-(CY30*BH30)</f>
        <v/>
      </c>
      <c r="DG30" s="535" t="n"/>
      <c r="DH30" s="535" t="n"/>
      <c r="DI30" s="535" t="n"/>
      <c r="DJ30" s="535" t="n"/>
      <c r="DK30" s="535" t="n"/>
      <c r="DL30" s="535" t="n"/>
      <c r="DM30" s="535" t="n"/>
      <c r="DN30" s="535" t="n"/>
      <c r="DO30" s="535" t="n"/>
      <c r="DP30" s="535" t="n"/>
    </row>
    <row customFormat="1" customHeight="1" ht="15" r="31" s="568">
      <c r="A31" s="415" t="inlineStr">
        <is>
          <t>K170701118</t>
        </is>
      </c>
      <c r="B31" s="415" t="n">
        <v>2010102708</v>
      </c>
      <c r="C31" s="404" t="inlineStr">
        <is>
          <t>M.USED</t>
        </is>
      </c>
      <c r="D31" s="415" t="inlineStr">
        <is>
          <t>JUNO HIGH</t>
        </is>
      </c>
      <c r="E31" s="415" t="inlineStr">
        <is>
          <t>SULPHUR WORN</t>
        </is>
      </c>
      <c r="F31" s="415" t="n">
        <v>1</v>
      </c>
      <c r="G31" s="405" t="n"/>
      <c r="H31" s="686" t="n"/>
      <c r="I31" s="532" t="n"/>
      <c r="J31" s="487" t="inlineStr">
        <is>
          <t>JEANS</t>
        </is>
      </c>
      <c r="K31" s="415" t="n">
        <v>62046231</v>
      </c>
      <c r="L31" s="409" t="inlineStr">
        <is>
          <t>Women's or girls' cotton denim trousers and breeches (excl. industrial and occupational, bib and brace overalls and panties)</t>
        </is>
      </c>
      <c r="M31" s="410" t="inlineStr">
        <is>
          <t>WOMEN</t>
        </is>
      </c>
      <c r="N31" s="415" t="n"/>
      <c r="O31" s="411" t="inlineStr">
        <is>
          <t>29-1</t>
        </is>
      </c>
      <c r="P31" s="508" t="inlineStr">
        <is>
          <t>PP SPRAY</t>
        </is>
      </c>
      <c r="Q31" s="508" t="n"/>
      <c r="R31" s="508" t="inlineStr">
        <is>
          <t>HIGH</t>
        </is>
      </c>
      <c r="S31" s="508" t="inlineStr">
        <is>
          <t>HIGH RISE SUPER SLIM</t>
        </is>
      </c>
      <c r="T31" s="508" t="inlineStr">
        <is>
          <t>24-32</t>
        </is>
      </c>
      <c r="U31" s="508" t="inlineStr">
        <is>
          <t>30-32-34</t>
        </is>
      </c>
      <c r="V31" s="508" t="inlineStr">
        <is>
          <t>C/O</t>
        </is>
      </c>
      <c r="W31" s="508" t="n"/>
      <c r="X31" s="508" t="inlineStr">
        <is>
          <t>SEASONAL MAIN</t>
        </is>
      </c>
      <c r="Y31" s="427" t="inlineStr">
        <is>
          <t>TUNISIA</t>
        </is>
      </c>
      <c r="Z31" s="427" t="inlineStr">
        <is>
          <t>ARTLAB</t>
        </is>
      </c>
      <c r="AA31" s="427" t="inlineStr">
        <is>
          <t>ARTLAB</t>
        </is>
      </c>
      <c r="AB31" s="427" t="inlineStr">
        <is>
          <t>INTERWASHING</t>
        </is>
      </c>
      <c r="AC31" s="508" t="n"/>
      <c r="AD31" s="508" t="inlineStr">
        <is>
          <t>CANDIANI</t>
        </is>
      </c>
      <c r="AE31" s="415" t="inlineStr">
        <is>
          <t>RR7733 N-joy sling organic</t>
        </is>
      </c>
      <c r="AF31" s="415" t="inlineStr">
        <is>
          <t>RR7733 N-joy sling</t>
        </is>
      </c>
      <c r="AG31" s="415" t="inlineStr">
        <is>
          <t>TBC</t>
        </is>
      </c>
      <c r="AH31" s="508" t="inlineStr">
        <is>
          <t>92% Sustainable fabric</t>
        </is>
      </c>
      <c r="AI31" s="508" t="inlineStr">
        <is>
          <t>92% Organic cotton, 6% elastomultiester, 2% elastane</t>
        </is>
      </c>
      <c r="AJ31" s="416" t="inlineStr">
        <is>
          <t>10,5 oz</t>
        </is>
      </c>
      <c r="AK31" s="417" t="inlineStr">
        <is>
          <t>5,15 / 145</t>
        </is>
      </c>
      <c r="AL31" s="416" t="n">
        <v>4000</v>
      </c>
      <c r="AM31" s="506" t="inlineStr">
        <is>
          <t>5-6</t>
        </is>
      </c>
      <c r="AN31" s="508" t="inlineStr">
        <is>
          <t>NEEDS TO RDER ? ON STOCK</t>
        </is>
      </c>
      <c r="AO31" s="419" t="n"/>
      <c r="AP31" s="419" t="n"/>
      <c r="AQ31" s="419" t="n"/>
      <c r="AR31" s="420" t="n">
        <v>1.23</v>
      </c>
      <c r="AS31" s="421" t="n"/>
      <c r="AT31" s="421" t="inlineStr">
        <is>
          <t>EUR</t>
        </is>
      </c>
      <c r="AU31" s="421" t="inlineStr">
        <is>
          <t>FOB</t>
        </is>
      </c>
      <c r="AV31" s="421" t="inlineStr">
        <is>
          <t>90 DAYS NETT</t>
        </is>
      </c>
      <c r="AW31" s="421" t="inlineStr">
        <is>
          <t>cfmd</t>
        </is>
      </c>
      <c r="AX31" s="421">
        <f>IFERROR((BI31*(1-[1]Assumptions!$K$3))*(1-BG31),0)</f>
        <v/>
      </c>
      <c r="AY31" s="421" t="n">
        <v>45</v>
      </c>
      <c r="AZ31" s="421" t="n"/>
      <c r="BA31" s="421" t="n">
        <v>24.5</v>
      </c>
      <c r="BB31" s="422">
        <f>IFERROR(((IF(BA31&gt;0, BA31, IF(AZ31&gt;0, AZ31, 0))))*INDEX(Assumptions!$B:$B,MATCH(Y31,Assumptions!$A:$A,0)),0)</f>
        <v/>
      </c>
      <c r="BC31" s="422">
        <f>IFERROR(((IF(BA31&gt;0, BA31, IF(AZ31&gt;0, AZ31, 0))))*INDEX(Assumptions!$C:$C,MATCH(Y31,Assumptions!$A:$A,0)),0)</f>
        <v/>
      </c>
      <c r="BD31" s="422">
        <f>IFERROR(((IF(BA31&gt;0, BA31, IF(AZ31&gt;0, AZ31, 0))))*INDEX(Assumptions!$D:$D,MATCH(Y31,Assumptions!$A:$A,0)),0)</f>
        <v/>
      </c>
      <c r="BE31" s="422">
        <f>IFERROR(((IF(BA31&gt;0, BA31, IF(AZ31&gt;0, AZ31, 0))))*INDEX(Assumptions!$G:$G,MATCH(Z31,Assumptions!$F:$F,0)),0)</f>
        <v/>
      </c>
      <c r="BF31" s="422">
        <f>SUM(BB31:BE31)</f>
        <v/>
      </c>
      <c r="BG31" s="423">
        <f>IFERROR(INDEX(Assumptions!$B:$B,MATCH(Y31,Assumptions!$A:$A,0))+INDEX(Assumptions!$C:$C,MATCH(Y31,Assumptions!$A:$A,0))+INDEX(Assumptions!$D:$D,MATCH(Y31,Assumptions!$A:$A,0))+INDEX(Assumptions!$G:$G,MATCH(Z31,Assumptions!$F:$F,0)),0)</f>
        <v/>
      </c>
      <c r="BH31" s="421">
        <f>((IF(BA31&gt;0, BA31, IF(AZ31&gt;0, AZ31, 0))))+BF31</f>
        <v/>
      </c>
      <c r="BI31" s="421">
        <f>BL31/BK31</f>
        <v/>
      </c>
      <c r="BJ31" s="421">
        <f>BL31/2.38</f>
        <v/>
      </c>
      <c r="BK31" s="508" t="n">
        <v>2.5</v>
      </c>
      <c r="BL31" s="421" t="n">
        <v>139.95</v>
      </c>
      <c r="BM31" s="510">
        <f>IF(SUM(AZ31:BA31)=0,0,(BI31-BH31)/BI31)</f>
        <v/>
      </c>
      <c r="BN31" s="421">
        <f>AY31*CA31</f>
        <v/>
      </c>
      <c r="BO31" s="421" t="n">
        <v>6.4</v>
      </c>
      <c r="BP31" s="421" t="n">
        <v>3.15</v>
      </c>
      <c r="BQ31" s="425" t="n">
        <v>42605</v>
      </c>
      <c r="BR31" s="425" t="n"/>
      <c r="BS31" s="425" t="n"/>
      <c r="BT31" s="427" t="n"/>
      <c r="BU31" s="425" t="n"/>
      <c r="BV31" s="425" t="n"/>
      <c r="BW31" s="425" t="inlineStr">
        <is>
          <t>N/A</t>
        </is>
      </c>
      <c r="BX31" s="425" t="n">
        <v>42665</v>
      </c>
      <c r="BY31" s="425" t="n"/>
      <c r="BZ31" s="425" t="n"/>
      <c r="CA31" s="508" t="n">
        <v>17</v>
      </c>
      <c r="CB31" s="429" t="inlineStr">
        <is>
          <t>27x32</t>
        </is>
      </c>
      <c r="CC31" s="429" t="n">
        <v>3</v>
      </c>
      <c r="CD31" s="430" t="n">
        <v>42669</v>
      </c>
      <c r="CE31" s="514" t="n"/>
      <c r="CF31" s="687" t="n"/>
      <c r="CG31" s="687" t="n"/>
      <c r="CH31" s="489" t="inlineStr">
        <is>
          <t>N/A</t>
        </is>
      </c>
      <c r="CI31" s="676" t="n">
        <v>42767</v>
      </c>
      <c r="CJ31" s="433" t="inlineStr">
        <is>
          <t>N/A</t>
        </is>
      </c>
      <c r="CK31" s="688" t="n"/>
      <c r="CL31" s="517" t="n"/>
      <c r="CM31" s="517" t="n"/>
      <c r="CN31" s="518" t="n">
        <v>42865</v>
      </c>
      <c r="CO31" s="518" t="n"/>
      <c r="CP31" s="518" t="n"/>
      <c r="CQ31" s="514" t="n">
        <v>42957</v>
      </c>
      <c r="CR31" s="514" t="inlineStr">
        <is>
          <t>Amsterdam</t>
        </is>
      </c>
      <c r="CS31" s="429" t="n"/>
      <c r="CT31" s="514" t="n"/>
      <c r="CU31" s="514" t="n"/>
      <c r="CV31" s="689" t="n"/>
      <c r="CW31" s="520" t="n"/>
      <c r="CX31" s="520" t="n"/>
      <c r="CY31" s="438" t="n">
        <v>291</v>
      </c>
      <c r="CZ31" s="439">
        <f>CY31*AR31</f>
        <v/>
      </c>
      <c r="DA31" s="520" t="n"/>
      <c r="DB31" s="520" t="n"/>
      <c r="DC31" s="520" t="n"/>
      <c r="DD31" s="438" t="n">
        <v>4013256</v>
      </c>
      <c r="DE31" s="678">
        <f>CY31*BI31</f>
        <v/>
      </c>
      <c r="DF31" s="678">
        <f>DE31-(CY31*BH31)</f>
        <v/>
      </c>
      <c r="DG31" s="530" t="n"/>
      <c r="DH31" s="530" t="n"/>
      <c r="DI31" s="530" t="n"/>
      <c r="DJ31" s="530" t="n"/>
      <c r="DK31" s="530" t="n"/>
      <c r="DL31" s="530" t="n"/>
      <c r="DM31" s="530" t="n"/>
      <c r="DN31" s="530" t="n"/>
      <c r="DO31" s="530" t="n"/>
      <c r="DP31" s="530" t="n"/>
    </row>
    <row customFormat="1" customHeight="1" ht="15" r="32" s="568">
      <c r="A32" s="521" t="inlineStr">
        <is>
          <t>K170701119</t>
        </is>
      </c>
      <c r="B32" s="521" t="n">
        <v>2010102709</v>
      </c>
      <c r="C32" s="454" t="inlineStr">
        <is>
          <t>D.USED</t>
        </is>
      </c>
      <c r="D32" s="464" t="inlineStr">
        <is>
          <t>JUNO HIGH</t>
        </is>
      </c>
      <c r="E32" s="521" t="inlineStr">
        <is>
          <t xml:space="preserve">DARK LASER </t>
        </is>
      </c>
      <c r="F32" s="464" t="n"/>
      <c r="G32" s="522" t="inlineStr">
        <is>
          <t>x</t>
        </is>
      </c>
      <c r="H32" s="484" t="n">
        <v>42641</v>
      </c>
      <c r="I32" s="521" t="n"/>
      <c r="J32" s="464" t="inlineStr">
        <is>
          <t>JEANS</t>
        </is>
      </c>
      <c r="K32" s="521" t="n">
        <v>62046231</v>
      </c>
      <c r="L32" s="521" t="inlineStr">
        <is>
          <t>Women's or girls' cotton denim trousers and breeches (excl. industrial and occupational, bib and brace overalls and panties)</t>
        </is>
      </c>
      <c r="M32" s="458" t="inlineStr">
        <is>
          <t>WOMEN</t>
        </is>
      </c>
      <c r="N32" s="521" t="n"/>
      <c r="O32" s="491" t="inlineStr">
        <is>
          <t>11-1</t>
        </is>
      </c>
      <c r="P32" s="462" t="n">
        <v>0</v>
      </c>
      <c r="Q32" s="492" t="n"/>
      <c r="R32" s="492" t="inlineStr">
        <is>
          <t>HIGH</t>
        </is>
      </c>
      <c r="S32" s="492" t="inlineStr">
        <is>
          <t>MID SUPER SKINNY</t>
        </is>
      </c>
      <c r="T32" s="492" t="inlineStr">
        <is>
          <t>24-32</t>
        </is>
      </c>
      <c r="U32" s="492" t="inlineStr">
        <is>
          <t>30-32-34</t>
        </is>
      </c>
      <c r="V32" s="492" t="inlineStr">
        <is>
          <t>C/O</t>
        </is>
      </c>
      <c r="W32" s="492" t="n"/>
      <c r="X32" s="492" t="inlineStr">
        <is>
          <t>KINGS OF LAUNDRY</t>
        </is>
      </c>
      <c r="Y32" s="493" t="inlineStr">
        <is>
          <t>TUNISIA</t>
        </is>
      </c>
      <c r="Z32" s="494" t="inlineStr">
        <is>
          <t>ARTLAB</t>
        </is>
      </c>
      <c r="AA32" s="494" t="inlineStr">
        <is>
          <t>ARTLAB</t>
        </is>
      </c>
      <c r="AB32" s="494" t="inlineStr">
        <is>
          <t>INTERWASHING</t>
        </is>
      </c>
      <c r="AC32" s="521" t="n"/>
      <c r="AD32" s="492" t="inlineStr">
        <is>
          <t>ROYO</t>
        </is>
      </c>
      <c r="AE32" s="492" t="inlineStr">
        <is>
          <t>WILLOW TPX 31629</t>
        </is>
      </c>
      <c r="AF32" s="492" t="n"/>
      <c r="AG32" s="492" t="inlineStr">
        <is>
          <t>TBC</t>
        </is>
      </c>
      <c r="AH32" s="492" t="inlineStr">
        <is>
          <t>95% Sustainable fabric</t>
        </is>
      </c>
      <c r="AI32" s="492" t="inlineStr">
        <is>
          <t>75% Organic cotton, 20% recycled cotton, 3% other fibers, 2% elastane</t>
        </is>
      </c>
      <c r="AJ32" s="492" t="inlineStr">
        <is>
          <t>10 oz</t>
        </is>
      </c>
      <c r="AK32" s="492" t="inlineStr">
        <is>
          <t>/ 140</t>
        </is>
      </c>
      <c r="AL32" s="492" t="n"/>
      <c r="AM32" s="492" t="n"/>
      <c r="AN32" s="492" t="inlineStr">
        <is>
          <t>195M ORDERED BY MARIA</t>
        </is>
      </c>
      <c r="AO32" s="492" t="n"/>
      <c r="AP32" s="466" t="n"/>
      <c r="AQ32" s="466" t="n"/>
      <c r="AR32" s="466" t="n"/>
      <c r="AS32" s="495" t="n"/>
      <c r="AT32" s="495" t="inlineStr">
        <is>
          <t>EUR</t>
        </is>
      </c>
      <c r="AU32" s="465" t="inlineStr">
        <is>
          <t>FOB</t>
        </is>
      </c>
      <c r="AV32" s="465" t="inlineStr">
        <is>
          <t>90 DAYS NETT</t>
        </is>
      </c>
      <c r="AW32" s="465" t="n"/>
      <c r="AX32" s="465">
        <f>IFERROR((BI32*(1-[1]Assumptions!$K$3))*(1-BG32),0)</f>
        <v/>
      </c>
      <c r="AY32" s="495" t="n">
        <v>45</v>
      </c>
      <c r="AZ32" s="495" t="n"/>
      <c r="BA32" s="465" t="n"/>
      <c r="BB32" s="468">
        <f>IFERROR(((IF(BA32&gt;0, BA32, IF(AY32&gt;0, AY32, IF(AZ32&gt;0, AZ32, 0)))))*INDEX(Assumptions!$B:$B,MATCH(Y32,Assumptions!$A:$A,0)),0)</f>
        <v/>
      </c>
      <c r="BC32" s="468">
        <f>IFERROR(((IF(BA32&gt;0, BA32, IF(AY32&gt;0, AY32, IF(AZ32&gt;0, AZ32, 0)))))*INDEX(Assumptions!$C:$C,MATCH(Y32,Assumptions!$A:$A,0)),0)</f>
        <v/>
      </c>
      <c r="BD32" s="468">
        <f>IFERROR(((IF(BA32&gt;0, BA32, IF(AY32&gt;0, AY32, IF(AZ32&gt;0, AZ32, 0)))))*INDEX(Assumptions!$D:$D,MATCH(Y32,Assumptions!$A:$A,0)),0)</f>
        <v/>
      </c>
      <c r="BE32" s="468">
        <f>IFERROR(((IF(BA32&gt;0, BA32, IF(AY32&gt;0, AY32, IF(AZ32&gt;0, AZ32, 0)))))*INDEX(Assumptions!$G:$G,MATCH(Z32,Assumptions!$F:$F,0)),0)</f>
        <v/>
      </c>
      <c r="BF32" s="468">
        <f>SUM(BB32:BE32)</f>
        <v/>
      </c>
      <c r="BG32" s="469">
        <f>IFERROR(INDEX(Assumptions!$B:$B,MATCH(Y32,Assumptions!$A:$A,0))+INDEX(Assumptions!$C:$C,MATCH(Y32,Assumptions!$A:$A,0))+INDEX(Assumptions!$D:$D,MATCH(Y32,Assumptions!$A:$A,0))+INDEX(Assumptions!$G:$G,MATCH(Z32,Assumptions!$F:$F,0)),0)</f>
        <v/>
      </c>
      <c r="BH32" s="465">
        <f>((IF(BA32&gt;0, BA32, IF(AZ32&gt;0, AZ32, 0))))+BF32</f>
        <v/>
      </c>
      <c r="BI32" s="465">
        <f>BL32/BK32</f>
        <v/>
      </c>
      <c r="BJ32" s="465">
        <f>BL32/2.38</f>
        <v/>
      </c>
      <c r="BK32" s="462" t="n">
        <v>2.5</v>
      </c>
      <c r="BL32" s="465" t="n">
        <v>139.95</v>
      </c>
      <c r="BM32" s="523">
        <f>IF(SUM(AZ32:BA32)=0,0,(BI32-BH32)/BI32)</f>
        <v/>
      </c>
      <c r="BN32" s="465">
        <f>AY32*CA32</f>
        <v/>
      </c>
      <c r="BO32" s="465" t="n"/>
      <c r="BP32" s="465" t="n"/>
      <c r="BQ32" s="685" t="n">
        <v>42605</v>
      </c>
      <c r="BR32" s="497" t="n"/>
      <c r="BS32" s="497" t="n"/>
      <c r="BT32" s="472" t="n"/>
      <c r="BU32" s="497" t="n"/>
      <c r="BV32" s="497" t="n"/>
      <c r="BW32" s="497" t="inlineStr">
        <is>
          <t>N/A</t>
        </is>
      </c>
      <c r="BX32" s="497" t="n">
        <v>42665</v>
      </c>
      <c r="BY32" s="494" t="inlineStr">
        <is>
          <t>NEW TEST NEW FABRIC ROYO MAPLE -  OUTLOOK AS ECO 77</t>
        </is>
      </c>
      <c r="BZ32" s="494" t="n"/>
      <c r="CA32" s="462" t="n">
        <v>17</v>
      </c>
      <c r="CB32" s="473" t="inlineStr">
        <is>
          <t>27x32</t>
        </is>
      </c>
      <c r="CC32" s="473" t="n"/>
      <c r="CD32" s="474" t="inlineStr">
        <is>
          <t>EX FTY; 22-10-2016</t>
        </is>
      </c>
      <c r="CE32" s="474" t="n"/>
      <c r="CF32" s="681" t="n"/>
      <c r="CG32" s="681" t="n"/>
      <c r="CH32" s="682" t="n"/>
      <c r="CI32" s="682" t="n"/>
      <c r="CJ32" s="477" t="n"/>
      <c r="CK32" s="683" t="n"/>
      <c r="CL32" s="479" t="n"/>
      <c r="CM32" s="479" t="n"/>
      <c r="CN32" s="480" t="n"/>
      <c r="CO32" s="480" t="n"/>
      <c r="CP32" s="480" t="n"/>
      <c r="CQ32" s="474" t="n"/>
      <c r="CR32" s="474" t="n"/>
      <c r="CS32" s="429" t="n"/>
      <c r="CT32" s="474" t="n"/>
      <c r="CU32" s="474" t="n"/>
      <c r="CV32" s="682" t="n"/>
      <c r="CW32" s="481" t="n"/>
      <c r="CX32" s="481" t="n"/>
      <c r="CY32" s="481" t="n"/>
      <c r="CZ32" s="481">
        <f>CY32*AR32</f>
        <v/>
      </c>
      <c r="DA32" s="481" t="n"/>
      <c r="DB32" s="481" t="n"/>
      <c r="DC32" s="481" t="n"/>
      <c r="DD32" s="481" t="inlineStr">
        <is>
          <t>-</t>
        </is>
      </c>
      <c r="DE32" s="684">
        <f>CY32*BI32</f>
        <v/>
      </c>
      <c r="DF32" s="684">
        <f>DE32-(CY32*BH32)</f>
        <v/>
      </c>
    </row>
    <row customFormat="1" customHeight="1" ht="15" r="33" s="568">
      <c r="A33" s="415" t="inlineStr">
        <is>
          <t>K170701120</t>
        </is>
      </c>
      <c r="B33" s="415" t="n">
        <v>2010102854</v>
      </c>
      <c r="C33" s="404" t="inlineStr">
        <is>
          <t>DBLACK</t>
        </is>
      </c>
      <c r="D33" s="415" t="inlineStr">
        <is>
          <t>JUNO HIGH</t>
        </is>
      </c>
      <c r="E33" s="415" t="inlineStr">
        <is>
          <t>BLACK RINSE</t>
        </is>
      </c>
      <c r="F33" s="415" t="n"/>
      <c r="G33" s="405" t="n"/>
      <c r="H33" s="686" t="n">
        <v>42767</v>
      </c>
      <c r="I33" s="532" t="inlineStr">
        <is>
          <t>Added for GrandPa!</t>
        </is>
      </c>
      <c r="J33" s="487" t="inlineStr">
        <is>
          <t>JEANS</t>
        </is>
      </c>
      <c r="K33" s="415" t="n">
        <v>62046231</v>
      </c>
      <c r="L33" s="409" t="inlineStr">
        <is>
          <t>Women's or girls' cotton denim trousers and breeches (excl. industrial and occupational, bib and brace overalls and panties)</t>
        </is>
      </c>
      <c r="M33" s="410" t="inlineStr">
        <is>
          <t>WOMEN</t>
        </is>
      </c>
      <c r="N33" s="415" t="n"/>
      <c r="O33" s="411" t="n"/>
      <c r="P33" s="508" t="inlineStr">
        <is>
          <t>NON BLEACH</t>
        </is>
      </c>
      <c r="Q33" s="508" t="n"/>
      <c r="R33" s="508" t="inlineStr">
        <is>
          <t>HIGH</t>
        </is>
      </c>
      <c r="S33" s="508" t="inlineStr">
        <is>
          <t>HIGH RISE SUPER SLIM</t>
        </is>
      </c>
      <c r="T33" s="508" t="inlineStr">
        <is>
          <t>24-32</t>
        </is>
      </c>
      <c r="U33" s="508" t="inlineStr">
        <is>
          <t>30-32-34</t>
        </is>
      </c>
      <c r="V33" s="508" t="inlineStr">
        <is>
          <t>C/O</t>
        </is>
      </c>
      <c r="W33" s="415" t="n"/>
      <c r="X33" s="508" t="inlineStr">
        <is>
          <t>SEASONAL MAIN</t>
        </is>
      </c>
      <c r="Y33" s="427" t="inlineStr">
        <is>
          <t>TUNISIA</t>
        </is>
      </c>
      <c r="Z33" s="427" t="inlineStr">
        <is>
          <t>ARTLAB</t>
        </is>
      </c>
      <c r="AA33" s="427" t="inlineStr">
        <is>
          <t>ARTLAB</t>
        </is>
      </c>
      <c r="AB33" s="427" t="inlineStr">
        <is>
          <t>INTERWASHING</t>
        </is>
      </c>
      <c r="AC33" s="508" t="n"/>
      <c r="AD33" s="415" t="inlineStr">
        <is>
          <t>CALIK</t>
        </is>
      </c>
      <c r="AE33" s="508" t="inlineStr">
        <is>
          <t>D7924O022 Pinus</t>
        </is>
      </c>
      <c r="AF33" s="415" t="n"/>
      <c r="AG33" s="415" t="n"/>
      <c r="AH33" s="508" t="inlineStr">
        <is>
          <t>97% Sustainable fabric</t>
        </is>
      </c>
      <c r="AI33" s="508" t="inlineStr">
        <is>
          <t>97,8% Organic cotton, 2,2% elastane</t>
        </is>
      </c>
      <c r="AJ33" s="508" t="inlineStr">
        <is>
          <t>11 oz</t>
        </is>
      </c>
      <c r="AK33" s="421" t="inlineStr">
        <is>
          <t>5 / 147</t>
        </is>
      </c>
      <c r="AL33" s="416" t="n"/>
      <c r="AM33" s="506" t="n"/>
      <c r="AN33" s="508" t="n"/>
      <c r="AO33" s="419" t="n"/>
      <c r="AP33" s="419" t="n"/>
      <c r="AQ33" s="419" t="n"/>
      <c r="AR33" s="420" t="n"/>
      <c r="AS33" s="421" t="n"/>
      <c r="AT33" s="421" t="inlineStr">
        <is>
          <t>EUR</t>
        </is>
      </c>
      <c r="AU33" s="421" t="inlineStr">
        <is>
          <t>FOB</t>
        </is>
      </c>
      <c r="AV33" s="421" t="inlineStr">
        <is>
          <t>90 DAYS NETT</t>
        </is>
      </c>
      <c r="AW33" s="421" t="inlineStr">
        <is>
          <t>cfmd</t>
        </is>
      </c>
      <c r="AX33" s="421">
        <f>IFERROR((BI33*(1-[1]Assumptions!$K$3))*(1-BG33),0)</f>
        <v/>
      </c>
      <c r="AY33" s="421" t="n"/>
      <c r="AZ33" s="421" t="n"/>
      <c r="BA33" s="421" t="n">
        <v>18.2</v>
      </c>
      <c r="BB33" s="422">
        <f>IFERROR(((IF(BA33&gt;0, BA33, IF(AZ33&gt;0, AZ33, 0))))*INDEX(Assumptions!$B:$B,MATCH(Y33,Assumptions!$A:$A,0)),0)</f>
        <v/>
      </c>
      <c r="BC33" s="422">
        <f>IFERROR(((IF(BA33&gt;0, BA33, IF(AZ33&gt;0, AZ33, 0))))*INDEX(Assumptions!$C:$C,MATCH(Y33,Assumptions!$A:$A,0)),0)</f>
        <v/>
      </c>
      <c r="BD33" s="422">
        <f>IFERROR(((IF(BA33&gt;0, BA33, IF(AZ33&gt;0, AZ33, 0))))*INDEX(Assumptions!$D:$D,MATCH(Y33,Assumptions!$A:$A,0)),0)</f>
        <v/>
      </c>
      <c r="BE33" s="422">
        <f>IFERROR(((IF(BA33&gt;0, BA33, IF(AZ33&gt;0, AZ33, 0))))*INDEX(Assumptions!$G:$G,MATCH(Z33,Assumptions!$F:$F,0)),0)</f>
        <v/>
      </c>
      <c r="BF33" s="422">
        <f>SUM(BB33:BE33)</f>
        <v/>
      </c>
      <c r="BG33" s="423">
        <f>IFERROR(INDEX(Assumptions!$B:$B,MATCH(Y33,Assumptions!$A:$A,0))+INDEX(Assumptions!$C:$C,MATCH(Y33,Assumptions!$A:$A,0))+INDEX(Assumptions!$D:$D,MATCH(Y33,Assumptions!$A:$A,0))+INDEX(Assumptions!$G:$G,MATCH(Z33,Assumptions!$F:$F,0)),0)</f>
        <v/>
      </c>
      <c r="BH33" s="421">
        <f>((IF(BA33&gt;0, BA33, IF(AZ33&gt;0, AZ33, 0))))+BF33</f>
        <v/>
      </c>
      <c r="BI33" s="421">
        <f>BL33/BK33</f>
        <v/>
      </c>
      <c r="BJ33" s="421">
        <f>BL33/2.38</f>
        <v/>
      </c>
      <c r="BK33" s="508" t="n">
        <v>2.5</v>
      </c>
      <c r="BL33" s="421" t="n">
        <v>109.95</v>
      </c>
      <c r="BM33" s="510">
        <f>IF(SUM(AZ33:BA33)=0,0,(BI33-BH33)/BI33)</f>
        <v/>
      </c>
      <c r="BN33" s="421">
        <f>AY33*CA33</f>
        <v/>
      </c>
      <c r="BO33" s="421" t="n"/>
      <c r="BP33" s="421" t="n"/>
      <c r="BQ33" s="425" t="n"/>
      <c r="BR33" s="425" t="n"/>
      <c r="BS33" s="425" t="n"/>
      <c r="BT33" s="427" t="n"/>
      <c r="BU33" s="425" t="n"/>
      <c r="BV33" s="425" t="n"/>
      <c r="BW33" s="425" t="n"/>
      <c r="BX33" s="425" t="n"/>
      <c r="BY33" s="425" t="n"/>
      <c r="BZ33" s="425" t="n"/>
      <c r="CA33" s="508" t="n">
        <v>0</v>
      </c>
      <c r="CB33" s="429" t="n"/>
      <c r="CC33" s="429" t="n"/>
      <c r="CD33" s="430" t="n"/>
      <c r="CE33" s="514" t="n"/>
      <c r="CF33" s="687" t="n"/>
      <c r="CG33" s="687" t="n"/>
      <c r="CH33" s="489" t="n"/>
      <c r="CI33" s="676" t="n"/>
      <c r="CJ33" s="433" t="n"/>
      <c r="CK33" s="688" t="n"/>
      <c r="CL33" s="517" t="n"/>
      <c r="CM33" s="517" t="n"/>
      <c r="CN33" s="518" t="n">
        <v>42858</v>
      </c>
      <c r="CO33" s="518" t="n"/>
      <c r="CP33" s="518" t="n"/>
      <c r="CQ33" s="514" t="n">
        <v>42948</v>
      </c>
      <c r="CR33" s="430" t="inlineStr">
        <is>
          <t>Tunisia</t>
        </is>
      </c>
      <c r="CS33" s="429" t="n">
        <v>5</v>
      </c>
      <c r="CT33" s="514" t="n"/>
      <c r="CU33" s="514" t="n"/>
      <c r="CV33" s="689" t="n"/>
      <c r="CW33" s="520" t="n"/>
      <c r="CX33" s="520" t="n"/>
      <c r="CY33" s="438" t="n">
        <v>192</v>
      </c>
      <c r="CZ33" s="439">
        <f>CY33*AR33</f>
        <v/>
      </c>
      <c r="DA33" s="520" t="n"/>
      <c r="DB33" s="520" t="n"/>
      <c r="DC33" s="520" t="n"/>
      <c r="DD33" s="438" t="n">
        <v>4013323</v>
      </c>
      <c r="DE33" s="678">
        <f>CY33*BI33</f>
        <v/>
      </c>
      <c r="DF33" s="678">
        <f>DE33-(CY33*BH33)</f>
        <v/>
      </c>
      <c r="DG33" s="530" t="n"/>
      <c r="DH33" s="530" t="n"/>
      <c r="DI33" s="530" t="n"/>
      <c r="DJ33" s="530" t="n"/>
      <c r="DK33" s="530" t="n"/>
      <c r="DL33" s="530" t="n"/>
      <c r="DM33" s="530" t="n"/>
      <c r="DN33" s="530" t="n"/>
      <c r="DO33" s="530" t="n"/>
      <c r="DP33" s="530" t="n"/>
    </row>
    <row customFormat="1" customHeight="1" ht="15" r="34" s="530">
      <c r="A34" s="415" t="inlineStr">
        <is>
          <t>K170701201</t>
        </is>
      </c>
      <c r="B34" s="404" t="n">
        <v>2010102519</v>
      </c>
      <c r="C34" s="404" t="inlineStr">
        <is>
          <t>M.USED</t>
        </is>
      </c>
      <c r="D34" s="415" t="inlineStr">
        <is>
          <t>CHRISTINA</t>
        </is>
      </c>
      <c r="E34" s="415" t="inlineStr">
        <is>
          <t>GLORY BLUE 6 MONTHS</t>
        </is>
      </c>
      <c r="F34" s="415" t="n">
        <v>1</v>
      </c>
      <c r="G34" s="455" t="n"/>
      <c r="H34" s="686" t="n"/>
      <c r="I34" s="487" t="n"/>
      <c r="J34" s="487" t="inlineStr">
        <is>
          <t>JEANS</t>
        </is>
      </c>
      <c r="K34" s="415" t="n">
        <v>62046231</v>
      </c>
      <c r="L34" s="409" t="inlineStr">
        <is>
          <t>Women's or girls' cotton denim trousers and breeches (excl. industrial and occupational, bib and brace overalls and panties)</t>
        </is>
      </c>
      <c r="M34" s="410" t="inlineStr">
        <is>
          <t>WOMEN</t>
        </is>
      </c>
      <c r="N34" s="487" t="n"/>
      <c r="O34" s="411" t="inlineStr">
        <is>
          <t>C/O</t>
        </is>
      </c>
      <c r="P34" s="508" t="inlineStr">
        <is>
          <t>PP SPRAY + RESIN + RAGS</t>
        </is>
      </c>
      <c r="Q34" s="443" t="n"/>
      <c r="R34" s="508" t="inlineStr">
        <is>
          <t>HIGH</t>
        </is>
      </c>
      <c r="S34" s="508" t="inlineStr">
        <is>
          <t>HIGH RISE SKINNY</t>
        </is>
      </c>
      <c r="T34" s="508" t="inlineStr">
        <is>
          <t>24-32</t>
        </is>
      </c>
      <c r="U34" s="508" t="inlineStr">
        <is>
          <t>30-32-34</t>
        </is>
      </c>
      <c r="V34" s="508" t="inlineStr">
        <is>
          <t>C/O</t>
        </is>
      </c>
      <c r="W34" s="508" t="inlineStr">
        <is>
          <t>C/O SS17</t>
        </is>
      </c>
      <c r="X34" s="508" t="inlineStr">
        <is>
          <t>SEASONAL MAIN</t>
        </is>
      </c>
      <c r="Y34" s="427" t="inlineStr">
        <is>
          <t>TUNISIA</t>
        </is>
      </c>
      <c r="Z34" s="427" t="inlineStr">
        <is>
          <t>ARTLAB</t>
        </is>
      </c>
      <c r="AA34" s="427" t="inlineStr">
        <is>
          <t>ARTLAB</t>
        </is>
      </c>
      <c r="AB34" s="427" t="inlineStr">
        <is>
          <t>INTERWASHING</t>
        </is>
      </c>
      <c r="AC34" s="487" t="n"/>
      <c r="AD34" s="415" t="inlineStr">
        <is>
          <t>ORTA</t>
        </is>
      </c>
      <c r="AE34" s="415" t="inlineStr">
        <is>
          <t>9586A-46 i-Core glory Polar</t>
        </is>
      </c>
      <c r="AF34" s="508" t="n"/>
      <c r="AG34" s="415" t="n">
        <v>52</v>
      </c>
      <c r="AH34" s="503" t="inlineStr">
        <is>
          <t>98% Sustainable fabric</t>
        </is>
      </c>
      <c r="AI34" s="508" t="inlineStr">
        <is>
          <t>98% Organic cotton, 2% elastane</t>
        </is>
      </c>
      <c r="AJ34" s="416" t="inlineStr">
        <is>
          <t>13 oz</t>
        </is>
      </c>
      <c r="AK34" s="417" t="n">
        <v>5.25</v>
      </c>
      <c r="AL34" s="417" t="n"/>
      <c r="AM34" s="506" t="n"/>
      <c r="AN34" s="508" t="n"/>
      <c r="AO34" s="443" t="n"/>
      <c r="AP34" s="419" t="n"/>
      <c r="AQ34" s="419" t="n"/>
      <c r="AR34" s="420" t="n">
        <v>1.17</v>
      </c>
      <c r="AS34" s="421" t="inlineStr">
        <is>
          <t>HH</t>
        </is>
      </c>
      <c r="AT34" s="421" t="inlineStr">
        <is>
          <t>EUR</t>
        </is>
      </c>
      <c r="AU34" s="421" t="inlineStr">
        <is>
          <t>FOB</t>
        </is>
      </c>
      <c r="AV34" s="421" t="inlineStr">
        <is>
          <t>90 DAYS NETT</t>
        </is>
      </c>
      <c r="AW34" s="421" t="inlineStr">
        <is>
          <t>cfmd</t>
        </is>
      </c>
      <c r="AX34" s="421">
        <f>IFERROR((BI34*(1-[1]Assumptions!$K$3))*(1-BG34),0)</f>
        <v/>
      </c>
      <c r="AY34" s="421" t="n">
        <v>45</v>
      </c>
      <c r="AZ34" s="421" t="n"/>
      <c r="BA34" s="421" t="n">
        <v>24.9</v>
      </c>
      <c r="BB34" s="422">
        <f>IFERROR(((IF(BA34&gt;0, BA34, IF(AZ34&gt;0, AZ34, 0))))*INDEX(Assumptions!$B:$B,MATCH(Y34,Assumptions!$A:$A,0)),0)</f>
        <v/>
      </c>
      <c r="BC34" s="422">
        <f>IFERROR(((IF(BA34&gt;0, BA34, IF(AZ34&gt;0, AZ34, 0))))*INDEX(Assumptions!$C:$C,MATCH(Y34,Assumptions!$A:$A,0)),0)</f>
        <v/>
      </c>
      <c r="BD34" s="422">
        <f>IFERROR(((IF(BA34&gt;0, BA34, IF(AZ34&gt;0, AZ34, 0))))*INDEX(Assumptions!$D:$D,MATCH(Y34,Assumptions!$A:$A,0)),0)</f>
        <v/>
      </c>
      <c r="BE34" s="422">
        <f>IFERROR(((IF(BA34&gt;0, BA34, IF(AZ34&gt;0, AZ34, 0))))*INDEX(Assumptions!$G:$G,MATCH(Z34,Assumptions!$F:$F,0)),0)</f>
        <v/>
      </c>
      <c r="BF34" s="422">
        <f>SUM(BB34:BE34)</f>
        <v/>
      </c>
      <c r="BG34" s="423">
        <f>IFERROR(INDEX(Assumptions!$B:$B,MATCH(Y34,Assumptions!$A:$A,0))+INDEX(Assumptions!$C:$C,MATCH(Y34,Assumptions!$A:$A,0))+INDEX(Assumptions!$D:$D,MATCH(Y34,Assumptions!$A:$A,0))+INDEX(Assumptions!$G:$G,MATCH(Z34,Assumptions!$F:$F,0)),0)</f>
        <v/>
      </c>
      <c r="BH34" s="421">
        <f>((IF(BA34&gt;0, BA34, IF(AZ34&gt;0, AZ34, 0))))+BF34</f>
        <v/>
      </c>
      <c r="BI34" s="421">
        <f>BL34/BK34</f>
        <v/>
      </c>
      <c r="BJ34" s="421">
        <f>BL34/2.38</f>
        <v/>
      </c>
      <c r="BK34" s="508" t="n">
        <v>2.5</v>
      </c>
      <c r="BL34" s="421" t="n">
        <v>139.95</v>
      </c>
      <c r="BM34" s="510">
        <f>IF(SUM(AZ34:BA34)=0,0,(BI34-BH34)/BI34)</f>
        <v/>
      </c>
      <c r="BN34" s="421">
        <f>AY34*CA34</f>
        <v/>
      </c>
      <c r="BO34" s="421" t="n"/>
      <c r="BP34" s="421" t="n"/>
      <c r="BQ34" s="425" t="n">
        <v>42605</v>
      </c>
      <c r="BR34" s="497" t="n"/>
      <c r="BS34" s="497" t="n"/>
      <c r="BT34" s="472" t="n"/>
      <c r="BU34" s="497" t="n"/>
      <c r="BV34" s="497" t="n"/>
      <c r="BW34" s="425" t="n"/>
      <c r="BX34" s="497" t="n"/>
      <c r="BY34" s="494" t="n"/>
      <c r="BZ34" s="494" t="n"/>
      <c r="CA34" s="429" t="n">
        <v>0</v>
      </c>
      <c r="CB34" s="429" t="n"/>
      <c r="CC34" s="429" t="n"/>
      <c r="CD34" s="430" t="n"/>
      <c r="CE34" s="474" t="n"/>
      <c r="CF34" s="681" t="n"/>
      <c r="CG34" s="681" t="n"/>
      <c r="CH34" s="689" t="inlineStr">
        <is>
          <t>N/A</t>
        </is>
      </c>
      <c r="CI34" s="676" t="n">
        <v>42852</v>
      </c>
      <c r="CJ34" s="433" t="inlineStr">
        <is>
          <t>N/A</t>
        </is>
      </c>
      <c r="CK34" s="683" t="n"/>
      <c r="CL34" s="479" t="n"/>
      <c r="CM34" s="479" t="n"/>
      <c r="CN34" s="518" t="n">
        <v>42858</v>
      </c>
      <c r="CO34" s="480" t="n"/>
      <c r="CP34" s="480" t="n"/>
      <c r="CQ34" s="514" t="n">
        <v>42908</v>
      </c>
      <c r="CR34" s="430" t="inlineStr">
        <is>
          <t>Tunisia</t>
        </is>
      </c>
      <c r="CS34" s="429" t="n">
        <v>5</v>
      </c>
      <c r="CT34" s="474" t="n"/>
      <c r="CU34" s="474" t="n"/>
      <c r="CV34" s="682" t="n"/>
      <c r="CW34" s="481" t="n"/>
      <c r="CX34" s="481" t="n"/>
      <c r="CY34" s="438" t="n">
        <v>134</v>
      </c>
      <c r="CZ34" s="439">
        <f>CY34*AR34</f>
        <v/>
      </c>
      <c r="DA34" s="481" t="n"/>
      <c r="DB34" s="481" t="n"/>
      <c r="DC34" s="481" t="n"/>
      <c r="DD34" s="438" t="n">
        <v>4013312</v>
      </c>
      <c r="DE34" s="678">
        <f>CY34*BI34</f>
        <v/>
      </c>
      <c r="DF34" s="678">
        <f>DE34-(CY34*BH34)</f>
        <v/>
      </c>
    </row>
    <row customFormat="1" customHeight="1" ht="15" r="35" s="568">
      <c r="A35" s="415" t="inlineStr">
        <is>
          <t>K170701202</t>
        </is>
      </c>
      <c r="B35" s="404" t="n">
        <v>2010102520</v>
      </c>
      <c r="C35" s="404" t="inlineStr">
        <is>
          <t>DGREY</t>
        </is>
      </c>
      <c r="D35" s="415" t="inlineStr">
        <is>
          <t>CHRISTINA</t>
        </is>
      </c>
      <c r="E35" s="415" t="inlineStr">
        <is>
          <t>GREY WORN IN</t>
        </is>
      </c>
      <c r="F35" s="415" t="n">
        <v>1</v>
      </c>
      <c r="G35" s="455" t="n"/>
      <c r="H35" s="686" t="n"/>
      <c r="I35" s="487" t="n"/>
      <c r="J35" s="487" t="inlineStr">
        <is>
          <t>JEANS</t>
        </is>
      </c>
      <c r="K35" s="415" t="n">
        <v>62046231</v>
      </c>
      <c r="L35" s="409" t="inlineStr">
        <is>
          <t>Women's or girls' cotton denim trousers and breeches (excl. industrial and occupational, bib and brace overalls and panties)</t>
        </is>
      </c>
      <c r="M35" s="410" t="inlineStr">
        <is>
          <t>WOMEN</t>
        </is>
      </c>
      <c r="N35" s="487" t="n"/>
      <c r="O35" s="411" t="inlineStr">
        <is>
          <t>C/O</t>
        </is>
      </c>
      <c r="P35" s="508" t="inlineStr">
        <is>
          <t>PP SPRAY</t>
        </is>
      </c>
      <c r="Q35" s="443" t="n"/>
      <c r="R35" s="508" t="inlineStr">
        <is>
          <t>HIGH</t>
        </is>
      </c>
      <c r="S35" s="508" t="inlineStr">
        <is>
          <t>HIGH RISE SKINNY</t>
        </is>
      </c>
      <c r="T35" s="508" t="inlineStr">
        <is>
          <t>24-32</t>
        </is>
      </c>
      <c r="U35" s="508" t="inlineStr">
        <is>
          <t>30-32-34</t>
        </is>
      </c>
      <c r="V35" s="508" t="inlineStr">
        <is>
          <t>C/O</t>
        </is>
      </c>
      <c r="W35" s="508" t="inlineStr">
        <is>
          <t>C/O SS17</t>
        </is>
      </c>
      <c r="X35" s="508" t="inlineStr">
        <is>
          <t>SEASONAL MAIN</t>
        </is>
      </c>
      <c r="Y35" s="427" t="inlineStr">
        <is>
          <t>TUNISIA</t>
        </is>
      </c>
      <c r="Z35" s="427" t="inlineStr">
        <is>
          <t>ARTLAB</t>
        </is>
      </c>
      <c r="AA35" s="427" t="inlineStr">
        <is>
          <t>ARTLAB</t>
        </is>
      </c>
      <c r="AB35" s="427" t="inlineStr">
        <is>
          <t>INTERWASHING</t>
        </is>
      </c>
      <c r="AC35" s="487" t="n"/>
      <c r="AD35" s="508" t="inlineStr">
        <is>
          <t>CALIK</t>
        </is>
      </c>
      <c r="AE35" s="508" t="inlineStr">
        <is>
          <t>D7924O022 Pinus</t>
        </is>
      </c>
      <c r="AF35" s="508" t="n"/>
      <c r="AG35" s="415" t="inlineStr">
        <is>
          <t>TBC</t>
        </is>
      </c>
      <c r="AH35" s="508" t="inlineStr">
        <is>
          <t>97% Sustainable fabric</t>
        </is>
      </c>
      <c r="AI35" s="508" t="inlineStr">
        <is>
          <t>97,8% Organic cotton, 2,2% elastane</t>
        </is>
      </c>
      <c r="AJ35" s="506" t="inlineStr">
        <is>
          <t>11 oz</t>
        </is>
      </c>
      <c r="AK35" s="417" t="inlineStr">
        <is>
          <t>5 / 147</t>
        </is>
      </c>
      <c r="AL35" s="417" t="n"/>
      <c r="AM35" s="506" t="n"/>
      <c r="AN35" s="508" t="inlineStr">
        <is>
          <t>N/A</t>
        </is>
      </c>
      <c r="AO35" s="443" t="n"/>
      <c r="AP35" s="419" t="n"/>
      <c r="AQ35" s="419" t="n"/>
      <c r="AR35" s="420" t="n">
        <v>1.15</v>
      </c>
      <c r="AS35" s="421" t="inlineStr">
        <is>
          <t>HH</t>
        </is>
      </c>
      <c r="AT35" s="421" t="inlineStr">
        <is>
          <t>EUR</t>
        </is>
      </c>
      <c r="AU35" s="421" t="inlineStr">
        <is>
          <t>FOB</t>
        </is>
      </c>
      <c r="AV35" s="421" t="inlineStr">
        <is>
          <t>90 DAYS NETT</t>
        </is>
      </c>
      <c r="AW35" s="421" t="inlineStr">
        <is>
          <t>cfmd</t>
        </is>
      </c>
      <c r="AX35" s="421">
        <f>IFERROR((BI35*(1-[1]Assumptions!$K$3))*(1-BG35),0)</f>
        <v/>
      </c>
      <c r="AY35" s="421" t="n">
        <v>45</v>
      </c>
      <c r="AZ35" s="421" t="n"/>
      <c r="BA35" s="421" t="n">
        <v>23.8</v>
      </c>
      <c r="BB35" s="422">
        <f>IFERROR(((IF(BA35&gt;0, BA35, IF(AZ35&gt;0, AZ35, 0))))*INDEX(Assumptions!$B:$B,MATCH(Y35,Assumptions!$A:$A,0)),0)</f>
        <v/>
      </c>
      <c r="BC35" s="422">
        <f>IFERROR(((IF(BA35&gt;0, BA35, IF(AZ35&gt;0, AZ35, 0))))*INDEX(Assumptions!$C:$C,MATCH(Y35,Assumptions!$A:$A,0)),0)</f>
        <v/>
      </c>
      <c r="BD35" s="422">
        <f>IFERROR(((IF(BA35&gt;0, BA35, IF(AZ35&gt;0, AZ35, 0))))*INDEX(Assumptions!$D:$D,MATCH(Y35,Assumptions!$A:$A,0)),0)</f>
        <v/>
      </c>
      <c r="BE35" s="422">
        <f>IFERROR(((IF(BA35&gt;0, BA35, IF(AZ35&gt;0, AZ35, 0))))*INDEX(Assumptions!$G:$G,MATCH(Z35,Assumptions!$F:$F,0)),0)</f>
        <v/>
      </c>
      <c r="BF35" s="422">
        <f>SUM(BB35:BE35)</f>
        <v/>
      </c>
      <c r="BG35" s="423">
        <f>IFERROR(INDEX(Assumptions!$B:$B,MATCH(Y35,Assumptions!$A:$A,0))+INDEX(Assumptions!$C:$C,MATCH(Y35,Assumptions!$A:$A,0))+INDEX(Assumptions!$D:$D,MATCH(Y35,Assumptions!$A:$A,0))+INDEX(Assumptions!$G:$G,MATCH(Z35,Assumptions!$F:$F,0)),0)</f>
        <v/>
      </c>
      <c r="BH35" s="421">
        <f>((IF(BA35&gt;0, BA35, IF(AZ35&gt;0, AZ35, 0))))+BF35</f>
        <v/>
      </c>
      <c r="BI35" s="421">
        <f>BL35/BK35</f>
        <v/>
      </c>
      <c r="BJ35" s="421">
        <f>BL35/2.38</f>
        <v/>
      </c>
      <c r="BK35" s="508" t="n">
        <v>2.5</v>
      </c>
      <c r="BL35" s="421" t="n">
        <v>129.95</v>
      </c>
      <c r="BM35" s="510">
        <f>IF(SUM(AZ35:BA35)=0,0,(BI35-BH35)/BI35)</f>
        <v/>
      </c>
      <c r="BN35" s="421">
        <f>AY35*CA35</f>
        <v/>
      </c>
      <c r="BO35" s="421" t="n"/>
      <c r="BP35" s="421" t="n"/>
      <c r="BQ35" s="425" t="n">
        <v>42605</v>
      </c>
      <c r="BR35" s="497" t="n"/>
      <c r="BS35" s="497" t="n"/>
      <c r="BT35" s="472" t="n"/>
      <c r="BU35" s="497" t="n"/>
      <c r="BV35" s="497" t="n"/>
      <c r="BW35" s="425" t="inlineStr">
        <is>
          <t>N/A</t>
        </is>
      </c>
      <c r="BX35" s="497" t="n"/>
      <c r="BY35" s="494" t="n"/>
      <c r="BZ35" s="494" t="n"/>
      <c r="CA35" s="429" t="n">
        <v>0</v>
      </c>
      <c r="CB35" s="429" t="inlineStr">
        <is>
          <t>N/A</t>
        </is>
      </c>
      <c r="CC35" s="429" t="n"/>
      <c r="CD35" s="430" t="inlineStr">
        <is>
          <t>N/A</t>
        </is>
      </c>
      <c r="CE35" s="474" t="n"/>
      <c r="CF35" s="681" t="n"/>
      <c r="CG35" s="681" t="n"/>
      <c r="CH35" s="689" t="inlineStr">
        <is>
          <t>N/A</t>
        </is>
      </c>
      <c r="CI35" s="676" t="n">
        <v>42852</v>
      </c>
      <c r="CJ35" s="433" t="inlineStr">
        <is>
          <t>N/A</t>
        </is>
      </c>
      <c r="CK35" s="683" t="n"/>
      <c r="CL35" s="479" t="n"/>
      <c r="CM35" s="479" t="n"/>
      <c r="CN35" s="518" t="n">
        <v>42858</v>
      </c>
      <c r="CO35" s="480" t="n"/>
      <c r="CP35" s="480" t="n"/>
      <c r="CQ35" s="514" t="n">
        <v>42929</v>
      </c>
      <c r="CR35" s="430" t="inlineStr">
        <is>
          <t>Tunisia</t>
        </is>
      </c>
      <c r="CS35" s="429" t="n">
        <v>5</v>
      </c>
      <c r="CT35" s="474" t="n"/>
      <c r="CU35" s="474" t="n"/>
      <c r="CV35" s="682" t="n"/>
      <c r="CW35" s="481" t="n"/>
      <c r="CX35" s="481" t="n"/>
      <c r="CY35" s="438" t="n">
        <v>170</v>
      </c>
      <c r="CZ35" s="439">
        <f>CY35*AR35</f>
        <v/>
      </c>
      <c r="DA35" s="481" t="n"/>
      <c r="DB35" s="481" t="n"/>
      <c r="DC35" s="481" t="n"/>
      <c r="DD35" s="438" t="n">
        <v>4013313</v>
      </c>
      <c r="DE35" s="678">
        <f>CY35*BI35</f>
        <v/>
      </c>
      <c r="DF35" s="678">
        <f>DE35-(CY35*BH35)</f>
        <v/>
      </c>
    </row>
    <row customFormat="1" customHeight="1" ht="15" r="36" s="530">
      <c r="A36" s="415" t="inlineStr">
        <is>
          <t>K170701203</t>
        </is>
      </c>
      <c r="B36" s="532" t="n">
        <v>2010102522</v>
      </c>
      <c r="C36" s="404" t="inlineStr">
        <is>
          <t>D.USED</t>
        </is>
      </c>
      <c r="D36" s="415" t="inlineStr">
        <is>
          <t>CHRISTINA</t>
        </is>
      </c>
      <c r="E36" s="415" t="inlineStr">
        <is>
          <t>MIDNIGHT OVERDYE</t>
        </is>
      </c>
      <c r="F36" s="415" t="n">
        <v>1</v>
      </c>
      <c r="G36" s="455" t="n"/>
      <c r="H36" s="686" t="n"/>
      <c r="I36" s="487" t="n"/>
      <c r="J36" s="487" t="inlineStr">
        <is>
          <t>JEANS</t>
        </is>
      </c>
      <c r="K36" s="415" t="n">
        <v>62046231</v>
      </c>
      <c r="L36" s="409" t="inlineStr">
        <is>
          <t>Women's or girls' cotton denim trousers and breeches (excl. industrial and occupational, bib and brace overalls and panties)</t>
        </is>
      </c>
      <c r="M36" s="410" t="inlineStr">
        <is>
          <t>WOMEN</t>
        </is>
      </c>
      <c r="N36" s="487" t="n"/>
      <c r="O36" s="411" t="inlineStr">
        <is>
          <t>C/O</t>
        </is>
      </c>
      <c r="P36" s="508" t="inlineStr">
        <is>
          <t>PP SPRAY</t>
        </is>
      </c>
      <c r="Q36" s="443" t="n"/>
      <c r="R36" s="443" t="inlineStr">
        <is>
          <t>SUPER</t>
        </is>
      </c>
      <c r="S36" s="508" t="inlineStr">
        <is>
          <t>HIGH RISE SKINNY</t>
        </is>
      </c>
      <c r="T36" s="508" t="inlineStr">
        <is>
          <t>24-32</t>
        </is>
      </c>
      <c r="U36" s="508" t="inlineStr">
        <is>
          <t>30-32-34</t>
        </is>
      </c>
      <c r="V36" s="508" t="inlineStr">
        <is>
          <t>C/O</t>
        </is>
      </c>
      <c r="W36" s="508" t="inlineStr">
        <is>
          <t>C/O SS17</t>
        </is>
      </c>
      <c r="X36" s="508" t="inlineStr">
        <is>
          <t>SEASONAL MAIN</t>
        </is>
      </c>
      <c r="Y36" s="427" t="inlineStr">
        <is>
          <t>TUNISIA</t>
        </is>
      </c>
      <c r="Z36" s="427" t="inlineStr">
        <is>
          <t>ARTLAB</t>
        </is>
      </c>
      <c r="AA36" s="427" t="inlineStr">
        <is>
          <t>ARTLAB</t>
        </is>
      </c>
      <c r="AB36" s="427" t="inlineStr">
        <is>
          <t>INTERWASHING</t>
        </is>
      </c>
      <c r="AC36" s="487" t="n"/>
      <c r="AD36" s="508" t="inlineStr">
        <is>
          <t>ORTA</t>
        </is>
      </c>
      <c r="AE36" s="415" t="inlineStr">
        <is>
          <t>9585B-33</t>
        </is>
      </c>
      <c r="AF36" s="508" t="inlineStr">
        <is>
          <t>8251 Carbon black OD</t>
        </is>
      </c>
      <c r="AG36" s="415" t="n">
        <v>36</v>
      </c>
      <c r="AH36" s="508" t="inlineStr">
        <is>
          <t>93% Sustainable fabric</t>
        </is>
      </c>
      <c r="AI36" s="508" t="inlineStr">
        <is>
          <t>78% Organic cotton, 15% tencel lyocell, 5% polyester, 2% elastane</t>
        </is>
      </c>
      <c r="AJ36" s="506" t="inlineStr">
        <is>
          <t>12 oz</t>
        </is>
      </c>
      <c r="AK36" s="417" t="inlineStr">
        <is>
          <t>5,45 / 127</t>
        </is>
      </c>
      <c r="AL36" s="417" t="n"/>
      <c r="AM36" s="506" t="n"/>
      <c r="AN36" s="443" t="inlineStr">
        <is>
          <t>N/A</t>
        </is>
      </c>
      <c r="AO36" s="443" t="n"/>
      <c r="AP36" s="419" t="n"/>
      <c r="AQ36" s="419" t="n"/>
      <c r="AR36" s="420" t="n"/>
      <c r="AS36" s="446" t="inlineStr">
        <is>
          <t>HH</t>
        </is>
      </c>
      <c r="AT36" s="421" t="inlineStr">
        <is>
          <t>EUR</t>
        </is>
      </c>
      <c r="AU36" s="421" t="inlineStr">
        <is>
          <t>FOB</t>
        </is>
      </c>
      <c r="AV36" s="421" t="inlineStr">
        <is>
          <t>90 DAYS NETT</t>
        </is>
      </c>
      <c r="AW36" s="421" t="inlineStr">
        <is>
          <t>cfmd</t>
        </is>
      </c>
      <c r="AX36" s="421">
        <f>IFERROR((BI36*(1-[1]Assumptions!$K$3))*(1-BG36),0)</f>
        <v/>
      </c>
      <c r="AY36" s="421" t="n">
        <v>45</v>
      </c>
      <c r="AZ36" s="421" t="n"/>
      <c r="BA36" s="421" t="n">
        <v>25.5</v>
      </c>
      <c r="BB36" s="422">
        <f>IFERROR(((IF(BA36&gt;0, BA36, IF(AZ36&gt;0, AZ36, 0))))*INDEX(Assumptions!$B:$B,MATCH(Y36,Assumptions!$A:$A,0)),0)</f>
        <v/>
      </c>
      <c r="BC36" s="422">
        <f>IFERROR(((IF(BA36&gt;0, BA36, IF(AZ36&gt;0, AZ36, 0))))*INDEX(Assumptions!$C:$C,MATCH(Y36,Assumptions!$A:$A,0)),0)</f>
        <v/>
      </c>
      <c r="BD36" s="422">
        <f>IFERROR(((IF(BA36&gt;0, BA36, IF(AZ36&gt;0, AZ36, 0))))*INDEX(Assumptions!$D:$D,MATCH(Y36,Assumptions!$A:$A,0)),0)</f>
        <v/>
      </c>
      <c r="BE36" s="422">
        <f>IFERROR(((IF(BA36&gt;0, BA36, IF(AZ36&gt;0, AZ36, 0))))*INDEX(Assumptions!$G:$G,MATCH(Z36,Assumptions!$F:$F,0)),0)</f>
        <v/>
      </c>
      <c r="BF36" s="422">
        <f>SUM(BB36:BE36)</f>
        <v/>
      </c>
      <c r="BG36" s="423">
        <f>IFERROR(INDEX(Assumptions!$B:$B,MATCH(Y36,Assumptions!$A:$A,0))+INDEX(Assumptions!$C:$C,MATCH(Y36,Assumptions!$A:$A,0))+INDEX(Assumptions!$D:$D,MATCH(Y36,Assumptions!$A:$A,0))+INDEX(Assumptions!$G:$G,MATCH(Z36,Assumptions!$F:$F,0)),0)</f>
        <v/>
      </c>
      <c r="BH36" s="421">
        <f>((IF(BA36&gt;0, BA36, IF(AZ36&gt;0, AZ36, 0))))+BF36</f>
        <v/>
      </c>
      <c r="BI36" s="421">
        <f>BL36/BK36</f>
        <v/>
      </c>
      <c r="BJ36" s="421">
        <f>BL36/2.38</f>
        <v/>
      </c>
      <c r="BK36" s="508" t="n">
        <v>2.5</v>
      </c>
      <c r="BL36" s="421" t="n">
        <v>139.95</v>
      </c>
      <c r="BM36" s="510">
        <f>IF(SUM(AZ36:BA36)=0,0,(BI36-BH36)/BI36)</f>
        <v/>
      </c>
      <c r="BN36" s="421">
        <f>AY36*CA36</f>
        <v/>
      </c>
      <c r="BO36" s="421" t="n"/>
      <c r="BP36" s="421" t="n"/>
      <c r="BQ36" s="425" t="n">
        <v>42605</v>
      </c>
      <c r="BR36" s="497" t="n"/>
      <c r="BS36" s="497" t="n"/>
      <c r="BT36" s="472" t="n"/>
      <c r="BU36" s="497" t="n"/>
      <c r="BV36" s="497" t="n"/>
      <c r="BW36" s="425" t="inlineStr">
        <is>
          <t>N/A</t>
        </is>
      </c>
      <c r="BX36" s="497" t="n"/>
      <c r="BY36" s="427" t="inlineStr">
        <is>
          <t>X NEW FABRIC LESS STRETCHY</t>
        </is>
      </c>
      <c r="BZ36" s="427" t="n"/>
      <c r="CA36" s="429" t="n">
        <v>0</v>
      </c>
      <c r="CB36" s="429" t="inlineStr">
        <is>
          <t>N/A</t>
        </is>
      </c>
      <c r="CC36" s="429" t="n"/>
      <c r="CD36" s="430" t="inlineStr">
        <is>
          <t>N/A</t>
        </is>
      </c>
      <c r="CE36" s="474" t="n"/>
      <c r="CF36" s="681" t="n"/>
      <c r="CG36" s="681" t="n"/>
      <c r="CH36" s="689" t="inlineStr">
        <is>
          <t>N/A</t>
        </is>
      </c>
      <c r="CI36" s="676" t="n">
        <v>42852</v>
      </c>
      <c r="CJ36" s="433" t="inlineStr">
        <is>
          <t>N/A</t>
        </is>
      </c>
      <c r="CK36" s="683" t="n"/>
      <c r="CL36" s="479" t="n"/>
      <c r="CM36" s="479" t="n"/>
      <c r="CN36" s="518" t="n">
        <v>42877</v>
      </c>
      <c r="CO36" s="480" t="n"/>
      <c r="CP36" s="480" t="n"/>
      <c r="CQ36" s="514" t="n">
        <v>42936</v>
      </c>
      <c r="CR36" s="430" t="inlineStr">
        <is>
          <t>Tunisia</t>
        </is>
      </c>
      <c r="CS36" s="429" t="n"/>
      <c r="CT36" s="474" t="n"/>
      <c r="CU36" s="474" t="n"/>
      <c r="CV36" s="682" t="n"/>
      <c r="CW36" s="481" t="n"/>
      <c r="CX36" s="481" t="n"/>
      <c r="CY36" s="438" t="n">
        <v>485</v>
      </c>
      <c r="CZ36" s="439">
        <f>CY36*AR36</f>
        <v/>
      </c>
      <c r="DA36" s="481" t="n"/>
      <c r="DB36" s="481" t="n"/>
      <c r="DC36" s="481" t="n"/>
      <c r="DD36" s="438" t="n">
        <v>4013314</v>
      </c>
      <c r="DE36" s="678">
        <f>CY36*BI36</f>
        <v/>
      </c>
      <c r="DF36" s="678">
        <f>DE36-(CY36*BH36)</f>
        <v/>
      </c>
    </row>
    <row customFormat="1" customHeight="1" ht="15" r="37" s="568">
      <c r="A37" s="464" t="inlineStr">
        <is>
          <t>K170701204</t>
        </is>
      </c>
      <c r="B37" s="464" t="n">
        <v>2010102710</v>
      </c>
      <c r="C37" s="454" t="inlineStr">
        <is>
          <t>D.USED</t>
        </is>
      </c>
      <c r="D37" s="464" t="inlineStr">
        <is>
          <t>CHRISTINA HIGH</t>
        </is>
      </c>
      <c r="E37" s="464" t="inlineStr">
        <is>
          <t>DARK FRINGE</t>
        </is>
      </c>
      <c r="F37" s="464" t="n">
        <v>2</v>
      </c>
      <c r="G37" s="455" t="inlineStr">
        <is>
          <t>x</t>
        </is>
      </c>
      <c r="H37" s="484" t="n">
        <v>42840</v>
      </c>
      <c r="I37" s="464" t="n"/>
      <c r="J37" s="521" t="inlineStr">
        <is>
          <t>JEANS</t>
        </is>
      </c>
      <c r="K37" s="464" t="n">
        <v>62046231</v>
      </c>
      <c r="L37" s="457" t="inlineStr">
        <is>
          <t>Women's or girls' cotton denim trousers and breeches (excl. industrial and occupational, bib and brace overalls and panties)</t>
        </is>
      </c>
      <c r="M37" s="458" t="inlineStr">
        <is>
          <t>WOMEN</t>
        </is>
      </c>
      <c r="N37" s="464" t="n"/>
      <c r="O37" s="460" t="inlineStr">
        <is>
          <t>15-2</t>
        </is>
      </c>
      <c r="P37" s="462" t="inlineStr">
        <is>
          <t>NON BLEACH</t>
        </is>
      </c>
      <c r="Q37" s="462" t="n"/>
      <c r="R37" s="462" t="inlineStr">
        <is>
          <t>SUPER</t>
        </is>
      </c>
      <c r="S37" s="462" t="inlineStr">
        <is>
          <t>HIGH RISE SUPER SKINNY</t>
        </is>
      </c>
      <c r="T37" s="462" t="inlineStr">
        <is>
          <t>24-32</t>
        </is>
      </c>
      <c r="U37" s="462" t="inlineStr">
        <is>
          <t>30-32-34</t>
        </is>
      </c>
      <c r="V37" s="462" t="inlineStr">
        <is>
          <t>C/O</t>
        </is>
      </c>
      <c r="W37" s="462" t="n"/>
      <c r="X37" s="462" t="inlineStr">
        <is>
          <t>SEASONAL MAIN</t>
        </is>
      </c>
      <c r="Y37" s="472" t="inlineStr">
        <is>
          <t>TUNISIA</t>
        </is>
      </c>
      <c r="Z37" s="472" t="inlineStr">
        <is>
          <t>ARTLAB</t>
        </is>
      </c>
      <c r="AA37" s="472" t="inlineStr">
        <is>
          <t>ARTLAB</t>
        </is>
      </c>
      <c r="AB37" s="472" t="inlineStr">
        <is>
          <t>INTERWASHING</t>
        </is>
      </c>
      <c r="AC37" s="464" t="n"/>
      <c r="AD37" s="459" t="inlineStr">
        <is>
          <t>CALIK</t>
        </is>
      </c>
      <c r="AE37" s="462" t="inlineStr">
        <is>
          <t>60198D</t>
        </is>
      </c>
      <c r="AF37" s="462" t="n"/>
      <c r="AG37" s="464" t="inlineStr">
        <is>
          <t>TBC</t>
        </is>
      </c>
      <c r="AH37" s="523" t="inlineStr">
        <is>
          <t>98% Sustainable fabric</t>
        </is>
      </c>
      <c r="AI37" s="462" t="inlineStr">
        <is>
          <t>98,5% Organic cotton, 1,5% elastane</t>
        </is>
      </c>
      <c r="AJ37" s="462" t="inlineStr">
        <is>
          <t>13 oz</t>
        </is>
      </c>
      <c r="AK37" s="465" t="inlineStr">
        <is>
          <t>4,7 / 108</t>
        </is>
      </c>
      <c r="AL37" s="462" t="n">
        <v>3000</v>
      </c>
      <c r="AM37" s="462" t="n"/>
      <c r="AN37" s="462" t="inlineStr">
        <is>
          <t>75M ORDERED BY MARIA</t>
        </is>
      </c>
      <c r="AO37" s="466" t="n"/>
      <c r="AP37" s="466" t="n"/>
      <c r="AQ37" s="466" t="n"/>
      <c r="AR37" s="467" t="n">
        <v>1.31</v>
      </c>
      <c r="AS37" s="465" t="n"/>
      <c r="AT37" s="465" t="inlineStr">
        <is>
          <t>EUR</t>
        </is>
      </c>
      <c r="AU37" s="465" t="inlineStr">
        <is>
          <t>FOB</t>
        </is>
      </c>
      <c r="AV37" s="465" t="inlineStr">
        <is>
          <t>90 DAYS NETT</t>
        </is>
      </c>
      <c r="AW37" s="465" t="inlineStr">
        <is>
          <t>cfmd</t>
        </is>
      </c>
      <c r="AX37" s="465">
        <f>IFERROR((BI37*(1-[1]Assumptions!$K$3))*(1-BG37),0)</f>
        <v/>
      </c>
      <c r="AY37" s="465" t="n">
        <v>45</v>
      </c>
      <c r="AZ37" s="465" t="n"/>
      <c r="BA37" s="465" t="n">
        <v>19.5</v>
      </c>
      <c r="BB37" s="468">
        <f>IFERROR(((IF(BA37&gt;0, BA37, IF(AZ37&gt;0, AZ37, 0))))*INDEX(Assumptions!$B:$B,MATCH(Y37,Assumptions!$A:$A,0)),0)</f>
        <v/>
      </c>
      <c r="BC37" s="468">
        <f>IFERROR(((IF(BA37&gt;0, BA37, IF(AZ37&gt;0, AZ37, 0))))*INDEX(Assumptions!$C:$C,MATCH(Y37,Assumptions!$A:$A,0)),0)</f>
        <v/>
      </c>
      <c r="BD37" s="468">
        <f>IFERROR(((IF(BA37&gt;0, BA37, IF(AZ37&gt;0, AZ37, 0))))*INDEX(Assumptions!$D:$D,MATCH(Y37,Assumptions!$A:$A,0)),0)</f>
        <v/>
      </c>
      <c r="BE37" s="468">
        <f>IFERROR(((IF(BA37&gt;0, BA37, IF(AZ37&gt;0, AZ37, 0))))*INDEX(Assumptions!$G:$G,MATCH(Z37,Assumptions!$F:$F,0)),0)</f>
        <v/>
      </c>
      <c r="BF37" s="468">
        <f>SUM(BB37:BE37)</f>
        <v/>
      </c>
      <c r="BG37" s="469">
        <f>IFERROR(INDEX(Assumptions!$B:$B,MATCH(Y37,Assumptions!$A:$A,0))+INDEX(Assumptions!$C:$C,MATCH(Y37,Assumptions!$A:$A,0))+INDEX(Assumptions!$D:$D,MATCH(Y37,Assumptions!$A:$A,0))+INDEX(Assumptions!$G:$G,MATCH(Z37,Assumptions!$F:$F,0)),0)</f>
        <v/>
      </c>
      <c r="BH37" s="465">
        <f>((IF(BA37&gt;0, BA37, IF(AZ37&gt;0, AZ37, 0))))+BF37</f>
        <v/>
      </c>
      <c r="BI37" s="465">
        <f>BL37/BK37</f>
        <v/>
      </c>
      <c r="BJ37" s="465">
        <f>BL37/2.38</f>
        <v/>
      </c>
      <c r="BK37" s="462" t="n">
        <v>2.5</v>
      </c>
      <c r="BL37" s="465" t="n">
        <v>159.95</v>
      </c>
      <c r="BM37" s="523">
        <f>IF(SUM(AZ37:BA37)=0,0,(BI37-BH37)/BI37)</f>
        <v/>
      </c>
      <c r="BN37" s="465">
        <f>AY37*CA37</f>
        <v/>
      </c>
      <c r="BO37" s="465" t="n">
        <v>2</v>
      </c>
      <c r="BP37" s="465" t="n">
        <v>3.15</v>
      </c>
      <c r="BQ37" s="471" t="n">
        <v>42605</v>
      </c>
      <c r="BR37" s="471" t="n"/>
      <c r="BS37" s="471" t="n"/>
      <c r="BT37" s="472" t="n"/>
      <c r="BU37" s="471" t="n"/>
      <c r="BV37" s="471" t="n"/>
      <c r="BW37" s="471" t="inlineStr">
        <is>
          <t>N/A</t>
        </is>
      </c>
      <c r="BX37" s="471" t="n">
        <v>42665</v>
      </c>
      <c r="BY37" s="499" t="inlineStr">
        <is>
          <t>NEW TEST WHERE IS THE FRINGE??</t>
        </is>
      </c>
      <c r="BZ37" s="499" t="n"/>
      <c r="CA37" s="462" t="n">
        <v>17</v>
      </c>
      <c r="CB37" s="473" t="inlineStr">
        <is>
          <t>27x32</t>
        </is>
      </c>
      <c r="CC37" s="473" t="n">
        <v>3</v>
      </c>
      <c r="CD37" s="474" t="n">
        <v>42669</v>
      </c>
      <c r="CE37" s="474" t="inlineStr">
        <is>
          <t xml:space="preserve">inseam - 10 cm </t>
        </is>
      </c>
      <c r="CF37" s="681" t="n"/>
      <c r="CG37" s="681" t="n"/>
      <c r="CH37" s="682" t="inlineStr">
        <is>
          <t>N/A</t>
        </is>
      </c>
      <c r="CI37" s="682" t="n">
        <v>42767</v>
      </c>
      <c r="CJ37" s="477" t="inlineStr">
        <is>
          <t>N/A</t>
        </is>
      </c>
      <c r="CK37" s="683" t="n"/>
      <c r="CL37" s="479" t="n"/>
      <c r="CM37" s="479" t="n"/>
      <c r="CN37" s="480" t="n"/>
      <c r="CO37" s="480" t="n"/>
      <c r="CP37" s="480" t="n"/>
      <c r="CQ37" s="474" t="n"/>
      <c r="CR37" s="474" t="n"/>
      <c r="CS37" s="429" t="n"/>
      <c r="CT37" s="474" t="n"/>
      <c r="CU37" s="474" t="n"/>
      <c r="CV37" s="682" t="n"/>
      <c r="CW37" s="481" t="n"/>
      <c r="CX37" s="481" t="n"/>
      <c r="CY37" s="481" t="n"/>
      <c r="CZ37" s="502">
        <f>CY37*AR37</f>
        <v/>
      </c>
      <c r="DA37" s="481" t="n"/>
      <c r="DB37" s="481" t="n"/>
      <c r="DC37" s="481" t="n"/>
      <c r="DD37" s="481" t="inlineStr">
        <is>
          <t>-</t>
        </is>
      </c>
      <c r="DE37" s="684">
        <f>CY37*BI37</f>
        <v/>
      </c>
      <c r="DF37" s="684">
        <f>DE37-(CY37*BH37)</f>
        <v/>
      </c>
      <c r="DG37" s="535" t="n"/>
      <c r="DH37" s="535" t="n"/>
      <c r="DI37" s="535" t="n"/>
      <c r="DJ37" s="535" t="n"/>
      <c r="DK37" s="535" t="n"/>
      <c r="DL37" s="535" t="n"/>
      <c r="DM37" s="535" t="n"/>
      <c r="DN37" s="535" t="n"/>
      <c r="DO37" s="535" t="n"/>
      <c r="DP37" s="535" t="n"/>
    </row>
    <row customFormat="1" customHeight="1" ht="15" r="38" s="530">
      <c r="A38" s="415" t="inlineStr">
        <is>
          <t>K170701205</t>
        </is>
      </c>
      <c r="B38" s="415" t="n">
        <v>2010102711</v>
      </c>
      <c r="C38" s="532" t="inlineStr">
        <is>
          <t>DGREY</t>
        </is>
      </c>
      <c r="D38" s="415" t="inlineStr">
        <is>
          <t>CHRISTINA HIGH</t>
        </is>
      </c>
      <c r="E38" s="415" t="inlineStr">
        <is>
          <t>FLAT GREY UNPICKED HEM</t>
        </is>
      </c>
      <c r="F38" s="415" t="n">
        <v>2</v>
      </c>
      <c r="G38" s="405" t="n"/>
      <c r="H38" s="686" t="n"/>
      <c r="I38" s="532" t="n"/>
      <c r="J38" s="487" t="inlineStr">
        <is>
          <t>JEANS</t>
        </is>
      </c>
      <c r="K38" s="415" t="n">
        <v>62046231</v>
      </c>
      <c r="L38" s="409" t="inlineStr">
        <is>
          <t>Women's or girls' cotton denim trousers and breeches (excl. industrial and occupational, bib and brace overalls and panties)</t>
        </is>
      </c>
      <c r="M38" s="410" t="inlineStr">
        <is>
          <t>WOMEN</t>
        </is>
      </c>
      <c r="N38" s="415" t="n"/>
      <c r="O38" s="411" t="inlineStr">
        <is>
          <t>30-2</t>
        </is>
      </c>
      <c r="P38" s="508" t="inlineStr">
        <is>
          <t>PP  (RE TEST no  RAGS) confrimed</t>
        </is>
      </c>
      <c r="Q38" s="508" t="n"/>
      <c r="R38" s="508" t="inlineStr">
        <is>
          <t>HIGH</t>
        </is>
      </c>
      <c r="S38" s="508" t="inlineStr">
        <is>
          <t>HIGH RISE SUPER SKINNY</t>
        </is>
      </c>
      <c r="T38" s="508" t="inlineStr">
        <is>
          <t>24-32</t>
        </is>
      </c>
      <c r="U38" s="508" t="inlineStr">
        <is>
          <t>30-32-34</t>
        </is>
      </c>
      <c r="V38" s="508" t="inlineStr">
        <is>
          <t>C/O</t>
        </is>
      </c>
      <c r="W38" s="508" t="n"/>
      <c r="X38" s="508" t="inlineStr">
        <is>
          <t>SEASONAL MAIN</t>
        </is>
      </c>
      <c r="Y38" s="427" t="inlineStr">
        <is>
          <t>TUNISIA</t>
        </is>
      </c>
      <c r="Z38" s="427" t="inlineStr">
        <is>
          <t>ARTLAB</t>
        </is>
      </c>
      <c r="AA38" s="427" t="inlineStr">
        <is>
          <t>ARTLAB</t>
        </is>
      </c>
      <c r="AB38" s="427" t="inlineStr">
        <is>
          <t>INTERWASHING</t>
        </is>
      </c>
      <c r="AC38" s="508" t="n"/>
      <c r="AD38" s="508" t="inlineStr">
        <is>
          <t>CALIK</t>
        </is>
      </c>
      <c r="AE38" s="508" t="inlineStr">
        <is>
          <t>D7924O022 Pinus</t>
        </is>
      </c>
      <c r="AF38" s="524" t="n"/>
      <c r="AG38" s="415" t="inlineStr">
        <is>
          <t>TBC</t>
        </is>
      </c>
      <c r="AH38" s="508" t="inlineStr">
        <is>
          <t>97% Sustainable fabric</t>
        </is>
      </c>
      <c r="AI38" s="508" t="inlineStr">
        <is>
          <t>97,8% Organic cotton, 2,2% elastane</t>
        </is>
      </c>
      <c r="AJ38" s="416" t="inlineStr">
        <is>
          <t>11 oz</t>
        </is>
      </c>
      <c r="AK38" s="417" t="inlineStr">
        <is>
          <t>5 / 147</t>
        </is>
      </c>
      <c r="AL38" s="416" t="n"/>
      <c r="AM38" s="504" t="n"/>
      <c r="AN38" s="418" t="inlineStr">
        <is>
          <t>NEEDS TO RDER ? ON STOCK</t>
        </is>
      </c>
      <c r="AO38" s="419" t="n"/>
      <c r="AP38" s="419" t="n"/>
      <c r="AQ38" s="419" t="n"/>
      <c r="AR38" s="420" t="n">
        <v>1.5</v>
      </c>
      <c r="AS38" s="421" t="n"/>
      <c r="AT38" s="421" t="inlineStr">
        <is>
          <t>EUR</t>
        </is>
      </c>
      <c r="AU38" s="421" t="inlineStr">
        <is>
          <t>FOB</t>
        </is>
      </c>
      <c r="AV38" s="421" t="inlineStr">
        <is>
          <t>90 DAYS NETT</t>
        </is>
      </c>
      <c r="AW38" s="421" t="inlineStr">
        <is>
          <t>cfmd</t>
        </is>
      </c>
      <c r="AX38" s="421">
        <f>IFERROR((BI38*(1-[1]Assumptions!$K$3))*(1-BG38),0)</f>
        <v/>
      </c>
      <c r="AY38" s="421" t="n">
        <v>45</v>
      </c>
      <c r="AZ38" s="421" t="n"/>
      <c r="BA38" s="421" t="n">
        <v>23.6</v>
      </c>
      <c r="BB38" s="422">
        <f>IFERROR(((IF(BA38&gt;0, BA38, IF(AZ38&gt;0, AZ38, 0))))*INDEX(Assumptions!$B:$B,MATCH(Y38,Assumptions!$A:$A,0)),0)</f>
        <v/>
      </c>
      <c r="BC38" s="422">
        <f>IFERROR(((IF(BA38&gt;0, BA38, IF(AZ38&gt;0, AZ38, 0))))*INDEX(Assumptions!$C:$C,MATCH(Y38,Assumptions!$A:$A,0)),0)</f>
        <v/>
      </c>
      <c r="BD38" s="422">
        <f>IFERROR(((IF(BA38&gt;0, BA38, IF(AZ38&gt;0, AZ38, 0))))*INDEX(Assumptions!$D:$D,MATCH(Y38,Assumptions!$A:$A,0)),0)</f>
        <v/>
      </c>
      <c r="BE38" s="422">
        <f>IFERROR(((IF(BA38&gt;0, BA38, IF(AZ38&gt;0, AZ38, 0))))*INDEX(Assumptions!$G:$G,MATCH(Z38,Assumptions!$F:$F,0)),0)</f>
        <v/>
      </c>
      <c r="BF38" s="422">
        <f>SUM(BB38:BE38)</f>
        <v/>
      </c>
      <c r="BG38" s="423">
        <f>IFERROR(INDEX(Assumptions!$B:$B,MATCH(Y38,Assumptions!$A:$A,0))+INDEX(Assumptions!$C:$C,MATCH(Y38,Assumptions!$A:$A,0))+INDEX(Assumptions!$D:$D,MATCH(Y38,Assumptions!$A:$A,0))+INDEX(Assumptions!$G:$G,MATCH(Z38,Assumptions!$F:$F,0)),0)</f>
        <v/>
      </c>
      <c r="BH38" s="421">
        <f>((IF(BA38&gt;0, BA38, IF(AZ38&gt;0, AZ38, 0))))+BF38</f>
        <v/>
      </c>
      <c r="BI38" s="421">
        <f>BL38/BK38</f>
        <v/>
      </c>
      <c r="BJ38" s="421">
        <f>BL38/2.38</f>
        <v/>
      </c>
      <c r="BK38" s="508" t="n">
        <v>2.5</v>
      </c>
      <c r="BL38" s="421" t="n">
        <v>139.95</v>
      </c>
      <c r="BM38" s="510">
        <f>IF(SUM(AZ38:BA38)=0,0,(BI38-BH38)/BI38)</f>
        <v/>
      </c>
      <c r="BN38" s="421">
        <f>AY38*CA38</f>
        <v/>
      </c>
      <c r="BO38" s="421" t="n">
        <v>3.5</v>
      </c>
      <c r="BP38" s="421" t="n">
        <v>3.3</v>
      </c>
      <c r="BQ38" s="425" t="n">
        <v>42605</v>
      </c>
      <c r="BR38" s="425" t="n"/>
      <c r="BS38" s="425" t="n"/>
      <c r="BT38" s="427" t="n"/>
      <c r="BU38" s="425" t="n"/>
      <c r="BV38" s="425" t="n"/>
      <c r="BW38" s="425" t="inlineStr">
        <is>
          <t>N/A</t>
        </is>
      </c>
      <c r="BX38" s="425" t="n">
        <v>42665</v>
      </c>
      <c r="BY38" s="513" t="inlineStr">
        <is>
          <t>NEW TEST NEW FABRIC CANDIANI RAVEN FLAT GREY OPEN HEM</t>
        </is>
      </c>
      <c r="BZ38" s="513" t="n"/>
      <c r="CA38" s="508" t="n">
        <v>17</v>
      </c>
      <c r="CB38" s="429" t="inlineStr">
        <is>
          <t>27x32</t>
        </is>
      </c>
      <c r="CC38" s="429" t="n">
        <v>3</v>
      </c>
      <c r="CD38" s="430" t="n">
        <v>42669</v>
      </c>
      <c r="CE38" s="430" t="n"/>
      <c r="CF38" s="675" t="n"/>
      <c r="CG38" s="675" t="n"/>
      <c r="CH38" s="676" t="inlineStr">
        <is>
          <t>NOT</t>
        </is>
      </c>
      <c r="CI38" s="676" t="n">
        <v>42852</v>
      </c>
      <c r="CJ38" s="433" t="n">
        <v>42747</v>
      </c>
      <c r="CK38" s="677" t="inlineStr">
        <is>
          <t>ex facty 25-02-17</t>
        </is>
      </c>
      <c r="CL38" s="436" t="inlineStr">
        <is>
          <t>CHECK UNPICEKD HEM/NEW WASH no rags updated was</t>
        </is>
      </c>
      <c r="CM38" s="436" t="n"/>
      <c r="CN38" s="435" t="n">
        <v>42858</v>
      </c>
      <c r="CO38" s="435" t="n"/>
      <c r="CP38" s="435" t="n"/>
      <c r="CQ38" s="430" t="n">
        <v>42928</v>
      </c>
      <c r="CR38" s="430" t="inlineStr">
        <is>
          <t>Tunisia</t>
        </is>
      </c>
      <c r="CS38" s="429" t="n">
        <v>5</v>
      </c>
      <c r="CT38" s="430" t="n"/>
      <c r="CU38" s="430" t="n"/>
      <c r="CV38" s="676" t="n"/>
      <c r="CW38" s="438" t="n"/>
      <c r="CX38" s="438" t="n"/>
      <c r="CY38" s="438" t="n">
        <v>183</v>
      </c>
      <c r="CZ38" s="439">
        <f>CY38*AR38</f>
        <v/>
      </c>
      <c r="DA38" s="438" t="n"/>
      <c r="DB38" s="438" t="n"/>
      <c r="DC38" s="438" t="n"/>
      <c r="DD38" s="438" t="n">
        <v>4013257</v>
      </c>
      <c r="DE38" s="678">
        <f>CY38*BI38</f>
        <v/>
      </c>
      <c r="DF38" s="678">
        <f>DE38-(CY38*BH38)</f>
        <v/>
      </c>
      <c r="DG38" s="535" t="n"/>
      <c r="DH38" s="535" t="n"/>
      <c r="DI38" s="535" t="n"/>
      <c r="DJ38" s="535" t="n"/>
      <c r="DK38" s="535" t="n"/>
      <c r="DL38" s="535" t="n"/>
      <c r="DM38" s="535" t="n"/>
      <c r="DN38" s="535" t="n"/>
      <c r="DO38" s="535" t="n"/>
      <c r="DP38" s="535" t="n"/>
    </row>
    <row customFormat="1" customHeight="1" ht="15" r="39" s="530">
      <c r="A39" s="415" t="inlineStr">
        <is>
          <t>K170701206</t>
        </is>
      </c>
      <c r="B39" s="415" t="n">
        <v>2010102712</v>
      </c>
      <c r="C39" s="404" t="inlineStr">
        <is>
          <t>DBLACK</t>
        </is>
      </c>
      <c r="D39" s="415" t="inlineStr">
        <is>
          <t>CHRISTINA HIGH</t>
        </is>
      </c>
      <c r="E39" s="415" t="inlineStr">
        <is>
          <t>DEEP BLACK</t>
        </is>
      </c>
      <c r="F39" s="415" t="n">
        <v>2</v>
      </c>
      <c r="G39" s="405" t="n"/>
      <c r="H39" s="674" t="n"/>
      <c r="I39" s="532" t="n"/>
      <c r="J39" s="487" t="inlineStr">
        <is>
          <t>JEANS</t>
        </is>
      </c>
      <c r="K39" s="415" t="n">
        <v>62046231</v>
      </c>
      <c r="L39" s="409" t="inlineStr">
        <is>
          <t>Women's or girls' cotton denim trousers and breeches (excl. industrial and occupational, bib and brace overalls and panties)</t>
        </is>
      </c>
      <c r="M39" s="410" t="inlineStr">
        <is>
          <t>WOMEN</t>
        </is>
      </c>
      <c r="N39" s="415" t="n"/>
      <c r="O39" s="411" t="inlineStr">
        <is>
          <t>9-1</t>
        </is>
      </c>
      <c r="P39" s="508" t="inlineStr">
        <is>
          <t>PP SPRAY</t>
        </is>
      </c>
      <c r="Q39" s="508" t="n"/>
      <c r="R39" s="508" t="inlineStr">
        <is>
          <t>HIGH</t>
        </is>
      </c>
      <c r="S39" s="508" t="inlineStr">
        <is>
          <t>HIGH RISE SUPER SKINNY</t>
        </is>
      </c>
      <c r="T39" s="508" t="inlineStr">
        <is>
          <t>24-32</t>
        </is>
      </c>
      <c r="U39" s="508" t="inlineStr">
        <is>
          <t>30-32-34</t>
        </is>
      </c>
      <c r="V39" s="508" t="inlineStr">
        <is>
          <t>C/O</t>
        </is>
      </c>
      <c r="W39" s="508" t="n"/>
      <c r="X39" s="508" t="inlineStr">
        <is>
          <t>SEASONAL MAIN</t>
        </is>
      </c>
      <c r="Y39" s="427" t="inlineStr">
        <is>
          <t>TUNISIA</t>
        </is>
      </c>
      <c r="Z39" s="427" t="inlineStr">
        <is>
          <t>ARTLAB</t>
        </is>
      </c>
      <c r="AA39" s="427" t="inlineStr">
        <is>
          <t>ARTLAB</t>
        </is>
      </c>
      <c r="AB39" s="427" t="inlineStr">
        <is>
          <t>INTERWASHING</t>
        </is>
      </c>
      <c r="AC39" s="415" t="n"/>
      <c r="AD39" s="508" t="inlineStr">
        <is>
          <t>CANDIANI</t>
        </is>
      </c>
      <c r="AE39" s="508" t="inlineStr">
        <is>
          <t>LR7777 sioux coal organic</t>
        </is>
      </c>
      <c r="AF39" s="508" t="inlineStr">
        <is>
          <t>LR7777 sioux coal</t>
        </is>
      </c>
      <c r="AG39" s="415" t="inlineStr">
        <is>
          <t>TBC</t>
        </is>
      </c>
      <c r="AH39" s="503" t="inlineStr">
        <is>
          <t>92% Sustainable fabric</t>
        </is>
      </c>
      <c r="AI39" s="508" t="inlineStr">
        <is>
          <t>92% Organic cotton, 6% elastomultiester, 2% elastane</t>
        </is>
      </c>
      <c r="AJ39" s="416" t="inlineStr">
        <is>
          <t>11 oz</t>
        </is>
      </c>
      <c r="AK39" s="417" t="inlineStr">
        <is>
          <t>5,9 / 150</t>
        </is>
      </c>
      <c r="AL39" s="416" t="n">
        <v>4000</v>
      </c>
      <c r="AM39" s="504" t="n"/>
      <c r="AN39" s="508" t="inlineStr">
        <is>
          <t>165M ORDERED BY MARIA</t>
        </is>
      </c>
      <c r="AO39" s="419" t="n"/>
      <c r="AP39" s="419" t="n"/>
      <c r="AQ39" s="419" t="n"/>
      <c r="AR39" s="420" t="n">
        <v>1.16</v>
      </c>
      <c r="AS39" s="421" t="n"/>
      <c r="AT39" s="421" t="inlineStr">
        <is>
          <t>EUR</t>
        </is>
      </c>
      <c r="AU39" s="421" t="inlineStr">
        <is>
          <t>FOB</t>
        </is>
      </c>
      <c r="AV39" s="421" t="inlineStr">
        <is>
          <t>90 DAYS NETT</t>
        </is>
      </c>
      <c r="AW39" s="421" t="inlineStr">
        <is>
          <t>cfmd</t>
        </is>
      </c>
      <c r="AX39" s="421">
        <f>IFERROR((BI39*(1-[1]Assumptions!$K$3))*(1-BG39),0)</f>
        <v/>
      </c>
      <c r="AY39" s="421" t="n">
        <v>45</v>
      </c>
      <c r="AZ39" s="421" t="n"/>
      <c r="BA39" s="421" t="n">
        <v>24.3</v>
      </c>
      <c r="BB39" s="422">
        <f>IFERROR(((IF(BA39&gt;0, BA39, IF(AZ39&gt;0, AZ39, 0))))*INDEX(Assumptions!$B:$B,MATCH(Y39,Assumptions!$A:$A,0)),0)</f>
        <v/>
      </c>
      <c r="BC39" s="422">
        <f>IFERROR(((IF(BA39&gt;0, BA39, IF(AZ39&gt;0, AZ39, 0))))*INDEX(Assumptions!$C:$C,MATCH(Y39,Assumptions!$A:$A,0)),0)</f>
        <v/>
      </c>
      <c r="BD39" s="422">
        <f>IFERROR(((IF(BA39&gt;0, BA39, IF(AZ39&gt;0, AZ39, 0))))*INDEX(Assumptions!$D:$D,MATCH(Y39,Assumptions!$A:$A,0)),0)</f>
        <v/>
      </c>
      <c r="BE39" s="422">
        <f>IFERROR(((IF(BA39&gt;0, BA39, IF(AZ39&gt;0, AZ39, 0))))*INDEX(Assumptions!$G:$G,MATCH(Z39,Assumptions!$F:$F,0)),0)</f>
        <v/>
      </c>
      <c r="BF39" s="422">
        <f>SUM(BB39:BE39)</f>
        <v/>
      </c>
      <c r="BG39" s="423">
        <f>IFERROR(INDEX(Assumptions!$B:$B,MATCH(Y39,Assumptions!$A:$A,0))+INDEX(Assumptions!$C:$C,MATCH(Y39,Assumptions!$A:$A,0))+INDEX(Assumptions!$D:$D,MATCH(Y39,Assumptions!$A:$A,0))+INDEX(Assumptions!$G:$G,MATCH(Z39,Assumptions!$F:$F,0)),0)</f>
        <v/>
      </c>
      <c r="BH39" s="421">
        <f>((IF(BA39&gt;0, BA39, IF(AZ39&gt;0, AZ39, 0))))+BF39</f>
        <v/>
      </c>
      <c r="BI39" s="421">
        <f>BL39/BK39</f>
        <v/>
      </c>
      <c r="BJ39" s="421">
        <f>BL39/2.38</f>
        <v/>
      </c>
      <c r="BK39" s="508" t="n">
        <v>2.5</v>
      </c>
      <c r="BL39" s="421" t="n">
        <v>129.95</v>
      </c>
      <c r="BM39" s="510">
        <f>IF(SUM(AZ39:BA39)=0,0,(BI39-BH39)/BI39)</f>
        <v/>
      </c>
      <c r="BN39" s="421">
        <f>AY39*CA39</f>
        <v/>
      </c>
      <c r="BO39" s="421" t="n">
        <v>6.9</v>
      </c>
      <c r="BP39" s="421" t="n">
        <v>3.1</v>
      </c>
      <c r="BQ39" s="425" t="n">
        <v>42605</v>
      </c>
      <c r="BR39" s="426" t="n"/>
      <c r="BS39" s="426" t="n"/>
      <c r="BT39" s="427" t="n"/>
      <c r="BU39" s="425" t="n"/>
      <c r="BV39" s="425" t="n"/>
      <c r="BW39" s="425" t="inlineStr">
        <is>
          <t>N/A</t>
        </is>
      </c>
      <c r="BX39" s="425" t="n">
        <v>42665</v>
      </c>
      <c r="BY39" s="425" t="n"/>
      <c r="BZ39" s="425" t="n"/>
      <c r="CA39" s="508" t="n">
        <v>17</v>
      </c>
      <c r="CB39" s="429" t="inlineStr">
        <is>
          <t>27x32</t>
        </is>
      </c>
      <c r="CC39" s="429" t="n">
        <v>3</v>
      </c>
      <c r="CD39" s="430" t="n">
        <v>42669</v>
      </c>
      <c r="CE39" s="430" t="inlineStr">
        <is>
          <t>overrider is missing</t>
        </is>
      </c>
      <c r="CF39" s="675" t="n"/>
      <c r="CG39" s="675" t="n"/>
      <c r="CH39" s="676" t="inlineStr">
        <is>
          <t>NOT</t>
        </is>
      </c>
      <c r="CI39" s="676" t="n">
        <v>42767</v>
      </c>
      <c r="CJ39" s="433" t="n">
        <v>42747</v>
      </c>
      <c r="CK39" s="677" t="inlineStr">
        <is>
          <t>ex facty 25-02-17</t>
        </is>
      </c>
      <c r="CL39" s="436" t="inlineStr">
        <is>
          <t>NEW FABRIC</t>
        </is>
      </c>
      <c r="CM39" s="436" t="n"/>
      <c r="CN39" s="435" t="n">
        <v>42865</v>
      </c>
      <c r="CO39" s="435" t="n"/>
      <c r="CP39" s="435" t="n"/>
      <c r="CQ39" s="430" t="n">
        <v>42950</v>
      </c>
      <c r="CR39" s="430" t="inlineStr">
        <is>
          <t>Tunisia</t>
        </is>
      </c>
      <c r="CS39" s="429" t="inlineStr">
        <is>
          <t>5</t>
        </is>
      </c>
      <c r="CT39" s="430" t="n"/>
      <c r="CU39" s="430" t="n"/>
      <c r="CV39" s="676" t="n"/>
      <c r="CW39" s="438" t="n"/>
      <c r="CX39" s="438" t="n"/>
      <c r="CY39" s="438" t="n">
        <v>1128</v>
      </c>
      <c r="CZ39" s="439">
        <f>CY39*AR39</f>
        <v/>
      </c>
      <c r="DA39" s="438" t="n"/>
      <c r="DB39" s="438" t="n"/>
      <c r="DC39" s="438" t="n"/>
      <c r="DD39" s="438" t="n">
        <v>4013258</v>
      </c>
      <c r="DE39" s="678">
        <f>CY39*BI39</f>
        <v/>
      </c>
      <c r="DF39" s="678">
        <f>DE39-(CY39*BH39)</f>
        <v/>
      </c>
      <c r="DG39" s="535" t="n"/>
      <c r="DH39" s="535" t="n"/>
      <c r="DI39" s="535" t="n"/>
      <c r="DJ39" s="535" t="n"/>
      <c r="DK39" s="535" t="n"/>
      <c r="DL39" s="535" t="n"/>
      <c r="DM39" s="535" t="n"/>
      <c r="DN39" s="535" t="n"/>
      <c r="DO39" s="535" t="n"/>
      <c r="DP39" s="535" t="n"/>
    </row>
    <row customFormat="1" customHeight="1" ht="15" r="40" s="568">
      <c r="A40" s="415" t="inlineStr">
        <is>
          <t>K170701207</t>
        </is>
      </c>
      <c r="B40" s="415" t="n">
        <v>2010102713</v>
      </c>
      <c r="C40" s="404" t="inlineStr">
        <is>
          <t>L.USED</t>
        </is>
      </c>
      <c r="D40" s="415" t="inlineStr">
        <is>
          <t>CHRISTINA HIGH</t>
        </is>
      </c>
      <c r="E40" s="415" t="inlineStr">
        <is>
          <t>LIGHT LASER</t>
        </is>
      </c>
      <c r="F40" s="415" t="n">
        <v>1</v>
      </c>
      <c r="G40" s="505" t="n"/>
      <c r="H40" s="674" t="n"/>
      <c r="I40" s="415" t="n"/>
      <c r="J40" s="487" t="inlineStr">
        <is>
          <t>JEANS</t>
        </is>
      </c>
      <c r="K40" s="415" t="n">
        <v>62046231</v>
      </c>
      <c r="L40" s="409" t="inlineStr">
        <is>
          <t>Women's or girls' cotton denim trousers and breeches (excl. industrial and occupational, bib and brace overalls and panties)</t>
        </is>
      </c>
      <c r="M40" s="410" t="inlineStr">
        <is>
          <t>WOMEN</t>
        </is>
      </c>
      <c r="N40" s="415" t="n"/>
      <c r="O40" s="411" t="inlineStr">
        <is>
          <t>16-3</t>
        </is>
      </c>
      <c r="P40" s="508" t="inlineStr">
        <is>
          <t>BLEACH</t>
        </is>
      </c>
      <c r="Q40" s="508" t="n"/>
      <c r="R40" s="508" t="inlineStr">
        <is>
          <t>SUPER</t>
        </is>
      </c>
      <c r="S40" s="508" t="inlineStr">
        <is>
          <t>HIGH RISE SUPER SKINNY</t>
        </is>
      </c>
      <c r="T40" s="508" t="inlineStr">
        <is>
          <t>24-32</t>
        </is>
      </c>
      <c r="U40" s="508" t="inlineStr">
        <is>
          <t>30-32-34</t>
        </is>
      </c>
      <c r="V40" s="508" t="inlineStr">
        <is>
          <t>C/O</t>
        </is>
      </c>
      <c r="W40" s="508" t="n"/>
      <c r="X40" s="508" t="inlineStr">
        <is>
          <t>KINGS OF LAUNDRY</t>
        </is>
      </c>
      <c r="Y40" s="427" t="inlineStr">
        <is>
          <t>TUNISIA</t>
        </is>
      </c>
      <c r="Z40" s="427" t="inlineStr">
        <is>
          <t>ARTLAB</t>
        </is>
      </c>
      <c r="AA40" s="427" t="inlineStr">
        <is>
          <t>ARTLAB</t>
        </is>
      </c>
      <c r="AB40" s="427" t="inlineStr">
        <is>
          <t>INTERWASHING</t>
        </is>
      </c>
      <c r="AC40" s="508" t="n"/>
      <c r="AD40" s="415" t="inlineStr">
        <is>
          <t>ISKO</t>
        </is>
      </c>
      <c r="AE40" s="508" t="inlineStr">
        <is>
          <t>56534 OLLIE OR ASH BLUE RECALL STR 1425</t>
        </is>
      </c>
      <c r="AF40" s="508" t="inlineStr">
        <is>
          <t>56534 OLLIE OR ASH BLUE RECALL STR 1425</t>
        </is>
      </c>
      <c r="AG40" s="415" t="inlineStr">
        <is>
          <t>TBC</t>
        </is>
      </c>
      <c r="AH40" s="503" t="inlineStr">
        <is>
          <t>99% Sustainable fabric</t>
        </is>
      </c>
      <c r="AI40" s="508" t="inlineStr">
        <is>
          <t>86% Organic cotton, 7% recycled polyester, 6% recycled cotton, 1% elastane</t>
        </is>
      </c>
      <c r="AJ40" s="416" t="inlineStr">
        <is>
          <t>14 oz</t>
        </is>
      </c>
      <c r="AK40" s="417" t="inlineStr">
        <is>
          <t>6,59 / 153</t>
        </is>
      </c>
      <c r="AL40" s="416" t="n">
        <v>1000</v>
      </c>
      <c r="AM40" s="416" t="inlineStr">
        <is>
          <t>ON STOCK</t>
        </is>
      </c>
      <c r="AN40" s="508" t="inlineStr">
        <is>
          <t>135M ORDERED BY MARIA</t>
        </is>
      </c>
      <c r="AO40" s="419" t="n"/>
      <c r="AP40" s="419" t="n"/>
      <c r="AQ40" s="419" t="n"/>
      <c r="AR40" s="420" t="n">
        <v>1.09</v>
      </c>
      <c r="AS40" s="421" t="n"/>
      <c r="AT40" s="421" t="inlineStr">
        <is>
          <t>EUR</t>
        </is>
      </c>
      <c r="AU40" s="421" t="inlineStr">
        <is>
          <t>FOB</t>
        </is>
      </c>
      <c r="AV40" s="421" t="inlineStr">
        <is>
          <t>90 DAYS NETT</t>
        </is>
      </c>
      <c r="AW40" s="421" t="inlineStr">
        <is>
          <t>cfmd</t>
        </is>
      </c>
      <c r="AX40" s="421">
        <f>IFERROR((BI40*(1-[1]Assumptions!$K$3))*(1-BG40),0)</f>
        <v/>
      </c>
      <c r="AY40" s="421" t="n">
        <v>45</v>
      </c>
      <c r="AZ40" s="421" t="n"/>
      <c r="BA40" s="421" t="n">
        <v>23.7</v>
      </c>
      <c r="BB40" s="422">
        <f>IFERROR(((IF(BA40&gt;0, BA40, IF(AZ40&gt;0, AZ40, 0))))*INDEX(Assumptions!$B:$B,MATCH(Y40,Assumptions!$A:$A,0)),0)</f>
        <v/>
      </c>
      <c r="BC40" s="422">
        <f>IFERROR(((IF(BA40&gt;0, BA40, IF(AZ40&gt;0, AZ40, 0))))*INDEX(Assumptions!$C:$C,MATCH(Y40,Assumptions!$A:$A,0)),0)</f>
        <v/>
      </c>
      <c r="BD40" s="422">
        <f>IFERROR(((IF(BA40&gt;0, BA40, IF(AZ40&gt;0, AZ40, 0))))*INDEX(Assumptions!$D:$D,MATCH(Y40,Assumptions!$A:$A,0)),0)</f>
        <v/>
      </c>
      <c r="BE40" s="422">
        <f>IFERROR(((IF(BA40&gt;0, BA40, IF(AZ40&gt;0, AZ40, 0))))*INDEX(Assumptions!$G:$G,MATCH(Z40,Assumptions!$F:$F,0)),0)</f>
        <v/>
      </c>
      <c r="BF40" s="422">
        <f>SUM(BB40:BE40)</f>
        <v/>
      </c>
      <c r="BG40" s="423">
        <f>IFERROR(INDEX(Assumptions!$B:$B,MATCH(Y40,Assumptions!$A:$A,0))+INDEX(Assumptions!$C:$C,MATCH(Y40,Assumptions!$A:$A,0))+INDEX(Assumptions!$D:$D,MATCH(Y40,Assumptions!$A:$A,0))+INDEX(Assumptions!$G:$G,MATCH(Z40,Assumptions!$F:$F,0)),0)</f>
        <v/>
      </c>
      <c r="BH40" s="421">
        <f>((IF(BA40&gt;0, BA40, IF(AZ40&gt;0, AZ40, 0))))+BF40</f>
        <v/>
      </c>
      <c r="BI40" s="421">
        <f>BL40/BK40</f>
        <v/>
      </c>
      <c r="BJ40" s="421">
        <f>BL40/2.38</f>
        <v/>
      </c>
      <c r="BK40" s="508" t="n">
        <v>2.5</v>
      </c>
      <c r="BL40" s="421" t="n">
        <v>139.95</v>
      </c>
      <c r="BM40" s="510">
        <f>IF(SUM(AZ40:BA40)=0,0,(BI40-BH40)/BI40)</f>
        <v/>
      </c>
      <c r="BN40" s="421">
        <f>AY40*CA40</f>
        <v/>
      </c>
      <c r="BO40" s="421" t="n">
        <v>4.4</v>
      </c>
      <c r="BP40" s="421" t="n"/>
      <c r="BQ40" s="425" t="n">
        <v>42605</v>
      </c>
      <c r="BR40" s="425" t="n"/>
      <c r="BS40" s="425" t="n"/>
      <c r="BT40" s="427" t="n"/>
      <c r="BU40" s="425" t="n"/>
      <c r="BV40" s="425" t="n"/>
      <c r="BW40" s="425" t="inlineStr">
        <is>
          <t>N/A</t>
        </is>
      </c>
      <c r="BX40" s="425" t="n">
        <v>42665</v>
      </c>
      <c r="BY40" s="425" t="n"/>
      <c r="BZ40" s="425" t="n"/>
      <c r="CA40" s="508" t="n">
        <v>17</v>
      </c>
      <c r="CB40" s="429" t="inlineStr">
        <is>
          <t>27x32</t>
        </is>
      </c>
      <c r="CC40" s="429" t="n">
        <v>3</v>
      </c>
      <c r="CD40" s="430" t="n">
        <v>42669</v>
      </c>
      <c r="CE40" s="430" t="inlineStr">
        <is>
          <t xml:space="preserve">tight, stretch killed buy laser? Double check. </t>
        </is>
      </c>
      <c r="CF40" s="675" t="inlineStr">
        <is>
          <t xml:space="preserve">Fits 1/2 size too small. </t>
        </is>
      </c>
      <c r="CG40" s="675" t="n"/>
      <c r="CH40" s="676" t="inlineStr">
        <is>
          <t>TEST</t>
        </is>
      </c>
      <c r="CI40" s="676" t="n">
        <v>42852</v>
      </c>
      <c r="CJ40" s="433" t="n">
        <v>42747</v>
      </c>
      <c r="CK40" s="677" t="n">
        <v>42815</v>
      </c>
      <c r="CL40" s="436" t="inlineStr">
        <is>
          <t>TEST FOR STRETCH (for all in this fabirc) Approved 27-04-17</t>
        </is>
      </c>
      <c r="CM40" s="436" t="n">
        <v>42817</v>
      </c>
      <c r="CN40" s="435" t="n">
        <v>42871</v>
      </c>
      <c r="CO40" s="435" t="n"/>
      <c r="CP40" s="435" t="n"/>
      <c r="CQ40" s="430" t="n">
        <v>42936</v>
      </c>
      <c r="CR40" s="430" t="inlineStr">
        <is>
          <t>Tunisia</t>
        </is>
      </c>
      <c r="CS40" s="429" t="n"/>
      <c r="CT40" s="430" t="inlineStr">
        <is>
          <t>also in the Office bum is too much lasered</t>
        </is>
      </c>
      <c r="CU40" s="430" t="n"/>
      <c r="CV40" s="676" t="n"/>
      <c r="CW40" s="438" t="n"/>
      <c r="CX40" s="438" t="n"/>
      <c r="CY40" s="438" t="n">
        <v>196</v>
      </c>
      <c r="CZ40" s="439">
        <f>CY40*AR40</f>
        <v/>
      </c>
      <c r="DA40" s="438" t="n"/>
      <c r="DB40" s="438" t="n"/>
      <c r="DC40" s="438" t="n"/>
      <c r="DD40" s="438" t="n">
        <v>4013259</v>
      </c>
      <c r="DE40" s="678">
        <f>CY40*BI40</f>
        <v/>
      </c>
      <c r="DF40" s="678">
        <f>DE40-(CY40*BH40)</f>
        <v/>
      </c>
      <c r="DG40" s="535" t="n"/>
      <c r="DH40" s="535" t="n"/>
      <c r="DI40" s="535" t="n"/>
      <c r="DJ40" s="535" t="n"/>
      <c r="DK40" s="535" t="n"/>
      <c r="DL40" s="535" t="n"/>
      <c r="DM40" s="535" t="n"/>
      <c r="DN40" s="535" t="n"/>
      <c r="DO40" s="535" t="n"/>
      <c r="DP40" s="535" t="n"/>
    </row>
    <row customFormat="1" customHeight="1" ht="15" r="41" s="568">
      <c r="A41" s="415" t="inlineStr">
        <is>
          <t>K170701208</t>
        </is>
      </c>
      <c r="B41" s="415" t="n">
        <v>2010102714</v>
      </c>
      <c r="C41" s="404" t="inlineStr">
        <is>
          <t>M.USED</t>
        </is>
      </c>
      <c r="D41" s="415" t="inlineStr">
        <is>
          <t>CHRISTINA HIGH</t>
        </is>
      </c>
      <c r="E41" s="415" t="inlineStr">
        <is>
          <t>DUSTY MID SHADE</t>
        </is>
      </c>
      <c r="F41" s="415" t="n">
        <v>1</v>
      </c>
      <c r="G41" s="405" t="n"/>
      <c r="H41" s="674" t="n"/>
      <c r="I41" s="415" t="n"/>
      <c r="J41" s="487" t="inlineStr">
        <is>
          <t>JEANS</t>
        </is>
      </c>
      <c r="K41" s="415" t="n">
        <v>62046231</v>
      </c>
      <c r="L41" s="409" t="inlineStr">
        <is>
          <t>Women's or girls' cotton denim trousers and breeches (excl. industrial and occupational, bib and brace overalls and panties)</t>
        </is>
      </c>
      <c r="M41" s="410" t="inlineStr">
        <is>
          <t>WOMEN</t>
        </is>
      </c>
      <c r="N41" s="415" t="n"/>
      <c r="O41" s="411" t="inlineStr">
        <is>
          <t>11-2</t>
        </is>
      </c>
      <c r="P41" s="508" t="inlineStr">
        <is>
          <t xml:space="preserve">PP SPRAY + RESIN </t>
        </is>
      </c>
      <c r="Q41" s="508" t="n"/>
      <c r="R41" s="508" t="inlineStr">
        <is>
          <t>HIGH</t>
        </is>
      </c>
      <c r="S41" s="508" t="inlineStr">
        <is>
          <t>HIGH RISE SUPER SKINNY</t>
        </is>
      </c>
      <c r="T41" s="508" t="inlineStr">
        <is>
          <t>24-32</t>
        </is>
      </c>
      <c r="U41" s="508" t="inlineStr">
        <is>
          <t>30-32-34</t>
        </is>
      </c>
      <c r="V41" s="508" t="inlineStr">
        <is>
          <t>C/O</t>
        </is>
      </c>
      <c r="W41" s="508" t="n"/>
      <c r="X41" s="508" t="inlineStr">
        <is>
          <t>SEASONAL MAIN</t>
        </is>
      </c>
      <c r="Y41" s="427" t="inlineStr">
        <is>
          <t>TUNISIA</t>
        </is>
      </c>
      <c r="Z41" s="427" t="inlineStr">
        <is>
          <t>ARTLAB</t>
        </is>
      </c>
      <c r="AA41" s="427" t="inlineStr">
        <is>
          <t>ARTLAB</t>
        </is>
      </c>
      <c r="AB41" s="427" t="inlineStr">
        <is>
          <t>INTERWASHING</t>
        </is>
      </c>
      <c r="AC41" s="415" t="n"/>
      <c r="AD41" s="415" t="inlineStr">
        <is>
          <t>ROYO</t>
        </is>
      </c>
      <c r="AE41" s="508" t="inlineStr">
        <is>
          <t>MAPLE 314</t>
        </is>
      </c>
      <c r="AF41" s="415" t="n"/>
      <c r="AG41" s="415" t="inlineStr">
        <is>
          <t>TBC</t>
        </is>
      </c>
      <c r="AH41" s="503" t="inlineStr">
        <is>
          <t>95% Sustainable fabric</t>
        </is>
      </c>
      <c r="AI41" s="508" t="inlineStr">
        <is>
          <t>75% Organic cotton, 20% recycled cotton, 3% other fibers, 2% elastane</t>
        </is>
      </c>
      <c r="AJ41" s="416" t="inlineStr">
        <is>
          <t>11 oz</t>
        </is>
      </c>
      <c r="AK41" s="417" t="inlineStr">
        <is>
          <t>5,15 / 134</t>
        </is>
      </c>
      <c r="AL41" s="416" t="n"/>
      <c r="AM41" s="504" t="n"/>
      <c r="AN41" s="508" t="inlineStr">
        <is>
          <t>195M ORDERED BY MARIA</t>
        </is>
      </c>
      <c r="AO41" s="419" t="n"/>
      <c r="AP41" s="419" t="n"/>
      <c r="AQ41" s="419" t="n"/>
      <c r="AR41" s="420" t="n">
        <v>1.24</v>
      </c>
      <c r="AS41" s="421" t="n"/>
      <c r="AT41" s="421" t="inlineStr">
        <is>
          <t>EUR</t>
        </is>
      </c>
      <c r="AU41" s="421" t="inlineStr">
        <is>
          <t>FOB</t>
        </is>
      </c>
      <c r="AV41" s="421" t="inlineStr">
        <is>
          <t>90 DAYS NETT</t>
        </is>
      </c>
      <c r="AW41" s="421" t="n">
        <v>24</v>
      </c>
      <c r="AX41" s="421">
        <f>IFERROR((BI41*(1-[1]Assumptions!$K$3))*(1-BG41),0)</f>
        <v/>
      </c>
      <c r="AY41" s="421" t="n">
        <v>45</v>
      </c>
      <c r="AZ41" s="421" t="n"/>
      <c r="BA41" s="421" t="n">
        <v>25.1</v>
      </c>
      <c r="BB41" s="422">
        <f>IFERROR(((IF(BA41&gt;0, BA41, IF(AZ41&gt;0, AZ41, 0))))*INDEX(Assumptions!$B:$B,MATCH(Y41,Assumptions!$A:$A,0)),0)</f>
        <v/>
      </c>
      <c r="BC41" s="422">
        <f>IFERROR(((IF(BA41&gt;0, BA41, IF(AZ41&gt;0, AZ41, 0))))*INDEX(Assumptions!$C:$C,MATCH(Y41,Assumptions!$A:$A,0)),0)</f>
        <v/>
      </c>
      <c r="BD41" s="422">
        <f>IFERROR(((IF(BA41&gt;0, BA41, IF(AZ41&gt;0, AZ41, 0))))*INDEX(Assumptions!$D:$D,MATCH(Y41,Assumptions!$A:$A,0)),0)</f>
        <v/>
      </c>
      <c r="BE41" s="422">
        <f>IFERROR(((IF(BA41&gt;0, BA41, IF(AZ41&gt;0, AZ41, 0))))*INDEX(Assumptions!$G:$G,MATCH(Z41,Assumptions!$F:$F,0)),0)</f>
        <v/>
      </c>
      <c r="BF41" s="422">
        <f>SUM(BB41:BE41)</f>
        <v/>
      </c>
      <c r="BG41" s="423">
        <f>IFERROR(INDEX(Assumptions!$B:$B,MATCH(Y41,Assumptions!$A:$A,0))+INDEX(Assumptions!$C:$C,MATCH(Y41,Assumptions!$A:$A,0))+INDEX(Assumptions!$D:$D,MATCH(Y41,Assumptions!$A:$A,0))+INDEX(Assumptions!$G:$G,MATCH(Z41,Assumptions!$F:$F,0)),0)</f>
        <v/>
      </c>
      <c r="BH41" s="421">
        <f>((IF(BA41&gt;0, BA41, IF(AZ41&gt;0, AZ41, 0))))+BF41</f>
        <v/>
      </c>
      <c r="BI41" s="421">
        <f>BL41/BK41</f>
        <v/>
      </c>
      <c r="BJ41" s="421">
        <f>BL41/2.38</f>
        <v/>
      </c>
      <c r="BK41" s="508" t="n">
        <v>2.5</v>
      </c>
      <c r="BL41" s="421" t="n">
        <v>139.95</v>
      </c>
      <c r="BM41" s="510">
        <f>IF(SUM(AZ41:BA41)=0,0,(BI41-BH41)/BI41)</f>
        <v/>
      </c>
      <c r="BN41" s="421">
        <f>AY41*CA41</f>
        <v/>
      </c>
      <c r="BO41" s="421" t="n">
        <v>7.6</v>
      </c>
      <c r="BP41" s="421" t="n">
        <v>3.5</v>
      </c>
      <c r="BQ41" s="425" t="n">
        <v>42605</v>
      </c>
      <c r="BR41" s="426" t="n"/>
      <c r="BS41" s="426" t="n"/>
      <c r="BT41" s="427" t="n"/>
      <c r="BU41" s="425" t="n"/>
      <c r="BV41" s="425" t="n"/>
      <c r="BW41" s="425" t="inlineStr">
        <is>
          <t>N/A</t>
        </is>
      </c>
      <c r="BX41" s="425" t="n">
        <v>42665</v>
      </c>
      <c r="BY41" s="425" t="inlineStr">
        <is>
          <t>NEEDS TO BE SUSTAINABLE</t>
        </is>
      </c>
      <c r="BZ41" s="425" t="n"/>
      <c r="CA41" s="508" t="n">
        <v>17</v>
      </c>
      <c r="CB41" s="429" t="inlineStr">
        <is>
          <t>27x32</t>
        </is>
      </c>
      <c r="CC41" s="429" t="n">
        <v>3</v>
      </c>
      <c r="CD41" s="430" t="n">
        <v>42669</v>
      </c>
      <c r="CE41" s="430" t="inlineStr">
        <is>
          <t>colorname on carelabel in not correct  (still is dark barely worn)</t>
        </is>
      </c>
      <c r="CF41" s="675" t="n"/>
      <c r="CG41" s="675" t="n"/>
      <c r="CH41" s="676" t="inlineStr">
        <is>
          <t>N/A</t>
        </is>
      </c>
      <c r="CI41" s="676" t="n">
        <v>42753</v>
      </c>
      <c r="CJ41" s="433" t="inlineStr">
        <is>
          <t>N/A</t>
        </is>
      </c>
      <c r="CK41" s="677" t="n"/>
      <c r="CL41" s="436" t="inlineStr">
        <is>
          <t>need to change to be seasonal main NOT kings of laundry</t>
        </is>
      </c>
      <c r="CM41" s="436" t="n"/>
      <c r="CN41" s="435" t="n">
        <v>42867</v>
      </c>
      <c r="CO41" s="435" t="n"/>
      <c r="CP41" s="435" t="n"/>
      <c r="CQ41" s="430" t="n">
        <v>42948</v>
      </c>
      <c r="CR41" s="430" t="inlineStr">
        <is>
          <t>Tunisia</t>
        </is>
      </c>
      <c r="CS41" s="429" t="n">
        <v>5</v>
      </c>
      <c r="CT41" s="430" t="n"/>
      <c r="CU41" s="430" t="n"/>
      <c r="CV41" s="676" t="n"/>
      <c r="CW41" s="438" t="n"/>
      <c r="CX41" s="438" t="n"/>
      <c r="CY41" s="438" t="n">
        <v>792</v>
      </c>
      <c r="CZ41" s="439">
        <f>CY41*AR41</f>
        <v/>
      </c>
      <c r="DA41" s="438" t="n"/>
      <c r="DB41" s="438" t="n"/>
      <c r="DC41" s="438" t="n"/>
      <c r="DD41" s="438" t="n">
        <v>4013260</v>
      </c>
      <c r="DE41" s="678">
        <f>CY41*BI41</f>
        <v/>
      </c>
      <c r="DF41" s="678">
        <f>DE41-(CY41*BH41)</f>
        <v/>
      </c>
      <c r="DG41" s="584" t="n"/>
      <c r="DH41" s="584" t="n"/>
      <c r="DI41" s="584" t="n"/>
      <c r="DJ41" s="584" t="n"/>
      <c r="DK41" s="584" t="n"/>
      <c r="DL41" s="584" t="n"/>
      <c r="DM41" s="584" t="n"/>
      <c r="DN41" s="584" t="n"/>
      <c r="DO41" s="584" t="n"/>
      <c r="DP41" s="584" t="n"/>
    </row>
    <row customFormat="1" customHeight="1" ht="15" r="42" s="568">
      <c r="A42" s="415" t="inlineStr">
        <is>
          <t>K170701301</t>
        </is>
      </c>
      <c r="B42" s="415" t="n">
        <v>2010102715</v>
      </c>
      <c r="C42" s="404" t="inlineStr">
        <is>
          <t>D.USED</t>
        </is>
      </c>
      <c r="D42" s="415" t="inlineStr">
        <is>
          <t>DIDO</t>
        </is>
      </c>
      <c r="E42" s="415" t="inlineStr">
        <is>
          <t>VEGGIE WARP 3D</t>
        </is>
      </c>
      <c r="F42" s="415" t="n">
        <v>2</v>
      </c>
      <c r="G42" s="405" t="n"/>
      <c r="H42" s="686" t="n"/>
      <c r="I42" s="415" t="n"/>
      <c r="J42" s="487" t="inlineStr">
        <is>
          <t>JEANS</t>
        </is>
      </c>
      <c r="K42" s="415" t="n">
        <v>62046231</v>
      </c>
      <c r="L42" s="409" t="inlineStr">
        <is>
          <t>Women's or girls' cotton denim trousers and breeches (excl. industrial and occupational, bib and brace overalls and panties)</t>
        </is>
      </c>
      <c r="M42" s="410" t="inlineStr">
        <is>
          <t>WOMEN</t>
        </is>
      </c>
      <c r="N42" s="525" t="n"/>
      <c r="O42" s="411" t="inlineStr">
        <is>
          <t>19-3</t>
        </is>
      </c>
      <c r="P42" s="508" t="inlineStr">
        <is>
          <t>PP SPRAY + RESIN</t>
        </is>
      </c>
      <c r="Q42" s="508" t="n"/>
      <c r="R42" s="508" t="inlineStr">
        <is>
          <t>BASIC</t>
        </is>
      </c>
      <c r="S42" s="508" t="inlineStr">
        <is>
          <t>LOW RISE STRAIGHT</t>
        </is>
      </c>
      <c r="T42" s="508" t="inlineStr">
        <is>
          <t>24-32</t>
        </is>
      </c>
      <c r="U42" s="508" t="inlineStr">
        <is>
          <t>30-32-34</t>
        </is>
      </c>
      <c r="V42" s="508" t="inlineStr">
        <is>
          <t>C/O</t>
        </is>
      </c>
      <c r="W42" s="508" t="n"/>
      <c r="X42" s="508" t="inlineStr">
        <is>
          <t>SEASONAL MAIN</t>
        </is>
      </c>
      <c r="Y42" s="427" t="inlineStr">
        <is>
          <t>TUNISIA</t>
        </is>
      </c>
      <c r="Z42" s="427" t="inlineStr">
        <is>
          <t>ARTLAB</t>
        </is>
      </c>
      <c r="AA42" s="427" t="inlineStr">
        <is>
          <t>ARTLAB</t>
        </is>
      </c>
      <c r="AB42" s="427" t="inlineStr">
        <is>
          <t>INTERWASHING</t>
        </is>
      </c>
      <c r="AC42" s="415" t="n"/>
      <c r="AD42" s="415" t="inlineStr">
        <is>
          <t>ORTA</t>
        </is>
      </c>
      <c r="AE42" s="415" t="inlineStr">
        <is>
          <t>9573A-37 Veggie denim stretch</t>
        </is>
      </c>
      <c r="AF42" s="415" t="n">
        <v>8354</v>
      </c>
      <c r="AG42" s="415" t="inlineStr">
        <is>
          <t>TBC</t>
        </is>
      </c>
      <c r="AH42" s="503" t="inlineStr">
        <is>
          <t>94% Sustainable fabric</t>
        </is>
      </c>
      <c r="AI42" s="508" t="inlineStr">
        <is>
          <t>94% Organic cotton, 5% elastomultiester, 1% elastane</t>
        </is>
      </c>
      <c r="AJ42" s="416" t="inlineStr">
        <is>
          <t>10 oz</t>
        </is>
      </c>
      <c r="AK42" s="417" t="inlineStr">
        <is>
          <t>5,75 / 150</t>
        </is>
      </c>
      <c r="AL42" s="416" t="n"/>
      <c r="AM42" s="416" t="n"/>
      <c r="AN42" s="418" t="inlineStr">
        <is>
          <t>225M ORDERED BY MARIA</t>
        </is>
      </c>
      <c r="AO42" s="419" t="n"/>
      <c r="AP42" s="419" t="n"/>
      <c r="AQ42" s="419" t="n"/>
      <c r="AR42" s="420" t="n">
        <v>1.24</v>
      </c>
      <c r="AS42" s="421" t="n"/>
      <c r="AT42" s="421" t="inlineStr">
        <is>
          <t>EUR</t>
        </is>
      </c>
      <c r="AU42" s="421" t="inlineStr">
        <is>
          <t>FOB</t>
        </is>
      </c>
      <c r="AV42" s="421" t="inlineStr">
        <is>
          <t>90 DAYS NETT</t>
        </is>
      </c>
      <c r="AW42" s="421" t="inlineStr">
        <is>
          <t>cfmd</t>
        </is>
      </c>
      <c r="AX42" s="421">
        <f>IFERROR((BI42*(1-[1]Assumptions!$K$3))*(1-BG42),0)</f>
        <v/>
      </c>
      <c r="AY42" s="421" t="n">
        <v>45</v>
      </c>
      <c r="AZ42" s="421" t="n"/>
      <c r="BA42" s="421" t="n">
        <v>24.9</v>
      </c>
      <c r="BB42" s="422">
        <f>IFERROR(((IF(BA42&gt;0, BA42, IF(AZ42&gt;0, AZ42, 0))))*INDEX(Assumptions!$B:$B,MATCH(Y42,Assumptions!$A:$A,0)),0)</f>
        <v/>
      </c>
      <c r="BC42" s="422">
        <f>IFERROR(((IF(BA42&gt;0, BA42, IF(AZ42&gt;0, AZ42, 0))))*INDEX(Assumptions!$C:$C,MATCH(Y42,Assumptions!$A:$A,0)),0)</f>
        <v/>
      </c>
      <c r="BD42" s="422">
        <f>IFERROR(((IF(BA42&gt;0, BA42, IF(AZ42&gt;0, AZ42, 0))))*INDEX(Assumptions!$D:$D,MATCH(Y42,Assumptions!$A:$A,0)),0)</f>
        <v/>
      </c>
      <c r="BE42" s="422">
        <f>IFERROR(((IF(BA42&gt;0, BA42, IF(AZ42&gt;0, AZ42, 0))))*INDEX(Assumptions!$G:$G,MATCH(Z42,Assumptions!$F:$F,0)),0)</f>
        <v/>
      </c>
      <c r="BF42" s="422">
        <f>SUM(BB42:BE42)</f>
        <v/>
      </c>
      <c r="BG42" s="423">
        <f>IFERROR(INDEX(Assumptions!$B:$B,MATCH(Y42,Assumptions!$A:$A,0))+INDEX(Assumptions!$C:$C,MATCH(Y42,Assumptions!$A:$A,0))+INDEX(Assumptions!$D:$D,MATCH(Y42,Assumptions!$A:$A,0))+INDEX(Assumptions!$G:$G,MATCH(Z42,Assumptions!$F:$F,0)),0)</f>
        <v/>
      </c>
      <c r="BH42" s="421">
        <f>((IF(BA42&gt;0, BA42, IF(AZ42&gt;0, AZ42, 0))))+BF42</f>
        <v/>
      </c>
      <c r="BI42" s="421">
        <f>BL42/BK42</f>
        <v/>
      </c>
      <c r="BJ42" s="421">
        <f>BL42/2.38</f>
        <v/>
      </c>
      <c r="BK42" s="508" t="n">
        <v>2.5</v>
      </c>
      <c r="BL42" s="421" t="n">
        <v>139.95</v>
      </c>
      <c r="BM42" s="510">
        <f>IF(SUM(AZ42:BA42)=0,0,(BI42-BH42)/BI42)</f>
        <v/>
      </c>
      <c r="BN42" s="421">
        <f>AY42*CA42</f>
        <v/>
      </c>
      <c r="BO42" s="421" t="n">
        <v>6.4</v>
      </c>
      <c r="BP42" s="421" t="n">
        <v>2.65</v>
      </c>
      <c r="BQ42" s="425" t="n">
        <v>42605</v>
      </c>
      <c r="BR42" s="425" t="n"/>
      <c r="BS42" s="425" t="n"/>
      <c r="BT42" s="427" t="n"/>
      <c r="BU42" s="425" t="n"/>
      <c r="BV42" s="425" t="n"/>
      <c r="BW42" s="425" t="inlineStr">
        <is>
          <t>N/A</t>
        </is>
      </c>
      <c r="BX42" s="425" t="n">
        <v>42665</v>
      </c>
      <c r="BY42" s="425" t="n"/>
      <c r="BZ42" s="425" t="n"/>
      <c r="CA42" s="508" t="n">
        <v>9</v>
      </c>
      <c r="CB42" s="429" t="inlineStr">
        <is>
          <t>27x32</t>
        </is>
      </c>
      <c r="CC42" s="429" t="n">
        <v>3</v>
      </c>
      <c r="CD42" s="430" t="n">
        <v>42669</v>
      </c>
      <c r="CE42" s="430" t="n"/>
      <c r="CF42" s="675" t="n"/>
      <c r="CG42" s="675" t="n"/>
      <c r="CH42" s="676" t="inlineStr">
        <is>
          <t>27X32</t>
        </is>
      </c>
      <c r="CI42" s="676" t="n">
        <v>42767</v>
      </c>
      <c r="CJ42" s="433" t="n">
        <v>42747</v>
      </c>
      <c r="CK42" s="677" t="n">
        <v>42815</v>
      </c>
      <c r="CL42" s="436" t="inlineStr">
        <is>
          <t>CHANGED STRETCH</t>
        </is>
      </c>
      <c r="CM42" s="436" t="n">
        <v>42817</v>
      </c>
      <c r="CN42" s="435" t="n">
        <v>42884</v>
      </c>
      <c r="CO42" s="435" t="n"/>
      <c r="CP42" s="435" t="n"/>
      <c r="CQ42" s="430" t="n">
        <v>42950</v>
      </c>
      <c r="CR42" s="430" t="inlineStr">
        <is>
          <t>Tunisia</t>
        </is>
      </c>
      <c r="CS42" s="429" t="inlineStr">
        <is>
          <t>5</t>
        </is>
      </c>
      <c r="CT42" s="430" t="n"/>
      <c r="CU42" s="430" t="n"/>
      <c r="CV42" s="676" t="n"/>
      <c r="CW42" s="438" t="n"/>
      <c r="CX42" s="438" t="n"/>
      <c r="CY42" s="438" t="n">
        <v>394</v>
      </c>
      <c r="CZ42" s="439">
        <f>CY42*AR42</f>
        <v/>
      </c>
      <c r="DA42" s="438" t="n"/>
      <c r="DB42" s="438" t="n"/>
      <c r="DC42" s="438" t="n"/>
      <c r="DD42" s="438" t="n">
        <v>4013261</v>
      </c>
      <c r="DE42" s="678">
        <f>CY42*BI42</f>
        <v/>
      </c>
      <c r="DF42" s="678">
        <f>DE42-(CY42*BH42)</f>
        <v/>
      </c>
      <c r="DG42" s="530" t="n"/>
      <c r="DH42" s="530" t="n"/>
      <c r="DI42" s="530" t="n"/>
      <c r="DJ42" s="530" t="n"/>
      <c r="DK42" s="530" t="n"/>
      <c r="DL42" s="530" t="n"/>
      <c r="DM42" s="530" t="n"/>
      <c r="DN42" s="530" t="n"/>
      <c r="DO42" s="530" t="n"/>
      <c r="DP42" s="530" t="n"/>
    </row>
    <row customFormat="1" customHeight="1" ht="15" r="43" s="568">
      <c r="A43" s="415" t="inlineStr">
        <is>
          <t>K170701302</t>
        </is>
      </c>
      <c r="B43" s="415" t="n">
        <v>2010102716</v>
      </c>
      <c r="C43" s="404" t="inlineStr">
        <is>
          <t>D.USED</t>
        </is>
      </c>
      <c r="D43" s="415" t="inlineStr">
        <is>
          <t>DIDO</t>
        </is>
      </c>
      <c r="E43" s="415" t="inlineStr">
        <is>
          <t>INTENSE DARK</t>
        </is>
      </c>
      <c r="F43" s="415" t="n">
        <v>1</v>
      </c>
      <c r="G43" s="405" t="n"/>
      <c r="H43" s="674" t="n"/>
      <c r="I43" s="415" t="n"/>
      <c r="J43" s="487" t="inlineStr">
        <is>
          <t>JEANS</t>
        </is>
      </c>
      <c r="K43" s="415" t="n">
        <v>62046231</v>
      </c>
      <c r="L43" s="409" t="inlineStr">
        <is>
          <t>Women's or girls' cotton denim trousers and breeches (excl. industrial and occupational, bib and brace overalls and panties)</t>
        </is>
      </c>
      <c r="M43" s="410" t="inlineStr">
        <is>
          <t>WOMEN</t>
        </is>
      </c>
      <c r="N43" s="415" t="n"/>
      <c r="O43" s="411" t="inlineStr">
        <is>
          <t>4-1</t>
        </is>
      </c>
      <c r="P43" s="508" t="inlineStr">
        <is>
          <t>PP SPRAY TBC</t>
        </is>
      </c>
      <c r="Q43" s="508" t="n"/>
      <c r="R43" s="508" t="inlineStr">
        <is>
          <t>BASIC</t>
        </is>
      </c>
      <c r="S43" s="508" t="inlineStr">
        <is>
          <t>LOW RISE STRAIGHT</t>
        </is>
      </c>
      <c r="T43" s="508" t="inlineStr">
        <is>
          <t>24-32</t>
        </is>
      </c>
      <c r="U43" s="508" t="inlineStr">
        <is>
          <t>30-32-34</t>
        </is>
      </c>
      <c r="V43" s="508" t="inlineStr">
        <is>
          <t>C/O</t>
        </is>
      </c>
      <c r="W43" s="508" t="n"/>
      <c r="X43" s="508" t="inlineStr">
        <is>
          <t>SEASONAL MAIN</t>
        </is>
      </c>
      <c r="Y43" s="427" t="inlineStr">
        <is>
          <t>TUNISIA</t>
        </is>
      </c>
      <c r="Z43" s="427" t="inlineStr">
        <is>
          <t>ARTLAB</t>
        </is>
      </c>
      <c r="AA43" s="427" t="inlineStr">
        <is>
          <t>ARTLAB</t>
        </is>
      </c>
      <c r="AB43" s="427" t="inlineStr">
        <is>
          <t>INTERWASHING</t>
        </is>
      </c>
      <c r="AC43" s="508" t="n"/>
      <c r="AD43" s="525" t="inlineStr">
        <is>
          <t>CALIK</t>
        </is>
      </c>
      <c r="AE43" s="508" t="inlineStr">
        <is>
          <t>D7046O304 LULU</t>
        </is>
      </c>
      <c r="AF43" s="508" t="n"/>
      <c r="AG43" s="415" t="inlineStr">
        <is>
          <t>TBC</t>
        </is>
      </c>
      <c r="AH43" s="508" t="inlineStr">
        <is>
          <t>88% Sustainable fabric</t>
        </is>
      </c>
      <c r="AI43" s="508" t="inlineStr">
        <is>
          <t>88,5% Organic cotton, 9,5% polyester, 2% elastane</t>
        </is>
      </c>
      <c r="AJ43" s="416" t="inlineStr">
        <is>
          <t>12 oz</t>
        </is>
      </c>
      <c r="AK43" s="417" t="inlineStr">
        <is>
          <t>4,8 / 139</t>
        </is>
      </c>
      <c r="AL43" s="416" t="n"/>
      <c r="AM43" s="416" t="n"/>
      <c r="AN43" s="508" t="inlineStr">
        <is>
          <t>AT ARTLAB</t>
        </is>
      </c>
      <c r="AO43" s="419" t="n"/>
      <c r="AP43" s="419" t="n"/>
      <c r="AQ43" s="419" t="n"/>
      <c r="AR43" s="420" t="n">
        <v>1.26</v>
      </c>
      <c r="AS43" s="421" t="n"/>
      <c r="AT43" s="421" t="inlineStr">
        <is>
          <t>EUR</t>
        </is>
      </c>
      <c r="AU43" s="421" t="inlineStr">
        <is>
          <t>FOB</t>
        </is>
      </c>
      <c r="AV43" s="421" t="inlineStr">
        <is>
          <t>90 DAYS NETT</t>
        </is>
      </c>
      <c r="AW43" s="421" t="inlineStr">
        <is>
          <t>cfmd</t>
        </is>
      </c>
      <c r="AX43" s="421">
        <f>IFERROR((BI43*(1-[1]Assumptions!$K$3))*(1-BG43),0)</f>
        <v/>
      </c>
      <c r="AY43" s="421" t="n">
        <v>45</v>
      </c>
      <c r="AZ43" s="421" t="n"/>
      <c r="BA43" s="421" t="n">
        <v>22.5</v>
      </c>
      <c r="BB43" s="422">
        <f>IFERROR(((IF(BA43&gt;0, BA43, IF(AZ43&gt;0, AZ43, 0))))*INDEX(Assumptions!$B:$B,MATCH(Y43,Assumptions!$A:$A,0)),0)</f>
        <v/>
      </c>
      <c r="BC43" s="422">
        <f>IFERROR(((IF(BA43&gt;0, BA43, IF(AZ43&gt;0, AZ43, 0))))*INDEX(Assumptions!$C:$C,MATCH(Y43,Assumptions!$A:$A,0)),0)</f>
        <v/>
      </c>
      <c r="BD43" s="422">
        <f>IFERROR(((IF(BA43&gt;0, BA43, IF(AZ43&gt;0, AZ43, 0))))*INDEX(Assumptions!$D:$D,MATCH(Y43,Assumptions!$A:$A,0)),0)</f>
        <v/>
      </c>
      <c r="BE43" s="422">
        <f>IFERROR(((IF(BA43&gt;0, BA43, IF(AZ43&gt;0, AZ43, 0))))*INDEX(Assumptions!$G:$G,MATCH(Z43,Assumptions!$F:$F,0)),0)</f>
        <v/>
      </c>
      <c r="BF43" s="422">
        <f>SUM(BB43:BE43)</f>
        <v/>
      </c>
      <c r="BG43" s="423">
        <f>IFERROR(INDEX(Assumptions!$B:$B,MATCH(Y43,Assumptions!$A:$A,0))+INDEX(Assumptions!$C:$C,MATCH(Y43,Assumptions!$A:$A,0))+INDEX(Assumptions!$D:$D,MATCH(Y43,Assumptions!$A:$A,0))+INDEX(Assumptions!$G:$G,MATCH(Z43,Assumptions!$F:$F,0)),0)</f>
        <v/>
      </c>
      <c r="BH43" s="421">
        <f>((IF(BA43&gt;0, BA43, IF(AZ43&gt;0, AZ43, 0))))+BF43</f>
        <v/>
      </c>
      <c r="BI43" s="421">
        <f>BL43/BK43</f>
        <v/>
      </c>
      <c r="BJ43" s="421">
        <f>BL43/2.38</f>
        <v/>
      </c>
      <c r="BK43" s="508" t="n">
        <v>2.5</v>
      </c>
      <c r="BL43" s="421" t="n">
        <v>129.95</v>
      </c>
      <c r="BM43" s="510">
        <f>IF(SUM(AZ43:BA43)=0,0,(BI43-BH43)/BI43)</f>
        <v/>
      </c>
      <c r="BN43" s="421">
        <f>AY43*CA43</f>
        <v/>
      </c>
      <c r="BO43" s="421" t="n">
        <v>5.8</v>
      </c>
      <c r="BP43" s="421" t="n">
        <v>2.7</v>
      </c>
      <c r="BQ43" s="425" t="n">
        <v>42605</v>
      </c>
      <c r="BR43" s="425" t="n"/>
      <c r="BS43" s="425" t="n"/>
      <c r="BT43" s="427" t="n"/>
      <c r="BU43" s="425" t="n"/>
      <c r="BV43" s="425" t="n"/>
      <c r="BW43" s="425" t="inlineStr">
        <is>
          <t>N/A</t>
        </is>
      </c>
      <c r="BX43" s="425" t="n">
        <v>42665</v>
      </c>
      <c r="BY43" s="425" t="n"/>
      <c r="BZ43" s="425" t="n"/>
      <c r="CA43" s="508" t="n">
        <v>9</v>
      </c>
      <c r="CB43" s="429" t="inlineStr">
        <is>
          <t>27x32</t>
        </is>
      </c>
      <c r="CC43" s="429" t="n">
        <v>3</v>
      </c>
      <c r="CD43" s="430" t="n">
        <v>42669</v>
      </c>
      <c r="CE43" s="430" t="n"/>
      <c r="CF43" s="675" t="n"/>
      <c r="CG43" s="675" t="n"/>
      <c r="CH43" s="676" t="inlineStr">
        <is>
          <t>NOT</t>
        </is>
      </c>
      <c r="CI43" s="676" t="n">
        <v>42767</v>
      </c>
      <c r="CJ43" s="433" t="n">
        <v>42747</v>
      </c>
      <c r="CK43" s="677" t="inlineStr">
        <is>
          <t>ex facty 25-02-17</t>
        </is>
      </c>
      <c r="CL43" s="436" t="inlineStr">
        <is>
          <t>NEW/OLD FABRIC</t>
        </is>
      </c>
      <c r="CM43" s="436" t="n"/>
      <c r="CN43" s="435" t="n">
        <v>42865</v>
      </c>
      <c r="CO43" s="435" t="n"/>
      <c r="CP43" s="435" t="n"/>
      <c r="CQ43" s="430" t="n">
        <v>42929</v>
      </c>
      <c r="CR43" s="430" t="inlineStr">
        <is>
          <t>Tunisia</t>
        </is>
      </c>
      <c r="CS43" s="429" t="n">
        <v>5</v>
      </c>
      <c r="CT43" s="430" t="n"/>
      <c r="CU43" s="430" t="n"/>
      <c r="CV43" s="676" t="n"/>
      <c r="CW43" s="438" t="n"/>
      <c r="CX43" s="438" t="n"/>
      <c r="CY43" s="438" t="n">
        <v>642</v>
      </c>
      <c r="CZ43" s="439">
        <f>CY43*AR43</f>
        <v/>
      </c>
      <c r="DA43" s="438" t="n"/>
      <c r="DB43" s="438" t="n"/>
      <c r="DC43" s="438" t="n"/>
      <c r="DD43" s="438" t="n">
        <v>4013262</v>
      </c>
      <c r="DE43" s="678">
        <f>CY43*BI43</f>
        <v/>
      </c>
      <c r="DF43" s="678">
        <f>DE43-(CY43*BH43)</f>
        <v/>
      </c>
      <c r="DG43" s="535" t="n"/>
      <c r="DH43" s="535" t="n"/>
      <c r="DI43" s="535" t="n"/>
      <c r="DJ43" s="535" t="n"/>
      <c r="DK43" s="535" t="n"/>
      <c r="DL43" s="535" t="n"/>
      <c r="DM43" s="535" t="n"/>
      <c r="DN43" s="535" t="n"/>
      <c r="DO43" s="535" t="n"/>
      <c r="DP43" s="535" t="n"/>
    </row>
    <row customFormat="1" customHeight="1" ht="15" r="44" s="568">
      <c r="A44" s="415" t="inlineStr">
        <is>
          <t>K170701303</t>
        </is>
      </c>
      <c r="B44" s="415" t="n">
        <v>2010102717</v>
      </c>
      <c r="C44" s="532" t="inlineStr">
        <is>
          <t>DGREY</t>
        </is>
      </c>
      <c r="D44" s="415" t="inlineStr">
        <is>
          <t>DIDO</t>
        </is>
      </c>
      <c r="E44" s="415" t="inlineStr">
        <is>
          <t>SULPHUR GREY BLUE</t>
        </is>
      </c>
      <c r="F44" s="415" t="n">
        <v>2</v>
      </c>
      <c r="G44" s="405" t="n"/>
      <c r="H44" s="686" t="n"/>
      <c r="I44" s="415" t="n"/>
      <c r="J44" s="487" t="inlineStr">
        <is>
          <t>JEANS</t>
        </is>
      </c>
      <c r="K44" s="415" t="n">
        <v>62046231</v>
      </c>
      <c r="L44" s="409" t="inlineStr">
        <is>
          <t>Women's or girls' cotton denim trousers and breeches (excl. industrial and occupational, bib and brace overalls and panties)</t>
        </is>
      </c>
      <c r="M44" s="410" t="inlineStr">
        <is>
          <t>WOMEN</t>
        </is>
      </c>
      <c r="N44" s="415" t="n"/>
      <c r="O44" s="411" t="inlineStr">
        <is>
          <t>8-2</t>
        </is>
      </c>
      <c r="P44" s="508" t="inlineStr">
        <is>
          <t>PP SPRAY TBC</t>
        </is>
      </c>
      <c r="Q44" s="508" t="n"/>
      <c r="R44" s="508" t="inlineStr">
        <is>
          <t>BASIC</t>
        </is>
      </c>
      <c r="S44" s="508" t="inlineStr">
        <is>
          <t>LOW RISE STRAIGHT</t>
        </is>
      </c>
      <c r="T44" s="508" t="inlineStr">
        <is>
          <t>24-32</t>
        </is>
      </c>
      <c r="U44" s="508" t="inlineStr">
        <is>
          <t>30-32-34</t>
        </is>
      </c>
      <c r="V44" s="508" t="inlineStr">
        <is>
          <t>C/O</t>
        </is>
      </c>
      <c r="W44" s="508" t="n"/>
      <c r="X44" s="508" t="inlineStr">
        <is>
          <t>SEASONAL MAIN</t>
        </is>
      </c>
      <c r="Y44" s="427" t="inlineStr">
        <is>
          <t>TUNISIA</t>
        </is>
      </c>
      <c r="Z44" s="427" t="inlineStr">
        <is>
          <t>ARTLAB</t>
        </is>
      </c>
      <c r="AA44" s="427" t="inlineStr">
        <is>
          <t>ARTLAB</t>
        </is>
      </c>
      <c r="AB44" s="427" t="inlineStr">
        <is>
          <t>INTERWASHING</t>
        </is>
      </c>
      <c r="AC44" s="415" t="n"/>
      <c r="AD44" s="525" t="inlineStr">
        <is>
          <t>CANDIANI</t>
        </is>
      </c>
      <c r="AE44" s="508" t="inlineStr">
        <is>
          <t>RR7736 N-joy rebus organic</t>
        </is>
      </c>
      <c r="AF44" s="508" t="inlineStr">
        <is>
          <t>RR7736 N-joy rebus</t>
        </is>
      </c>
      <c r="AG44" s="415" t="inlineStr">
        <is>
          <t>TBC</t>
        </is>
      </c>
      <c r="AH44" s="508" t="inlineStr">
        <is>
          <t>92% Sustainable fabric</t>
        </is>
      </c>
      <c r="AI44" s="508" t="inlineStr">
        <is>
          <t>92% Organic cotton, 6% elastomultiester, 2% elastane</t>
        </is>
      </c>
      <c r="AJ44" s="416" t="inlineStr">
        <is>
          <t>12 oz</t>
        </is>
      </c>
      <c r="AK44" s="417" t="inlineStr">
        <is>
          <t>6 / 142</t>
        </is>
      </c>
      <c r="AL44" s="416" t="n">
        <v>4000</v>
      </c>
      <c r="AM44" s="506" t="inlineStr">
        <is>
          <t>5-6</t>
        </is>
      </c>
      <c r="AN44" s="508" t="inlineStr">
        <is>
          <t>135M ORDERED BY MARIA</t>
        </is>
      </c>
      <c r="AO44" s="419" t="n"/>
      <c r="AP44" s="419" t="n"/>
      <c r="AQ44" s="419" t="n"/>
      <c r="AR44" s="420" t="n">
        <v>1.12</v>
      </c>
      <c r="AS44" s="421" t="n"/>
      <c r="AT44" s="421" t="inlineStr">
        <is>
          <t>EUR</t>
        </is>
      </c>
      <c r="AU44" s="421" t="inlineStr">
        <is>
          <t>FOB</t>
        </is>
      </c>
      <c r="AV44" s="421" t="inlineStr">
        <is>
          <t>90 DAYS NETT</t>
        </is>
      </c>
      <c r="AW44" s="421" t="inlineStr">
        <is>
          <t>cfmd</t>
        </is>
      </c>
      <c r="AX44" s="421">
        <f>IFERROR((BI44*(1-[1]Assumptions!$K$3))*(1-BG44),0)</f>
        <v/>
      </c>
      <c r="AY44" s="421" t="n">
        <v>45</v>
      </c>
      <c r="AZ44" s="421" t="n"/>
      <c r="BA44" s="421" t="n">
        <v>23.7</v>
      </c>
      <c r="BB44" s="422">
        <f>IFERROR(((IF(BA44&gt;0, BA44, IF(AZ44&gt;0, AZ44, 0))))*INDEX(Assumptions!$B:$B,MATCH(Y44,Assumptions!$A:$A,0)),0)</f>
        <v/>
      </c>
      <c r="BC44" s="422">
        <f>IFERROR(((IF(BA44&gt;0, BA44, IF(AZ44&gt;0, AZ44, 0))))*INDEX(Assumptions!$C:$C,MATCH(Y44,Assumptions!$A:$A,0)),0)</f>
        <v/>
      </c>
      <c r="BD44" s="422">
        <f>IFERROR(((IF(BA44&gt;0, BA44, IF(AZ44&gt;0, AZ44, 0))))*INDEX(Assumptions!$D:$D,MATCH(Y44,Assumptions!$A:$A,0)),0)</f>
        <v/>
      </c>
      <c r="BE44" s="422">
        <f>IFERROR(((IF(BA44&gt;0, BA44, IF(AZ44&gt;0, AZ44, 0))))*INDEX(Assumptions!$G:$G,MATCH(Z44,Assumptions!$F:$F,0)),0)</f>
        <v/>
      </c>
      <c r="BF44" s="422">
        <f>SUM(BB44:BE44)</f>
        <v/>
      </c>
      <c r="BG44" s="423">
        <f>IFERROR(INDEX(Assumptions!$B:$B,MATCH(Y44,Assumptions!$A:$A,0))+INDEX(Assumptions!$C:$C,MATCH(Y44,Assumptions!$A:$A,0))+INDEX(Assumptions!$D:$D,MATCH(Y44,Assumptions!$A:$A,0))+INDEX(Assumptions!$G:$G,MATCH(Z44,Assumptions!$F:$F,0)),0)</f>
        <v/>
      </c>
      <c r="BH44" s="421">
        <f>((IF(BA44&gt;0, BA44, IF(AZ44&gt;0, AZ44, 0))))+BF44</f>
        <v/>
      </c>
      <c r="BI44" s="421">
        <f>BL44/BK44</f>
        <v/>
      </c>
      <c r="BJ44" s="421">
        <f>BL44/2.38</f>
        <v/>
      </c>
      <c r="BK44" s="508" t="n">
        <v>2.5</v>
      </c>
      <c r="BL44" s="421" t="n">
        <v>129.95</v>
      </c>
      <c r="BM44" s="510">
        <f>IF(SUM(AZ44:BA44)=0,0,(BI44-BH44)/BI44)</f>
        <v/>
      </c>
      <c r="BN44" s="421">
        <f>AY44*CA44</f>
        <v/>
      </c>
      <c r="BO44" s="421" t="n">
        <v>5.8</v>
      </c>
      <c r="BP44" s="421" t="n">
        <v>2.7</v>
      </c>
      <c r="BQ44" s="425" t="n">
        <v>42605</v>
      </c>
      <c r="BR44" s="425" t="n"/>
      <c r="BS44" s="425" t="n"/>
      <c r="BT44" s="427" t="n"/>
      <c r="BU44" s="425" t="n"/>
      <c r="BV44" s="425" t="n"/>
      <c r="BW44" s="425" t="inlineStr">
        <is>
          <t>N/A</t>
        </is>
      </c>
      <c r="BX44" s="425" t="n">
        <v>42665</v>
      </c>
      <c r="BY44" s="425" t="n"/>
      <c r="BZ44" s="425" t="n"/>
      <c r="CA44" s="508" t="n">
        <v>9</v>
      </c>
      <c r="CB44" s="429" t="inlineStr">
        <is>
          <t>27x32</t>
        </is>
      </c>
      <c r="CC44" s="429" t="n">
        <v>3</v>
      </c>
      <c r="CD44" s="430" t="n">
        <v>42669</v>
      </c>
      <c r="CE44" s="430" t="n"/>
      <c r="CF44" s="675" t="n"/>
      <c r="CG44" s="675" t="n"/>
      <c r="CH44" s="676" t="inlineStr">
        <is>
          <t>N/A</t>
        </is>
      </c>
      <c r="CI44" s="676" t="n">
        <v>42767</v>
      </c>
      <c r="CJ44" s="433" t="inlineStr">
        <is>
          <t>N/A</t>
        </is>
      </c>
      <c r="CK44" s="677" t="n"/>
      <c r="CL44" s="436" t="n"/>
      <c r="CM44" s="436" t="n"/>
      <c r="CN44" s="435" t="n">
        <v>42884</v>
      </c>
      <c r="CO44" s="435" t="n"/>
      <c r="CP44" s="435" t="n"/>
      <c r="CQ44" s="430" t="n">
        <v>42966</v>
      </c>
      <c r="CR44" s="430" t="inlineStr">
        <is>
          <t>Tunisia</t>
        </is>
      </c>
      <c r="CS44" s="429" t="n">
        <v>5</v>
      </c>
      <c r="CT44" s="430" t="inlineStr">
        <is>
          <t>ONLY zalando order 677 pcs issue wash balance needs to be remake balance</t>
        </is>
      </c>
      <c r="CU44" s="430" t="n"/>
      <c r="CV44" s="676" t="n"/>
      <c r="CW44" s="438" t="n"/>
      <c r="CX44" s="438" t="n"/>
      <c r="CY44" s="438" t="n">
        <v>521</v>
      </c>
      <c r="CZ44" s="439">
        <f>CY44*AR44</f>
        <v/>
      </c>
      <c r="DA44" s="438" t="n"/>
      <c r="DB44" s="438" t="n"/>
      <c r="DC44" s="438" t="n"/>
      <c r="DD44" s="438" t="n">
        <v>4013263</v>
      </c>
      <c r="DE44" s="678">
        <f>CY44*BI44</f>
        <v/>
      </c>
      <c r="DF44" s="678">
        <f>DE44-(CY44*BH44)</f>
        <v/>
      </c>
      <c r="DG44" s="530" t="n"/>
      <c r="DH44" s="530" t="n"/>
      <c r="DI44" s="530" t="n"/>
      <c r="DJ44" s="530" t="n"/>
      <c r="DK44" s="530" t="n"/>
      <c r="DL44" s="530" t="n"/>
      <c r="DM44" s="530" t="n"/>
      <c r="DN44" s="530" t="n"/>
      <c r="DO44" s="530" t="n"/>
      <c r="DP44" s="530" t="n"/>
    </row>
    <row customFormat="1" customHeight="1" ht="15" r="45" s="568">
      <c r="A45" s="464" t="inlineStr">
        <is>
          <t>K170701304</t>
        </is>
      </c>
      <c r="B45" s="464" t="n">
        <v>2010102718</v>
      </c>
      <c r="C45" s="464" t="inlineStr">
        <is>
          <t>D.USED</t>
        </is>
      </c>
      <c r="D45" s="464" t="inlineStr">
        <is>
          <t>DIDO</t>
        </is>
      </c>
      <c r="E45" s="464" t="inlineStr">
        <is>
          <t>BLUE BLACK</t>
        </is>
      </c>
      <c r="F45" s="464" t="n">
        <v>1</v>
      </c>
      <c r="G45" s="455" t="inlineStr">
        <is>
          <t>x</t>
        </is>
      </c>
      <c r="H45" s="484" t="n">
        <v>42840</v>
      </c>
      <c r="I45" s="464" t="n"/>
      <c r="J45" s="521" t="inlineStr">
        <is>
          <t>JEANS</t>
        </is>
      </c>
      <c r="K45" s="464" t="n">
        <v>62046231</v>
      </c>
      <c r="L45" s="457" t="inlineStr">
        <is>
          <t>Women's or girls' cotton denim trousers and breeches (excl. industrial and occupational, bib and brace overalls and panties)</t>
        </is>
      </c>
      <c r="M45" s="458" t="inlineStr">
        <is>
          <t>WOMEN</t>
        </is>
      </c>
      <c r="N45" s="464" t="n"/>
      <c r="O45" s="460" t="inlineStr">
        <is>
          <t>12-2</t>
        </is>
      </c>
      <c r="P45" s="462" t="inlineStr">
        <is>
          <t>TBC</t>
        </is>
      </c>
      <c r="Q45" s="462" t="n"/>
      <c r="R45" s="462" t="inlineStr">
        <is>
          <t>HIGH</t>
        </is>
      </c>
      <c r="S45" s="462" t="inlineStr">
        <is>
          <t>LOW RISE STRAIGHT</t>
        </is>
      </c>
      <c r="T45" s="462" t="inlineStr">
        <is>
          <t>24-32</t>
        </is>
      </c>
      <c r="U45" s="462" t="inlineStr">
        <is>
          <t>30-32-34</t>
        </is>
      </c>
      <c r="V45" s="462" t="inlineStr">
        <is>
          <t>C/O</t>
        </is>
      </c>
      <c r="W45" s="462" t="n"/>
      <c r="X45" s="462" t="inlineStr">
        <is>
          <t>SEASONAL MAIN</t>
        </is>
      </c>
      <c r="Y45" s="472" t="inlineStr">
        <is>
          <t>TUNISIA</t>
        </is>
      </c>
      <c r="Z45" s="472" t="inlineStr">
        <is>
          <t>ARTLAB</t>
        </is>
      </c>
      <c r="AA45" s="472" t="inlineStr">
        <is>
          <t>ARTLAB</t>
        </is>
      </c>
      <c r="AB45" s="472" t="inlineStr">
        <is>
          <t>INTERWASHING</t>
        </is>
      </c>
      <c r="AC45" s="462" t="n"/>
      <c r="AD45" s="462" t="inlineStr">
        <is>
          <t>ROYO</t>
        </is>
      </c>
      <c r="AE45" s="464" t="inlineStr">
        <is>
          <t>WILLOW TPX 31629</t>
        </is>
      </c>
      <c r="AF45" s="462" t="n"/>
      <c r="AG45" s="464" t="inlineStr">
        <is>
          <t>TBC</t>
        </is>
      </c>
      <c r="AH45" s="500" t="inlineStr">
        <is>
          <t>95% Sustainable fabric</t>
        </is>
      </c>
      <c r="AI45" s="462" t="inlineStr">
        <is>
          <t>75% Organic cotton, 20% recycled cotton, 3% other fibers, 2% elastane</t>
        </is>
      </c>
      <c r="AJ45" s="462" t="inlineStr">
        <is>
          <t>10 oz</t>
        </is>
      </c>
      <c r="AK45" s="465" t="inlineStr">
        <is>
          <t>5,6 / 140</t>
        </is>
      </c>
      <c r="AL45" s="462" t="n"/>
      <c r="AM45" s="462" t="n"/>
      <c r="AN45" s="462" t="inlineStr">
        <is>
          <t xml:space="preserve">105M ORDERED BY MARIA </t>
        </is>
      </c>
      <c r="AO45" s="466" t="n"/>
      <c r="AP45" s="466" t="n"/>
      <c r="AQ45" s="466" t="n"/>
      <c r="AR45" s="467" t="n">
        <v>1.25</v>
      </c>
      <c r="AS45" s="465" t="n"/>
      <c r="AT45" s="465" t="inlineStr">
        <is>
          <t>EUR</t>
        </is>
      </c>
      <c r="AU45" s="465" t="inlineStr">
        <is>
          <t>FOB</t>
        </is>
      </c>
      <c r="AV45" s="465" t="inlineStr">
        <is>
          <t>90 DAYS NETT</t>
        </is>
      </c>
      <c r="AW45" s="465" t="inlineStr">
        <is>
          <t>cfmd</t>
        </is>
      </c>
      <c r="AX45" s="465">
        <f>IFERROR((BI45*(1-[1]Assumptions!$K$3))*(1-BG45),0)</f>
        <v/>
      </c>
      <c r="AY45" s="465" t="n">
        <v>45</v>
      </c>
      <c r="AZ45" s="465" t="n"/>
      <c r="BA45" s="465" t="n">
        <v>23.9</v>
      </c>
      <c r="BB45" s="468">
        <f>IFERROR(((IF(BA45&gt;0, BA45, IF(AZ45&gt;0, AZ45, 0))))*INDEX(Assumptions!$B:$B,MATCH(Y45,Assumptions!$A:$A,0)),0)</f>
        <v/>
      </c>
      <c r="BC45" s="468">
        <f>IFERROR(((IF(BA45&gt;0, BA45, IF(AZ45&gt;0, AZ45, 0))))*INDEX(Assumptions!$C:$C,MATCH(Y45,Assumptions!$A:$A,0)),0)</f>
        <v/>
      </c>
      <c r="BD45" s="468">
        <f>IFERROR(((IF(BA45&gt;0, BA45, IF(AZ45&gt;0, AZ45, 0))))*INDEX(Assumptions!$D:$D,MATCH(Y45,Assumptions!$A:$A,0)),0)</f>
        <v/>
      </c>
      <c r="BE45" s="468">
        <f>IFERROR(((IF(BA45&gt;0, BA45, IF(AZ45&gt;0, AZ45, 0))))*INDEX(Assumptions!$G:$G,MATCH(Z45,Assumptions!$F:$F,0)),0)</f>
        <v/>
      </c>
      <c r="BF45" s="468">
        <f>SUM(BB45:BE45)</f>
        <v/>
      </c>
      <c r="BG45" s="469">
        <f>IFERROR(INDEX(Assumptions!$B:$B,MATCH(Y45,Assumptions!$A:$A,0))+INDEX(Assumptions!$C:$C,MATCH(Y45,Assumptions!$A:$A,0))+INDEX(Assumptions!$D:$D,MATCH(Y45,Assumptions!$A:$A,0))+INDEX(Assumptions!$G:$G,MATCH(Z45,Assumptions!$F:$F,0)),0)</f>
        <v/>
      </c>
      <c r="BH45" s="465">
        <f>((IF(BA45&gt;0, BA45, IF(AZ45&gt;0, AZ45, 0))))+BF45</f>
        <v/>
      </c>
      <c r="BI45" s="465">
        <f>BL45/BK45</f>
        <v/>
      </c>
      <c r="BJ45" s="465">
        <f>BL45/2.38</f>
        <v/>
      </c>
      <c r="BK45" s="462" t="n">
        <v>2.5</v>
      </c>
      <c r="BL45" s="465" t="n">
        <v>129.95</v>
      </c>
      <c r="BM45" s="523">
        <f>IF(SUM(AZ45:BA45)=0,0,(BI45-BH45)/BI45)</f>
        <v/>
      </c>
      <c r="BN45" s="465">
        <f>AY45*CA45</f>
        <v/>
      </c>
      <c r="BO45" s="465" t="n">
        <v>5.8</v>
      </c>
      <c r="BP45" s="465" t="n">
        <v>2.7</v>
      </c>
      <c r="BQ45" s="471" t="n">
        <v>42605</v>
      </c>
      <c r="BR45" s="471" t="n"/>
      <c r="BS45" s="471" t="n"/>
      <c r="BT45" s="472" t="n"/>
      <c r="BU45" s="471" t="n"/>
      <c r="BV45" s="471" t="n"/>
      <c r="BW45" s="471" t="inlineStr">
        <is>
          <t>N/A</t>
        </is>
      </c>
      <c r="BX45" s="471" t="n">
        <v>42665</v>
      </c>
      <c r="BY45" s="471" t="n"/>
      <c r="BZ45" s="471" t="n"/>
      <c r="CA45" s="462" t="n">
        <v>9</v>
      </c>
      <c r="CB45" s="473" t="inlineStr">
        <is>
          <t>27x32</t>
        </is>
      </c>
      <c r="CC45" s="473" t="n">
        <v>3</v>
      </c>
      <c r="CD45" s="474" t="n">
        <v>42669</v>
      </c>
      <c r="CE45" s="474" t="inlineStr">
        <is>
          <t xml:space="preserve">front and back rise too short (-3 cm) </t>
        </is>
      </c>
      <c r="CF45" s="681" t="n"/>
      <c r="CG45" s="681" t="n"/>
      <c r="CH45" s="682" t="inlineStr">
        <is>
          <t>N/A</t>
        </is>
      </c>
      <c r="CI45" s="682" t="n">
        <v>42767</v>
      </c>
      <c r="CJ45" s="477" t="inlineStr">
        <is>
          <t>N/A</t>
        </is>
      </c>
      <c r="CK45" s="683" t="n"/>
      <c r="CL45" s="479" t="n"/>
      <c r="CM45" s="479" t="n"/>
      <c r="CN45" s="480" t="n"/>
      <c r="CO45" s="480" t="n"/>
      <c r="CP45" s="480" t="n"/>
      <c r="CQ45" s="474" t="n"/>
      <c r="CR45" s="474" t="n"/>
      <c r="CS45" s="429" t="n"/>
      <c r="CT45" s="474" t="n"/>
      <c r="CU45" s="474" t="n"/>
      <c r="CV45" s="682" t="n"/>
      <c r="CW45" s="481" t="n"/>
      <c r="CX45" s="481" t="n"/>
      <c r="CY45" s="481" t="n"/>
      <c r="CZ45" s="502">
        <f>CY45*AR45</f>
        <v/>
      </c>
      <c r="DA45" s="481" t="n"/>
      <c r="DB45" s="481" t="n"/>
      <c r="DC45" s="481" t="n"/>
      <c r="DD45" s="481" t="inlineStr">
        <is>
          <t>-</t>
        </is>
      </c>
      <c r="DE45" s="684">
        <f>CY45*BI45</f>
        <v/>
      </c>
      <c r="DF45" s="684">
        <f>DE45-(CY45*BH45)</f>
        <v/>
      </c>
    </row>
    <row customFormat="1" customHeight="1" ht="15" r="46" s="584">
      <c r="A46" s="415" t="inlineStr">
        <is>
          <t>K170101403</t>
        </is>
      </c>
      <c r="B46" s="408" t="n">
        <v>2010102531</v>
      </c>
      <c r="C46" s="408" t="inlineStr">
        <is>
          <t>M.USED</t>
        </is>
      </c>
      <c r="D46" s="415" t="inlineStr">
        <is>
          <t>MARIE</t>
        </is>
      </c>
      <c r="E46" s="415" t="inlineStr">
        <is>
          <t>GLORY BLUE 6 MONTHS</t>
        </is>
      </c>
      <c r="F46" s="415" t="n">
        <v>2</v>
      </c>
      <c r="G46" s="405" t="n"/>
      <c r="H46" s="505" t="n"/>
      <c r="I46" s="415" t="inlineStr">
        <is>
          <t>Zalando</t>
        </is>
      </c>
      <c r="J46" s="487" t="inlineStr">
        <is>
          <t>JEANS</t>
        </is>
      </c>
      <c r="K46" s="415" t="n">
        <v>62046231</v>
      </c>
      <c r="L46" s="409" t="inlineStr">
        <is>
          <t>Women's or girls' cotton denim trousers and breeches (excl. industrial and occupational, bib and brace overalls and panties)</t>
        </is>
      </c>
      <c r="M46" s="410" t="inlineStr">
        <is>
          <t>WOMEN</t>
        </is>
      </c>
      <c r="N46" s="415" t="n"/>
      <c r="O46" s="411" t="inlineStr">
        <is>
          <t>C/O</t>
        </is>
      </c>
      <c r="P46" s="508" t="inlineStr">
        <is>
          <t>PP SPRAY + RESIN + RAGS</t>
        </is>
      </c>
      <c r="Q46" s="508" t="n"/>
      <c r="R46" s="508" t="inlineStr">
        <is>
          <t>HIGH</t>
        </is>
      </c>
      <c r="S46" s="508" t="inlineStr">
        <is>
          <t>HIGH RISE FLARE</t>
        </is>
      </c>
      <c r="T46" s="508" t="inlineStr">
        <is>
          <t>24-32</t>
        </is>
      </c>
      <c r="U46" s="508" t="inlineStr">
        <is>
          <t>30-32-34</t>
        </is>
      </c>
      <c r="V46" s="508" t="inlineStr">
        <is>
          <t>C/O</t>
        </is>
      </c>
      <c r="W46" s="508" t="inlineStr">
        <is>
          <t>C/O SS17</t>
        </is>
      </c>
      <c r="X46" s="415" t="inlineStr">
        <is>
          <t>SEASONAL MAIN</t>
        </is>
      </c>
      <c r="Y46" s="427" t="inlineStr">
        <is>
          <t>TUNISIA</t>
        </is>
      </c>
      <c r="Z46" s="427" t="inlineStr">
        <is>
          <t>ARTLAB</t>
        </is>
      </c>
      <c r="AA46" s="427" t="inlineStr">
        <is>
          <t>ARTLAB</t>
        </is>
      </c>
      <c r="AB46" s="427" t="inlineStr">
        <is>
          <t>INTERWASHING</t>
        </is>
      </c>
      <c r="AC46" s="508" t="n"/>
      <c r="AD46" s="415" t="inlineStr">
        <is>
          <t>ORTA</t>
        </is>
      </c>
      <c r="AE46" s="508" t="inlineStr">
        <is>
          <t>9586A-46 i-Core glory Polar</t>
        </is>
      </c>
      <c r="AF46" s="508" t="n"/>
      <c r="AG46" s="415" t="n">
        <v>52</v>
      </c>
      <c r="AH46" s="508" t="inlineStr">
        <is>
          <t>98% Sustainable fabric</t>
        </is>
      </c>
      <c r="AI46" s="508" t="inlineStr">
        <is>
          <t>98% Organic Cotton, 2% Elastane</t>
        </is>
      </c>
      <c r="AJ46" s="508" t="inlineStr">
        <is>
          <t>13 oz</t>
        </is>
      </c>
      <c r="AK46" s="421" t="n">
        <v>5.25</v>
      </c>
      <c r="AL46" s="508" t="n"/>
      <c r="AM46" s="508" t="n"/>
      <c r="AN46" s="508" t="n"/>
      <c r="AO46" s="419" t="n"/>
      <c r="AP46" s="419" t="n"/>
      <c r="AQ46" s="419" t="n"/>
      <c r="AR46" s="420" t="n">
        <v>1.35</v>
      </c>
      <c r="AS46" s="421" t="inlineStr">
        <is>
          <t>HH</t>
        </is>
      </c>
      <c r="AT46" s="421" t="inlineStr">
        <is>
          <t>EUR</t>
        </is>
      </c>
      <c r="AU46" s="421" t="inlineStr">
        <is>
          <t>FOB</t>
        </is>
      </c>
      <c r="AV46" s="421" t="inlineStr">
        <is>
          <t>90 DAYS NETT</t>
        </is>
      </c>
      <c r="AW46" s="421" t="inlineStr">
        <is>
          <t>cfmd</t>
        </is>
      </c>
      <c r="AX46" s="421" t="n">
        <v>24.636798</v>
      </c>
      <c r="AY46" s="421" t="n">
        <v>45</v>
      </c>
      <c r="AZ46" s="421" t="n"/>
      <c r="BA46" s="421" t="n">
        <v>25.5</v>
      </c>
      <c r="BB46" s="422">
        <f>IFERROR(((IF(BA46&gt;0, BA46, IF(AZ46&gt;0, AZ46, 0))))*INDEX(Assumptions!$B:$B,MATCH(Y46,Assumptions!$A:$A,0)),0)</f>
        <v/>
      </c>
      <c r="BC46" s="422">
        <f>IFERROR(((IF(BA46&gt;0, BA46, IF(AZ46&gt;0, AZ46, 0))))*INDEX(Assumptions!$C:$C,MATCH(Y46,Assumptions!$A:$A,0)),0)</f>
        <v/>
      </c>
      <c r="BD46" s="422">
        <f>IFERROR(((IF(BA46&gt;0, BA46, IF(AZ46&gt;0, AZ46, 0))))*INDEX(Assumptions!$D:$D,MATCH(Y46,Assumptions!$A:$A,0)),0)</f>
        <v/>
      </c>
      <c r="BE46" s="422">
        <f>IFERROR(((IF(BA46&gt;0, BA46, IF(AZ46&gt;0, AZ46, 0))))*INDEX(Assumptions!$G:$G,MATCH(Z46,Assumptions!$F:$F,0)),0)</f>
        <v/>
      </c>
      <c r="BF46" s="422">
        <f>SUM(BB46:BE46)</f>
        <v/>
      </c>
      <c r="BG46" s="423">
        <f>IFERROR(INDEX(Assumptions!$B:$B,MATCH(Y46,Assumptions!$A:$A,0))+INDEX(Assumptions!$C:$C,MATCH(Y46,Assumptions!$A:$A,0))+INDEX(Assumptions!$D:$D,MATCH(Y46,Assumptions!$A:$A,0))+INDEX(Assumptions!$G:$G,MATCH(Z46,Assumptions!$F:$F,0)),0)</f>
        <v/>
      </c>
      <c r="BH46" s="421">
        <f>((IF(BA46&gt;0, BA46, IF(AZ46&gt;0, AZ46, 0))))+BF46</f>
        <v/>
      </c>
      <c r="BI46" s="421">
        <f>BL46/BK46</f>
        <v/>
      </c>
      <c r="BJ46" s="421">
        <f>BL46/2.38</f>
        <v/>
      </c>
      <c r="BK46" s="508" t="n">
        <v>2.5</v>
      </c>
      <c r="BL46" s="421" t="n">
        <v>139.95</v>
      </c>
      <c r="BM46" s="510">
        <f>IF(SUM(AZ46:BA46)=0,0,(BI46-BH46)/BI46)</f>
        <v/>
      </c>
      <c r="BN46" s="421">
        <f>AY46*CA46</f>
        <v/>
      </c>
      <c r="BO46" s="421" t="n"/>
      <c r="BP46" s="421" t="n"/>
      <c r="BQ46" s="425" t="n"/>
      <c r="BR46" s="425" t="n"/>
      <c r="BS46" s="425" t="n"/>
      <c r="BT46" s="427" t="n"/>
      <c r="BU46" s="425" t="n"/>
      <c r="BV46" s="425" t="n"/>
      <c r="BW46" s="425" t="n"/>
      <c r="BX46" s="427" t="n"/>
      <c r="BY46" s="427" t="n"/>
      <c r="BZ46" s="427" t="n"/>
      <c r="CA46" s="508" t="n">
        <v>0</v>
      </c>
      <c r="CB46" s="429" t="n"/>
      <c r="CC46" s="429" t="n"/>
      <c r="CD46" s="430" t="n"/>
      <c r="CE46" s="675" t="n"/>
      <c r="CF46" s="675" t="n"/>
      <c r="CG46" s="675" t="n"/>
      <c r="CH46" s="489" t="n"/>
      <c r="CI46" s="489" t="n">
        <v>42852</v>
      </c>
      <c r="CJ46" s="489" t="n"/>
      <c r="CK46" s="690" t="n"/>
      <c r="CL46" s="435" t="n"/>
      <c r="CM46" s="435" t="n"/>
      <c r="CN46" s="435" t="n">
        <v>42888</v>
      </c>
      <c r="CO46" s="435" t="n"/>
      <c r="CP46" s="435" t="n"/>
      <c r="CQ46" s="514" t="n">
        <v>42908</v>
      </c>
      <c r="CR46" s="430" t="inlineStr">
        <is>
          <t>Tunisia</t>
        </is>
      </c>
      <c r="CS46" s="429" t="n">
        <v>5</v>
      </c>
      <c r="CT46" s="675" t="n"/>
      <c r="CU46" s="675" t="n"/>
      <c r="CV46" s="490" t="n"/>
      <c r="CW46" s="438" t="n"/>
      <c r="CX46" s="438" t="n"/>
      <c r="CY46" s="438" t="n">
        <v>226</v>
      </c>
      <c r="CZ46" s="439">
        <f>CY46*AR46</f>
        <v/>
      </c>
      <c r="DA46" s="438" t="n"/>
      <c r="DB46" s="438" t="n"/>
      <c r="DC46" s="438" t="n"/>
      <c r="DD46" s="438" t="n">
        <v>4013591</v>
      </c>
      <c r="DE46" s="678">
        <f>CY46*BI46</f>
        <v/>
      </c>
      <c r="DF46" s="678">
        <f>DE46-(CY46*BH46)</f>
        <v/>
      </c>
    </row>
    <row customFormat="1" customHeight="1" ht="15" r="47" s="530">
      <c r="A47" s="415" t="inlineStr">
        <is>
          <t>K170701401</t>
        </is>
      </c>
      <c r="B47" s="415" t="n">
        <v>2010102719</v>
      </c>
      <c r="C47" s="404" t="inlineStr">
        <is>
          <t>M.USED</t>
        </is>
      </c>
      <c r="D47" s="415" t="inlineStr">
        <is>
          <t>KIMBERLEY SLIT</t>
        </is>
      </c>
      <c r="E47" s="415" t="inlineStr">
        <is>
          <t>MARBLE VINTAGE</t>
        </is>
      </c>
      <c r="F47" s="415" t="n">
        <v>1</v>
      </c>
      <c r="G47" s="405" t="n"/>
      <c r="H47" s="686" t="n"/>
      <c r="I47" s="415" t="n"/>
      <c r="J47" s="487" t="inlineStr">
        <is>
          <t>JEANS</t>
        </is>
      </c>
      <c r="K47" s="415" t="n">
        <v>62046231</v>
      </c>
      <c r="L47" s="409" t="inlineStr">
        <is>
          <t>Women's or girls' cotton denim trousers and breeches (excl. industrial and occupational, bib and brace overalls and panties)</t>
        </is>
      </c>
      <c r="M47" s="410" t="inlineStr">
        <is>
          <t>WOMEN</t>
        </is>
      </c>
      <c r="N47" s="415" t="n"/>
      <c r="O47" s="411" t="inlineStr">
        <is>
          <t>23-3</t>
        </is>
      </c>
      <c r="P47" s="508" t="inlineStr">
        <is>
          <t>PP SPRAY + RESIN + BLEACH</t>
        </is>
      </c>
      <c r="Q47" s="508" t="n"/>
      <c r="R47" s="508" t="inlineStr">
        <is>
          <t>WARP</t>
        </is>
      </c>
      <c r="S47" s="508" t="inlineStr">
        <is>
          <t>HIGH RISE STRAIGHT</t>
        </is>
      </c>
      <c r="T47" s="508" t="inlineStr">
        <is>
          <t>24-32</t>
        </is>
      </c>
      <c r="U47" s="508" t="inlineStr">
        <is>
          <t>ONE INSEAM</t>
        </is>
      </c>
      <c r="V47" s="508" t="inlineStr">
        <is>
          <t>NEW</t>
        </is>
      </c>
      <c r="W47" s="508" t="n"/>
      <c r="X47" s="508" t="inlineStr">
        <is>
          <t>SEASONAL MAIN</t>
        </is>
      </c>
      <c r="Y47" s="427" t="inlineStr">
        <is>
          <t>TUNISIA</t>
        </is>
      </c>
      <c r="Z47" s="427" t="inlineStr">
        <is>
          <t>ARTLAB</t>
        </is>
      </c>
      <c r="AA47" s="427" t="inlineStr">
        <is>
          <t>ARTLAB</t>
        </is>
      </c>
      <c r="AB47" s="427" t="inlineStr">
        <is>
          <t>INTERWASHING</t>
        </is>
      </c>
      <c r="AC47" s="415" t="n"/>
      <c r="AD47" s="415" t="inlineStr">
        <is>
          <t>ORTA</t>
        </is>
      </c>
      <c r="AE47" s="508" t="inlineStr">
        <is>
          <t>9593A-48 Crimson warp stretch</t>
        </is>
      </c>
      <c r="AF47" s="508" t="inlineStr">
        <is>
          <t>8551A-48 Crimson warp stretch</t>
        </is>
      </c>
      <c r="AG47" s="415" t="inlineStr">
        <is>
          <t>TBC</t>
        </is>
      </c>
      <c r="AH47" s="508" t="inlineStr">
        <is>
          <t>99% Sustainable fabric</t>
        </is>
      </c>
      <c r="AI47" s="508" t="inlineStr">
        <is>
          <t>99% Organic cotton, 1% elastane</t>
        </is>
      </c>
      <c r="AJ47" s="416" t="inlineStr">
        <is>
          <t>13,5 oz</t>
        </is>
      </c>
      <c r="AK47" s="417" t="inlineStr">
        <is>
          <t>6 / 150</t>
        </is>
      </c>
      <c r="AL47" s="416" t="n">
        <v>3000</v>
      </c>
      <c r="AM47" s="416" t="inlineStr">
        <is>
          <t>6-12 weeks</t>
        </is>
      </c>
      <c r="AN47" s="443" t="inlineStr">
        <is>
          <t>615M ORDRED BY MARIA</t>
        </is>
      </c>
      <c r="AO47" s="419" t="n"/>
      <c r="AP47" s="419" t="n"/>
      <c r="AQ47" s="419" t="n"/>
      <c r="AR47" s="420" t="n">
        <v>1.15</v>
      </c>
      <c r="AS47" s="421" t="inlineStr">
        <is>
          <t>HH</t>
        </is>
      </c>
      <c r="AT47" s="421" t="inlineStr">
        <is>
          <t>EUR</t>
        </is>
      </c>
      <c r="AU47" s="421" t="inlineStr">
        <is>
          <t>FOB</t>
        </is>
      </c>
      <c r="AV47" s="421" t="inlineStr">
        <is>
          <t>90 DAYS NETT</t>
        </is>
      </c>
      <c r="AW47" s="421" t="inlineStr">
        <is>
          <t>cfmd</t>
        </is>
      </c>
      <c r="AX47" s="421">
        <f>IFERROR((BI47*(1-[1]Assumptions!$K$3))*(1-BG47),0)</f>
        <v/>
      </c>
      <c r="AY47" s="421" t="n">
        <v>45</v>
      </c>
      <c r="AZ47" s="421" t="n"/>
      <c r="BA47" s="421" t="n">
        <v>25.4</v>
      </c>
      <c r="BB47" s="422">
        <f>IFERROR(((IF(BA47&gt;0, BA47, IF(AZ47&gt;0, AZ47, 0))))*INDEX(Assumptions!$B:$B,MATCH(Y47,Assumptions!$A:$A,0)),0)</f>
        <v/>
      </c>
      <c r="BC47" s="422">
        <f>IFERROR(((IF(BA47&gt;0, BA47, IF(AZ47&gt;0, AZ47, 0))))*INDEX(Assumptions!$C:$C,MATCH(Y47,Assumptions!$A:$A,0)),0)</f>
        <v/>
      </c>
      <c r="BD47" s="422">
        <f>IFERROR(((IF(BA47&gt;0, BA47, IF(AZ47&gt;0, AZ47, 0))))*INDEX(Assumptions!$D:$D,MATCH(Y47,Assumptions!$A:$A,0)),0)</f>
        <v/>
      </c>
      <c r="BE47" s="422">
        <f>IFERROR(((IF(BA47&gt;0, BA47, IF(AZ47&gt;0, AZ47, 0))))*INDEX(Assumptions!$G:$G,MATCH(Z47,Assumptions!$F:$F,0)),0)</f>
        <v/>
      </c>
      <c r="BF47" s="422">
        <f>SUM(BB47:BE47)</f>
        <v/>
      </c>
      <c r="BG47" s="423">
        <f>IFERROR(INDEX(Assumptions!$B:$B,MATCH(Y47,Assumptions!$A:$A,0))+INDEX(Assumptions!$C:$C,MATCH(Y47,Assumptions!$A:$A,0))+INDEX(Assumptions!$D:$D,MATCH(Y47,Assumptions!$A:$A,0))+INDEX(Assumptions!$G:$G,MATCH(Z47,Assumptions!$F:$F,0)),0)</f>
        <v/>
      </c>
      <c r="BH47" s="421">
        <f>((IF(BA47&gt;0, BA47, IF(AZ47&gt;0, AZ47, 0))))+BF47</f>
        <v/>
      </c>
      <c r="BI47" s="421">
        <f>BL47/BK47</f>
        <v/>
      </c>
      <c r="BJ47" s="421">
        <f>BL47/2.38</f>
        <v/>
      </c>
      <c r="BK47" s="508" t="n">
        <v>2.5</v>
      </c>
      <c r="BL47" s="421" t="n">
        <v>139.95</v>
      </c>
      <c r="BM47" s="510">
        <f>IF(SUM(AZ47:BA47)=0,0,(BI47-BH47)/BI47)</f>
        <v/>
      </c>
      <c r="BN47" s="421">
        <f>AY47*CA47</f>
        <v/>
      </c>
      <c r="BO47" s="421" t="n">
        <v>7.55</v>
      </c>
      <c r="BP47" s="421" t="n">
        <v>3.1</v>
      </c>
      <c r="BQ47" s="425" t="n">
        <v>42605</v>
      </c>
      <c r="BR47" s="425" t="n"/>
      <c r="BS47" s="425" t="n"/>
      <c r="BT47" s="427" t="n"/>
      <c r="BU47" s="425" t="n"/>
      <c r="BV47" s="425" t="n"/>
      <c r="BW47" s="425" t="n"/>
      <c r="BX47" s="425" t="n">
        <v>42665</v>
      </c>
      <c r="BY47" s="425" t="n"/>
      <c r="BZ47" s="425" t="n"/>
      <c r="CA47" s="508" t="n">
        <v>17</v>
      </c>
      <c r="CB47" s="429" t="inlineStr">
        <is>
          <t>27X32</t>
        </is>
      </c>
      <c r="CC47" s="429" t="n">
        <v>3</v>
      </c>
      <c r="CD47" s="430" t="n">
        <v>42669</v>
      </c>
      <c r="CE47" s="430" t="n"/>
      <c r="CF47" s="675" t="n"/>
      <c r="CG47" s="675" t="n"/>
      <c r="CH47" s="676" t="inlineStr">
        <is>
          <t>N/A</t>
        </is>
      </c>
      <c r="CI47" s="676" t="n">
        <v>42767</v>
      </c>
      <c r="CJ47" s="433" t="inlineStr">
        <is>
          <t>N/A</t>
        </is>
      </c>
      <c r="CK47" s="677" t="n"/>
      <c r="CL47" s="436" t="n"/>
      <c r="CM47" s="436" t="n"/>
      <c r="CN47" s="435" t="n">
        <v>42853</v>
      </c>
      <c r="CO47" s="435" t="n"/>
      <c r="CP47" s="435" t="n"/>
      <c r="CQ47" s="430" t="n">
        <v>42929</v>
      </c>
      <c r="CR47" s="430" t="inlineStr">
        <is>
          <t>Tunisia</t>
        </is>
      </c>
      <c r="CS47" s="429" t="n">
        <v>5</v>
      </c>
      <c r="CT47" s="430" t="inlineStr">
        <is>
          <t>too short inseam - 10 cm still cool</t>
        </is>
      </c>
      <c r="CU47" s="430" t="inlineStr">
        <is>
          <t>inseam +5 cm too short, but a steh cut off is there and cropped I think it is OK</t>
        </is>
      </c>
      <c r="CV47" s="676" t="n"/>
      <c r="CW47" s="438" t="n"/>
      <c r="CX47" s="438" t="n"/>
      <c r="CY47" s="438" t="n">
        <v>495</v>
      </c>
      <c r="CZ47" s="439">
        <f>CY47*AR47</f>
        <v/>
      </c>
      <c r="DA47" s="438" t="n"/>
      <c r="DB47" s="438" t="n"/>
      <c r="DC47" s="438" t="n"/>
      <c r="DD47" s="438" t="n">
        <v>4013264</v>
      </c>
      <c r="DE47" s="678">
        <f>CY47*BI47</f>
        <v/>
      </c>
      <c r="DF47" s="678">
        <f>DE47-(CY47*BH47)</f>
        <v/>
      </c>
      <c r="DG47" s="568" t="n"/>
      <c r="DH47" s="568" t="n"/>
      <c r="DI47" s="568" t="n"/>
      <c r="DJ47" s="568" t="n"/>
      <c r="DK47" s="568" t="n"/>
      <c r="DL47" s="568" t="n"/>
      <c r="DM47" s="568" t="n"/>
      <c r="DN47" s="568" t="n"/>
      <c r="DO47" s="568" t="n"/>
      <c r="DP47" s="568" t="n"/>
    </row>
    <row customFormat="1" customHeight="1" ht="15" r="48" s="568">
      <c r="A48" s="464" t="inlineStr">
        <is>
          <t>K170701402</t>
        </is>
      </c>
      <c r="B48" s="464" t="n">
        <v>2010102720</v>
      </c>
      <c r="C48" s="464" t="inlineStr">
        <is>
          <t>DGREY</t>
        </is>
      </c>
      <c r="D48" s="464" t="inlineStr">
        <is>
          <t>KIMBERLEY</t>
        </is>
      </c>
      <c r="E48" s="464" t="inlineStr">
        <is>
          <t>WARP LIGHT GREY</t>
        </is>
      </c>
      <c r="F48" s="464" t="n">
        <v>1</v>
      </c>
      <c r="G48" s="455" t="inlineStr">
        <is>
          <t>x</t>
        </is>
      </c>
      <c r="H48" s="484" t="n">
        <v>42840</v>
      </c>
      <c r="I48" s="464" t="n"/>
      <c r="J48" s="521" t="inlineStr">
        <is>
          <t>JEANS</t>
        </is>
      </c>
      <c r="K48" s="464" t="n">
        <v>62046231</v>
      </c>
      <c r="L48" s="457" t="inlineStr">
        <is>
          <t>Women's or girls' cotton denim trousers and breeches (excl. industrial and occupational, bib and brace overalls and panties)</t>
        </is>
      </c>
      <c r="M48" s="458" t="inlineStr">
        <is>
          <t>WOMEN</t>
        </is>
      </c>
      <c r="N48" s="464" t="n"/>
      <c r="O48" s="460" t="inlineStr">
        <is>
          <t>17-3</t>
        </is>
      </c>
      <c r="P48" s="462" t="inlineStr">
        <is>
          <t>PP SPRAY + RAGS (test NO RAGS)</t>
        </is>
      </c>
      <c r="Q48" s="462" t="n"/>
      <c r="R48" s="462" t="inlineStr">
        <is>
          <t>WARP</t>
        </is>
      </c>
      <c r="S48" s="462" t="inlineStr">
        <is>
          <t>HIGH RISE STRAIGHT</t>
        </is>
      </c>
      <c r="T48" s="462" t="inlineStr">
        <is>
          <t>24-32</t>
        </is>
      </c>
      <c r="U48" s="462" t="inlineStr">
        <is>
          <t>30-32-34</t>
        </is>
      </c>
      <c r="V48" s="462" t="inlineStr">
        <is>
          <t>C/O</t>
        </is>
      </c>
      <c r="W48" s="462" t="n"/>
      <c r="X48" s="462" t="inlineStr">
        <is>
          <t>SEASONAL MAIN</t>
        </is>
      </c>
      <c r="Y48" s="472" t="inlineStr">
        <is>
          <t>TUNISIA</t>
        </is>
      </c>
      <c r="Z48" s="472" t="inlineStr">
        <is>
          <t>ARTLAB</t>
        </is>
      </c>
      <c r="AA48" s="472" t="inlineStr">
        <is>
          <t>ARTLAB</t>
        </is>
      </c>
      <c r="AB48" s="472" t="inlineStr">
        <is>
          <t>INTERWASHING</t>
        </is>
      </c>
      <c r="AC48" s="462" t="n"/>
      <c r="AD48" s="459" t="inlineStr">
        <is>
          <t>CALIK</t>
        </is>
      </c>
      <c r="AE48" s="462" t="n"/>
      <c r="AF48" s="462" t="inlineStr">
        <is>
          <t>D7583R101 Gleen Black OD Black</t>
        </is>
      </c>
      <c r="AG48" s="464" t="inlineStr">
        <is>
          <t>TBC</t>
        </is>
      </c>
      <c r="AH48" s="500" t="inlineStr">
        <is>
          <t>93% Sustainable fabric</t>
        </is>
      </c>
      <c r="AI48" s="462" t="inlineStr">
        <is>
          <t>78% Organic cotton, 15% recycled cotton, 5% polyester, 2% elastane</t>
        </is>
      </c>
      <c r="AJ48" s="462" t="inlineStr">
        <is>
          <t>13,5 oz</t>
        </is>
      </c>
      <c r="AK48" s="465" t="inlineStr">
        <is>
          <t>4,7 / 155</t>
        </is>
      </c>
      <c r="AL48" s="462" t="n"/>
      <c r="AM48" s="462" t="n"/>
      <c r="AN48" s="462" t="inlineStr">
        <is>
          <t>225M ORDERED BY MARIA</t>
        </is>
      </c>
      <c r="AO48" s="466" t="n"/>
      <c r="AP48" s="466" t="n"/>
      <c r="AQ48" s="466" t="n"/>
      <c r="AR48" s="467" t="n">
        <v>1.15</v>
      </c>
      <c r="AS48" s="465" t="n"/>
      <c r="AT48" s="465" t="inlineStr">
        <is>
          <t>EUR</t>
        </is>
      </c>
      <c r="AU48" s="465" t="inlineStr">
        <is>
          <t>FOB</t>
        </is>
      </c>
      <c r="AV48" s="465" t="inlineStr">
        <is>
          <t>90 DAYS NETT</t>
        </is>
      </c>
      <c r="AW48" s="465" t="inlineStr">
        <is>
          <t>cfmd</t>
        </is>
      </c>
      <c r="AX48" s="465">
        <f>IFERROR((BI48*(1-[1]Assumptions!$K$3))*(1-BG48),0)</f>
        <v/>
      </c>
      <c r="AY48" s="465" t="n">
        <v>45</v>
      </c>
      <c r="AZ48" s="465" t="n"/>
      <c r="BA48" s="465" t="n">
        <v>20.95</v>
      </c>
      <c r="BB48" s="468">
        <f>IFERROR(((IF(BA48&gt;0, BA48, IF(AZ48&gt;0, AZ48, 0))))*INDEX(Assumptions!$B:$B,MATCH(Y48,Assumptions!$A:$A,0)),0)</f>
        <v/>
      </c>
      <c r="BC48" s="468">
        <f>IFERROR(((IF(BA48&gt;0, BA48, IF(AZ48&gt;0, AZ48, 0))))*INDEX(Assumptions!$C:$C,MATCH(Y48,Assumptions!$A:$A,0)),0)</f>
        <v/>
      </c>
      <c r="BD48" s="468">
        <f>IFERROR(((IF(BA48&gt;0, BA48, IF(AZ48&gt;0, AZ48, 0))))*INDEX(Assumptions!$D:$D,MATCH(Y48,Assumptions!$A:$A,0)),0)</f>
        <v/>
      </c>
      <c r="BE48" s="468">
        <f>IFERROR(((IF(BA48&gt;0, BA48, IF(AZ48&gt;0, AZ48, 0))))*INDEX(Assumptions!$G:$G,MATCH(Z48,Assumptions!$F:$F,0)),0)</f>
        <v/>
      </c>
      <c r="BF48" s="468">
        <f>SUM(BB48:BE48)</f>
        <v/>
      </c>
      <c r="BG48" s="469">
        <f>IFERROR(INDEX(Assumptions!$B:$B,MATCH(Y48,Assumptions!$A:$A,0))+INDEX(Assumptions!$C:$C,MATCH(Y48,Assumptions!$A:$A,0))+INDEX(Assumptions!$D:$D,MATCH(Y48,Assumptions!$A:$A,0))+INDEX(Assumptions!$G:$G,MATCH(Z48,Assumptions!$F:$F,0)),0)</f>
        <v/>
      </c>
      <c r="BH48" s="465">
        <f>((IF(BA48&gt;0, BA48, IF(AZ48&gt;0, AZ48, 0))))+BF48</f>
        <v/>
      </c>
      <c r="BI48" s="465">
        <f>BL48/BK48</f>
        <v/>
      </c>
      <c r="BJ48" s="465">
        <f>BL48/2.38</f>
        <v/>
      </c>
      <c r="BK48" s="462" t="n">
        <v>2.5</v>
      </c>
      <c r="BL48" s="465" t="n">
        <v>139.95</v>
      </c>
      <c r="BM48" s="523">
        <f>IF(SUM(AZ48:BA48)=0,0,(BI48-BH48)/BI48)</f>
        <v/>
      </c>
      <c r="BN48" s="465">
        <f>AY48*CA48</f>
        <v/>
      </c>
      <c r="BO48" s="465" t="n">
        <v>4.65</v>
      </c>
      <c r="BP48" s="465" t="n">
        <v>3.15</v>
      </c>
      <c r="BQ48" s="471" t="n">
        <v>42605</v>
      </c>
      <c r="BR48" s="471" t="n"/>
      <c r="BS48" s="471" t="n"/>
      <c r="BT48" s="472" t="n"/>
      <c r="BU48" s="471" t="n"/>
      <c r="BV48" s="471" t="n"/>
      <c r="BW48" s="471" t="inlineStr">
        <is>
          <t>N/A</t>
        </is>
      </c>
      <c r="BX48" s="471" t="n">
        <v>42665</v>
      </c>
      <c r="BY48" s="527" t="inlineStr">
        <is>
          <t>WAIT FOR TEST AND NEW FABRICS</t>
        </is>
      </c>
      <c r="BZ48" s="527" t="n"/>
      <c r="CA48" s="462" t="n">
        <v>17</v>
      </c>
      <c r="CB48" s="473" t="inlineStr">
        <is>
          <t>27x32</t>
        </is>
      </c>
      <c r="CC48" s="473" t="n">
        <v>3</v>
      </c>
      <c r="CD48" s="474" t="n">
        <v>42669</v>
      </c>
      <c r="CE48" s="474" t="inlineStr">
        <is>
          <t>1 size too big</t>
        </is>
      </c>
      <c r="CF48" s="474" t="inlineStr">
        <is>
          <t>1 size too big</t>
        </is>
      </c>
      <c r="CG48" s="681" t="n"/>
      <c r="CH48" s="682" t="inlineStr">
        <is>
          <t>NOT</t>
        </is>
      </c>
      <c r="CI48" s="682" t="n">
        <v>42768</v>
      </c>
      <c r="CJ48" s="477" t="n">
        <v>42747</v>
      </c>
      <c r="CK48" s="683" t="inlineStr">
        <is>
          <t>ex facty 25-02-17</t>
        </is>
      </c>
      <c r="CL48" s="479" t="inlineStr">
        <is>
          <t>send pattern for approval grain direction</t>
        </is>
      </c>
      <c r="CM48" s="479" t="n"/>
      <c r="CN48" s="480" t="n"/>
      <c r="CO48" s="480" t="n"/>
      <c r="CP48" s="480" t="n"/>
      <c r="CQ48" s="474" t="n"/>
      <c r="CR48" s="474" t="n"/>
      <c r="CS48" s="429" t="n"/>
      <c r="CT48" s="474" t="n"/>
      <c r="CU48" s="474" t="n"/>
      <c r="CV48" s="682" t="n"/>
      <c r="CW48" s="481" t="n"/>
      <c r="CX48" s="481" t="n"/>
      <c r="CY48" s="481" t="n"/>
      <c r="CZ48" s="502">
        <f>CY48*AR48</f>
        <v/>
      </c>
      <c r="DA48" s="481" t="n"/>
      <c r="DB48" s="481" t="n"/>
      <c r="DC48" s="481" t="n"/>
      <c r="DD48" s="481" t="inlineStr">
        <is>
          <t>-</t>
        </is>
      </c>
      <c r="DE48" s="684">
        <f>CY48*BI48</f>
        <v/>
      </c>
      <c r="DF48" s="684">
        <f>DE48-(CY48*BH48)</f>
        <v/>
      </c>
      <c r="DG48" s="535" t="n"/>
      <c r="DH48" s="535" t="n"/>
      <c r="DI48" s="535" t="n"/>
      <c r="DJ48" s="535" t="n"/>
      <c r="DK48" s="535" t="n"/>
      <c r="DL48" s="535" t="n"/>
      <c r="DM48" s="535" t="n"/>
      <c r="DN48" s="535" t="n"/>
      <c r="DO48" s="535" t="n"/>
      <c r="DP48" s="535" t="n"/>
    </row>
    <row customFormat="1" customHeight="1" ht="15" r="49" s="530">
      <c r="A49" s="415" t="inlineStr">
        <is>
          <t>K170701403</t>
        </is>
      </c>
      <c r="B49" s="415" t="n">
        <v>2010102721</v>
      </c>
      <c r="C49" s="404" t="inlineStr">
        <is>
          <t>INDIGO</t>
        </is>
      </c>
      <c r="D49" s="415" t="inlineStr">
        <is>
          <t>KIMBERLEY TWISTED</t>
        </is>
      </c>
      <c r="E49" s="415" t="inlineStr">
        <is>
          <t>PANEL VINTAGE</t>
        </is>
      </c>
      <c r="F49" s="415" t="n">
        <v>2</v>
      </c>
      <c r="G49" s="405" t="n"/>
      <c r="H49" s="674" t="n"/>
      <c r="I49" s="415" t="n"/>
      <c r="J49" s="487" t="inlineStr">
        <is>
          <t>JEANS</t>
        </is>
      </c>
      <c r="K49" s="415" t="n">
        <v>62046231</v>
      </c>
      <c r="L49" s="409" t="inlineStr">
        <is>
          <t>Women's or girls' cotton denim trousers and breeches (excl. industrial and occupational, bib and brace overalls and panties)</t>
        </is>
      </c>
      <c r="M49" s="410" t="inlineStr">
        <is>
          <t>WOMEN</t>
        </is>
      </c>
      <c r="N49" s="415" t="n"/>
      <c r="O49" s="411" t="inlineStr">
        <is>
          <t>3-3</t>
        </is>
      </c>
      <c r="P49" s="508" t="inlineStr">
        <is>
          <t>BLEACH</t>
        </is>
      </c>
      <c r="Q49" s="508" t="n"/>
      <c r="R49" s="508" t="inlineStr">
        <is>
          <t>NON</t>
        </is>
      </c>
      <c r="S49" s="508" t="inlineStr">
        <is>
          <t>HIGH RISE STRAIGHT</t>
        </is>
      </c>
      <c r="T49" s="508" t="inlineStr">
        <is>
          <t>24-32</t>
        </is>
      </c>
      <c r="U49" s="508" t="inlineStr">
        <is>
          <t>ONE INSEAM</t>
        </is>
      </c>
      <c r="V49" s="508" t="inlineStr">
        <is>
          <t>NEW</t>
        </is>
      </c>
      <c r="W49" s="508" t="n"/>
      <c r="X49" s="508" t="inlineStr">
        <is>
          <t>SEASONAL MAIN</t>
        </is>
      </c>
      <c r="Y49" s="427" t="inlineStr">
        <is>
          <t>TUNISIA</t>
        </is>
      </c>
      <c r="Z49" s="427" t="inlineStr">
        <is>
          <t>ARTLAB</t>
        </is>
      </c>
      <c r="AA49" s="427" t="inlineStr">
        <is>
          <t>ARTLAB</t>
        </is>
      </c>
      <c r="AB49" s="427" t="inlineStr">
        <is>
          <t>INTERWASHING</t>
        </is>
      </c>
      <c r="AC49" s="508" t="n"/>
      <c r="AD49" s="508" t="inlineStr">
        <is>
          <t>ORTA</t>
        </is>
      </c>
      <c r="AE49" s="508" t="inlineStr">
        <is>
          <t>9560 + 9006</t>
        </is>
      </c>
      <c r="AF49" s="508" t="n"/>
      <c r="AG49" s="415" t="inlineStr">
        <is>
          <t>TBC</t>
        </is>
      </c>
      <c r="AH49" s="508" t="inlineStr">
        <is>
          <t>56% Sustainable fabric</t>
        </is>
      </c>
      <c r="AI49" s="508" t="inlineStr">
        <is>
          <t>56% Organic cotton (warp), 44% cotton (weft) + 100% Organic cotton</t>
        </is>
      </c>
      <c r="AJ49" s="416" t="inlineStr">
        <is>
          <t>15 oz</t>
        </is>
      </c>
      <c r="AK49" s="417" t="inlineStr">
        <is>
          <t>5,35 / 150</t>
        </is>
      </c>
      <c r="AL49" s="416" t="n"/>
      <c r="AM49" s="504" t="n"/>
      <c r="AN49" s="508" t="inlineStr">
        <is>
          <t>135M ORDERED BY MARIA</t>
        </is>
      </c>
      <c r="AO49" s="419" t="n"/>
      <c r="AP49" s="419" t="n"/>
      <c r="AQ49" s="419" t="n"/>
      <c r="AR49" s="420" t="n">
        <v>1.16</v>
      </c>
      <c r="AS49" s="421" t="n"/>
      <c r="AT49" s="421" t="inlineStr">
        <is>
          <t>EUR</t>
        </is>
      </c>
      <c r="AU49" s="421" t="inlineStr">
        <is>
          <t>FOB</t>
        </is>
      </c>
      <c r="AV49" s="421" t="inlineStr">
        <is>
          <t>90 DAYS NETT</t>
        </is>
      </c>
      <c r="AW49" s="421" t="inlineStr">
        <is>
          <t>cfmd</t>
        </is>
      </c>
      <c r="AX49" s="421">
        <f>IFERROR((BI49*(1-[1]Assumptions!$K$3))*(1-BG49),0)</f>
        <v/>
      </c>
      <c r="AY49" s="421" t="n">
        <v>45</v>
      </c>
      <c r="AZ49" s="421" t="n"/>
      <c r="BA49" s="421" t="n">
        <v>21.9</v>
      </c>
      <c r="BB49" s="422">
        <f>IFERROR(((IF(BA49&gt;0, BA49, IF(AZ49&gt;0, AZ49, 0))))*INDEX(Assumptions!$B:$B,MATCH(Y49,Assumptions!$A:$A,0)),0)</f>
        <v/>
      </c>
      <c r="BC49" s="422">
        <f>IFERROR(((IF(BA49&gt;0, BA49, IF(AZ49&gt;0, AZ49, 0))))*INDEX(Assumptions!$C:$C,MATCH(Y49,Assumptions!$A:$A,0)),0)</f>
        <v/>
      </c>
      <c r="BD49" s="422">
        <f>IFERROR(((IF(BA49&gt;0, BA49, IF(AZ49&gt;0, AZ49, 0))))*INDEX(Assumptions!$D:$D,MATCH(Y49,Assumptions!$A:$A,0)),0)</f>
        <v/>
      </c>
      <c r="BE49" s="422">
        <f>IFERROR(((IF(BA49&gt;0, BA49, IF(AZ49&gt;0, AZ49, 0))))*INDEX(Assumptions!$G:$G,MATCH(Z49,Assumptions!$F:$F,0)),0)</f>
        <v/>
      </c>
      <c r="BF49" s="422">
        <f>SUM(BB49:BE49)</f>
        <v/>
      </c>
      <c r="BG49" s="423">
        <f>IFERROR(INDEX(Assumptions!$B:$B,MATCH(Y49,Assumptions!$A:$A,0))+INDEX(Assumptions!$C:$C,MATCH(Y49,Assumptions!$A:$A,0))+INDEX(Assumptions!$D:$D,MATCH(Y49,Assumptions!$A:$A,0))+INDEX(Assumptions!$G:$G,MATCH(Z49,Assumptions!$F:$F,0)),0)</f>
        <v/>
      </c>
      <c r="BH49" s="421">
        <f>((IF(BA49&gt;0, BA49, IF(AZ49&gt;0, AZ49, 0))))+BF49</f>
        <v/>
      </c>
      <c r="BI49" s="421">
        <f>BL49/BK49</f>
        <v/>
      </c>
      <c r="BJ49" s="421">
        <f>BL49/2.38</f>
        <v/>
      </c>
      <c r="BK49" s="508" t="n">
        <v>2.5</v>
      </c>
      <c r="BL49" s="421" t="n">
        <v>179.95</v>
      </c>
      <c r="BM49" s="510">
        <f>IF(SUM(AZ49:BA49)=0,0,(BI49-BH49)/BI49)</f>
        <v/>
      </c>
      <c r="BN49" s="421">
        <f>AY49*CA49</f>
        <v/>
      </c>
      <c r="BO49" s="421" t="n">
        <v>3</v>
      </c>
      <c r="BP49" s="421" t="n">
        <v>3.25</v>
      </c>
      <c r="BQ49" s="425" t="n">
        <v>42605</v>
      </c>
      <c r="BR49" s="528" t="n"/>
      <c r="BS49" s="425" t="n"/>
      <c r="BT49" s="427" t="n"/>
      <c r="BU49" s="425" t="n"/>
      <c r="BV49" s="425" t="n"/>
      <c r="BW49" s="425" t="n"/>
      <c r="BX49" s="425" t="n">
        <v>42665</v>
      </c>
      <c r="BY49" s="511" t="inlineStr">
        <is>
          <t xml:space="preserve">WAIT FOR TEST </t>
        </is>
      </c>
      <c r="BZ49" s="511" t="n"/>
      <c r="CA49" s="508" t="n">
        <v>20</v>
      </c>
      <c r="CB49" s="429" t="inlineStr">
        <is>
          <t>27X32</t>
        </is>
      </c>
      <c r="CC49" s="429" t="n">
        <v>3</v>
      </c>
      <c r="CD49" s="430" t="n">
        <v>42676</v>
      </c>
      <c r="CE49" s="430" t="n"/>
      <c r="CF49" s="675" t="inlineStr">
        <is>
          <t>not fitted yet :(</t>
        </is>
      </c>
      <c r="CG49" s="675" t="n"/>
      <c r="CH49" s="676" t="inlineStr">
        <is>
          <t>N/A</t>
        </is>
      </c>
      <c r="CI49" s="676" t="n">
        <v>42767</v>
      </c>
      <c r="CJ49" s="433" t="inlineStr">
        <is>
          <t>N/A</t>
        </is>
      </c>
      <c r="CK49" s="677" t="n"/>
      <c r="CL49" s="436" t="n"/>
      <c r="CM49" s="436" t="n"/>
      <c r="CN49" s="435" t="n">
        <v>42865</v>
      </c>
      <c r="CO49" s="435" t="n"/>
      <c r="CP49" s="435" t="n"/>
      <c r="CQ49" s="430" t="n">
        <v>42998</v>
      </c>
      <c r="CR49" s="430" t="inlineStr">
        <is>
          <t>Tunisia</t>
        </is>
      </c>
      <c r="CS49" s="429" t="n">
        <v>5</v>
      </c>
      <c r="CT49" s="430" t="n"/>
      <c r="CU49" s="430" t="n"/>
      <c r="CV49" s="676" t="n"/>
      <c r="CW49" s="438" t="n"/>
      <c r="CX49" s="438" t="n"/>
      <c r="CY49" s="438" t="n">
        <v>173</v>
      </c>
      <c r="CZ49" s="439">
        <f>CY49*AR49</f>
        <v/>
      </c>
      <c r="DA49" s="438" t="n"/>
      <c r="DB49" s="438" t="n"/>
      <c r="DC49" s="438" t="n"/>
      <c r="DD49" s="438" t="n">
        <v>4013265</v>
      </c>
      <c r="DE49" s="678">
        <f>CY49*BI49</f>
        <v/>
      </c>
      <c r="DF49" s="678">
        <f>DE49-(CY49*BH49)</f>
        <v/>
      </c>
      <c r="DG49" s="535" t="n"/>
      <c r="DH49" s="535" t="n"/>
      <c r="DI49" s="535" t="n"/>
      <c r="DJ49" s="535" t="n"/>
      <c r="DK49" s="535" t="n"/>
      <c r="DL49" s="535" t="n"/>
      <c r="DM49" s="535" t="n"/>
      <c r="DN49" s="535" t="n"/>
      <c r="DO49" s="535" t="n"/>
      <c r="DP49" s="535" t="n"/>
    </row>
    <row customFormat="1" customHeight="1" ht="15" r="50" s="530">
      <c r="A50" s="415" t="inlineStr">
        <is>
          <t>K170701404</t>
        </is>
      </c>
      <c r="B50" s="415" t="n">
        <v>2010102722</v>
      </c>
      <c r="C50" s="404" t="inlineStr">
        <is>
          <t>RAW</t>
        </is>
      </c>
      <c r="D50" s="415" t="inlineStr">
        <is>
          <t>KIMBERLEY</t>
        </is>
      </c>
      <c r="E50" s="415" t="inlineStr">
        <is>
          <t xml:space="preserve">DRY </t>
        </is>
      </c>
      <c r="F50" s="415" t="n">
        <v>2</v>
      </c>
      <c r="G50" s="405" t="n"/>
      <c r="H50" s="674" t="n"/>
      <c r="I50" s="415" t="n"/>
      <c r="J50" s="487" t="inlineStr">
        <is>
          <t>JEANS</t>
        </is>
      </c>
      <c r="K50" s="415" t="n">
        <v>62046231</v>
      </c>
      <c r="L50" s="409" t="inlineStr">
        <is>
          <t>Women's or girls' cotton denim trousers and breeches (excl. industrial and occupational, bib and brace overalls and panties)</t>
        </is>
      </c>
      <c r="M50" s="410" t="inlineStr">
        <is>
          <t>WOMEN</t>
        </is>
      </c>
      <c r="N50" s="532" t="n"/>
      <c r="O50" s="411" t="inlineStr">
        <is>
          <t>14-1</t>
        </is>
      </c>
      <c r="P50" s="508" t="inlineStr">
        <is>
          <t>N/A</t>
        </is>
      </c>
      <c r="Q50" s="508" t="n"/>
      <c r="R50" s="508" t="inlineStr">
        <is>
          <t>COMFORT</t>
        </is>
      </c>
      <c r="S50" s="508" t="inlineStr">
        <is>
          <t>HIGH RISE STRAIGHT</t>
        </is>
      </c>
      <c r="T50" s="508" t="inlineStr">
        <is>
          <t>24-32</t>
        </is>
      </c>
      <c r="U50" s="508" t="inlineStr">
        <is>
          <t>30-32-34</t>
        </is>
      </c>
      <c r="V50" s="508" t="inlineStr">
        <is>
          <t>C/O</t>
        </is>
      </c>
      <c r="W50" s="415" t="n"/>
      <c r="X50" s="508" t="inlineStr">
        <is>
          <t>EVERLASTIN'</t>
        </is>
      </c>
      <c r="Y50" s="427" t="inlineStr">
        <is>
          <t>TUNISIA</t>
        </is>
      </c>
      <c r="Z50" s="427" t="inlineStr">
        <is>
          <t>ARTLAB</t>
        </is>
      </c>
      <c r="AA50" s="427" t="inlineStr">
        <is>
          <t>ARTLAB</t>
        </is>
      </c>
      <c r="AB50" s="427" t="inlineStr">
        <is>
          <t>-</t>
        </is>
      </c>
      <c r="AC50" s="508" t="n"/>
      <c r="AD50" s="415" t="inlineStr">
        <is>
          <t>CALIK</t>
        </is>
      </c>
      <c r="AE50" s="508" t="inlineStr">
        <is>
          <t>70600D Dante raw carbonated ORGANIC + recycled</t>
        </is>
      </c>
      <c r="AF50" s="508" t="inlineStr">
        <is>
          <t xml:space="preserve">D7119A1194 dante raw carbonated </t>
        </is>
      </c>
      <c r="AG50" s="415" t="inlineStr">
        <is>
          <t>TBC</t>
        </is>
      </c>
      <c r="AH50" s="503" t="inlineStr">
        <is>
          <t>98% Sustainable fabric</t>
        </is>
      </c>
      <c r="AI50" s="508" t="inlineStr">
        <is>
          <t>83% Organic cotton, 15% recycled cotton, 2% elastane</t>
        </is>
      </c>
      <c r="AJ50" s="416" t="inlineStr">
        <is>
          <t>11 oz</t>
        </is>
      </c>
      <c r="AK50" s="417" t="n">
        <v>5.4</v>
      </c>
      <c r="AL50" s="416" t="n"/>
      <c r="AM50" s="416" t="n"/>
      <c r="AN50" s="508" t="inlineStr">
        <is>
          <t xml:space="preserve">165M ORDERED BY MARIA </t>
        </is>
      </c>
      <c r="AO50" s="419" t="n"/>
      <c r="AP50" s="419" t="n"/>
      <c r="AQ50" s="419" t="n"/>
      <c r="AR50" s="420" t="n">
        <v>1.14</v>
      </c>
      <c r="AS50" s="421" t="n"/>
      <c r="AT50" s="421" t="inlineStr">
        <is>
          <t>EUR</t>
        </is>
      </c>
      <c r="AU50" s="421" t="inlineStr">
        <is>
          <t>FOB</t>
        </is>
      </c>
      <c r="AV50" s="421" t="inlineStr">
        <is>
          <t>90 DAYS NETT</t>
        </is>
      </c>
      <c r="AW50" s="421" t="inlineStr">
        <is>
          <t>cfmd</t>
        </is>
      </c>
      <c r="AX50" s="421">
        <f>IFERROR((BI50*(1-[1]Assumptions!$K$3))*(1-BG50),0)</f>
        <v/>
      </c>
      <c r="AY50" s="421" t="n">
        <v>45</v>
      </c>
      <c r="AZ50" s="421" t="n"/>
      <c r="BA50" s="421" t="n">
        <v>17.1</v>
      </c>
      <c r="BB50" s="422">
        <f>IFERROR(((IF(BA50&gt;0, BA50, IF(AZ50&gt;0, AZ50, 0))))*INDEX(Assumptions!$B:$B,MATCH(Y50,Assumptions!$A:$A,0)),0)</f>
        <v/>
      </c>
      <c r="BC50" s="422">
        <f>IFERROR(((IF(BA50&gt;0, BA50, IF(AZ50&gt;0, AZ50, 0))))*INDEX(Assumptions!$C:$C,MATCH(Y50,Assumptions!$A:$A,0)),0)</f>
        <v/>
      </c>
      <c r="BD50" s="422">
        <f>IFERROR(((IF(BA50&gt;0, BA50, IF(AZ50&gt;0, AZ50, 0))))*INDEX(Assumptions!$D:$D,MATCH(Y50,Assumptions!$A:$A,0)),0)</f>
        <v/>
      </c>
      <c r="BE50" s="422">
        <f>IFERROR(((IF(BA50&gt;0, BA50, IF(AZ50&gt;0, AZ50, 0))))*INDEX(Assumptions!$G:$G,MATCH(Z50,Assumptions!$F:$F,0)),0)</f>
        <v/>
      </c>
      <c r="BF50" s="422">
        <f>SUM(BB50:BE50)</f>
        <v/>
      </c>
      <c r="BG50" s="423">
        <f>IFERROR(INDEX(Assumptions!$B:$B,MATCH(Y50,Assumptions!$A:$A,0))+INDEX(Assumptions!$C:$C,MATCH(Y50,Assumptions!$A:$A,0))+INDEX(Assumptions!$D:$D,MATCH(Y50,Assumptions!$A:$A,0))+INDEX(Assumptions!$G:$G,MATCH(Z50,Assumptions!$F:$F,0)),0)</f>
        <v/>
      </c>
      <c r="BH50" s="421">
        <f>((IF(BA50&gt;0, BA50, IF(AZ50&gt;0, AZ50, 0))))+BF50</f>
        <v/>
      </c>
      <c r="BI50" s="421">
        <f>BL50/BK50</f>
        <v/>
      </c>
      <c r="BJ50" s="421">
        <f>BL50/2.38</f>
        <v/>
      </c>
      <c r="BK50" s="508" t="n">
        <v>2.5</v>
      </c>
      <c r="BL50" s="421" t="n">
        <v>99.95</v>
      </c>
      <c r="BM50" s="510">
        <f>IF(SUM(AZ50:BA50)=0,0,(BI50-BH50)/BI50)</f>
        <v/>
      </c>
      <c r="BN50" s="421">
        <f>AY50*CA50</f>
        <v/>
      </c>
      <c r="BO50" s="421" t="inlineStr">
        <is>
          <t>-</t>
        </is>
      </c>
      <c r="BP50" s="421" t="n">
        <v>3.25</v>
      </c>
      <c r="BQ50" s="425" t="n">
        <v>42605</v>
      </c>
      <c r="BR50" s="528" t="n"/>
      <c r="BS50" s="425" t="n"/>
      <c r="BT50" s="427" t="n"/>
      <c r="BU50" s="425" t="n"/>
      <c r="BV50" s="425" t="n"/>
      <c r="BW50" s="425" t="inlineStr">
        <is>
          <t>N/A</t>
        </is>
      </c>
      <c r="BX50" s="425" t="n">
        <v>42665</v>
      </c>
      <c r="BY50" s="427" t="n"/>
      <c r="BZ50" s="427" t="n"/>
      <c r="CA50" s="508" t="n">
        <v>17</v>
      </c>
      <c r="CB50" s="429" t="inlineStr">
        <is>
          <t>27x32</t>
        </is>
      </c>
      <c r="CC50" s="429" t="n">
        <v>3</v>
      </c>
      <c r="CD50" s="430" t="n">
        <v>42669</v>
      </c>
      <c r="CE50" s="675" t="n"/>
      <c r="CF50" s="675" t="n"/>
      <c r="CG50" s="675" t="n"/>
      <c r="CH50" s="676" t="inlineStr">
        <is>
          <t>N/A</t>
        </is>
      </c>
      <c r="CI50" s="676" t="inlineStr">
        <is>
          <t>N/A</t>
        </is>
      </c>
      <c r="CJ50" s="433" t="inlineStr">
        <is>
          <t>N/A</t>
        </is>
      </c>
      <c r="CK50" s="677" t="n"/>
      <c r="CL50" s="436" t="n"/>
      <c r="CM50" s="436" t="n"/>
      <c r="CN50" s="435" t="n">
        <v>42871</v>
      </c>
      <c r="CO50" s="435" t="n"/>
      <c r="CP50" s="435" t="n"/>
      <c r="CQ50" s="430" t="n">
        <v>42909</v>
      </c>
      <c r="CR50" s="430" t="inlineStr">
        <is>
          <t>Tunisia</t>
        </is>
      </c>
      <c r="CS50" s="429" t="n">
        <v>5</v>
      </c>
      <c r="CT50" s="430" t="n"/>
      <c r="CU50" s="430" t="n"/>
      <c r="CV50" s="676" t="n"/>
      <c r="CW50" s="438" t="n"/>
      <c r="CX50" s="438" t="n"/>
      <c r="CY50" s="438" t="n">
        <v>365</v>
      </c>
      <c r="CZ50" s="439">
        <f>CY50*AR50</f>
        <v/>
      </c>
      <c r="DA50" s="438" t="n"/>
      <c r="DB50" s="438" t="n"/>
      <c r="DC50" s="438" t="n"/>
      <c r="DD50" s="438" t="n">
        <v>4013266</v>
      </c>
      <c r="DE50" s="678">
        <f>CY50*BI50</f>
        <v/>
      </c>
      <c r="DF50" s="678">
        <f>DE50-(CY50*BH50)</f>
        <v/>
      </c>
    </row>
    <row customFormat="1" customHeight="1" ht="15" r="51" s="530">
      <c r="A51" s="415" t="inlineStr">
        <is>
          <t>K170701501</t>
        </is>
      </c>
      <c r="B51" s="415" t="n">
        <v>2010102723</v>
      </c>
      <c r="C51" s="404" t="inlineStr">
        <is>
          <t>M.USED</t>
        </is>
      </c>
      <c r="D51" s="415" t="inlineStr">
        <is>
          <t>ANNE SPLIT</t>
        </is>
      </c>
      <c r="E51" s="415" t="inlineStr">
        <is>
          <t>MID VINTAGE UNPICKED HEM</t>
        </is>
      </c>
      <c r="F51" s="415" t="n">
        <v>2</v>
      </c>
      <c r="G51" s="405" t="n"/>
      <c r="H51" s="674" t="n"/>
      <c r="I51" s="415" t="n"/>
      <c r="J51" s="487" t="inlineStr">
        <is>
          <t>JEANS</t>
        </is>
      </c>
      <c r="K51" s="415" t="n">
        <v>62046231</v>
      </c>
      <c r="L51" s="409" t="inlineStr">
        <is>
          <t>Women's or girls' cotton denim trousers and breeches (excl. industrial and occupational, bib and brace overalls and panties)</t>
        </is>
      </c>
      <c r="M51" s="410" t="inlineStr">
        <is>
          <t>WOMEN</t>
        </is>
      </c>
      <c r="N51" s="415" t="n"/>
      <c r="O51" s="411" t="inlineStr">
        <is>
          <t>23-7</t>
        </is>
      </c>
      <c r="P51" s="508" t="inlineStr">
        <is>
          <t>PP SPRAY</t>
        </is>
      </c>
      <c r="Q51" s="508" t="n"/>
      <c r="R51" s="508" t="inlineStr">
        <is>
          <t>WARP</t>
        </is>
      </c>
      <c r="S51" s="508" t="inlineStr">
        <is>
          <t>MID RISE STRAIGHT</t>
        </is>
      </c>
      <c r="T51" s="508" t="inlineStr">
        <is>
          <t>24-32</t>
        </is>
      </c>
      <c r="U51" s="508" t="inlineStr">
        <is>
          <t>ONE INSEAM</t>
        </is>
      </c>
      <c r="V51" s="508" t="inlineStr">
        <is>
          <t>NEW</t>
        </is>
      </c>
      <c r="W51" s="508" t="n"/>
      <c r="X51" s="508" t="inlineStr">
        <is>
          <t>SEASONAL MAIN</t>
        </is>
      </c>
      <c r="Y51" s="427" t="inlineStr">
        <is>
          <t>TUNISIA</t>
        </is>
      </c>
      <c r="Z51" s="427" t="inlineStr">
        <is>
          <t>ARTLAB</t>
        </is>
      </c>
      <c r="AA51" s="427" t="inlineStr">
        <is>
          <t>ARTLAB</t>
        </is>
      </c>
      <c r="AB51" s="427" t="inlineStr">
        <is>
          <t>INTERWASHING</t>
        </is>
      </c>
      <c r="AC51" s="508" t="n"/>
      <c r="AD51" s="508" t="inlineStr">
        <is>
          <t>ORTA</t>
        </is>
      </c>
      <c r="AE51" s="508" t="inlineStr">
        <is>
          <t>9593A-48 Crimson warp stretch</t>
        </is>
      </c>
      <c r="AF51" s="508" t="inlineStr">
        <is>
          <t>8551A-48 Crimson warp stretch</t>
        </is>
      </c>
      <c r="AG51" s="415" t="inlineStr">
        <is>
          <t>TBC</t>
        </is>
      </c>
      <c r="AH51" s="508" t="inlineStr">
        <is>
          <t>99% Sustainable fabric</t>
        </is>
      </c>
      <c r="AI51" s="508" t="inlineStr">
        <is>
          <t>99% Organic cotton, 1% elastane</t>
        </is>
      </c>
      <c r="AJ51" s="416" t="inlineStr">
        <is>
          <t>13,5 oz</t>
        </is>
      </c>
      <c r="AK51" s="417" t="inlineStr">
        <is>
          <t>6 / 150</t>
        </is>
      </c>
      <c r="AL51" s="416" t="n">
        <v>3000</v>
      </c>
      <c r="AM51" s="416" t="inlineStr">
        <is>
          <t>6-12 weeks</t>
        </is>
      </c>
      <c r="AN51" s="443" t="inlineStr">
        <is>
          <t>615M ORDRED BY MARIA</t>
        </is>
      </c>
      <c r="AO51" s="419" t="n"/>
      <c r="AP51" s="419" t="n"/>
      <c r="AQ51" s="419" t="n"/>
      <c r="AR51" s="420" t="n">
        <v>1.17</v>
      </c>
      <c r="AS51" s="421" t="inlineStr">
        <is>
          <t>HH</t>
        </is>
      </c>
      <c r="AT51" s="421" t="inlineStr">
        <is>
          <t>EUR</t>
        </is>
      </c>
      <c r="AU51" s="421" t="inlineStr">
        <is>
          <t>FOB</t>
        </is>
      </c>
      <c r="AV51" s="421" t="inlineStr">
        <is>
          <t>90 DAYS NETT</t>
        </is>
      </c>
      <c r="AW51" s="421" t="inlineStr">
        <is>
          <t>cfmd</t>
        </is>
      </c>
      <c r="AX51" s="421">
        <f>IFERROR((BI51*(1-[1]Assumptions!$K$3))*(1-BG51),0)</f>
        <v/>
      </c>
      <c r="AY51" s="421" t="n">
        <v>45</v>
      </c>
      <c r="AZ51" s="421" t="n"/>
      <c r="BA51" s="421" t="n">
        <v>25.3</v>
      </c>
      <c r="BB51" s="422">
        <f>IFERROR(((IF(BA51&gt;0, BA51, IF(AZ51&gt;0, AZ51, 0))))*INDEX(Assumptions!$B:$B,MATCH(Y51,Assumptions!$A:$A,0)),0)</f>
        <v/>
      </c>
      <c r="BC51" s="422">
        <f>IFERROR(((IF(BA51&gt;0, BA51, IF(AZ51&gt;0, AZ51, 0))))*INDEX(Assumptions!$C:$C,MATCH(Y51,Assumptions!$A:$A,0)),0)</f>
        <v/>
      </c>
      <c r="BD51" s="422">
        <f>IFERROR(((IF(BA51&gt;0, BA51, IF(AZ51&gt;0, AZ51, 0))))*INDEX(Assumptions!$D:$D,MATCH(Y51,Assumptions!$A:$A,0)),0)</f>
        <v/>
      </c>
      <c r="BE51" s="422">
        <f>IFERROR(((IF(BA51&gt;0, BA51, IF(AZ51&gt;0, AZ51, 0))))*INDEX(Assumptions!$G:$G,MATCH(Z51,Assumptions!$F:$F,0)),0)</f>
        <v/>
      </c>
      <c r="BF51" s="422">
        <f>SUM(BB51:BE51)</f>
        <v/>
      </c>
      <c r="BG51" s="423">
        <f>IFERROR(INDEX(Assumptions!$B:$B,MATCH(Y51,Assumptions!$A:$A,0))+INDEX(Assumptions!$C:$C,MATCH(Y51,Assumptions!$A:$A,0))+INDEX(Assumptions!$D:$D,MATCH(Y51,Assumptions!$A:$A,0))+INDEX(Assumptions!$G:$G,MATCH(Z51,Assumptions!$F:$F,0)),0)</f>
        <v/>
      </c>
      <c r="BH51" s="421">
        <f>((IF(BA51&gt;0, BA51, IF(AZ51&gt;0, AZ51, 0))))+BF51</f>
        <v/>
      </c>
      <c r="BI51" s="421">
        <f>BL51/BK51</f>
        <v/>
      </c>
      <c r="BJ51" s="421">
        <f>BL51/2.38</f>
        <v/>
      </c>
      <c r="BK51" s="508" t="n">
        <v>2.5</v>
      </c>
      <c r="BL51" s="421" t="n">
        <v>149.95</v>
      </c>
      <c r="BM51" s="510">
        <f>IF(SUM(AZ51:BA51)=0,0,(BI51-BH51)/BI51)</f>
        <v/>
      </c>
      <c r="BN51" s="421">
        <f>AY51*CA51</f>
        <v/>
      </c>
      <c r="BO51" s="421" t="n">
        <v>6.8</v>
      </c>
      <c r="BP51" s="421" t="n">
        <v>3.1</v>
      </c>
      <c r="BQ51" s="425" t="n">
        <v>42605</v>
      </c>
      <c r="BR51" s="425" t="n"/>
      <c r="BS51" s="425" t="n"/>
      <c r="BT51" s="427" t="n"/>
      <c r="BU51" s="425" t="n"/>
      <c r="BV51" s="425" t="n"/>
      <c r="BW51" s="425" t="n"/>
      <c r="BX51" s="425" t="n">
        <v>42665</v>
      </c>
      <c r="BY51" s="513" t="inlineStr">
        <is>
          <t>NEW TEST WITH UNPIC HEM DETAILS 4CM</t>
        </is>
      </c>
      <c r="BZ51" s="513" t="n"/>
      <c r="CA51" s="508" t="n">
        <v>17</v>
      </c>
      <c r="CB51" s="429" t="inlineStr">
        <is>
          <t>27X32</t>
        </is>
      </c>
      <c r="CC51" s="429" t="n">
        <v>3</v>
      </c>
      <c r="CD51" s="430" t="n">
        <v>42669</v>
      </c>
      <c r="CE51" s="430" t="inlineStr">
        <is>
          <t>good fit</t>
        </is>
      </c>
      <c r="CF51" s="430" t="inlineStr">
        <is>
          <t>good fit</t>
        </is>
      </c>
      <c r="CG51" s="675" t="n"/>
      <c r="CH51" s="433" t="inlineStr">
        <is>
          <t>N/A</t>
        </is>
      </c>
      <c r="CI51" s="676" t="n">
        <v>42767</v>
      </c>
      <c r="CJ51" s="433" t="inlineStr">
        <is>
          <t>N/A</t>
        </is>
      </c>
      <c r="CK51" s="677" t="n"/>
      <c r="CL51" s="436" t="n"/>
      <c r="CM51" s="436" t="n"/>
      <c r="CN51" s="435" t="n">
        <v>42853</v>
      </c>
      <c r="CO51" s="435" t="n"/>
      <c r="CP51" s="435" t="n"/>
      <c r="CQ51" s="430" t="n">
        <v>42950</v>
      </c>
      <c r="CR51" s="430" t="inlineStr">
        <is>
          <t>Tunisia</t>
        </is>
      </c>
      <c r="CS51" s="429" t="inlineStr">
        <is>
          <t>5</t>
        </is>
      </c>
      <c r="CT51" s="430" t="n"/>
      <c r="CU51" s="430" t="n"/>
      <c r="CV51" s="676" t="n"/>
      <c r="CW51" s="438" t="n"/>
      <c r="CX51" s="438" t="n"/>
      <c r="CY51" s="438" t="n">
        <v>245</v>
      </c>
      <c r="CZ51" s="439">
        <f>CY51*AR51</f>
        <v/>
      </c>
      <c r="DA51" s="438" t="n"/>
      <c r="DB51" s="438" t="n"/>
      <c r="DC51" s="438" t="n"/>
      <c r="DD51" s="438" t="n">
        <v>4013267</v>
      </c>
      <c r="DE51" s="678">
        <f>CY51*BI51</f>
        <v/>
      </c>
      <c r="DF51" s="678">
        <f>DE51-(CY51*BH51)</f>
        <v/>
      </c>
      <c r="DG51" s="568" t="n"/>
      <c r="DH51" s="568" t="n"/>
      <c r="DI51" s="568" t="n"/>
      <c r="DJ51" s="568" t="n"/>
      <c r="DK51" s="568" t="n"/>
      <c r="DL51" s="568" t="n"/>
      <c r="DM51" s="568" t="n"/>
      <c r="DN51" s="568" t="n"/>
      <c r="DO51" s="568" t="n"/>
      <c r="DP51" s="568" t="n"/>
    </row>
    <row customFormat="1" customHeight="1" ht="15" r="52" s="530">
      <c r="A52" s="415" t="inlineStr">
        <is>
          <t>K170701502</t>
        </is>
      </c>
      <c r="B52" s="415" t="n">
        <v>2010102724</v>
      </c>
      <c r="C52" s="404" t="inlineStr">
        <is>
          <t>D.USED</t>
        </is>
      </c>
      <c r="D52" s="415" t="inlineStr">
        <is>
          <t>ANNE</t>
        </is>
      </c>
      <c r="E52" s="415" t="inlineStr">
        <is>
          <t>DARK VINTAGE</t>
        </is>
      </c>
      <c r="F52" s="415" t="n">
        <v>2</v>
      </c>
      <c r="G52" s="405" t="n"/>
      <c r="H52" s="674" t="n"/>
      <c r="I52" s="415" t="n"/>
      <c r="J52" s="487" t="inlineStr">
        <is>
          <t>JEANS</t>
        </is>
      </c>
      <c r="K52" s="415" t="n">
        <v>62046231</v>
      </c>
      <c r="L52" s="409" t="inlineStr">
        <is>
          <t>Women's or girls' cotton denim trousers and breeches (excl. industrial and occupational, bib and brace overalls and panties)</t>
        </is>
      </c>
      <c r="M52" s="410" t="inlineStr">
        <is>
          <t>WOMEN</t>
        </is>
      </c>
      <c r="N52" s="415" t="n"/>
      <c r="O52" s="411" t="inlineStr">
        <is>
          <t>23-2</t>
        </is>
      </c>
      <c r="P52" s="508" t="inlineStr">
        <is>
          <t>PP SPRAY + RESIN</t>
        </is>
      </c>
      <c r="Q52" s="508" t="n"/>
      <c r="R52" s="508" t="inlineStr">
        <is>
          <t>WARP</t>
        </is>
      </c>
      <c r="S52" s="508" t="inlineStr">
        <is>
          <t>MID RISE STRAIGHT</t>
        </is>
      </c>
      <c r="T52" s="508" t="inlineStr">
        <is>
          <t>24-32</t>
        </is>
      </c>
      <c r="U52" s="508" t="inlineStr">
        <is>
          <t>30-32-34</t>
        </is>
      </c>
      <c r="V52" s="508" t="inlineStr">
        <is>
          <t>C/O</t>
        </is>
      </c>
      <c r="W52" s="508" t="n"/>
      <c r="X52" s="508" t="inlineStr">
        <is>
          <t>SEASONAL MAIN</t>
        </is>
      </c>
      <c r="Y52" s="427" t="inlineStr">
        <is>
          <t>TUNISIA</t>
        </is>
      </c>
      <c r="Z52" s="427" t="inlineStr">
        <is>
          <t>ARTLAB</t>
        </is>
      </c>
      <c r="AA52" s="427" t="inlineStr">
        <is>
          <t>ARTLAB</t>
        </is>
      </c>
      <c r="AB52" s="427" t="inlineStr">
        <is>
          <t>INTERWASHING</t>
        </is>
      </c>
      <c r="AC52" s="508" t="n"/>
      <c r="AD52" s="508" t="inlineStr">
        <is>
          <t>ORTA</t>
        </is>
      </c>
      <c r="AE52" s="508" t="inlineStr">
        <is>
          <t>9593A-48 Crimson warp stretch</t>
        </is>
      </c>
      <c r="AF52" s="508" t="inlineStr">
        <is>
          <t>8551A-48 Crimson warp stretch</t>
        </is>
      </c>
      <c r="AG52" s="415" t="inlineStr">
        <is>
          <t>TBC</t>
        </is>
      </c>
      <c r="AH52" s="508" t="inlineStr">
        <is>
          <t>99% Sustainable fabric</t>
        </is>
      </c>
      <c r="AI52" s="508" t="inlineStr">
        <is>
          <t>99% Organic cotton, 1% elastane</t>
        </is>
      </c>
      <c r="AJ52" s="416" t="inlineStr">
        <is>
          <t>13,5 oz</t>
        </is>
      </c>
      <c r="AK52" s="417" t="inlineStr">
        <is>
          <t>6 / 150</t>
        </is>
      </c>
      <c r="AL52" s="416" t="n">
        <v>3000</v>
      </c>
      <c r="AM52" s="416" t="inlineStr">
        <is>
          <t>6-12 weeks</t>
        </is>
      </c>
      <c r="AN52" s="443" t="inlineStr">
        <is>
          <t>615M ORDRED BY MARIA</t>
        </is>
      </c>
      <c r="AO52" s="419" t="n"/>
      <c r="AP52" s="419" t="n"/>
      <c r="AQ52" s="419" t="n"/>
      <c r="AR52" s="420" t="n">
        <v>1.11</v>
      </c>
      <c r="AS52" s="421" t="inlineStr">
        <is>
          <t>HH</t>
        </is>
      </c>
      <c r="AT52" s="421" t="inlineStr">
        <is>
          <t>EUR</t>
        </is>
      </c>
      <c r="AU52" s="421" t="inlineStr">
        <is>
          <t>FOB</t>
        </is>
      </c>
      <c r="AV52" s="421" t="inlineStr">
        <is>
          <t>90 DAYS NETT</t>
        </is>
      </c>
      <c r="AW52" s="421" t="inlineStr">
        <is>
          <t>cfmd</t>
        </is>
      </c>
      <c r="AX52" s="421">
        <f>IFERROR((BI52*(1-[1]Assumptions!$K$3))*(1-BG52),0)</f>
        <v/>
      </c>
      <c r="AY52" s="421" t="n">
        <v>45</v>
      </c>
      <c r="AZ52" s="421" t="n"/>
      <c r="BA52" s="421" t="n">
        <v>24.5</v>
      </c>
      <c r="BB52" s="422">
        <f>IFERROR(((IF(BA52&gt;0, BA52, IF(AZ52&gt;0, AZ52, 0))))*INDEX(Assumptions!$B:$B,MATCH(Y52,Assumptions!$A:$A,0)),0)</f>
        <v/>
      </c>
      <c r="BC52" s="422">
        <f>IFERROR(((IF(BA52&gt;0, BA52, IF(AZ52&gt;0, AZ52, 0))))*INDEX(Assumptions!$C:$C,MATCH(Y52,Assumptions!$A:$A,0)),0)</f>
        <v/>
      </c>
      <c r="BD52" s="422">
        <f>IFERROR(((IF(BA52&gt;0, BA52, IF(AZ52&gt;0, AZ52, 0))))*INDEX(Assumptions!$D:$D,MATCH(Y52,Assumptions!$A:$A,0)),0)</f>
        <v/>
      </c>
      <c r="BE52" s="422">
        <f>IFERROR(((IF(BA52&gt;0, BA52, IF(AZ52&gt;0, AZ52, 0))))*INDEX(Assumptions!$G:$G,MATCH(Z52,Assumptions!$F:$F,0)),0)</f>
        <v/>
      </c>
      <c r="BF52" s="422">
        <f>SUM(BB52:BE52)</f>
        <v/>
      </c>
      <c r="BG52" s="423">
        <f>IFERROR(INDEX(Assumptions!$B:$B,MATCH(Y52,Assumptions!$A:$A,0))+INDEX(Assumptions!$C:$C,MATCH(Y52,Assumptions!$A:$A,0))+INDEX(Assumptions!$D:$D,MATCH(Y52,Assumptions!$A:$A,0))+INDEX(Assumptions!$G:$G,MATCH(Z52,Assumptions!$F:$F,0)),0)</f>
        <v/>
      </c>
      <c r="BH52" s="421">
        <f>((IF(BA52&gt;0, BA52, IF(AZ52&gt;0, AZ52, 0))))+BF52</f>
        <v/>
      </c>
      <c r="BI52" s="421">
        <f>BL52/BK52</f>
        <v/>
      </c>
      <c r="BJ52" s="421">
        <f>BL52/2.38</f>
        <v/>
      </c>
      <c r="BK52" s="508" t="n">
        <v>2.5</v>
      </c>
      <c r="BL52" s="421" t="n">
        <v>139.95</v>
      </c>
      <c r="BM52" s="510">
        <f>IF(SUM(AZ52:BA52)=0,0,(BI52-BH52)/BI52)</f>
        <v/>
      </c>
      <c r="BN52" s="421">
        <f>AY52*CA52</f>
        <v/>
      </c>
      <c r="BO52" s="421" t="n">
        <v>6.4</v>
      </c>
      <c r="BP52" s="421" t="n">
        <v>3.2</v>
      </c>
      <c r="BQ52" s="425" t="n">
        <v>42605</v>
      </c>
      <c r="BR52" s="425" t="n"/>
      <c r="BS52" s="425" t="n"/>
      <c r="BT52" s="427" t="n"/>
      <c r="BU52" s="425" t="n"/>
      <c r="BV52" s="425" t="n"/>
      <c r="BW52" s="425" t="inlineStr">
        <is>
          <t>N/A</t>
        </is>
      </c>
      <c r="BX52" s="425" t="n">
        <v>42665</v>
      </c>
      <c r="BY52" s="425" t="n"/>
      <c r="BZ52" s="425" t="n"/>
      <c r="CA52" s="508" t="n">
        <v>17</v>
      </c>
      <c r="CB52" s="429" t="inlineStr">
        <is>
          <t>27x32</t>
        </is>
      </c>
      <c r="CC52" s="429" t="n">
        <v>3</v>
      </c>
      <c r="CD52" s="429" t="inlineStr">
        <is>
          <t>26.10.16</t>
        </is>
      </c>
      <c r="CE52" s="430" t="inlineStr">
        <is>
          <t>best fit</t>
        </is>
      </c>
      <c r="CF52" s="430" t="inlineStr">
        <is>
          <t>best fit</t>
        </is>
      </c>
      <c r="CG52" s="675" t="n"/>
      <c r="CH52" s="676" t="inlineStr">
        <is>
          <t>NOT</t>
        </is>
      </c>
      <c r="CI52" s="676" t="n">
        <v>42767</v>
      </c>
      <c r="CJ52" s="433" t="n">
        <v>42747</v>
      </c>
      <c r="CK52" s="677" t="inlineStr">
        <is>
          <t>ex facty 25-02-17</t>
        </is>
      </c>
      <c r="CL52" s="436" t="inlineStr">
        <is>
          <t>send pattern for approval grain direction</t>
        </is>
      </c>
      <c r="CM52" s="436" t="n"/>
      <c r="CN52" s="435" t="n">
        <v>42853</v>
      </c>
      <c r="CO52" s="435" t="n"/>
      <c r="CP52" s="435" t="n"/>
      <c r="CQ52" s="430" t="n">
        <v>42936</v>
      </c>
      <c r="CR52" s="430" t="inlineStr">
        <is>
          <t>Tunisia</t>
        </is>
      </c>
      <c r="CS52" s="429" t="n"/>
      <c r="CT52" s="430" t="inlineStr">
        <is>
          <t>inseam 5 cm too long!</t>
        </is>
      </c>
      <c r="CU52" s="430" t="inlineStr">
        <is>
          <t>inseam 5 cm too long</t>
        </is>
      </c>
      <c r="CV52" s="676" t="n"/>
      <c r="CW52" s="438" t="n"/>
      <c r="CX52" s="438" t="n"/>
      <c r="CY52" s="438" t="n">
        <v>444</v>
      </c>
      <c r="CZ52" s="439">
        <f>CY52*AR52</f>
        <v/>
      </c>
      <c r="DA52" s="438" t="n"/>
      <c r="DB52" s="438" t="n"/>
      <c r="DC52" s="438" t="n"/>
      <c r="DD52" s="438" t="n">
        <v>4013268</v>
      </c>
      <c r="DE52" s="678">
        <f>CY52*BI52</f>
        <v/>
      </c>
      <c r="DF52" s="678">
        <f>DE52-(CY52*BH52)</f>
        <v/>
      </c>
      <c r="DG52" s="535" t="n"/>
      <c r="DH52" s="535" t="n"/>
      <c r="DI52" s="535" t="n"/>
      <c r="DJ52" s="535" t="n"/>
      <c r="DK52" s="535" t="n"/>
      <c r="DL52" s="535" t="n"/>
      <c r="DM52" s="535" t="n"/>
      <c r="DN52" s="535" t="n"/>
      <c r="DO52" s="535" t="n"/>
      <c r="DP52" s="535" t="n"/>
    </row>
    <row customFormat="1" customHeight="1" ht="15" r="53" s="530">
      <c r="A53" s="415" t="inlineStr">
        <is>
          <t>K170701503</t>
        </is>
      </c>
      <c r="B53" s="415" t="n">
        <v>2010102725</v>
      </c>
      <c r="C53" s="404" t="inlineStr">
        <is>
          <t>L.USED</t>
        </is>
      </c>
      <c r="D53" s="415" t="inlineStr">
        <is>
          <t>ANNE</t>
        </is>
      </c>
      <c r="E53" s="415" t="inlineStr">
        <is>
          <t xml:space="preserve">UNPICKED </t>
        </is>
      </c>
      <c r="F53" s="415" t="n">
        <v>1</v>
      </c>
      <c r="G53" s="405" t="n"/>
      <c r="H53" s="686" t="n"/>
      <c r="I53" s="415" t="n"/>
      <c r="J53" s="487" t="inlineStr">
        <is>
          <t>JEANS</t>
        </is>
      </c>
      <c r="K53" s="415" t="n">
        <v>62046231</v>
      </c>
      <c r="L53" s="409" t="inlineStr">
        <is>
          <t>Women's or girls' cotton denim trousers and breeches (excl. industrial and occupational, bib and brace overalls and panties)</t>
        </is>
      </c>
      <c r="M53" s="410" t="inlineStr">
        <is>
          <t>WOMEN</t>
        </is>
      </c>
      <c r="N53" s="415" t="n"/>
      <c r="O53" s="411" t="inlineStr">
        <is>
          <t>23-8</t>
        </is>
      </c>
      <c r="P53" s="508" t="inlineStr">
        <is>
          <t>BLEACH</t>
        </is>
      </c>
      <c r="Q53" s="508" t="n"/>
      <c r="R53" s="508" t="inlineStr">
        <is>
          <t>WARP</t>
        </is>
      </c>
      <c r="S53" s="508" t="inlineStr">
        <is>
          <t>MID RISE STRAIGHT</t>
        </is>
      </c>
      <c r="T53" s="508" t="inlineStr">
        <is>
          <t>24-32</t>
        </is>
      </c>
      <c r="U53" s="508" t="inlineStr">
        <is>
          <t>30-32-34</t>
        </is>
      </c>
      <c r="V53" s="508" t="inlineStr">
        <is>
          <t>C/O</t>
        </is>
      </c>
      <c r="W53" s="508" t="n"/>
      <c r="X53" s="508" t="inlineStr">
        <is>
          <t>SEASONAL MAIN</t>
        </is>
      </c>
      <c r="Y53" s="427" t="inlineStr">
        <is>
          <t>TUNISIA</t>
        </is>
      </c>
      <c r="Z53" s="427" t="inlineStr">
        <is>
          <t>ARTLAB</t>
        </is>
      </c>
      <c r="AA53" s="427" t="inlineStr">
        <is>
          <t>ARTLAB</t>
        </is>
      </c>
      <c r="AB53" s="427" t="inlineStr">
        <is>
          <t>INTERWASHING</t>
        </is>
      </c>
      <c r="AC53" s="508" t="n"/>
      <c r="AD53" s="508" t="inlineStr">
        <is>
          <t>ORTA</t>
        </is>
      </c>
      <c r="AE53" s="508" t="inlineStr">
        <is>
          <t>9593A-48 Crimson warp stretch</t>
        </is>
      </c>
      <c r="AF53" s="508" t="inlineStr">
        <is>
          <t>8551A-48 Crimson warp stretch</t>
        </is>
      </c>
      <c r="AG53" s="415" t="inlineStr">
        <is>
          <t>TBC</t>
        </is>
      </c>
      <c r="AH53" s="508" t="inlineStr">
        <is>
          <t>99% Sustainable fabric</t>
        </is>
      </c>
      <c r="AI53" s="508" t="inlineStr">
        <is>
          <t>99% Organic cotton, 1% elastane</t>
        </is>
      </c>
      <c r="AJ53" s="416" t="inlineStr">
        <is>
          <t>13,5 oz</t>
        </is>
      </c>
      <c r="AK53" s="417" t="inlineStr">
        <is>
          <t>6 / 150</t>
        </is>
      </c>
      <c r="AL53" s="416" t="n">
        <v>3000</v>
      </c>
      <c r="AM53" s="416" t="inlineStr">
        <is>
          <t>6-12 weeks</t>
        </is>
      </c>
      <c r="AN53" s="443" t="inlineStr">
        <is>
          <t>615M ORDRED BY MARIA</t>
        </is>
      </c>
      <c r="AO53" s="419" t="n"/>
      <c r="AP53" s="419" t="n"/>
      <c r="AQ53" s="419" t="n"/>
      <c r="AR53" s="420" t="n">
        <v>1.23</v>
      </c>
      <c r="AS53" s="421" t="inlineStr">
        <is>
          <t>HH</t>
        </is>
      </c>
      <c r="AT53" s="421" t="inlineStr">
        <is>
          <t>EUR</t>
        </is>
      </c>
      <c r="AU53" s="421" t="inlineStr">
        <is>
          <t>FOB</t>
        </is>
      </c>
      <c r="AV53" s="421" t="inlineStr">
        <is>
          <t>90 DAYS NETT</t>
        </is>
      </c>
      <c r="AW53" s="421" t="inlineStr">
        <is>
          <t>cfmd</t>
        </is>
      </c>
      <c r="AX53" s="421">
        <f>IFERROR((BI53*(1-[1]Assumptions!$K$3))*(1-BG53),0)</f>
        <v/>
      </c>
      <c r="AY53" s="421" t="n">
        <v>45</v>
      </c>
      <c r="AZ53" s="421" t="n"/>
      <c r="BA53" s="421" t="n">
        <v>22.7</v>
      </c>
      <c r="BB53" s="422">
        <f>IFERROR(((IF(BA53&gt;0, BA53, IF(AZ53&gt;0, AZ53, 0))))*INDEX(Assumptions!$B:$B,MATCH(Y53,Assumptions!$A:$A,0)),0)</f>
        <v/>
      </c>
      <c r="BC53" s="422">
        <f>IFERROR(((IF(BA53&gt;0, BA53, IF(AZ53&gt;0, AZ53, 0))))*INDEX(Assumptions!$C:$C,MATCH(Y53,Assumptions!$A:$A,0)),0)</f>
        <v/>
      </c>
      <c r="BD53" s="422">
        <f>IFERROR(((IF(BA53&gt;0, BA53, IF(AZ53&gt;0, AZ53, 0))))*INDEX(Assumptions!$D:$D,MATCH(Y53,Assumptions!$A:$A,0)),0)</f>
        <v/>
      </c>
      <c r="BE53" s="422">
        <f>IFERROR(((IF(BA53&gt;0, BA53, IF(AZ53&gt;0, AZ53, 0))))*INDEX(Assumptions!$G:$G,MATCH(Z53,Assumptions!$F:$F,0)),0)</f>
        <v/>
      </c>
      <c r="BF53" s="422">
        <f>SUM(BB53:BE53)</f>
        <v/>
      </c>
      <c r="BG53" s="423">
        <f>IFERROR(INDEX(Assumptions!$B:$B,MATCH(Y53,Assumptions!$A:$A,0))+INDEX(Assumptions!$C:$C,MATCH(Y53,Assumptions!$A:$A,0))+INDEX(Assumptions!$D:$D,MATCH(Y53,Assumptions!$A:$A,0))+INDEX(Assumptions!$G:$G,MATCH(Z53,Assumptions!$F:$F,0)),0)</f>
        <v/>
      </c>
      <c r="BH53" s="421">
        <f>((IF(BA53&gt;0, BA53, IF(AZ53&gt;0, AZ53, 0))))+BF53</f>
        <v/>
      </c>
      <c r="BI53" s="421">
        <f>BL53/BK53</f>
        <v/>
      </c>
      <c r="BJ53" s="421">
        <f>BL53/2.38</f>
        <v/>
      </c>
      <c r="BK53" s="508" t="n">
        <v>2.5</v>
      </c>
      <c r="BL53" s="421" t="n">
        <v>169.95</v>
      </c>
      <c r="BM53" s="510">
        <f>IF(SUM(AZ53:BA53)=0,0,(BI53-BH53)/BI53)</f>
        <v/>
      </c>
      <c r="BN53" s="421">
        <f>AY53*CA53</f>
        <v/>
      </c>
      <c r="BO53" s="421" t="n">
        <v>1.7</v>
      </c>
      <c r="BP53" s="421" t="n">
        <v>3.25</v>
      </c>
      <c r="BQ53" s="425" t="n">
        <v>42605</v>
      </c>
      <c r="BR53" s="426" t="n"/>
      <c r="BS53" s="425" t="n"/>
      <c r="BT53" s="427" t="n"/>
      <c r="BU53" s="425" t="n"/>
      <c r="BV53" s="425" t="n"/>
      <c r="BW53" s="425" t="inlineStr">
        <is>
          <t>N/A</t>
        </is>
      </c>
      <c r="BX53" s="425" t="n">
        <v>42665</v>
      </c>
      <c r="BY53" s="513" t="inlineStr">
        <is>
          <t xml:space="preserve">NEW TEST ORTA 8551 copy </t>
        </is>
      </c>
      <c r="BZ53" s="513" t="n"/>
      <c r="CA53" s="508" t="n">
        <v>20</v>
      </c>
      <c r="CB53" s="429" t="inlineStr">
        <is>
          <t>27x32</t>
        </is>
      </c>
      <c r="CC53" s="429" t="n">
        <v>3</v>
      </c>
      <c r="CD53" s="430" t="inlineStr">
        <is>
          <t>26.10.16</t>
        </is>
      </c>
      <c r="CE53" s="430" t="n"/>
      <c r="CF53" s="675" t="n"/>
      <c r="CG53" s="675" t="n"/>
      <c r="CH53" s="433" t="inlineStr">
        <is>
          <t>N/A</t>
        </is>
      </c>
      <c r="CI53" s="676" t="n">
        <v>42767</v>
      </c>
      <c r="CJ53" s="433" t="inlineStr">
        <is>
          <t>N/A</t>
        </is>
      </c>
      <c r="CK53" s="677" t="n"/>
      <c r="CL53" s="436" t="n"/>
      <c r="CM53" s="436" t="n"/>
      <c r="CN53" s="435" t="n">
        <v>42853</v>
      </c>
      <c r="CO53" s="435" t="n"/>
      <c r="CP53" s="435" t="n"/>
      <c r="CQ53" s="430" t="n">
        <v>42948</v>
      </c>
      <c r="CR53" s="430" t="inlineStr">
        <is>
          <t>Tunisia</t>
        </is>
      </c>
      <c r="CS53" s="429" t="n">
        <v>5</v>
      </c>
      <c r="CT53" s="430" t="n"/>
      <c r="CU53" s="430" t="n"/>
      <c r="CV53" s="676" t="n"/>
      <c r="CW53" s="438" t="n"/>
      <c r="CX53" s="438" t="n"/>
      <c r="CY53" s="438" t="n">
        <v>283</v>
      </c>
      <c r="CZ53" s="439">
        <f>CY53*AR53</f>
        <v/>
      </c>
      <c r="DA53" s="438" t="n"/>
      <c r="DB53" s="438" t="n"/>
      <c r="DC53" s="438" t="n"/>
      <c r="DD53" s="438" t="n">
        <v>4013269</v>
      </c>
      <c r="DE53" s="678">
        <f>CY53*BI53</f>
        <v/>
      </c>
      <c r="DF53" s="678">
        <f>DE53-(CY53*BH53)</f>
        <v/>
      </c>
      <c r="DG53" s="535" t="n"/>
      <c r="DH53" s="535" t="n"/>
      <c r="DI53" s="535" t="n"/>
      <c r="DJ53" s="535" t="n"/>
      <c r="DK53" s="535" t="n"/>
      <c r="DL53" s="535" t="n"/>
      <c r="DM53" s="535" t="n"/>
      <c r="DN53" s="535" t="n"/>
      <c r="DO53" s="535" t="n"/>
      <c r="DP53" s="535" t="n"/>
    </row>
    <row customFormat="1" customHeight="1" ht="15" r="54" s="530">
      <c r="A54" s="415" t="inlineStr">
        <is>
          <t>K170701504</t>
        </is>
      </c>
      <c r="B54" s="415" t="n">
        <v>2010102726</v>
      </c>
      <c r="C54" s="404" t="inlineStr">
        <is>
          <t>DBLACK</t>
        </is>
      </c>
      <c r="D54" s="415" t="inlineStr">
        <is>
          <t>ANNE LEVEL</t>
        </is>
      </c>
      <c r="E54" s="415" t="inlineStr">
        <is>
          <t>BLACK RINSE</t>
        </is>
      </c>
      <c r="F54" s="415" t="n">
        <v>2</v>
      </c>
      <c r="G54" s="405" t="n"/>
      <c r="H54" s="674" t="n"/>
      <c r="I54" s="532" t="n"/>
      <c r="J54" s="487" t="inlineStr">
        <is>
          <t>JEANS</t>
        </is>
      </c>
      <c r="K54" s="415" t="n">
        <v>62046231</v>
      </c>
      <c r="L54" s="409" t="inlineStr">
        <is>
          <t>Women's or girls' cotton denim trousers and breeches (excl. industrial and occupational, bib and brace overalls and panties)</t>
        </is>
      </c>
      <c r="M54" s="410" t="inlineStr">
        <is>
          <t>WOMEN</t>
        </is>
      </c>
      <c r="N54" s="415" t="n"/>
      <c r="O54" s="411" t="inlineStr">
        <is>
          <t>17-6</t>
        </is>
      </c>
      <c r="P54" s="508" t="inlineStr">
        <is>
          <t>NON BLEACH</t>
        </is>
      </c>
      <c r="Q54" s="508" t="n"/>
      <c r="R54" s="508" t="inlineStr">
        <is>
          <t>WARP</t>
        </is>
      </c>
      <c r="S54" s="508" t="inlineStr">
        <is>
          <t>MID RISE STRAIGHT</t>
        </is>
      </c>
      <c r="T54" s="508" t="inlineStr">
        <is>
          <t>24-32</t>
        </is>
      </c>
      <c r="U54" s="508" t="inlineStr">
        <is>
          <t>30-32-34</t>
        </is>
      </c>
      <c r="V54" s="508" t="inlineStr">
        <is>
          <t>NEW</t>
        </is>
      </c>
      <c r="W54" s="508" t="n"/>
      <c r="X54" s="508" t="inlineStr">
        <is>
          <t>SEASONAL MAIN</t>
        </is>
      </c>
      <c r="Y54" s="427" t="inlineStr">
        <is>
          <t>TUNISIA</t>
        </is>
      </c>
      <c r="Z54" s="427" t="inlineStr">
        <is>
          <t>ARTLAB</t>
        </is>
      </c>
      <c r="AA54" s="427" t="inlineStr">
        <is>
          <t>ARTLAB</t>
        </is>
      </c>
      <c r="AB54" s="427" t="inlineStr">
        <is>
          <t>INTERWASHING</t>
        </is>
      </c>
      <c r="AC54" s="508" t="n"/>
      <c r="AD54" s="525" t="inlineStr">
        <is>
          <t>CALIK</t>
        </is>
      </c>
      <c r="AE54" s="508" t="inlineStr">
        <is>
          <t>70599D Gleen black OD black organic</t>
        </is>
      </c>
      <c r="AF54" s="508" t="inlineStr">
        <is>
          <t>70103D Gleen Black OD Black</t>
        </is>
      </c>
      <c r="AG54" s="415" t="inlineStr">
        <is>
          <t>TBC</t>
        </is>
      </c>
      <c r="AH54" s="503" t="inlineStr">
        <is>
          <t>100% Sustainable fabric</t>
        </is>
      </c>
      <c r="AI54" s="508" t="inlineStr">
        <is>
          <t>100% Organic cotton</t>
        </is>
      </c>
      <c r="AJ54" s="416" t="inlineStr">
        <is>
          <t>12 oz</t>
        </is>
      </c>
      <c r="AK54" s="417" t="inlineStr">
        <is>
          <t>4,50 / 155</t>
        </is>
      </c>
      <c r="AL54" s="416" t="n"/>
      <c r="AM54" s="416" t="n"/>
      <c r="AN54" s="508" t="inlineStr">
        <is>
          <t>225M ORDERED BY MARIA</t>
        </is>
      </c>
      <c r="AO54" s="419" t="n"/>
      <c r="AP54" s="419" t="n"/>
      <c r="AQ54" s="419" t="n"/>
      <c r="AR54" s="420" t="n">
        <v>1.5</v>
      </c>
      <c r="AS54" s="421" t="n"/>
      <c r="AT54" s="421" t="inlineStr">
        <is>
          <t>EUR</t>
        </is>
      </c>
      <c r="AU54" s="421" t="inlineStr">
        <is>
          <t>FOB</t>
        </is>
      </c>
      <c r="AV54" s="421" t="inlineStr">
        <is>
          <t>90 DAYS NETT</t>
        </is>
      </c>
      <c r="AW54" s="421" t="inlineStr">
        <is>
          <t>cfmd</t>
        </is>
      </c>
      <c r="AX54" s="421">
        <f>IFERROR((BI54*(1-[1]Assumptions!$K$3))*(1-BG54),0)</f>
        <v/>
      </c>
      <c r="AY54" s="421" t="n">
        <v>45</v>
      </c>
      <c r="AZ54" s="421" t="n"/>
      <c r="BA54" s="421" t="n">
        <v>18.3</v>
      </c>
      <c r="BB54" s="422">
        <f>IFERROR(((IF(BA54&gt;0, BA54, IF(AZ54&gt;0, AZ54, 0))))*INDEX(Assumptions!$B:$B,MATCH(Y54,Assumptions!$A:$A,0)),0)</f>
        <v/>
      </c>
      <c r="BC54" s="422">
        <f>IFERROR(((IF(BA54&gt;0, BA54, IF(AZ54&gt;0, AZ54, 0))))*INDEX(Assumptions!$C:$C,MATCH(Y54,Assumptions!$A:$A,0)),0)</f>
        <v/>
      </c>
      <c r="BD54" s="422">
        <f>IFERROR(((IF(BA54&gt;0, BA54, IF(AZ54&gt;0, AZ54, 0))))*INDEX(Assumptions!$D:$D,MATCH(Y54,Assumptions!$A:$A,0)),0)</f>
        <v/>
      </c>
      <c r="BE54" s="422">
        <f>IFERROR(((IF(BA54&gt;0, BA54, IF(AZ54&gt;0, AZ54, 0))))*INDEX(Assumptions!$G:$G,MATCH(Z54,Assumptions!$F:$F,0)),0)</f>
        <v/>
      </c>
      <c r="BF54" s="422">
        <f>SUM(BB54:BE54)</f>
        <v/>
      </c>
      <c r="BG54" s="423">
        <f>IFERROR(INDEX(Assumptions!$B:$B,MATCH(Y54,Assumptions!$A:$A,0))+INDEX(Assumptions!$C:$C,MATCH(Y54,Assumptions!$A:$A,0))+INDEX(Assumptions!$D:$D,MATCH(Y54,Assumptions!$A:$A,0))+INDEX(Assumptions!$G:$G,MATCH(Z54,Assumptions!$F:$F,0)),0)</f>
        <v/>
      </c>
      <c r="BH54" s="421">
        <f>((IF(BA54&gt;0, BA54, IF(AZ54&gt;0, AZ54, 0))))+BF54</f>
        <v/>
      </c>
      <c r="BI54" s="421">
        <f>BL54/BK54</f>
        <v/>
      </c>
      <c r="BJ54" s="421">
        <f>BL54/2.38</f>
        <v/>
      </c>
      <c r="BK54" s="508" t="n">
        <v>2.5</v>
      </c>
      <c r="BL54" s="421" t="n">
        <v>139.95</v>
      </c>
      <c r="BM54" s="510">
        <f>IF(SUM(AZ54:BA54)=0,0,(BI54-BH54)/BI54)</f>
        <v/>
      </c>
      <c r="BN54" s="421">
        <f>AY54*CA54</f>
        <v/>
      </c>
      <c r="BO54" s="421" t="n">
        <v>0.75</v>
      </c>
      <c r="BP54" s="421" t="n">
        <v>3.3</v>
      </c>
      <c r="BQ54" s="425" t="n">
        <v>42605</v>
      </c>
      <c r="BR54" s="426" t="n"/>
      <c r="BS54" s="426" t="n"/>
      <c r="BT54" s="427" t="n"/>
      <c r="BU54" s="425" t="n">
        <v>42643</v>
      </c>
      <c r="BV54" s="425" t="n"/>
      <c r="BW54" s="425" t="n"/>
      <c r="BX54" s="425" t="n">
        <v>42665</v>
      </c>
      <c r="BY54" s="425" t="n"/>
      <c r="BZ54" s="425" t="n"/>
      <c r="CA54" s="508" t="n">
        <v>20</v>
      </c>
      <c r="CB54" s="429" t="inlineStr">
        <is>
          <t>27x32</t>
        </is>
      </c>
      <c r="CC54" s="429" t="n">
        <v>3</v>
      </c>
      <c r="CD54" s="430" t="n">
        <v>42669</v>
      </c>
      <c r="CE54" s="430" t="n"/>
      <c r="CF54" s="675" t="n"/>
      <c r="CG54" s="675" t="n"/>
      <c r="CH54" s="433" t="inlineStr">
        <is>
          <t>N/A</t>
        </is>
      </c>
      <c r="CI54" s="676" t="n">
        <v>42768</v>
      </c>
      <c r="CJ54" s="433" t="inlineStr">
        <is>
          <t>N/A</t>
        </is>
      </c>
      <c r="CK54" s="677" t="n"/>
      <c r="CL54" s="436" t="n"/>
      <c r="CM54" s="436" t="n"/>
      <c r="CN54" s="435" t="n">
        <v>42863</v>
      </c>
      <c r="CO54" s="435" t="n"/>
      <c r="CP54" s="435" t="n"/>
      <c r="CQ54" s="430" t="n">
        <v>42936</v>
      </c>
      <c r="CR54" s="430" t="inlineStr">
        <is>
          <t>Tunisia</t>
        </is>
      </c>
      <c r="CS54" s="429" t="n"/>
      <c r="CT54" s="430" t="inlineStr">
        <is>
          <t>level on the bottom is not cut off</t>
        </is>
      </c>
      <c r="CU54" s="430" t="inlineStr">
        <is>
          <t>level on the bottom is not cut off (re shoot?)</t>
        </is>
      </c>
      <c r="CV54" s="676" t="n"/>
      <c r="CW54" s="438" t="n"/>
      <c r="CX54" s="438" t="n"/>
      <c r="CY54" s="438" t="n">
        <v>303</v>
      </c>
      <c r="CZ54" s="439">
        <f>CY54*AR54</f>
        <v/>
      </c>
      <c r="DA54" s="438" t="n"/>
      <c r="DB54" s="438" t="n"/>
      <c r="DC54" s="438" t="n"/>
      <c r="DD54" s="438" t="n">
        <v>4013270</v>
      </c>
      <c r="DE54" s="678">
        <f>CY54*BI54</f>
        <v/>
      </c>
      <c r="DF54" s="678">
        <f>DE54-(CY54*BH54)</f>
        <v/>
      </c>
    </row>
    <row customFormat="1" customHeight="1" ht="15" r="55" s="530">
      <c r="A55" s="415" t="inlineStr">
        <is>
          <t>K170701505</t>
        </is>
      </c>
      <c r="B55" s="415" t="n">
        <v>2010102727</v>
      </c>
      <c r="C55" s="404" t="inlineStr">
        <is>
          <t>L.USED</t>
        </is>
      </c>
      <c r="D55" s="415" t="inlineStr">
        <is>
          <t>ANNE</t>
        </is>
      </c>
      <c r="E55" s="415" t="inlineStr">
        <is>
          <t xml:space="preserve">VINTAGE TINT MARBLE </t>
        </is>
      </c>
      <c r="F55" s="415" t="n">
        <v>1</v>
      </c>
      <c r="G55" s="405" t="n"/>
      <c r="H55" s="674" t="n"/>
      <c r="I55" s="532" t="n"/>
      <c r="J55" s="487" t="inlineStr">
        <is>
          <t>JEANS</t>
        </is>
      </c>
      <c r="K55" s="415" t="n">
        <v>62046231</v>
      </c>
      <c r="L55" s="409" t="inlineStr">
        <is>
          <t>Women's or girls' cotton denim trousers and breeches (excl. industrial and occupational, bib and brace overalls and panties)</t>
        </is>
      </c>
      <c r="M55" s="410" t="inlineStr">
        <is>
          <t>WOMEN</t>
        </is>
      </c>
      <c r="N55" s="415" t="n"/>
      <c r="O55" s="411" t="inlineStr">
        <is>
          <t>3-6</t>
        </is>
      </c>
      <c r="P55" s="508" t="inlineStr">
        <is>
          <t>PP SPRAY</t>
        </is>
      </c>
      <c r="Q55" s="508" t="n"/>
      <c r="R55" s="508" t="inlineStr">
        <is>
          <t>NON</t>
        </is>
      </c>
      <c r="S55" s="508" t="inlineStr">
        <is>
          <t>MID RISE STRAIGHT</t>
        </is>
      </c>
      <c r="T55" s="508" t="inlineStr">
        <is>
          <t>24-32</t>
        </is>
      </c>
      <c r="U55" s="508" t="inlineStr">
        <is>
          <t>30-32-34</t>
        </is>
      </c>
      <c r="V55" s="508" t="inlineStr">
        <is>
          <t>C/O</t>
        </is>
      </c>
      <c r="W55" s="508" t="n"/>
      <c r="X55" s="508" t="inlineStr">
        <is>
          <t>SEASONAL MAIN</t>
        </is>
      </c>
      <c r="Y55" s="427" t="inlineStr">
        <is>
          <t>TUNISIA</t>
        </is>
      </c>
      <c r="Z55" s="427" t="inlineStr">
        <is>
          <t>ARTLAB</t>
        </is>
      </c>
      <c r="AA55" s="427" t="inlineStr">
        <is>
          <t>ARTLAB</t>
        </is>
      </c>
      <c r="AB55" s="427" t="inlineStr">
        <is>
          <t>INTERWASHING</t>
        </is>
      </c>
      <c r="AC55" s="508" t="n"/>
      <c r="AD55" s="415" t="inlineStr">
        <is>
          <t>ORTA</t>
        </is>
      </c>
      <c r="AE55" s="508" t="n">
        <v>9560</v>
      </c>
      <c r="AF55" s="508" t="n"/>
      <c r="AG55" s="415" t="inlineStr">
        <is>
          <t>TBC</t>
        </is>
      </c>
      <c r="AH55" s="508" t="inlineStr">
        <is>
          <t>56% Sustainable fabric</t>
        </is>
      </c>
      <c r="AI55" s="508" t="inlineStr">
        <is>
          <t>56% Organic cotton (warp), 44% cotton (weft)</t>
        </is>
      </c>
      <c r="AJ55" s="416" t="inlineStr">
        <is>
          <t>15 oz</t>
        </is>
      </c>
      <c r="AK55" s="417" t="inlineStr">
        <is>
          <t>5,35 / 150</t>
        </is>
      </c>
      <c r="AL55" s="416" t="n"/>
      <c r="AM55" s="416" t="n"/>
      <c r="AN55" s="508" t="inlineStr">
        <is>
          <t>135M ORDERED BY MARIA</t>
        </is>
      </c>
      <c r="AO55" s="419" t="n"/>
      <c r="AP55" s="419" t="n"/>
      <c r="AQ55" s="419" t="n"/>
      <c r="AR55" s="420" t="n">
        <v>1.16</v>
      </c>
      <c r="AS55" s="421" t="n"/>
      <c r="AT55" s="421" t="inlineStr">
        <is>
          <t>EUR</t>
        </is>
      </c>
      <c r="AU55" s="421" t="inlineStr">
        <is>
          <t>FOB</t>
        </is>
      </c>
      <c r="AV55" s="421" t="inlineStr">
        <is>
          <t>90 DAYS NETT</t>
        </is>
      </c>
      <c r="AW55" s="421" t="inlineStr">
        <is>
          <t>cfmd</t>
        </is>
      </c>
      <c r="AX55" s="421">
        <f>IFERROR((BI55*(1-[1]Assumptions!$K$3))*(1-BG55),0)</f>
        <v/>
      </c>
      <c r="AY55" s="421" t="n">
        <v>45</v>
      </c>
      <c r="AZ55" s="421" t="n"/>
      <c r="BA55" s="421" t="n">
        <v>25.1</v>
      </c>
      <c r="BB55" s="422">
        <f>IFERROR(((IF(BA55&gt;0, BA55, IF(AZ55&gt;0, AZ55, 0))))*INDEX(Assumptions!$B:$B,MATCH(Y55,Assumptions!$A:$A,0)),0)</f>
        <v/>
      </c>
      <c r="BC55" s="422">
        <f>IFERROR(((IF(BA55&gt;0, BA55, IF(AZ55&gt;0, AZ55, 0))))*INDEX(Assumptions!$C:$C,MATCH(Y55,Assumptions!$A:$A,0)),0)</f>
        <v/>
      </c>
      <c r="BD55" s="422">
        <f>IFERROR(((IF(BA55&gt;0, BA55, IF(AZ55&gt;0, AZ55, 0))))*INDEX(Assumptions!$D:$D,MATCH(Y55,Assumptions!$A:$A,0)),0)</f>
        <v/>
      </c>
      <c r="BE55" s="422">
        <f>IFERROR(((IF(BA55&gt;0, BA55, IF(AZ55&gt;0, AZ55, 0))))*INDEX(Assumptions!$G:$G,MATCH(Z55,Assumptions!$F:$F,0)),0)</f>
        <v/>
      </c>
      <c r="BF55" s="422">
        <f>SUM(BB55:BE55)</f>
        <v/>
      </c>
      <c r="BG55" s="423">
        <f>IFERROR(INDEX(Assumptions!$B:$B,MATCH(Y55,Assumptions!$A:$A,0))+INDEX(Assumptions!$C:$C,MATCH(Y55,Assumptions!$A:$A,0))+INDEX(Assumptions!$D:$D,MATCH(Y55,Assumptions!$A:$A,0))+INDEX(Assumptions!$G:$G,MATCH(Z55,Assumptions!$F:$F,0)),0)</f>
        <v/>
      </c>
      <c r="BH55" s="421">
        <f>((IF(BA55&gt;0, BA55, IF(AZ55&gt;0, AZ55, 0))))+BF55</f>
        <v/>
      </c>
      <c r="BI55" s="421">
        <f>BL55/BK55</f>
        <v/>
      </c>
      <c r="BJ55" s="421">
        <f>BL55/2.38</f>
        <v/>
      </c>
      <c r="BK55" s="508" t="n">
        <v>2.5</v>
      </c>
      <c r="BL55" s="421" t="n">
        <v>149.95</v>
      </c>
      <c r="BM55" s="510">
        <f>IF(SUM(AZ55:BA55)=0,0,(BI55-BH55)/BI55)</f>
        <v/>
      </c>
      <c r="BN55" s="421">
        <f>AY55*CA55</f>
        <v/>
      </c>
      <c r="BO55" s="421" t="n">
        <v>7.9</v>
      </c>
      <c r="BP55" s="421" t="n">
        <v>2.7</v>
      </c>
      <c r="BQ55" s="425" t="n">
        <v>42605</v>
      </c>
      <c r="BR55" s="425" t="n"/>
      <c r="BS55" s="425" t="n"/>
      <c r="BT55" s="427" t="n"/>
      <c r="BU55" s="425" t="n"/>
      <c r="BV55" s="425" t="n"/>
      <c r="BW55" s="425" t="inlineStr">
        <is>
          <t>N/A</t>
        </is>
      </c>
      <c r="BX55" s="425" t="n">
        <v>42665</v>
      </c>
      <c r="BY55" s="513" t="inlineStr">
        <is>
          <t xml:space="preserve">NEW TEST FOR WASH </t>
        </is>
      </c>
      <c r="BZ55" s="513" t="n"/>
      <c r="CA55" s="508" t="n">
        <v>17</v>
      </c>
      <c r="CB55" s="429" t="inlineStr">
        <is>
          <t>27x32</t>
        </is>
      </c>
      <c r="CC55" s="429" t="n">
        <v>3</v>
      </c>
      <c r="CD55" s="430" t="n">
        <v>42669</v>
      </c>
      <c r="CE55" s="430" t="n"/>
      <c r="CF55" s="675" t="n"/>
      <c r="CG55" s="675" t="n"/>
      <c r="CH55" s="676" t="inlineStr">
        <is>
          <t>27X32</t>
        </is>
      </c>
      <c r="CI55" s="676" t="n">
        <v>42767</v>
      </c>
      <c r="CJ55" s="433" t="n">
        <v>42747</v>
      </c>
      <c r="CK55" s="677" t="n">
        <v>42815</v>
      </c>
      <c r="CL55" s="436" t="inlineStr">
        <is>
          <t>2 tests one with all pattern pcs in grain one with only WB not in grain</t>
        </is>
      </c>
      <c r="CM55" s="436" t="n">
        <v>42832</v>
      </c>
      <c r="CN55" s="435" t="n">
        <v>42860</v>
      </c>
      <c r="CO55" s="435" t="n"/>
      <c r="CP55" s="435" t="n"/>
      <c r="CQ55" s="430" t="n">
        <v>42957</v>
      </c>
      <c r="CR55" s="430" t="inlineStr">
        <is>
          <t>Amsterdam</t>
        </is>
      </c>
      <c r="CS55" s="429" t="n"/>
      <c r="CT55" s="430" t="n"/>
      <c r="CU55" s="430" t="n"/>
      <c r="CV55" s="676" t="n"/>
      <c r="CW55" s="438" t="n"/>
      <c r="CX55" s="438" t="n"/>
      <c r="CY55" s="438" t="n">
        <v>209</v>
      </c>
      <c r="CZ55" s="439">
        <f>CY55*AR55</f>
        <v/>
      </c>
      <c r="DA55" s="438" t="n"/>
      <c r="DB55" s="438" t="n"/>
      <c r="DC55" s="438" t="n"/>
      <c r="DD55" s="438" t="n">
        <v>4013271</v>
      </c>
      <c r="DE55" s="678">
        <f>CY55*BI55</f>
        <v/>
      </c>
      <c r="DF55" s="678">
        <f>DE55-(CY55*BH55)</f>
        <v/>
      </c>
    </row>
    <row customFormat="1" customHeight="1" ht="15" r="56" s="530">
      <c r="A56" s="415" t="inlineStr">
        <is>
          <t>K170701601</t>
        </is>
      </c>
      <c r="B56" s="415" t="n">
        <v>2010102728</v>
      </c>
      <c r="C56" s="404" t="inlineStr">
        <is>
          <t>M.USED</t>
        </is>
      </c>
      <c r="D56" s="415" t="inlineStr">
        <is>
          <t>SADE</t>
        </is>
      </c>
      <c r="E56" s="415" t="inlineStr">
        <is>
          <t>MARBLE VINTAGE</t>
        </is>
      </c>
      <c r="F56" s="415" t="n">
        <v>1</v>
      </c>
      <c r="G56" s="405" t="n"/>
      <c r="H56" s="686" t="n"/>
      <c r="I56" s="415" t="n"/>
      <c r="J56" s="487" t="inlineStr">
        <is>
          <t>JEANS</t>
        </is>
      </c>
      <c r="K56" s="415" t="n">
        <v>62046231</v>
      </c>
      <c r="L56" s="409" t="inlineStr">
        <is>
          <t>Women's or girls' cotton denim trousers and breeches (excl. industrial and occupational, bib and brace overalls and panties)</t>
        </is>
      </c>
      <c r="M56" s="410" t="inlineStr">
        <is>
          <t>WOMEN</t>
        </is>
      </c>
      <c r="N56" s="415" t="n"/>
      <c r="O56" s="411" t="inlineStr">
        <is>
          <t>23-3</t>
        </is>
      </c>
      <c r="P56" s="508" t="inlineStr">
        <is>
          <t>PP SPRAY + RESIN + BLEACH</t>
        </is>
      </c>
      <c r="Q56" s="508" t="n"/>
      <c r="R56" s="508" t="inlineStr">
        <is>
          <t>WARP</t>
        </is>
      </c>
      <c r="S56" s="508" t="inlineStr">
        <is>
          <t>RELAXED WIDE LEG</t>
        </is>
      </c>
      <c r="T56" s="508" t="inlineStr">
        <is>
          <t>24-32</t>
        </is>
      </c>
      <c r="U56" s="508" t="inlineStr">
        <is>
          <t>30-32-34</t>
        </is>
      </c>
      <c r="V56" s="508" t="inlineStr">
        <is>
          <t>C/O</t>
        </is>
      </c>
      <c r="W56" s="508" t="n"/>
      <c r="X56" s="508" t="inlineStr">
        <is>
          <t>SEASONAL MAIN</t>
        </is>
      </c>
      <c r="Y56" s="427" t="inlineStr">
        <is>
          <t>TUNISIA</t>
        </is>
      </c>
      <c r="Z56" s="427" t="inlineStr">
        <is>
          <t>ARTLAB</t>
        </is>
      </c>
      <c r="AA56" s="427" t="inlineStr">
        <is>
          <t>ARTLAB</t>
        </is>
      </c>
      <c r="AB56" s="427" t="inlineStr">
        <is>
          <t>INTERWASHING</t>
        </is>
      </c>
      <c r="AC56" s="508" t="n"/>
      <c r="AD56" s="415" t="inlineStr">
        <is>
          <t>ORTA</t>
        </is>
      </c>
      <c r="AE56" s="508" t="inlineStr">
        <is>
          <t>9593A-48 Crimson warp stretch</t>
        </is>
      </c>
      <c r="AF56" s="508" t="inlineStr">
        <is>
          <t>8551A-48 Crimson warp stretch</t>
        </is>
      </c>
      <c r="AG56" s="415" t="inlineStr">
        <is>
          <t>TBC</t>
        </is>
      </c>
      <c r="AH56" s="508" t="inlineStr">
        <is>
          <t>99% Sustainable fabric</t>
        </is>
      </c>
      <c r="AI56" s="508" t="inlineStr">
        <is>
          <t>99% Organic cotton, 1% elastane</t>
        </is>
      </c>
      <c r="AJ56" s="416" t="inlineStr">
        <is>
          <t>13,5 oz</t>
        </is>
      </c>
      <c r="AK56" s="417" t="inlineStr">
        <is>
          <t>6 / 150</t>
        </is>
      </c>
      <c r="AL56" s="416" t="n">
        <v>3000</v>
      </c>
      <c r="AM56" s="416" t="inlineStr">
        <is>
          <t>6-12 weeks</t>
        </is>
      </c>
      <c r="AN56" s="443" t="inlineStr">
        <is>
          <t>615M ORDRED BY MARIA</t>
        </is>
      </c>
      <c r="AO56" s="419" t="n"/>
      <c r="AP56" s="419" t="n"/>
      <c r="AQ56" s="419" t="n"/>
      <c r="AR56" s="420" t="n">
        <v>1.16</v>
      </c>
      <c r="AS56" s="421" t="inlineStr">
        <is>
          <t>HH</t>
        </is>
      </c>
      <c r="AT56" s="421" t="inlineStr">
        <is>
          <t>EUR</t>
        </is>
      </c>
      <c r="AU56" s="421" t="inlineStr">
        <is>
          <t>FOB</t>
        </is>
      </c>
      <c r="AV56" s="421" t="inlineStr">
        <is>
          <t>90 DAYS NETT</t>
        </is>
      </c>
      <c r="AW56" s="421" t="inlineStr">
        <is>
          <t>cfmd</t>
        </is>
      </c>
      <c r="AX56" s="421">
        <f>IFERROR((BI56*(1-[1]Assumptions!$K$3))*(1-BG56),0)</f>
        <v/>
      </c>
      <c r="AY56" s="421" t="n">
        <v>45</v>
      </c>
      <c r="AZ56" s="421" t="n"/>
      <c r="BA56" s="421" t="n">
        <v>25.4</v>
      </c>
      <c r="BB56" s="422">
        <f>IFERROR(((IF(BA56&gt;0, BA56, IF(AZ56&gt;0, AZ56, 0))))*INDEX(Assumptions!$B:$B,MATCH(Y56,Assumptions!$A:$A,0)),0)</f>
        <v/>
      </c>
      <c r="BC56" s="422">
        <f>IFERROR(((IF(BA56&gt;0, BA56, IF(AZ56&gt;0, AZ56, 0))))*INDEX(Assumptions!$C:$C,MATCH(Y56,Assumptions!$A:$A,0)),0)</f>
        <v/>
      </c>
      <c r="BD56" s="422">
        <f>IFERROR(((IF(BA56&gt;0, BA56, IF(AZ56&gt;0, AZ56, 0))))*INDEX(Assumptions!$D:$D,MATCH(Y56,Assumptions!$A:$A,0)),0)</f>
        <v/>
      </c>
      <c r="BE56" s="422">
        <f>IFERROR(((IF(BA56&gt;0, BA56, IF(AZ56&gt;0, AZ56, 0))))*INDEX(Assumptions!$G:$G,MATCH(Z56,Assumptions!$F:$F,0)),0)</f>
        <v/>
      </c>
      <c r="BF56" s="422">
        <f>SUM(BB56:BE56)</f>
        <v/>
      </c>
      <c r="BG56" s="423">
        <f>IFERROR(INDEX(Assumptions!$B:$B,MATCH(Y56,Assumptions!$A:$A,0))+INDEX(Assumptions!$C:$C,MATCH(Y56,Assumptions!$A:$A,0))+INDEX(Assumptions!$D:$D,MATCH(Y56,Assumptions!$A:$A,0))+INDEX(Assumptions!$G:$G,MATCH(Z56,Assumptions!$F:$F,0)),0)</f>
        <v/>
      </c>
      <c r="BH56" s="421">
        <f>((IF(BA56&gt;0, BA56, IF(AZ56&gt;0, AZ56, 0))))+BF56</f>
        <v/>
      </c>
      <c r="BI56" s="421">
        <f>BL56/BK56</f>
        <v/>
      </c>
      <c r="BJ56" s="421">
        <f>BL56/2.38</f>
        <v/>
      </c>
      <c r="BK56" s="508" t="n">
        <v>2.5</v>
      </c>
      <c r="BL56" s="421" t="n">
        <v>139.95</v>
      </c>
      <c r="BM56" s="510">
        <f>IF(SUM(AZ56:BA56)=0,0,(BI56-BH56)/BI56)</f>
        <v/>
      </c>
      <c r="BN56" s="421">
        <f>AY56*CA56</f>
        <v/>
      </c>
      <c r="BO56" s="421" t="n">
        <v>7.55</v>
      </c>
      <c r="BP56" s="421" t="n">
        <v>2.7</v>
      </c>
      <c r="BQ56" s="425" t="n">
        <v>42605</v>
      </c>
      <c r="BR56" s="426" t="n"/>
      <c r="BS56" s="425" t="n"/>
      <c r="BT56" s="427" t="n"/>
      <c r="BU56" s="425" t="n"/>
      <c r="BV56" s="425" t="n"/>
      <c r="BW56" s="425" t="inlineStr">
        <is>
          <t>N/A</t>
        </is>
      </c>
      <c r="BX56" s="425" t="n">
        <v>42665</v>
      </c>
      <c r="BY56" s="425" t="n"/>
      <c r="BZ56" s="425" t="n"/>
      <c r="CA56" s="508" t="n">
        <v>17</v>
      </c>
      <c r="CB56" s="429" t="inlineStr">
        <is>
          <t>27x32</t>
        </is>
      </c>
      <c r="CC56" s="429" t="n">
        <v>3</v>
      </c>
      <c r="CD56" s="430" t="n">
        <v>42669</v>
      </c>
      <c r="CE56" s="430" t="n"/>
      <c r="CF56" s="675" t="n"/>
      <c r="CG56" s="675" t="n"/>
      <c r="CH56" s="676" t="inlineStr">
        <is>
          <t>NOT</t>
        </is>
      </c>
      <c r="CI56" s="676" t="n">
        <v>42767</v>
      </c>
      <c r="CJ56" s="433" t="n">
        <v>42747</v>
      </c>
      <c r="CK56" s="677" t="inlineStr">
        <is>
          <t>ex facty 25-02-17</t>
        </is>
      </c>
      <c r="CL56" s="436" t="inlineStr">
        <is>
          <t>send pattern for approval grain direction</t>
        </is>
      </c>
      <c r="CM56" s="436" t="n"/>
      <c r="CN56" s="435" t="n">
        <v>42853</v>
      </c>
      <c r="CO56" s="435" t="n"/>
      <c r="CP56" s="435" t="n"/>
      <c r="CQ56" s="430" t="n">
        <v>42936</v>
      </c>
      <c r="CR56" s="430" t="inlineStr">
        <is>
          <t>Tunisia</t>
        </is>
      </c>
      <c r="CS56" s="429" t="n"/>
      <c r="CT56" s="430" t="inlineStr">
        <is>
          <t>Inseam 2-4 cm too short!</t>
        </is>
      </c>
      <c r="CU56" s="430" t="inlineStr">
        <is>
          <t>Inseam 2-4 cm too short</t>
        </is>
      </c>
      <c r="CV56" s="676" t="n"/>
      <c r="CW56" s="438" t="n"/>
      <c r="CX56" s="438" t="n"/>
      <c r="CY56" s="438" t="n">
        <v>275</v>
      </c>
      <c r="CZ56" s="439">
        <f>CY56*AR56</f>
        <v/>
      </c>
      <c r="DA56" s="438" t="n"/>
      <c r="DB56" s="438" t="n"/>
      <c r="DC56" s="438" t="n"/>
      <c r="DD56" s="438" t="n">
        <v>4013272</v>
      </c>
      <c r="DE56" s="678">
        <f>CY56*BI56</f>
        <v/>
      </c>
      <c r="DF56" s="678">
        <f>DE56-(CY56*BH56)</f>
        <v/>
      </c>
      <c r="DG56" s="584" t="n"/>
      <c r="DH56" s="584" t="n"/>
      <c r="DI56" s="584" t="n"/>
      <c r="DJ56" s="584" t="n"/>
      <c r="DK56" s="584" t="n"/>
      <c r="DL56" s="584" t="n"/>
      <c r="DM56" s="584" t="n"/>
      <c r="DN56" s="584" t="n"/>
      <c r="DO56" s="584" t="n"/>
      <c r="DP56" s="584" t="n"/>
    </row>
    <row customFormat="1" customHeight="1" ht="15" r="57" s="568">
      <c r="A57" s="464" t="inlineStr">
        <is>
          <t>K170701602</t>
        </is>
      </c>
      <c r="B57" s="464" t="n">
        <v>2010102729</v>
      </c>
      <c r="C57" s="454" t="inlineStr">
        <is>
          <t>D.USED</t>
        </is>
      </c>
      <c r="D57" s="464" t="inlineStr">
        <is>
          <t>SADE</t>
        </is>
      </c>
      <c r="E57" s="464" t="inlineStr">
        <is>
          <t>VINTAGE STAINED</t>
        </is>
      </c>
      <c r="F57" s="464" t="n">
        <v>2</v>
      </c>
      <c r="G57" s="455" t="inlineStr">
        <is>
          <t>x</t>
        </is>
      </c>
      <c r="H57" s="484" t="n">
        <v>42840</v>
      </c>
      <c r="I57" s="464" t="n"/>
      <c r="J57" s="521" t="inlineStr">
        <is>
          <t>JEANS</t>
        </is>
      </c>
      <c r="K57" s="464" t="n">
        <v>62046231</v>
      </c>
      <c r="L57" s="457" t="inlineStr">
        <is>
          <t>Women's or girls' cotton denim trousers and breeches (excl. industrial and occupational, bib and brace overalls and panties)</t>
        </is>
      </c>
      <c r="M57" s="458" t="inlineStr">
        <is>
          <t>WOMEN</t>
        </is>
      </c>
      <c r="N57" s="464" t="n"/>
      <c r="O57" s="460" t="inlineStr">
        <is>
          <t>23-10</t>
        </is>
      </c>
      <c r="P57" s="462" t="inlineStr">
        <is>
          <t>PP SPRAY</t>
        </is>
      </c>
      <c r="Q57" s="462" t="n"/>
      <c r="R57" s="462" t="inlineStr">
        <is>
          <t>WARP</t>
        </is>
      </c>
      <c r="S57" s="462" t="inlineStr">
        <is>
          <t>RELAXED WIDE LEG</t>
        </is>
      </c>
      <c r="T57" s="462" t="inlineStr">
        <is>
          <t>24-32</t>
        </is>
      </c>
      <c r="U57" s="462" t="inlineStr">
        <is>
          <t>30-32-34</t>
        </is>
      </c>
      <c r="V57" s="462" t="inlineStr">
        <is>
          <t>C/O</t>
        </is>
      </c>
      <c r="W57" s="462" t="n"/>
      <c r="X57" s="462" t="inlineStr">
        <is>
          <t>SEASONAL MAIN</t>
        </is>
      </c>
      <c r="Y57" s="472" t="inlineStr">
        <is>
          <t>TUNISIA</t>
        </is>
      </c>
      <c r="Z57" s="472" t="inlineStr">
        <is>
          <t>ARTLAB</t>
        </is>
      </c>
      <c r="AA57" s="472" t="inlineStr">
        <is>
          <t>ARTLAB</t>
        </is>
      </c>
      <c r="AB57" s="472" t="inlineStr">
        <is>
          <t>INTERWASHING</t>
        </is>
      </c>
      <c r="AC57" s="462" t="n"/>
      <c r="AD57" s="464" t="inlineStr">
        <is>
          <t>ORTA</t>
        </is>
      </c>
      <c r="AE57" s="462" t="inlineStr">
        <is>
          <t>9593A-48 Crimson warp stretch</t>
        </is>
      </c>
      <c r="AF57" s="462" t="inlineStr">
        <is>
          <t>8551A-48 Crimson warp stretch</t>
        </is>
      </c>
      <c r="AG57" s="464" t="inlineStr">
        <is>
          <t>TBC</t>
        </is>
      </c>
      <c r="AH57" s="462" t="inlineStr">
        <is>
          <t>99% Sustainable fabric</t>
        </is>
      </c>
      <c r="AI57" s="462" t="inlineStr">
        <is>
          <t>99% Organic cotton, 1% elastane</t>
        </is>
      </c>
      <c r="AJ57" s="462" t="inlineStr">
        <is>
          <t>13,5 oz</t>
        </is>
      </c>
      <c r="AK57" s="465" t="inlineStr">
        <is>
          <t>6 / 150</t>
        </is>
      </c>
      <c r="AL57" s="462" t="n">
        <v>3000</v>
      </c>
      <c r="AM57" s="462" t="inlineStr">
        <is>
          <t>6-12 weeks</t>
        </is>
      </c>
      <c r="AN57" s="492" t="inlineStr">
        <is>
          <t>615M ORDRED BY MARIA</t>
        </is>
      </c>
      <c r="AO57" s="466" t="n"/>
      <c r="AP57" s="466" t="n"/>
      <c r="AQ57" s="466" t="n"/>
      <c r="AR57" s="467" t="n">
        <v>1.16</v>
      </c>
      <c r="AS57" s="465" t="inlineStr">
        <is>
          <t>HH</t>
        </is>
      </c>
      <c r="AT57" s="465" t="inlineStr">
        <is>
          <t>EUR</t>
        </is>
      </c>
      <c r="AU57" s="465" t="inlineStr">
        <is>
          <t>FOB</t>
        </is>
      </c>
      <c r="AV57" s="465" t="inlineStr">
        <is>
          <t>90 DAYS NETT</t>
        </is>
      </c>
      <c r="AW57" s="465" t="inlineStr">
        <is>
          <t>cfmd</t>
        </is>
      </c>
      <c r="AX57" s="465">
        <f>IFERROR((BI57*(1-[1]Assumptions!$K$3))*(1-BG57),0)</f>
        <v/>
      </c>
      <c r="AY57" s="465" t="n">
        <v>45</v>
      </c>
      <c r="AZ57" s="465" t="n"/>
      <c r="BA57" s="465" t="n">
        <v>25.2</v>
      </c>
      <c r="BB57" s="468">
        <f>IFERROR(((IF(BA57&gt;0, BA57, IF(AZ57&gt;0, AZ57, 0))))*INDEX(Assumptions!$B:$B,MATCH(Y57,Assumptions!$A:$A,0)),0)</f>
        <v/>
      </c>
      <c r="BC57" s="468">
        <f>IFERROR(((IF(BA57&gt;0, BA57, IF(AZ57&gt;0, AZ57, 0))))*INDEX(Assumptions!$C:$C,MATCH(Y57,Assumptions!$A:$A,0)),0)</f>
        <v/>
      </c>
      <c r="BD57" s="468">
        <f>IFERROR(((IF(BA57&gt;0, BA57, IF(AZ57&gt;0, AZ57, 0))))*INDEX(Assumptions!$D:$D,MATCH(Y57,Assumptions!$A:$A,0)),0)</f>
        <v/>
      </c>
      <c r="BE57" s="468">
        <f>IFERROR(((IF(BA57&gt;0, BA57, IF(AZ57&gt;0, AZ57, 0))))*INDEX(Assumptions!$G:$G,MATCH(Z57,Assumptions!$F:$F,0)),0)</f>
        <v/>
      </c>
      <c r="BF57" s="468">
        <f>SUM(BB57:BE57)</f>
        <v/>
      </c>
      <c r="BG57" s="469">
        <f>IFERROR(INDEX(Assumptions!$B:$B,MATCH(Y57,Assumptions!$A:$A,0))+INDEX(Assumptions!$C:$C,MATCH(Y57,Assumptions!$A:$A,0))+INDEX(Assumptions!$D:$D,MATCH(Y57,Assumptions!$A:$A,0))+INDEX(Assumptions!$G:$G,MATCH(Z57,Assumptions!$F:$F,0)),0)</f>
        <v/>
      </c>
      <c r="BH57" s="465">
        <f>((IF(BA57&gt;0, BA57, IF(AZ57&gt;0, AZ57, 0))))+BF57</f>
        <v/>
      </c>
      <c r="BI57" s="465">
        <f>BL57/BK57</f>
        <v/>
      </c>
      <c r="BJ57" s="465">
        <f>BL57/2.38</f>
        <v/>
      </c>
      <c r="BK57" s="462" t="n">
        <v>2.5</v>
      </c>
      <c r="BL57" s="465" t="n">
        <v>149.95</v>
      </c>
      <c r="BM57" s="523">
        <f>IF(SUM(AZ57:BA57)=0,0,(BI57-BH57)/BI57)</f>
        <v/>
      </c>
      <c r="BN57" s="465">
        <f>AY57*CA57</f>
        <v/>
      </c>
      <c r="BO57" s="465" t="n">
        <v>8.25</v>
      </c>
      <c r="BP57" s="465" t="n">
        <v>2.7</v>
      </c>
      <c r="BQ57" s="471" t="n">
        <v>42605</v>
      </c>
      <c r="BR57" s="529" t="n"/>
      <c r="BS57" s="471" t="n"/>
      <c r="BT57" s="472" t="n"/>
      <c r="BU57" s="471" t="n"/>
      <c r="BV57" s="471" t="n"/>
      <c r="BW57" s="471" t="inlineStr">
        <is>
          <t>N/A</t>
        </is>
      </c>
      <c r="BX57" s="471" t="n">
        <v>42665</v>
      </c>
      <c r="BY57" s="471" t="n"/>
      <c r="BZ57" s="471" t="n"/>
      <c r="CA57" s="462" t="n">
        <v>17</v>
      </c>
      <c r="CB57" s="473" t="inlineStr">
        <is>
          <t>27x32</t>
        </is>
      </c>
      <c r="CC57" s="473" t="n">
        <v>3</v>
      </c>
      <c r="CD57" s="474" t="n">
        <v>42669</v>
      </c>
      <c r="CE57" s="474" t="n"/>
      <c r="CF57" s="681" t="n"/>
      <c r="CG57" s="681" t="n"/>
      <c r="CH57" s="682" t="inlineStr">
        <is>
          <t>N/A</t>
        </is>
      </c>
      <c r="CI57" s="682" t="n">
        <v>42767</v>
      </c>
      <c r="CJ57" s="477" t="inlineStr">
        <is>
          <t>N/A</t>
        </is>
      </c>
      <c r="CK57" s="683" t="n"/>
      <c r="CL57" s="479" t="n"/>
      <c r="CM57" s="479" t="n"/>
      <c r="CN57" s="480" t="n"/>
      <c r="CO57" s="480" t="n"/>
      <c r="CP57" s="480" t="n"/>
      <c r="CQ57" s="474" t="n"/>
      <c r="CR57" s="474" t="n"/>
      <c r="CS57" s="429" t="n"/>
      <c r="CT57" s="474" t="n"/>
      <c r="CU57" s="474" t="n"/>
      <c r="CV57" s="682" t="n"/>
      <c r="CW57" s="481" t="n"/>
      <c r="CX57" s="481" t="n"/>
      <c r="CY57" s="481" t="n"/>
      <c r="CZ57" s="502">
        <f>CY57*AR57</f>
        <v/>
      </c>
      <c r="DA57" s="481" t="n"/>
      <c r="DB57" s="481" t="n"/>
      <c r="DC57" s="481" t="n"/>
      <c r="DD57" s="481" t="inlineStr">
        <is>
          <t>-</t>
        </is>
      </c>
      <c r="DE57" s="684">
        <f>CY57*BI57</f>
        <v/>
      </c>
      <c r="DF57" s="684">
        <f>DE57-(CY57*BH57)</f>
        <v/>
      </c>
    </row>
    <row customFormat="1" customHeight="1" ht="15" r="58" s="530">
      <c r="A58" s="415" t="inlineStr">
        <is>
          <t>K170701603</t>
        </is>
      </c>
      <c r="B58" s="415" t="n">
        <v>2010102730</v>
      </c>
      <c r="C58" s="532" t="inlineStr">
        <is>
          <t>DGREY</t>
        </is>
      </c>
      <c r="D58" s="415" t="inlineStr">
        <is>
          <t>SADE</t>
        </is>
      </c>
      <c r="E58" s="415" t="inlineStr">
        <is>
          <t xml:space="preserve">WARP GREY </t>
        </is>
      </c>
      <c r="F58" s="415" t="n">
        <v>2</v>
      </c>
      <c r="G58" s="405" t="n"/>
      <c r="H58" s="674" t="n"/>
      <c r="I58" s="532" t="n"/>
      <c r="J58" s="487" t="inlineStr">
        <is>
          <t>JEANS</t>
        </is>
      </c>
      <c r="K58" s="415" t="n">
        <v>62046231</v>
      </c>
      <c r="L58" s="409" t="inlineStr">
        <is>
          <t>Women's or girls' cotton denim trousers and breeches (excl. industrial and occupational, bib and brace overalls and panties)</t>
        </is>
      </c>
      <c r="M58" s="410" t="inlineStr">
        <is>
          <t>WOMEN</t>
        </is>
      </c>
      <c r="N58" s="415" t="n"/>
      <c r="O58" s="411" t="inlineStr">
        <is>
          <t>17-5</t>
        </is>
      </c>
      <c r="P58" s="508" t="inlineStr">
        <is>
          <t>PP SPRAY + RAGS</t>
        </is>
      </c>
      <c r="Q58" s="508" t="n"/>
      <c r="R58" s="508" t="inlineStr">
        <is>
          <t>WARP</t>
        </is>
      </c>
      <c r="S58" s="508" t="inlineStr">
        <is>
          <t>RELAXED WIDE LEG</t>
        </is>
      </c>
      <c r="T58" s="508" t="inlineStr">
        <is>
          <t>24-32</t>
        </is>
      </c>
      <c r="U58" s="508" t="inlineStr">
        <is>
          <t>30-32-34</t>
        </is>
      </c>
      <c r="V58" s="508" t="inlineStr">
        <is>
          <t>C/O</t>
        </is>
      </c>
      <c r="W58" s="508" t="n"/>
      <c r="X58" s="508" t="inlineStr">
        <is>
          <t>SEASONAL MAIN</t>
        </is>
      </c>
      <c r="Y58" s="427" t="inlineStr">
        <is>
          <t>TUNISIA</t>
        </is>
      </c>
      <c r="Z58" s="427" t="inlineStr">
        <is>
          <t>ARTLAB</t>
        </is>
      </c>
      <c r="AA58" s="427" t="inlineStr">
        <is>
          <t>ARTLAB</t>
        </is>
      </c>
      <c r="AB58" s="427" t="inlineStr">
        <is>
          <t>INTERWASHING</t>
        </is>
      </c>
      <c r="AC58" s="508" t="n"/>
      <c r="AD58" s="525" t="inlineStr">
        <is>
          <t>CALIK</t>
        </is>
      </c>
      <c r="AE58" s="508" t="inlineStr">
        <is>
          <t>70599D Gleen black OD black organic</t>
        </is>
      </c>
      <c r="AF58" s="508" t="inlineStr">
        <is>
          <t>70103D Gleen Black OD Black</t>
        </is>
      </c>
      <c r="AG58" s="415" t="inlineStr">
        <is>
          <t>TBC</t>
        </is>
      </c>
      <c r="AH58" s="503" t="inlineStr">
        <is>
          <t>100% Sustainable fabric</t>
        </is>
      </c>
      <c r="AI58" s="508" t="inlineStr">
        <is>
          <t>100% Organic cotton</t>
        </is>
      </c>
      <c r="AJ58" s="416" t="inlineStr">
        <is>
          <t>12 oz</t>
        </is>
      </c>
      <c r="AK58" s="417" t="inlineStr">
        <is>
          <t>4,50 / 155</t>
        </is>
      </c>
      <c r="AL58" s="416" t="n"/>
      <c r="AM58" s="416" t="n"/>
      <c r="AN58" s="508" t="inlineStr">
        <is>
          <t>225M ORDERED BY MARIA</t>
        </is>
      </c>
      <c r="AO58" s="419" t="n"/>
      <c r="AP58" s="419" t="n"/>
      <c r="AQ58" s="419" t="n"/>
      <c r="AR58" s="420" t="n">
        <v>1.14</v>
      </c>
      <c r="AS58" s="421" t="n"/>
      <c r="AT58" s="421" t="inlineStr">
        <is>
          <t>EUR</t>
        </is>
      </c>
      <c r="AU58" s="421" t="inlineStr">
        <is>
          <t>FOB</t>
        </is>
      </c>
      <c r="AV58" s="421" t="inlineStr">
        <is>
          <t>90 DAYS NETT</t>
        </is>
      </c>
      <c r="AW58" s="421" t="inlineStr">
        <is>
          <t>cfmd</t>
        </is>
      </c>
      <c r="AX58" s="421">
        <f>IFERROR((BI58*(1-[1]Assumptions!$K$3))*(1-BG58),0)</f>
        <v/>
      </c>
      <c r="AY58" s="421" t="n">
        <v>45</v>
      </c>
      <c r="AZ58" s="421" t="n"/>
      <c r="BA58" s="421" t="n">
        <v>20.5</v>
      </c>
      <c r="BB58" s="422">
        <f>IFERROR(((IF(BA58&gt;0, BA58, IF(AZ58&gt;0, AZ58, 0))))*INDEX(Assumptions!$B:$B,MATCH(Y58,Assumptions!$A:$A,0)),0)</f>
        <v/>
      </c>
      <c r="BC58" s="422">
        <f>IFERROR(((IF(BA58&gt;0, BA58, IF(AZ58&gt;0, AZ58, 0))))*INDEX(Assumptions!$C:$C,MATCH(Y58,Assumptions!$A:$A,0)),0)</f>
        <v/>
      </c>
      <c r="BD58" s="422">
        <f>IFERROR(((IF(BA58&gt;0, BA58, IF(AZ58&gt;0, AZ58, 0))))*INDEX(Assumptions!$D:$D,MATCH(Y58,Assumptions!$A:$A,0)),0)</f>
        <v/>
      </c>
      <c r="BE58" s="422">
        <f>IFERROR(((IF(BA58&gt;0, BA58, IF(AZ58&gt;0, AZ58, 0))))*INDEX(Assumptions!$G:$G,MATCH(Z58,Assumptions!$F:$F,0)),0)</f>
        <v/>
      </c>
      <c r="BF58" s="422">
        <f>SUM(BB58:BE58)</f>
        <v/>
      </c>
      <c r="BG58" s="423">
        <f>IFERROR(INDEX(Assumptions!$B:$B,MATCH(Y58,Assumptions!$A:$A,0))+INDEX(Assumptions!$C:$C,MATCH(Y58,Assumptions!$A:$A,0))+INDEX(Assumptions!$D:$D,MATCH(Y58,Assumptions!$A:$A,0))+INDEX(Assumptions!$G:$G,MATCH(Z58,Assumptions!$F:$F,0)),0)</f>
        <v/>
      </c>
      <c r="BH58" s="421">
        <f>((IF(BA58&gt;0, BA58, IF(AZ58&gt;0, AZ58, 0))))+BF58</f>
        <v/>
      </c>
      <c r="BI58" s="421">
        <f>BL58/BK58</f>
        <v/>
      </c>
      <c r="BJ58" s="421">
        <f>BL58/2.38</f>
        <v/>
      </c>
      <c r="BK58" s="508" t="n">
        <v>2.5</v>
      </c>
      <c r="BL58" s="421" t="n">
        <v>129.95</v>
      </c>
      <c r="BM58" s="510">
        <f>IF(SUM(AZ58:BA58)=0,0,(BI58-BH58)/BI58)</f>
        <v/>
      </c>
      <c r="BN58" s="421">
        <f>AY58*CA58</f>
        <v/>
      </c>
      <c r="BO58" s="421" t="n">
        <v>4.65</v>
      </c>
      <c r="BP58" s="421" t="n">
        <v>2.75</v>
      </c>
      <c r="BQ58" s="425" t="n">
        <v>42605</v>
      </c>
      <c r="BR58" s="426" t="n"/>
      <c r="BS58" s="426" t="n"/>
      <c r="BT58" s="427" t="n"/>
      <c r="BU58" s="425" t="n"/>
      <c r="BV58" s="425" t="n"/>
      <c r="BW58" s="425" t="inlineStr">
        <is>
          <t>N/A</t>
        </is>
      </c>
      <c r="BX58" s="425" t="n">
        <v>42665</v>
      </c>
      <c r="BY58" s="425" t="n"/>
      <c r="BZ58" s="425" t="n"/>
      <c r="CA58" s="508" t="n">
        <v>17</v>
      </c>
      <c r="CB58" s="429" t="inlineStr">
        <is>
          <t>27x32</t>
        </is>
      </c>
      <c r="CC58" s="429" t="n">
        <v>3</v>
      </c>
      <c r="CD58" s="430" t="n">
        <v>42669</v>
      </c>
      <c r="CE58" s="430" t="n"/>
      <c r="CF58" s="675" t="n"/>
      <c r="CG58" s="675" t="n"/>
      <c r="CH58" s="676" t="inlineStr">
        <is>
          <t>NOT</t>
        </is>
      </c>
      <c r="CI58" s="676" t="n">
        <v>42768</v>
      </c>
      <c r="CJ58" s="433" t="n">
        <v>42747</v>
      </c>
      <c r="CK58" s="677" t="inlineStr">
        <is>
          <t>ex facty 25-02-17</t>
        </is>
      </c>
      <c r="CL58" s="435" t="inlineStr">
        <is>
          <t>send pattern for approval grain direction</t>
        </is>
      </c>
      <c r="CM58" s="436" t="n"/>
      <c r="CN58" s="435" t="n">
        <v>42884</v>
      </c>
      <c r="CO58" s="435" t="n"/>
      <c r="CP58" s="435" t="n"/>
      <c r="CQ58" s="430" t="n">
        <v>42950</v>
      </c>
      <c r="CR58" s="430" t="inlineStr">
        <is>
          <t>Tunisia</t>
        </is>
      </c>
      <c r="CS58" s="429" t="inlineStr">
        <is>
          <t>5</t>
        </is>
      </c>
      <c r="CT58" s="430" t="inlineStr">
        <is>
          <t>inseam - 1.5 cm to -2cm too short (OK to ship)</t>
        </is>
      </c>
      <c r="CU58" s="430" t="n"/>
      <c r="CV58" s="676" t="n"/>
      <c r="CW58" s="438" t="n"/>
      <c r="CX58" s="438" t="n"/>
      <c r="CY58" s="438" t="n">
        <v>462</v>
      </c>
      <c r="CZ58" s="439">
        <f>CY58*AR58</f>
        <v/>
      </c>
      <c r="DA58" s="438" t="n"/>
      <c r="DB58" s="438" t="n"/>
      <c r="DC58" s="438" t="n"/>
      <c r="DD58" s="438" t="n">
        <v>4013273</v>
      </c>
      <c r="DE58" s="678">
        <f>CY58*BI58</f>
        <v/>
      </c>
      <c r="DF58" s="678">
        <f>DE58-(CY58*BH58)</f>
        <v/>
      </c>
      <c r="DG58" s="584" t="n"/>
      <c r="DH58" s="584" t="n"/>
      <c r="DI58" s="584" t="n"/>
      <c r="DJ58" s="584" t="n"/>
      <c r="DK58" s="584" t="n"/>
      <c r="DL58" s="584" t="n"/>
      <c r="DM58" s="584" t="n"/>
      <c r="DN58" s="584" t="n"/>
      <c r="DO58" s="584" t="n"/>
      <c r="DP58" s="584" t="n"/>
    </row>
    <row customFormat="1" customHeight="1" ht="15" r="59" s="530">
      <c r="A59" s="415" t="inlineStr">
        <is>
          <t>K170701701</t>
        </is>
      </c>
      <c r="B59" s="415" t="n">
        <v>2010102731</v>
      </c>
      <c r="C59" s="404" t="inlineStr">
        <is>
          <t>L.USED</t>
        </is>
      </c>
      <c r="D59" s="415" t="inlineStr">
        <is>
          <t>LEILA</t>
        </is>
      </c>
      <c r="E59" s="415" t="inlineStr">
        <is>
          <t xml:space="preserve">VINTAGE TINT MARBLE </t>
        </is>
      </c>
      <c r="F59" s="415" t="n">
        <v>2</v>
      </c>
      <c r="G59" s="405" t="n"/>
      <c r="H59" s="674" t="n"/>
      <c r="I59" s="532" t="n"/>
      <c r="J59" s="487" t="inlineStr">
        <is>
          <t>JEANS</t>
        </is>
      </c>
      <c r="K59" s="415" t="n">
        <v>62046231</v>
      </c>
      <c r="L59" s="409" t="inlineStr">
        <is>
          <t>Women's or girls' cotton denim trousers and breeches (excl. industrial and occupational, bib and brace overalls and panties)</t>
        </is>
      </c>
      <c r="M59" s="410" t="inlineStr">
        <is>
          <t>WOMEN</t>
        </is>
      </c>
      <c r="N59" s="415" t="n"/>
      <c r="O59" s="411" t="inlineStr">
        <is>
          <t>3-6</t>
        </is>
      </c>
      <c r="P59" s="508" t="inlineStr">
        <is>
          <t>PP SPRAY</t>
        </is>
      </c>
      <c r="Q59" s="508" t="n"/>
      <c r="R59" s="508" t="inlineStr">
        <is>
          <t>NON</t>
        </is>
      </c>
      <c r="S59" s="508" t="inlineStr">
        <is>
          <t>BALLOON SHAPE</t>
        </is>
      </c>
      <c r="T59" s="508" t="inlineStr">
        <is>
          <t>24-32</t>
        </is>
      </c>
      <c r="U59" s="508" t="inlineStr">
        <is>
          <t>30-32-34</t>
        </is>
      </c>
      <c r="V59" s="508" t="inlineStr">
        <is>
          <t>NEW</t>
        </is>
      </c>
      <c r="W59" s="508" t="n"/>
      <c r="X59" s="508" t="inlineStr">
        <is>
          <t>SEASONAL MAIN</t>
        </is>
      </c>
      <c r="Y59" s="427" t="inlineStr">
        <is>
          <t>TUNISIA</t>
        </is>
      </c>
      <c r="Z59" s="427" t="inlineStr">
        <is>
          <t>ARTLAB</t>
        </is>
      </c>
      <c r="AA59" s="427" t="inlineStr">
        <is>
          <t>ARTLAB</t>
        </is>
      </c>
      <c r="AB59" s="427" t="inlineStr">
        <is>
          <t>INTERWASHING</t>
        </is>
      </c>
      <c r="AC59" s="508" t="n"/>
      <c r="AD59" s="415" t="inlineStr">
        <is>
          <t>ORTA</t>
        </is>
      </c>
      <c r="AE59" s="508" t="n">
        <v>9560</v>
      </c>
      <c r="AF59" s="508" t="n"/>
      <c r="AG59" s="415" t="inlineStr">
        <is>
          <t>TBC</t>
        </is>
      </c>
      <c r="AH59" s="508" t="inlineStr">
        <is>
          <t>56% Sustainable fabric</t>
        </is>
      </c>
      <c r="AI59" s="508" t="inlineStr">
        <is>
          <t>56% Organic cotton (warp), 44% cotton (weft)</t>
        </is>
      </c>
      <c r="AJ59" s="416" t="inlineStr">
        <is>
          <t>15 oz</t>
        </is>
      </c>
      <c r="AK59" s="417" t="inlineStr">
        <is>
          <t>5,35 / 150</t>
        </is>
      </c>
      <c r="AL59" s="416" t="n"/>
      <c r="AM59" s="416" t="n"/>
      <c r="AN59" s="508" t="inlineStr">
        <is>
          <t>135M ORDERED BY MARIA</t>
        </is>
      </c>
      <c r="AO59" s="419" t="n"/>
      <c r="AP59" s="419" t="n"/>
      <c r="AQ59" s="419" t="n"/>
      <c r="AR59" s="420" t="n">
        <v>1.34</v>
      </c>
      <c r="AS59" s="421" t="n"/>
      <c r="AT59" s="421" t="inlineStr">
        <is>
          <t>EUR</t>
        </is>
      </c>
      <c r="AU59" s="421" t="inlineStr">
        <is>
          <t>FOB</t>
        </is>
      </c>
      <c r="AV59" s="421" t="inlineStr">
        <is>
          <t>90 DAYS NETT</t>
        </is>
      </c>
      <c r="AW59" s="421" t="inlineStr">
        <is>
          <t>cfmd</t>
        </is>
      </c>
      <c r="AX59" s="421">
        <f>IFERROR((BI59*(1-[1]Assumptions!$K$3))*(1-BG59),0)</f>
        <v/>
      </c>
      <c r="AY59" s="421" t="n">
        <v>45</v>
      </c>
      <c r="AZ59" s="421" t="n"/>
      <c r="BA59" s="421" t="n">
        <v>25.3</v>
      </c>
      <c r="BB59" s="422">
        <f>IFERROR(((IF(BA59&gt;0, BA59, IF(AZ59&gt;0, AZ59, 0))))*INDEX(Assumptions!$B:$B,MATCH(Y59,Assumptions!$A:$A,0)),0)</f>
        <v/>
      </c>
      <c r="BC59" s="422">
        <f>IFERROR(((IF(BA59&gt;0, BA59, IF(AZ59&gt;0, AZ59, 0))))*INDEX(Assumptions!$C:$C,MATCH(Y59,Assumptions!$A:$A,0)),0)</f>
        <v/>
      </c>
      <c r="BD59" s="422">
        <f>IFERROR(((IF(BA59&gt;0, BA59, IF(AZ59&gt;0, AZ59, 0))))*INDEX(Assumptions!$D:$D,MATCH(Y59,Assumptions!$A:$A,0)),0)</f>
        <v/>
      </c>
      <c r="BE59" s="422">
        <f>IFERROR(((IF(BA59&gt;0, BA59, IF(AZ59&gt;0, AZ59, 0))))*INDEX(Assumptions!$G:$G,MATCH(Z59,Assumptions!$F:$F,0)),0)</f>
        <v/>
      </c>
      <c r="BF59" s="422">
        <f>SUM(BB59:BE59)</f>
        <v/>
      </c>
      <c r="BG59" s="423">
        <f>IFERROR(INDEX(Assumptions!$B:$B,MATCH(Y59,Assumptions!$A:$A,0))+INDEX(Assumptions!$C:$C,MATCH(Y59,Assumptions!$A:$A,0))+INDEX(Assumptions!$D:$D,MATCH(Y59,Assumptions!$A:$A,0))+INDEX(Assumptions!$G:$G,MATCH(Z59,Assumptions!$F:$F,0)),0)</f>
        <v/>
      </c>
      <c r="BH59" s="421">
        <f>((IF(BA59&gt;0, BA59, IF(AZ59&gt;0, AZ59, 0))))+BF59</f>
        <v/>
      </c>
      <c r="BI59" s="421">
        <f>BL59/BK59</f>
        <v/>
      </c>
      <c r="BJ59" s="421">
        <f>BL59/2.38</f>
        <v/>
      </c>
      <c r="BK59" s="508" t="n">
        <v>2.5</v>
      </c>
      <c r="BL59" s="421" t="n">
        <v>149.95</v>
      </c>
      <c r="BM59" s="510">
        <f>IF(SUM(AZ59:BA59)=0,0,(BI59-BH59)/BI59)</f>
        <v/>
      </c>
      <c r="BN59" s="421">
        <f>AY59*CA59</f>
        <v/>
      </c>
      <c r="BO59" s="421" t="n">
        <v>7.9</v>
      </c>
      <c r="BP59" s="421" t="n">
        <v>2.2</v>
      </c>
      <c r="BQ59" s="425" t="n">
        <v>42605</v>
      </c>
      <c r="BR59" s="425" t="n"/>
      <c r="BS59" s="425" t="n"/>
      <c r="BT59" s="427" t="n"/>
      <c r="BU59" s="425" t="n"/>
      <c r="BV59" s="425" t="n"/>
      <c r="BW59" s="425" t="n">
        <v>42605</v>
      </c>
      <c r="BX59" s="425" t="n">
        <v>42665</v>
      </c>
      <c r="BY59" s="425" t="n"/>
      <c r="BZ59" s="425" t="n"/>
      <c r="CA59" s="508" t="n">
        <v>17</v>
      </c>
      <c r="CB59" s="429" t="inlineStr">
        <is>
          <t>27x32</t>
        </is>
      </c>
      <c r="CC59" s="429" t="n">
        <v>3</v>
      </c>
      <c r="CD59" s="430" t="n">
        <v>42669</v>
      </c>
      <c r="CE59" s="514" t="inlineStr">
        <is>
          <t>marble effect can be less</t>
        </is>
      </c>
      <c r="CF59" s="687" t="inlineStr">
        <is>
          <t>best fit</t>
        </is>
      </c>
      <c r="CG59" s="687" t="n"/>
      <c r="CH59" s="676" t="inlineStr">
        <is>
          <t>N/A</t>
        </is>
      </c>
      <c r="CI59" s="676" t="n">
        <v>42767</v>
      </c>
      <c r="CJ59" s="433" t="inlineStr">
        <is>
          <t>N/A</t>
        </is>
      </c>
      <c r="CK59" s="688" t="n"/>
      <c r="CL59" s="517" t="n"/>
      <c r="CM59" s="517" t="n"/>
      <c r="CN59" s="518" t="n">
        <v>42884</v>
      </c>
      <c r="CO59" s="518" t="n"/>
      <c r="CP59" s="518" t="n"/>
      <c r="CQ59" s="514" t="n">
        <v>42936</v>
      </c>
      <c r="CR59" s="430" t="inlineStr">
        <is>
          <t>Tunisia</t>
        </is>
      </c>
      <c r="CS59" s="429" t="n"/>
      <c r="CT59" s="514" t="n"/>
      <c r="CU59" s="514" t="n"/>
      <c r="CV59" s="689" t="n"/>
      <c r="CW59" s="520" t="n"/>
      <c r="CX59" s="520" t="n"/>
      <c r="CY59" s="438" t="n">
        <v>194</v>
      </c>
      <c r="CZ59" s="439">
        <f>CY59*AR59</f>
        <v/>
      </c>
      <c r="DA59" s="520" t="n"/>
      <c r="DB59" s="520" t="n"/>
      <c r="DC59" s="520" t="n"/>
      <c r="DD59" s="438" t="n">
        <v>4013274</v>
      </c>
      <c r="DE59" s="678">
        <f>CY59*BI59</f>
        <v/>
      </c>
      <c r="DF59" s="678">
        <f>DE59-(CY59*BH59)</f>
        <v/>
      </c>
    </row>
    <row customFormat="1" customHeight="1" ht="15" r="60" s="530">
      <c r="A60" s="415" t="inlineStr">
        <is>
          <t>K170701702</t>
        </is>
      </c>
      <c r="B60" s="415" t="n">
        <v>2010102732</v>
      </c>
      <c r="C60" s="404" t="inlineStr">
        <is>
          <t>M.USED</t>
        </is>
      </c>
      <c r="D60" s="415" t="inlineStr">
        <is>
          <t>LEILA</t>
        </is>
      </c>
      <c r="E60" s="415" t="inlineStr">
        <is>
          <t>MID DARK VINTAGE</t>
        </is>
      </c>
      <c r="F60" s="415" t="n">
        <v>1</v>
      </c>
      <c r="G60" s="405" t="n"/>
      <c r="H60" s="686" t="n"/>
      <c r="I60" s="532" t="n"/>
      <c r="J60" s="487" t="inlineStr">
        <is>
          <t>JEANS</t>
        </is>
      </c>
      <c r="K60" s="415" t="n">
        <v>62046231</v>
      </c>
      <c r="L60" s="409" t="inlineStr">
        <is>
          <t>Women's or girls' cotton denim trousers and breeches (excl. industrial and occupational, bib and brace overalls and panties)</t>
        </is>
      </c>
      <c r="M60" s="410" t="inlineStr">
        <is>
          <t>WOMEN</t>
        </is>
      </c>
      <c r="N60" s="415" t="n"/>
      <c r="O60" s="411" t="inlineStr">
        <is>
          <t>23-5</t>
        </is>
      </c>
      <c r="P60" s="508" t="inlineStr">
        <is>
          <t>PP SPRAY</t>
        </is>
      </c>
      <c r="Q60" s="508" t="n"/>
      <c r="R60" s="508" t="inlineStr">
        <is>
          <t>WARP</t>
        </is>
      </c>
      <c r="S60" s="508" t="inlineStr">
        <is>
          <t>BALLOON SHAPE</t>
        </is>
      </c>
      <c r="T60" s="508" t="inlineStr">
        <is>
          <t>24-32</t>
        </is>
      </c>
      <c r="U60" s="508" t="inlineStr">
        <is>
          <t>30-32-34</t>
        </is>
      </c>
      <c r="V60" s="508" t="inlineStr">
        <is>
          <t>NEW</t>
        </is>
      </c>
      <c r="W60" s="508" t="n"/>
      <c r="X60" s="508" t="inlineStr">
        <is>
          <t>SEASONAL MAIN</t>
        </is>
      </c>
      <c r="Y60" s="427" t="inlineStr">
        <is>
          <t>TUNISIA</t>
        </is>
      </c>
      <c r="Z60" s="427" t="inlineStr">
        <is>
          <t>ARTLAB</t>
        </is>
      </c>
      <c r="AA60" s="427" t="inlineStr">
        <is>
          <t>ARTLAB</t>
        </is>
      </c>
      <c r="AB60" s="427" t="inlineStr">
        <is>
          <t>INTERWASHING</t>
        </is>
      </c>
      <c r="AC60" s="508" t="n"/>
      <c r="AD60" s="415" t="inlineStr">
        <is>
          <t>ORTA</t>
        </is>
      </c>
      <c r="AE60" s="508" t="inlineStr">
        <is>
          <t>9593A-48 Crimson warp stretch</t>
        </is>
      </c>
      <c r="AF60" s="508" t="inlineStr">
        <is>
          <t>8551A-48 Crimson warp stretch</t>
        </is>
      </c>
      <c r="AG60" s="415" t="inlineStr">
        <is>
          <t>TBC</t>
        </is>
      </c>
      <c r="AH60" s="508" t="inlineStr">
        <is>
          <t>99% Sustainable fabric</t>
        </is>
      </c>
      <c r="AI60" s="508" t="inlineStr">
        <is>
          <t>99% Organic cotton, 1% elastane</t>
        </is>
      </c>
      <c r="AJ60" s="416" t="inlineStr">
        <is>
          <t>13,5 oz</t>
        </is>
      </c>
      <c r="AK60" s="417" t="inlineStr">
        <is>
          <t>6 / 150</t>
        </is>
      </c>
      <c r="AL60" s="416" t="n">
        <v>3000</v>
      </c>
      <c r="AM60" s="416" t="inlineStr">
        <is>
          <t>6-12 weeks</t>
        </is>
      </c>
      <c r="AN60" s="443" t="inlineStr">
        <is>
          <t>615M ORDRED BY MARIA</t>
        </is>
      </c>
      <c r="AO60" s="419" t="n"/>
      <c r="AP60" s="419" t="n"/>
      <c r="AQ60" s="419" t="n"/>
      <c r="AR60" s="420" t="n">
        <v>1.3</v>
      </c>
      <c r="AS60" s="421" t="inlineStr">
        <is>
          <t>HH</t>
        </is>
      </c>
      <c r="AT60" s="421" t="inlineStr">
        <is>
          <t>EUR</t>
        </is>
      </c>
      <c r="AU60" s="421" t="inlineStr">
        <is>
          <t>FOB</t>
        </is>
      </c>
      <c r="AV60" s="421" t="inlineStr">
        <is>
          <t>90 DAYS NETT</t>
        </is>
      </c>
      <c r="AW60" s="421" t="inlineStr">
        <is>
          <t>cfmd</t>
        </is>
      </c>
      <c r="AX60" s="421">
        <f>IFERROR((BI60*(1-[1]Assumptions!$K$3))*(1-BG60),0)</f>
        <v/>
      </c>
      <c r="AY60" s="421" t="n">
        <v>45</v>
      </c>
      <c r="AZ60" s="421" t="n"/>
      <c r="BA60" s="421" t="n">
        <v>24.1</v>
      </c>
      <c r="BB60" s="422">
        <f>IFERROR(((IF(BA60&gt;0, BA60, IF(AZ60&gt;0, AZ60, 0))))*INDEX(Assumptions!$B:$B,MATCH(Y60,Assumptions!$A:$A,0)),0)</f>
        <v/>
      </c>
      <c r="BC60" s="422">
        <f>IFERROR(((IF(BA60&gt;0, BA60, IF(AZ60&gt;0, AZ60, 0))))*INDEX(Assumptions!$C:$C,MATCH(Y60,Assumptions!$A:$A,0)),0)</f>
        <v/>
      </c>
      <c r="BD60" s="422">
        <f>IFERROR(((IF(BA60&gt;0, BA60, IF(AZ60&gt;0, AZ60, 0))))*INDEX(Assumptions!$D:$D,MATCH(Y60,Assumptions!$A:$A,0)),0)</f>
        <v/>
      </c>
      <c r="BE60" s="422">
        <f>IFERROR(((IF(BA60&gt;0, BA60, IF(AZ60&gt;0, AZ60, 0))))*INDEX(Assumptions!$G:$G,MATCH(Z60,Assumptions!$F:$F,0)),0)</f>
        <v/>
      </c>
      <c r="BF60" s="422">
        <f>SUM(BB60:BE60)</f>
        <v/>
      </c>
      <c r="BG60" s="423">
        <f>IFERROR(INDEX(Assumptions!$B:$B,MATCH(Y60,Assumptions!$A:$A,0))+INDEX(Assumptions!$C:$C,MATCH(Y60,Assumptions!$A:$A,0))+INDEX(Assumptions!$D:$D,MATCH(Y60,Assumptions!$A:$A,0))+INDEX(Assumptions!$G:$G,MATCH(Z60,Assumptions!$F:$F,0)),0)</f>
        <v/>
      </c>
      <c r="BH60" s="421">
        <f>((IF(BA60&gt;0, BA60, IF(AZ60&gt;0, AZ60, 0))))+BF60</f>
        <v/>
      </c>
      <c r="BI60" s="421">
        <f>BL60/BK60</f>
        <v/>
      </c>
      <c r="BJ60" s="421">
        <f>BL60/2.38</f>
        <v/>
      </c>
      <c r="BK60" s="508" t="n">
        <v>2.5</v>
      </c>
      <c r="BL60" s="421" t="n">
        <v>139.95</v>
      </c>
      <c r="BM60" s="510">
        <f>IF(SUM(AZ60:BA60)=0,0,(BI60-BH60)/BI60)</f>
        <v/>
      </c>
      <c r="BN60" s="421">
        <f>AY60*CA60</f>
        <v/>
      </c>
      <c r="BO60" s="421" t="n">
        <v>6.2</v>
      </c>
      <c r="BP60" s="421" t="n">
        <v>2.75</v>
      </c>
      <c r="BQ60" s="425" t="n">
        <v>42605</v>
      </c>
      <c r="BR60" s="425" t="n"/>
      <c r="BS60" s="425" t="n"/>
      <c r="BT60" s="427" t="n"/>
      <c r="BU60" s="425" t="n"/>
      <c r="BV60" s="425" t="n"/>
      <c r="BW60" s="425" t="n">
        <v>42605</v>
      </c>
      <c r="BX60" s="425" t="n">
        <v>42665</v>
      </c>
      <c r="BY60" s="425" t="n"/>
      <c r="BZ60" s="425" t="n"/>
      <c r="CA60" s="508" t="n">
        <v>17</v>
      </c>
      <c r="CB60" s="429" t="inlineStr">
        <is>
          <t>27x32</t>
        </is>
      </c>
      <c r="CC60" s="429" t="n">
        <v>2</v>
      </c>
      <c r="CD60" s="430" t="n">
        <v>42669</v>
      </c>
      <c r="CE60" s="430" t="n"/>
      <c r="CF60" s="675" t="inlineStr">
        <is>
          <t>Inseam is -3,5cm too short. But fits OK</t>
        </is>
      </c>
      <c r="CG60" s="675" t="n"/>
      <c r="CH60" s="676" t="inlineStr">
        <is>
          <t>NOT</t>
        </is>
      </c>
      <c r="CI60" s="676" t="n">
        <v>42767</v>
      </c>
      <c r="CJ60" s="433" t="n">
        <v>42747</v>
      </c>
      <c r="CK60" s="677" t="inlineStr">
        <is>
          <t>ex facty 25-02-17</t>
        </is>
      </c>
      <c r="CL60" s="436" t="inlineStr">
        <is>
          <t>send pattern for approval grain direction</t>
        </is>
      </c>
      <c r="CM60" s="436" t="n"/>
      <c r="CN60" s="435" t="n">
        <v>42853</v>
      </c>
      <c r="CO60" s="435" t="n"/>
      <c r="CP60" s="435" t="n"/>
      <c r="CQ60" s="430" t="n">
        <v>42929</v>
      </c>
      <c r="CR60" s="430" t="inlineStr">
        <is>
          <t>Tunisia</t>
        </is>
      </c>
      <c r="CS60" s="429" t="n">
        <v>5</v>
      </c>
      <c r="CT60" s="430" t="inlineStr">
        <is>
          <t>too short inseam -2 to -3cm too short</t>
        </is>
      </c>
      <c r="CU60" s="430" t="inlineStr">
        <is>
          <t>inseam -2 to -3cm too short</t>
        </is>
      </c>
      <c r="CV60" s="676" t="n"/>
      <c r="CW60" s="438" t="n"/>
      <c r="CX60" s="438" t="n"/>
      <c r="CY60" s="438" t="n">
        <v>195</v>
      </c>
      <c r="CZ60" s="439">
        <f>CY60*AR60</f>
        <v/>
      </c>
      <c r="DA60" s="438" t="n"/>
      <c r="DB60" s="438" t="n"/>
      <c r="DC60" s="438" t="n"/>
      <c r="DD60" s="438" t="n">
        <v>4013275</v>
      </c>
      <c r="DE60" s="678">
        <f>CY60*BI60</f>
        <v/>
      </c>
      <c r="DF60" s="678">
        <f>DE60-(CY60*BH60)</f>
        <v/>
      </c>
      <c r="DG60" s="530" t="n"/>
      <c r="DH60" s="530" t="n"/>
      <c r="DI60" s="530" t="n"/>
      <c r="DJ60" s="530" t="n"/>
      <c r="DK60" s="530" t="n"/>
      <c r="DL60" s="530" t="n"/>
      <c r="DM60" s="530" t="n"/>
      <c r="DN60" s="530" t="n"/>
      <c r="DO60" s="530" t="n"/>
      <c r="DP60" s="530" t="n"/>
    </row>
    <row customFormat="1" customHeight="1" ht="15" r="61" s="530">
      <c r="A61" s="415" t="inlineStr">
        <is>
          <t>K170701703</t>
        </is>
      </c>
      <c r="B61" s="415" t="n">
        <v>2010102733</v>
      </c>
      <c r="C61" s="404" t="inlineStr">
        <is>
          <t>OFFWHI</t>
        </is>
      </c>
      <c r="D61" s="415" t="inlineStr">
        <is>
          <t>LEILA WORKER</t>
        </is>
      </c>
      <c r="E61" s="415" t="inlineStr">
        <is>
          <t>ECRU PANEL</t>
        </is>
      </c>
      <c r="F61" s="415" t="n">
        <v>1</v>
      </c>
      <c r="G61" s="405" t="n"/>
      <c r="H61" s="686" t="n"/>
      <c r="I61" s="415" t="n"/>
      <c r="J61" s="487" t="inlineStr">
        <is>
          <t>JEANS</t>
        </is>
      </c>
      <c r="K61" s="415" t="n">
        <v>62046231</v>
      </c>
      <c r="L61" s="409" t="inlineStr">
        <is>
          <t>Women's or girls' cotton denim trousers and breeches (excl. industrial and occupational, bib and brace overalls and panties)</t>
        </is>
      </c>
      <c r="M61" s="410" t="inlineStr">
        <is>
          <t>WOMEN</t>
        </is>
      </c>
      <c r="N61" s="415" t="n"/>
      <c r="O61" s="411" t="inlineStr">
        <is>
          <t>13-1</t>
        </is>
      </c>
      <c r="P61" s="508" t="inlineStr">
        <is>
          <t xml:space="preserve">BLEACH </t>
        </is>
      </c>
      <c r="Q61" s="508" t="n"/>
      <c r="R61" s="508" t="inlineStr">
        <is>
          <t>NON</t>
        </is>
      </c>
      <c r="S61" s="508" t="inlineStr">
        <is>
          <t>BALLOON SHAPE</t>
        </is>
      </c>
      <c r="T61" s="508" t="inlineStr">
        <is>
          <t>24-32</t>
        </is>
      </c>
      <c r="U61" s="508" t="inlineStr">
        <is>
          <t>30-32-34</t>
        </is>
      </c>
      <c r="V61" s="508" t="inlineStr">
        <is>
          <t>NEW</t>
        </is>
      </c>
      <c r="W61" s="508" t="n"/>
      <c r="X61" s="508" t="inlineStr">
        <is>
          <t>-</t>
        </is>
      </c>
      <c r="Y61" s="427" t="inlineStr">
        <is>
          <t>TUNISIA</t>
        </is>
      </c>
      <c r="Z61" s="427" t="inlineStr">
        <is>
          <t>ARTLAB</t>
        </is>
      </c>
      <c r="AA61" s="427" t="inlineStr">
        <is>
          <t>ARTLAB</t>
        </is>
      </c>
      <c r="AB61" s="427" t="inlineStr">
        <is>
          <t>INTERWASHING</t>
        </is>
      </c>
      <c r="AC61" s="508" t="n"/>
      <c r="AD61" s="415" t="inlineStr">
        <is>
          <t>ORTA</t>
        </is>
      </c>
      <c r="AE61" s="508" t="inlineStr">
        <is>
          <t>0003A ECRU</t>
        </is>
      </c>
      <c r="AF61" s="508" t="n"/>
      <c r="AG61" s="415" t="inlineStr">
        <is>
          <t>TBC</t>
        </is>
      </c>
      <c r="AH61" s="508" t="inlineStr">
        <is>
          <t>100% Sustainable fabric</t>
        </is>
      </c>
      <c r="AI61" s="508" t="inlineStr">
        <is>
          <t>100% Organic cotton</t>
        </is>
      </c>
      <c r="AJ61" s="416" t="inlineStr">
        <is>
          <t>12 oz</t>
        </is>
      </c>
      <c r="AK61" s="417" t="inlineStr">
        <is>
          <t>4,5 / 148</t>
        </is>
      </c>
      <c r="AL61" s="416" t="n"/>
      <c r="AM61" s="416" t="n"/>
      <c r="AN61" s="508" t="inlineStr">
        <is>
          <t>75M ORDERED</t>
        </is>
      </c>
      <c r="AO61" s="419" t="n"/>
      <c r="AP61" s="419" t="n"/>
      <c r="AQ61" s="419" t="n"/>
      <c r="AR61" s="420" t="n">
        <v>1.5</v>
      </c>
      <c r="AS61" s="421" t="n"/>
      <c r="AT61" s="421" t="inlineStr">
        <is>
          <t>EUR</t>
        </is>
      </c>
      <c r="AU61" s="421" t="inlineStr">
        <is>
          <t>FOB</t>
        </is>
      </c>
      <c r="AV61" s="421" t="inlineStr">
        <is>
          <t>90 DAYS NETT</t>
        </is>
      </c>
      <c r="AW61" s="421" t="inlineStr">
        <is>
          <t>cfmd</t>
        </is>
      </c>
      <c r="AX61" s="421">
        <f>IFERROR((BI61*(1-[1]Assumptions!$K$3))*(1-BG61),0)</f>
        <v/>
      </c>
      <c r="AY61" s="421" t="n">
        <v>45</v>
      </c>
      <c r="AZ61" s="421" t="n"/>
      <c r="BA61" s="421" t="n">
        <v>21</v>
      </c>
      <c r="BB61" s="422">
        <f>IFERROR(((IF(BA61&gt;0, BA61, IF(AZ61&gt;0, AZ61, 0))))*INDEX(Assumptions!$B:$B,MATCH(Y61,Assumptions!$A:$A,0)),0)</f>
        <v/>
      </c>
      <c r="BC61" s="422">
        <f>IFERROR(((IF(BA61&gt;0, BA61, IF(AZ61&gt;0, AZ61, 0))))*INDEX(Assumptions!$C:$C,MATCH(Y61,Assumptions!$A:$A,0)),0)</f>
        <v/>
      </c>
      <c r="BD61" s="422">
        <f>IFERROR(((IF(BA61&gt;0, BA61, IF(AZ61&gt;0, AZ61, 0))))*INDEX(Assumptions!$D:$D,MATCH(Y61,Assumptions!$A:$A,0)),0)</f>
        <v/>
      </c>
      <c r="BE61" s="422">
        <f>IFERROR(((IF(BA61&gt;0, BA61, IF(AZ61&gt;0, AZ61, 0))))*INDEX(Assumptions!$G:$G,MATCH(Z61,Assumptions!$F:$F,0)),0)</f>
        <v/>
      </c>
      <c r="BF61" s="422">
        <f>SUM(BB61:BE61)</f>
        <v/>
      </c>
      <c r="BG61" s="423">
        <f>IFERROR(INDEX(Assumptions!$B:$B,MATCH(Y61,Assumptions!$A:$A,0))+INDEX(Assumptions!$C:$C,MATCH(Y61,Assumptions!$A:$A,0))+INDEX(Assumptions!$D:$D,MATCH(Y61,Assumptions!$A:$A,0))+INDEX(Assumptions!$G:$G,MATCH(Z61,Assumptions!$F:$F,0)),0)</f>
        <v/>
      </c>
      <c r="BH61" s="421">
        <f>((IF(BA61&gt;0, BA61, IF(AZ61&gt;0, AZ61, 0))))+BF61</f>
        <v/>
      </c>
      <c r="BI61" s="421">
        <f>BL61/BK61</f>
        <v/>
      </c>
      <c r="BJ61" s="421">
        <f>BL61/2.38</f>
        <v/>
      </c>
      <c r="BK61" s="508" t="n">
        <v>2.5</v>
      </c>
      <c r="BL61" s="421" t="n">
        <v>199.95</v>
      </c>
      <c r="BM61" s="510">
        <f>IF(SUM(AZ61:BA61)=0,0,(BI61-BH61)/BI61)</f>
        <v/>
      </c>
      <c r="BN61" s="421">
        <f>AY61*CA61</f>
        <v/>
      </c>
      <c r="BO61" s="421" t="n">
        <v>3</v>
      </c>
      <c r="BP61" s="421" t="n">
        <v>0</v>
      </c>
      <c r="BQ61" s="425" t="n">
        <v>42605</v>
      </c>
      <c r="BR61" s="425" t="n"/>
      <c r="BS61" s="425" t="n"/>
      <c r="BT61" s="427" t="n"/>
      <c r="BU61" s="425" t="n"/>
      <c r="BV61" s="425" t="n"/>
      <c r="BW61" s="425" t="n">
        <v>42605</v>
      </c>
      <c r="BX61" s="425" t="n">
        <v>42665</v>
      </c>
      <c r="BY61" s="513" t="inlineStr">
        <is>
          <t xml:space="preserve">NEW TEST FOR PANELING </t>
        </is>
      </c>
      <c r="BZ61" s="513" t="n"/>
      <c r="CA61" s="508" t="n">
        <v>20</v>
      </c>
      <c r="CB61" s="429" t="inlineStr">
        <is>
          <t>27x32</t>
        </is>
      </c>
      <c r="CC61" s="429" t="n">
        <v>3</v>
      </c>
      <c r="CD61" s="430" t="n">
        <v>42669</v>
      </c>
      <c r="CE61" s="430" t="n"/>
      <c r="CF61" s="675" t="n"/>
      <c r="CG61" s="675" t="n"/>
      <c r="CH61" s="676" t="inlineStr">
        <is>
          <t>N/A</t>
        </is>
      </c>
      <c r="CI61" s="676" t="n">
        <v>42767</v>
      </c>
      <c r="CJ61" s="433" t="inlineStr">
        <is>
          <t>N/A</t>
        </is>
      </c>
      <c r="CK61" s="677" t="n"/>
      <c r="CL61" s="436" t="n"/>
      <c r="CM61" s="436" t="n"/>
      <c r="CN61" s="435" t="n">
        <v>42860</v>
      </c>
      <c r="CO61" s="435" t="n"/>
      <c r="CP61" s="435" t="n"/>
      <c r="CQ61" s="430" t="n">
        <v>42948</v>
      </c>
      <c r="CR61" s="430" t="inlineStr">
        <is>
          <t>Tunisia</t>
        </is>
      </c>
      <c r="CS61" s="429" t="n">
        <v>5</v>
      </c>
      <c r="CT61" s="430" t="inlineStr">
        <is>
          <t>inseam - 1.5 cm</t>
        </is>
      </c>
      <c r="CU61" s="430" t="n"/>
      <c r="CV61" s="676" t="n"/>
      <c r="CW61" s="438" t="n"/>
      <c r="CX61" s="438" t="n"/>
      <c r="CY61" s="438" t="n">
        <v>114</v>
      </c>
      <c r="CZ61" s="439">
        <f>CY61*AR61</f>
        <v/>
      </c>
      <c r="DA61" s="438" t="n"/>
      <c r="DB61" s="438" t="n"/>
      <c r="DC61" s="438" t="n"/>
      <c r="DD61" s="438" t="n">
        <v>4013276</v>
      </c>
      <c r="DE61" s="678">
        <f>CY61*BI61</f>
        <v/>
      </c>
      <c r="DF61" s="678">
        <f>DE61-(CY61*BH61)</f>
        <v/>
      </c>
      <c r="DG61" s="530" t="n"/>
      <c r="DH61" s="530" t="n"/>
      <c r="DI61" s="530" t="n"/>
      <c r="DJ61" s="530" t="n"/>
      <c r="DK61" s="530" t="n"/>
      <c r="DL61" s="530" t="n"/>
      <c r="DM61" s="530" t="n"/>
      <c r="DN61" s="530" t="n"/>
      <c r="DO61" s="530" t="n"/>
      <c r="DP61" s="530" t="n"/>
    </row>
    <row customFormat="1" customHeight="1" ht="15" r="62" s="530">
      <c r="A62" s="415" t="inlineStr">
        <is>
          <t>K170701704</t>
        </is>
      </c>
      <c r="B62" s="415" t="n">
        <v>2010102734</v>
      </c>
      <c r="C62" s="404" t="inlineStr">
        <is>
          <t>INDIGO</t>
        </is>
      </c>
      <c r="D62" s="415" t="inlineStr">
        <is>
          <t>LEILA WORKER</t>
        </is>
      </c>
      <c r="E62" s="415" t="inlineStr">
        <is>
          <t>BLUE PANEL</t>
        </is>
      </c>
      <c r="F62" s="415" t="n">
        <v>1</v>
      </c>
      <c r="G62" s="405" t="n"/>
      <c r="H62" s="686" t="n"/>
      <c r="I62" s="415" t="n"/>
      <c r="J62" s="487" t="inlineStr">
        <is>
          <t>JEANS</t>
        </is>
      </c>
      <c r="K62" s="415" t="n">
        <v>62046231</v>
      </c>
      <c r="L62" s="409" t="inlineStr">
        <is>
          <t>Women's or girls' cotton denim trousers and breeches (excl. industrial and occupational, bib and brace overalls and panties)</t>
        </is>
      </c>
      <c r="M62" s="410" t="inlineStr">
        <is>
          <t>WOMEN</t>
        </is>
      </c>
      <c r="N62" s="415" t="n"/>
      <c r="O62" s="411" t="inlineStr">
        <is>
          <t>3-1</t>
        </is>
      </c>
      <c r="P62" s="508" t="inlineStr">
        <is>
          <t xml:space="preserve">BLEACH </t>
        </is>
      </c>
      <c r="Q62" s="508" t="n"/>
      <c r="R62" s="508" t="inlineStr">
        <is>
          <t>NON</t>
        </is>
      </c>
      <c r="S62" s="508" t="inlineStr">
        <is>
          <t>BALLOON SHAPE</t>
        </is>
      </c>
      <c r="T62" s="508" t="inlineStr">
        <is>
          <t>24-32</t>
        </is>
      </c>
      <c r="U62" s="508" t="inlineStr">
        <is>
          <t>30-32-34</t>
        </is>
      </c>
      <c r="V62" s="508" t="inlineStr">
        <is>
          <t>NEW</t>
        </is>
      </c>
      <c r="W62" s="508" t="n"/>
      <c r="X62" s="508" t="inlineStr">
        <is>
          <t>-</t>
        </is>
      </c>
      <c r="Y62" s="427" t="inlineStr">
        <is>
          <t>TUNISIA</t>
        </is>
      </c>
      <c r="Z62" s="427" t="inlineStr">
        <is>
          <t>ARTLAB</t>
        </is>
      </c>
      <c r="AA62" s="427" t="inlineStr">
        <is>
          <t>ARTLAB</t>
        </is>
      </c>
      <c r="AB62" s="427" t="inlineStr">
        <is>
          <t>INTERWASHING</t>
        </is>
      </c>
      <c r="AC62" s="415" t="n"/>
      <c r="AD62" s="525" t="inlineStr">
        <is>
          <t>ORTA</t>
        </is>
      </c>
      <c r="AE62" s="508" t="n">
        <v>9560</v>
      </c>
      <c r="AF62" s="508" t="n"/>
      <c r="AG62" s="415" t="inlineStr">
        <is>
          <t>TBC</t>
        </is>
      </c>
      <c r="AH62" s="508" t="inlineStr">
        <is>
          <t>56% Sustainable fabric</t>
        </is>
      </c>
      <c r="AI62" s="508" t="inlineStr">
        <is>
          <t>56% Organic cotton (warp), 44% cotton (weft)</t>
        </is>
      </c>
      <c r="AJ62" s="416" t="inlineStr">
        <is>
          <t>15 oz</t>
        </is>
      </c>
      <c r="AK62" s="417" t="inlineStr">
        <is>
          <t>5,35 / 150</t>
        </is>
      </c>
      <c r="AL62" s="416" t="n"/>
      <c r="AM62" s="416" t="n"/>
      <c r="AN62" s="508" t="inlineStr">
        <is>
          <t>135M ORDERED BY MARIA</t>
        </is>
      </c>
      <c r="AO62" s="419" t="n"/>
      <c r="AP62" s="419" t="n"/>
      <c r="AQ62" s="419" t="n"/>
      <c r="AR62" s="420" t="n">
        <v>1.45</v>
      </c>
      <c r="AS62" s="421" t="n"/>
      <c r="AT62" s="421" t="inlineStr">
        <is>
          <t>EUR</t>
        </is>
      </c>
      <c r="AU62" s="421" t="inlineStr">
        <is>
          <t>FOB</t>
        </is>
      </c>
      <c r="AV62" s="421" t="inlineStr">
        <is>
          <t>90 DAYS NETT</t>
        </is>
      </c>
      <c r="AW62" s="421" t="inlineStr">
        <is>
          <t>cfmd</t>
        </is>
      </c>
      <c r="AX62" s="421">
        <f>IFERROR((BI62*(1-[1]Assumptions!$K$3))*(1-BG62),0)</f>
        <v/>
      </c>
      <c r="AY62" s="421" t="n">
        <v>45</v>
      </c>
      <c r="AZ62" s="421" t="n"/>
      <c r="BA62" s="421" t="n">
        <v>21</v>
      </c>
      <c r="BB62" s="422">
        <f>IFERROR(((IF(BA62&gt;0, BA62, IF(AZ62&gt;0, AZ62, 0))))*INDEX(Assumptions!$B:$B,MATCH(Y62,Assumptions!$A:$A,0)),0)</f>
        <v/>
      </c>
      <c r="BC62" s="422">
        <f>IFERROR(((IF(BA62&gt;0, BA62, IF(AZ62&gt;0, AZ62, 0))))*INDEX(Assumptions!$C:$C,MATCH(Y62,Assumptions!$A:$A,0)),0)</f>
        <v/>
      </c>
      <c r="BD62" s="422">
        <f>IFERROR(((IF(BA62&gt;0, BA62, IF(AZ62&gt;0, AZ62, 0))))*INDEX(Assumptions!$D:$D,MATCH(Y62,Assumptions!$A:$A,0)),0)</f>
        <v/>
      </c>
      <c r="BE62" s="422">
        <f>IFERROR(((IF(BA62&gt;0, BA62, IF(AZ62&gt;0, AZ62, 0))))*INDEX(Assumptions!$G:$G,MATCH(Z62,Assumptions!$F:$F,0)),0)</f>
        <v/>
      </c>
      <c r="BF62" s="422">
        <f>SUM(BB62:BE62)</f>
        <v/>
      </c>
      <c r="BG62" s="423">
        <f>IFERROR(INDEX(Assumptions!$B:$B,MATCH(Y62,Assumptions!$A:$A,0))+INDEX(Assumptions!$C:$C,MATCH(Y62,Assumptions!$A:$A,0))+INDEX(Assumptions!$D:$D,MATCH(Y62,Assumptions!$A:$A,0))+INDEX(Assumptions!$G:$G,MATCH(Z62,Assumptions!$F:$F,0)),0)</f>
        <v/>
      </c>
      <c r="BH62" s="421">
        <f>((IF(BA62&gt;0, BA62, IF(AZ62&gt;0, AZ62, 0))))+BF62</f>
        <v/>
      </c>
      <c r="BI62" s="421">
        <f>BL62/BK62</f>
        <v/>
      </c>
      <c r="BJ62" s="421">
        <f>BL62/2.38</f>
        <v/>
      </c>
      <c r="BK62" s="508" t="n">
        <v>2.5</v>
      </c>
      <c r="BL62" s="421" t="n">
        <v>199.95</v>
      </c>
      <c r="BM62" s="510">
        <f>IF(SUM(AZ62:BA62)=0,0,(BI62-BH62)/BI62)</f>
        <v/>
      </c>
      <c r="BN62" s="421">
        <f>AY62*CA62</f>
        <v/>
      </c>
      <c r="BO62" s="421" t="n">
        <v>3</v>
      </c>
      <c r="BP62" s="421" t="n">
        <v>0</v>
      </c>
      <c r="BQ62" s="425" t="n">
        <v>42605</v>
      </c>
      <c r="BR62" s="425" t="n"/>
      <c r="BS62" s="425" t="n"/>
      <c r="BT62" s="427" t="n"/>
      <c r="BU62" s="425" t="n"/>
      <c r="BV62" s="425" t="n"/>
      <c r="BW62" s="425" t="n">
        <v>42605</v>
      </c>
      <c r="BX62" s="425" t="n">
        <v>42665</v>
      </c>
      <c r="BY62" s="513" t="inlineStr">
        <is>
          <t>NEW TEST FOLLOW SHADES a &amp; b LUDWIG</t>
        </is>
      </c>
      <c r="BZ62" s="513" t="n"/>
      <c r="CA62" s="508" t="n">
        <v>20</v>
      </c>
      <c r="CB62" s="429" t="inlineStr">
        <is>
          <t>27x32</t>
        </is>
      </c>
      <c r="CC62" s="429" t="n">
        <v>3</v>
      </c>
      <c r="CD62" s="430" t="n">
        <v>42676</v>
      </c>
      <c r="CE62" s="430" t="n"/>
      <c r="CF62" s="675" t="n"/>
      <c r="CG62" s="675" t="n"/>
      <c r="CH62" s="676" t="inlineStr">
        <is>
          <t>N/A</t>
        </is>
      </c>
      <c r="CI62" s="676" t="n">
        <v>42767</v>
      </c>
      <c r="CJ62" s="433" t="inlineStr">
        <is>
          <t>N/A</t>
        </is>
      </c>
      <c r="CK62" s="677" t="n"/>
      <c r="CL62" s="436" t="n"/>
      <c r="CM62" s="436" t="n"/>
      <c r="CN62" s="435" t="n">
        <v>42860</v>
      </c>
      <c r="CO62" s="435" t="n"/>
      <c r="CP62" s="435" t="n"/>
      <c r="CQ62" s="430" t="n">
        <v>42972</v>
      </c>
      <c r="CR62" s="430" t="inlineStr">
        <is>
          <t>amsterdam HQ</t>
        </is>
      </c>
      <c r="CS62" s="429" t="n">
        <v>5</v>
      </c>
      <c r="CT62" s="430" t="inlineStr">
        <is>
          <t>shade issues</t>
        </is>
      </c>
      <c r="CU62" s="430" t="n"/>
      <c r="CV62" s="676" t="n"/>
      <c r="CW62" s="438" t="n"/>
      <c r="CX62" s="438" t="n"/>
      <c r="CY62" s="438" t="n">
        <v>147</v>
      </c>
      <c r="CZ62" s="439">
        <f>CY62*AR62</f>
        <v/>
      </c>
      <c r="DA62" s="438" t="n"/>
      <c r="DB62" s="438" t="n"/>
      <c r="DC62" s="438" t="n"/>
      <c r="DD62" s="438" t="n">
        <v>4013277</v>
      </c>
      <c r="DE62" s="678">
        <f>CY62*BI62</f>
        <v/>
      </c>
      <c r="DF62" s="678">
        <f>DE62-(CY62*BH62)</f>
        <v/>
      </c>
      <c r="DG62" s="535" t="n"/>
      <c r="DH62" s="535" t="n"/>
      <c r="DI62" s="535" t="n"/>
      <c r="DJ62" s="535" t="n"/>
      <c r="DK62" s="535" t="n"/>
      <c r="DL62" s="535" t="n"/>
      <c r="DM62" s="535" t="n"/>
      <c r="DN62" s="535" t="n"/>
      <c r="DO62" s="535" t="n"/>
      <c r="DP62" s="535" t="n"/>
    </row>
    <row customFormat="1" customHeight="1" ht="15" r="63" s="530">
      <c r="A63" s="415" t="inlineStr">
        <is>
          <t>K170701705</t>
        </is>
      </c>
      <c r="B63" s="415" t="n">
        <v>2010102735</v>
      </c>
      <c r="C63" s="404" t="inlineStr">
        <is>
          <t>DBLACK</t>
        </is>
      </c>
      <c r="D63" s="415" t="inlineStr">
        <is>
          <t>LEILA WORKER</t>
        </is>
      </c>
      <c r="E63" s="415" t="inlineStr">
        <is>
          <t>BLACK BLACK RINSE</t>
        </is>
      </c>
      <c r="F63" s="415" t="n">
        <v>2</v>
      </c>
      <c r="G63" s="405" t="n"/>
      <c r="H63" s="686" t="n"/>
      <c r="I63" s="532" t="n"/>
      <c r="J63" s="487" t="inlineStr">
        <is>
          <t>JEANS</t>
        </is>
      </c>
      <c r="K63" s="415" t="n">
        <v>62046231</v>
      </c>
      <c r="L63" s="409" t="inlineStr">
        <is>
          <t>Women's or girls' cotton denim trousers and breeches (excl. industrial and occupational, bib and brace overalls and panties)</t>
        </is>
      </c>
      <c r="M63" s="410" t="inlineStr">
        <is>
          <t>WOMEN</t>
        </is>
      </c>
      <c r="N63" s="415" t="n"/>
      <c r="O63" s="411" t="inlineStr">
        <is>
          <t>17-1</t>
        </is>
      </c>
      <c r="P63" s="508" t="inlineStr">
        <is>
          <t>NON BLEACH</t>
        </is>
      </c>
      <c r="Q63" s="508" t="n"/>
      <c r="R63" s="508" t="inlineStr">
        <is>
          <t>WARP</t>
        </is>
      </c>
      <c r="S63" s="508" t="inlineStr">
        <is>
          <t>BALLOON SHAPE</t>
        </is>
      </c>
      <c r="T63" s="508" t="inlineStr">
        <is>
          <t>24-32</t>
        </is>
      </c>
      <c r="U63" s="508" t="inlineStr">
        <is>
          <t>30-32-34</t>
        </is>
      </c>
      <c r="V63" s="508" t="inlineStr">
        <is>
          <t>NEW</t>
        </is>
      </c>
      <c r="W63" s="508" t="n"/>
      <c r="X63" s="508" t="inlineStr">
        <is>
          <t>-</t>
        </is>
      </c>
      <c r="Y63" s="427" t="inlineStr">
        <is>
          <t>TUNISIA</t>
        </is>
      </c>
      <c r="Z63" s="427" t="inlineStr">
        <is>
          <t>ARTLAB</t>
        </is>
      </c>
      <c r="AA63" s="427" t="inlineStr">
        <is>
          <t>ARTLAB</t>
        </is>
      </c>
      <c r="AB63" s="427" t="inlineStr">
        <is>
          <t>INTERWASHING</t>
        </is>
      </c>
      <c r="AC63" s="508" t="n"/>
      <c r="AD63" s="525" t="inlineStr">
        <is>
          <t>CALIK</t>
        </is>
      </c>
      <c r="AE63" s="508" t="inlineStr">
        <is>
          <t>70599D Gleen black OD black organic</t>
        </is>
      </c>
      <c r="AF63" s="508" t="inlineStr">
        <is>
          <t>70103D Gleen Black OD Black</t>
        </is>
      </c>
      <c r="AG63" s="415" t="inlineStr">
        <is>
          <t>TBC</t>
        </is>
      </c>
      <c r="AH63" s="503" t="inlineStr">
        <is>
          <t>100% Sustainable fabric</t>
        </is>
      </c>
      <c r="AI63" s="508" t="inlineStr">
        <is>
          <t>100% Organic cotton</t>
        </is>
      </c>
      <c r="AJ63" s="416" t="inlineStr">
        <is>
          <t>12 oz</t>
        </is>
      </c>
      <c r="AK63" s="417" t="inlineStr">
        <is>
          <t>4,50 / 155</t>
        </is>
      </c>
      <c r="AL63" s="416" t="n"/>
      <c r="AM63" s="504" t="n"/>
      <c r="AN63" s="508" t="inlineStr">
        <is>
          <t>225M ORDERED BY MARIA</t>
        </is>
      </c>
      <c r="AO63" s="419" t="n"/>
      <c r="AP63" s="419" t="n"/>
      <c r="AQ63" s="419" t="n"/>
      <c r="AR63" s="420" t="n">
        <v>1.48</v>
      </c>
      <c r="AS63" s="421" t="n"/>
      <c r="AT63" s="421" t="inlineStr">
        <is>
          <t>EUR</t>
        </is>
      </c>
      <c r="AU63" s="421" t="inlineStr">
        <is>
          <t>FOB</t>
        </is>
      </c>
      <c r="AV63" s="421" t="inlineStr">
        <is>
          <t>90 DAYS NETT</t>
        </is>
      </c>
      <c r="AW63" s="421" t="inlineStr">
        <is>
          <t>cfmd</t>
        </is>
      </c>
      <c r="AX63" s="421">
        <f>IFERROR((BI63*(1-[1]Assumptions!$K$3))*(1-BG63),0)</f>
        <v/>
      </c>
      <c r="AY63" s="421" t="n">
        <v>45</v>
      </c>
      <c r="AZ63" s="421" t="n"/>
      <c r="BA63" s="421" t="n">
        <v>18.7</v>
      </c>
      <c r="BB63" s="422">
        <f>IFERROR(((IF(BA63&gt;0, BA63, IF(AZ63&gt;0, AZ63, 0))))*INDEX(Assumptions!$B:$B,MATCH(Y63,Assumptions!$A:$A,0)),0)</f>
        <v/>
      </c>
      <c r="BC63" s="422">
        <f>IFERROR(((IF(BA63&gt;0, BA63, IF(AZ63&gt;0, AZ63, 0))))*INDEX(Assumptions!$C:$C,MATCH(Y63,Assumptions!$A:$A,0)),0)</f>
        <v/>
      </c>
      <c r="BD63" s="422">
        <f>IFERROR(((IF(BA63&gt;0, BA63, IF(AZ63&gt;0, AZ63, 0))))*INDEX(Assumptions!$D:$D,MATCH(Y63,Assumptions!$A:$A,0)),0)</f>
        <v/>
      </c>
      <c r="BE63" s="422">
        <f>IFERROR(((IF(BA63&gt;0, BA63, IF(AZ63&gt;0, AZ63, 0))))*INDEX(Assumptions!$G:$G,MATCH(Z63,Assumptions!$F:$F,0)),0)</f>
        <v/>
      </c>
      <c r="BF63" s="422">
        <f>SUM(BB63:BE63)</f>
        <v/>
      </c>
      <c r="BG63" s="423">
        <f>IFERROR(INDEX(Assumptions!$B:$B,MATCH(Y63,Assumptions!$A:$A,0))+INDEX(Assumptions!$C:$C,MATCH(Y63,Assumptions!$A:$A,0))+INDEX(Assumptions!$D:$D,MATCH(Y63,Assumptions!$A:$A,0))+INDEX(Assumptions!$G:$G,MATCH(Z63,Assumptions!$F:$F,0)),0)</f>
        <v/>
      </c>
      <c r="BH63" s="421">
        <f>((IF(BA63&gt;0, BA63, IF(AZ63&gt;0, AZ63, 0))))+BF63</f>
        <v/>
      </c>
      <c r="BI63" s="421">
        <f>BL63/BK63</f>
        <v/>
      </c>
      <c r="BJ63" s="421">
        <f>BL63/2.38</f>
        <v/>
      </c>
      <c r="BK63" s="508" t="n">
        <v>2.5</v>
      </c>
      <c r="BL63" s="421" t="n">
        <v>119.95</v>
      </c>
      <c r="BM63" s="510">
        <f>IF(SUM(AZ63:BA63)=0,0,(BI63-BH63)/BI63)</f>
        <v/>
      </c>
      <c r="BN63" s="421">
        <f>AY63*CA63</f>
        <v/>
      </c>
      <c r="BO63" s="421" t="n">
        <v>0.75</v>
      </c>
      <c r="BP63" s="421" t="n"/>
      <c r="BQ63" s="425" t="n">
        <v>42605</v>
      </c>
      <c r="BR63" s="425" t="n"/>
      <c r="BS63" s="425" t="n"/>
      <c r="BT63" s="427" t="n"/>
      <c r="BU63" s="425" t="n"/>
      <c r="BV63" s="425" t="n"/>
      <c r="BW63" s="425" t="n">
        <v>42605</v>
      </c>
      <c r="BX63" s="425" t="n">
        <v>42665</v>
      </c>
      <c r="BY63" s="425" t="n"/>
      <c r="BZ63" s="425" t="n"/>
      <c r="CA63" s="508" t="n">
        <v>17</v>
      </c>
      <c r="CB63" s="429" t="inlineStr">
        <is>
          <t>27x32</t>
        </is>
      </c>
      <c r="CC63" s="429" t="n">
        <v>3</v>
      </c>
      <c r="CD63" s="430" t="n">
        <v>42669</v>
      </c>
      <c r="CE63" s="430" t="n"/>
      <c r="CF63" s="675" t="n"/>
      <c r="CG63" s="675" t="n"/>
      <c r="CH63" s="676" t="inlineStr">
        <is>
          <t>N/A</t>
        </is>
      </c>
      <c r="CI63" s="676" t="n">
        <v>42768</v>
      </c>
      <c r="CJ63" s="433" t="inlineStr">
        <is>
          <t>N/A</t>
        </is>
      </c>
      <c r="CK63" s="677" t="n"/>
      <c r="CL63" s="436" t="n"/>
      <c r="CM63" s="436" t="n"/>
      <c r="CN63" s="435" t="n">
        <v>42873</v>
      </c>
      <c r="CO63" s="435" t="n"/>
      <c r="CP63" s="435" t="n"/>
      <c r="CQ63" s="430" t="n">
        <v>42950</v>
      </c>
      <c r="CR63" s="430" t="inlineStr">
        <is>
          <t>Tunisia</t>
        </is>
      </c>
      <c r="CS63" s="429" t="inlineStr">
        <is>
          <t>5</t>
        </is>
      </c>
      <c r="CT63" s="430" t="inlineStr">
        <is>
          <t>inseam - 3cm</t>
        </is>
      </c>
      <c r="CU63" s="430" t="inlineStr">
        <is>
          <t>inseam - 3cm too short</t>
        </is>
      </c>
      <c r="CV63" s="676" t="n"/>
      <c r="CW63" s="438" t="n"/>
      <c r="CX63" s="438" t="n"/>
      <c r="CY63" s="438" t="n">
        <v>317</v>
      </c>
      <c r="CZ63" s="439">
        <f>CY63*AR63</f>
        <v/>
      </c>
      <c r="DA63" s="438" t="n"/>
      <c r="DB63" s="438" t="n"/>
      <c r="DC63" s="438" t="n"/>
      <c r="DD63" s="438" t="n">
        <v>4013278</v>
      </c>
      <c r="DE63" s="678">
        <f>CY63*BI63</f>
        <v/>
      </c>
      <c r="DF63" s="678">
        <f>DE63-(CY63*BH63)</f>
        <v/>
      </c>
    </row>
    <row customFormat="1" customHeight="1" ht="15" r="64" s="530">
      <c r="A64" s="415" t="inlineStr">
        <is>
          <t>K170701801</t>
        </is>
      </c>
      <c r="B64" s="415" t="n">
        <v>2010102736</v>
      </c>
      <c r="C64" s="404" t="inlineStr">
        <is>
          <t>M.USED</t>
        </is>
      </c>
      <c r="D64" s="415" t="inlineStr">
        <is>
          <t xml:space="preserve">JANE </t>
        </is>
      </c>
      <c r="E64" s="415" t="inlineStr">
        <is>
          <t>MARBLE VINTAGE DIP</t>
        </is>
      </c>
      <c r="F64" s="415" t="n">
        <v>1</v>
      </c>
      <c r="G64" s="405" t="n"/>
      <c r="H64" s="674" t="n"/>
      <c r="I64" s="532" t="n"/>
      <c r="J64" s="487" t="inlineStr">
        <is>
          <t>JEANS</t>
        </is>
      </c>
      <c r="K64" s="415" t="n">
        <v>62046231</v>
      </c>
      <c r="L64" s="409" t="inlineStr">
        <is>
          <t>Women's or girls' cotton denim trousers and breeches (excl. industrial and occupational, bib and brace overalls and panties)</t>
        </is>
      </c>
      <c r="M64" s="410" t="inlineStr">
        <is>
          <t>WOMEN</t>
        </is>
      </c>
      <c r="N64" s="415" t="n"/>
      <c r="O64" s="411" t="inlineStr">
        <is>
          <t>23-4</t>
        </is>
      </c>
      <c r="P64" s="508" t="inlineStr">
        <is>
          <t>PP SPRAY + RESIN + BLEACH</t>
        </is>
      </c>
      <c r="Q64" s="508" t="n"/>
      <c r="R64" s="508" t="inlineStr">
        <is>
          <t>WARP</t>
        </is>
      </c>
      <c r="S64" s="508" t="inlineStr">
        <is>
          <t>HIGH RISE WIDE FLARE</t>
        </is>
      </c>
      <c r="T64" s="508" t="inlineStr">
        <is>
          <t>24-32</t>
        </is>
      </c>
      <c r="U64" s="508" t="inlineStr">
        <is>
          <t>30-32-34</t>
        </is>
      </c>
      <c r="V64" s="508" t="inlineStr">
        <is>
          <t>C/O</t>
        </is>
      </c>
      <c r="W64" s="508" t="n"/>
      <c r="X64" s="508" t="inlineStr">
        <is>
          <t>SEASONAL MAIN</t>
        </is>
      </c>
      <c r="Y64" s="427" t="inlineStr">
        <is>
          <t>TUNISIA</t>
        </is>
      </c>
      <c r="Z64" s="427" t="inlineStr">
        <is>
          <t>ARTLAB</t>
        </is>
      </c>
      <c r="AA64" s="427" t="inlineStr">
        <is>
          <t>ARTLAB</t>
        </is>
      </c>
      <c r="AB64" s="427" t="inlineStr">
        <is>
          <t>INTERWASHING</t>
        </is>
      </c>
      <c r="AC64" s="415" t="n"/>
      <c r="AD64" s="415" t="inlineStr">
        <is>
          <t>ORTA</t>
        </is>
      </c>
      <c r="AE64" s="508" t="inlineStr">
        <is>
          <t>9593A-48 Crimson warp stretch</t>
        </is>
      </c>
      <c r="AF64" s="508" t="inlineStr">
        <is>
          <t>8551A-48 Crimson warp stretch</t>
        </is>
      </c>
      <c r="AG64" s="415" t="inlineStr">
        <is>
          <t>TBC</t>
        </is>
      </c>
      <c r="AH64" s="508" t="inlineStr">
        <is>
          <t>99% Sustainable fabric</t>
        </is>
      </c>
      <c r="AI64" s="508" t="inlineStr">
        <is>
          <t>99% Organic cotton, 1% elastane</t>
        </is>
      </c>
      <c r="AJ64" s="416" t="inlineStr">
        <is>
          <t>13,5 oz</t>
        </is>
      </c>
      <c r="AK64" s="417" t="inlineStr">
        <is>
          <t>6 / 150</t>
        </is>
      </c>
      <c r="AL64" s="416" t="n">
        <v>3000</v>
      </c>
      <c r="AM64" s="504" t="inlineStr">
        <is>
          <t>6-12 weeks</t>
        </is>
      </c>
      <c r="AN64" s="443" t="inlineStr">
        <is>
          <t>615M ORDRED BY MARIA</t>
        </is>
      </c>
      <c r="AO64" s="419" t="n"/>
      <c r="AP64" s="419" t="n"/>
      <c r="AQ64" s="419" t="n"/>
      <c r="AR64" s="420" t="n">
        <v>1.34</v>
      </c>
      <c r="AS64" s="421" t="inlineStr">
        <is>
          <t>HH</t>
        </is>
      </c>
      <c r="AT64" s="421" t="inlineStr">
        <is>
          <t>EUR</t>
        </is>
      </c>
      <c r="AU64" s="421" t="inlineStr">
        <is>
          <t>FOB</t>
        </is>
      </c>
      <c r="AV64" s="421" t="inlineStr">
        <is>
          <t>90 DAYS NETT</t>
        </is>
      </c>
      <c r="AW64" s="421" t="inlineStr">
        <is>
          <t>cfmd</t>
        </is>
      </c>
      <c r="AX64" s="421">
        <f>IFERROR((BI64*(1-[1]Assumptions!$K$3))*(1-BG64),0)</f>
        <v/>
      </c>
      <c r="AY64" s="421" t="n">
        <v>45</v>
      </c>
      <c r="AZ64" s="421" t="n"/>
      <c r="BA64" s="421" t="n">
        <v>26.6</v>
      </c>
      <c r="BB64" s="422">
        <f>IFERROR(((IF(BA64&gt;0, BA64, IF(AZ64&gt;0, AZ64, 0))))*INDEX(Assumptions!$B:$B,MATCH(Y64,Assumptions!$A:$A,0)),0)</f>
        <v/>
      </c>
      <c r="BC64" s="422">
        <f>IFERROR(((IF(BA64&gt;0, BA64, IF(AZ64&gt;0, AZ64, 0))))*INDEX(Assumptions!$C:$C,MATCH(Y64,Assumptions!$A:$A,0)),0)</f>
        <v/>
      </c>
      <c r="BD64" s="422">
        <f>IFERROR(((IF(BA64&gt;0, BA64, IF(AZ64&gt;0, AZ64, 0))))*INDEX(Assumptions!$D:$D,MATCH(Y64,Assumptions!$A:$A,0)),0)</f>
        <v/>
      </c>
      <c r="BE64" s="422">
        <f>IFERROR(((IF(BA64&gt;0, BA64, IF(AZ64&gt;0, AZ64, 0))))*INDEX(Assumptions!$G:$G,MATCH(Z64,Assumptions!$F:$F,0)),0)</f>
        <v/>
      </c>
      <c r="BF64" s="422">
        <f>SUM(BB64:BE64)</f>
        <v/>
      </c>
      <c r="BG64" s="423">
        <f>IFERROR(INDEX(Assumptions!$B:$B,MATCH(Y64,Assumptions!$A:$A,0))+INDEX(Assumptions!$C:$C,MATCH(Y64,Assumptions!$A:$A,0))+INDEX(Assumptions!$D:$D,MATCH(Y64,Assumptions!$A:$A,0))+INDEX(Assumptions!$G:$G,MATCH(Z64,Assumptions!$F:$F,0)),0)</f>
        <v/>
      </c>
      <c r="BH64" s="421">
        <f>((IF(BA64&gt;0, BA64, IF(AZ64&gt;0, AZ64, 0))))+BF64</f>
        <v/>
      </c>
      <c r="BI64" s="421">
        <f>BL64/BK64</f>
        <v/>
      </c>
      <c r="BJ64" s="421">
        <f>BL64/2.38</f>
        <v/>
      </c>
      <c r="BK64" s="508" t="n">
        <v>2.5</v>
      </c>
      <c r="BL64" s="421" t="n">
        <v>149.95</v>
      </c>
      <c r="BM64" s="510">
        <f>IF(SUM(AZ64:BA64)=0,0,(BI64-BH64)/BI64)</f>
        <v/>
      </c>
      <c r="BN64" s="421">
        <f>AY64*CA64</f>
        <v/>
      </c>
      <c r="BO64" s="421" t="n">
        <v>8.35</v>
      </c>
      <c r="BP64" s="421" t="n">
        <v>2.7</v>
      </c>
      <c r="BQ64" s="425" t="n">
        <v>42605</v>
      </c>
      <c r="BR64" s="426" t="n"/>
      <c r="BS64" s="426" t="n"/>
      <c r="BT64" s="427" t="n"/>
      <c r="BU64" s="425" t="n"/>
      <c r="BV64" s="425" t="n"/>
      <c r="BW64" s="425" t="inlineStr">
        <is>
          <t>N/A</t>
        </is>
      </c>
      <c r="BX64" s="425" t="n">
        <v>42665</v>
      </c>
      <c r="BY64" s="513" t="inlineStr">
        <is>
          <t xml:space="preserve">NEW TEST WITH DIP EFFECT, NEW TEST </t>
        </is>
      </c>
      <c r="BZ64" s="513" t="n"/>
      <c r="CA64" s="508" t="n">
        <v>17</v>
      </c>
      <c r="CB64" s="429" t="inlineStr">
        <is>
          <t>27x32</t>
        </is>
      </c>
      <c r="CC64" s="429" t="n">
        <v>3</v>
      </c>
      <c r="CD64" s="430" t="n">
        <v>42669</v>
      </c>
      <c r="CE64" s="430" t="n"/>
      <c r="CF64" s="675" t="n"/>
      <c r="CG64" s="675" t="n"/>
      <c r="CH64" s="676" t="inlineStr">
        <is>
          <t>N/A</t>
        </is>
      </c>
      <c r="CI64" s="676" t="n">
        <v>42767</v>
      </c>
      <c r="CJ64" s="433" t="inlineStr">
        <is>
          <t>N/A</t>
        </is>
      </c>
      <c r="CK64" s="677" t="n"/>
      <c r="CL64" s="436" t="n"/>
      <c r="CM64" s="436" t="n"/>
      <c r="CN64" s="435" t="n">
        <v>42853</v>
      </c>
      <c r="CO64" s="435" t="n"/>
      <c r="CP64" s="435" t="n"/>
      <c r="CQ64" s="430" t="n">
        <v>42948</v>
      </c>
      <c r="CR64" s="430" t="inlineStr">
        <is>
          <t>Tunisia</t>
        </is>
      </c>
      <c r="CS64" s="429" t="n">
        <v>5</v>
      </c>
      <c r="CT64" s="430" t="inlineStr">
        <is>
          <t>inseam - 4 to 5 cm too short</t>
        </is>
      </c>
      <c r="CU64" s="430" t="inlineStr">
        <is>
          <t>inseam - 4 to -5 cm too short</t>
        </is>
      </c>
      <c r="CV64" s="676" t="n"/>
      <c r="CW64" s="438" t="n"/>
      <c r="CX64" s="438" t="n"/>
      <c r="CY64" s="438" t="n">
        <v>180</v>
      </c>
      <c r="CZ64" s="439">
        <f>CY64*AR64</f>
        <v/>
      </c>
      <c r="DA64" s="438" t="n"/>
      <c r="DB64" s="438" t="n"/>
      <c r="DC64" s="438" t="n"/>
      <c r="DD64" s="438" t="n">
        <v>4013279</v>
      </c>
      <c r="DE64" s="678">
        <f>CY64*BI64</f>
        <v/>
      </c>
      <c r="DF64" s="678">
        <f>DE64-(CY64*BH64)</f>
        <v/>
      </c>
      <c r="DG64" s="568" t="n"/>
      <c r="DH64" s="568" t="n"/>
      <c r="DI64" s="568" t="n"/>
      <c r="DJ64" s="568" t="n"/>
      <c r="DK64" s="568" t="n"/>
      <c r="DL64" s="568" t="n"/>
      <c r="DM64" s="568" t="n"/>
      <c r="DN64" s="568" t="n"/>
      <c r="DO64" s="568" t="n"/>
      <c r="DP64" s="568" t="n"/>
    </row>
    <row customFormat="1" customHeight="1" ht="15" r="65" s="530">
      <c r="A65" s="415" t="inlineStr">
        <is>
          <t>K170701802</t>
        </is>
      </c>
      <c r="B65" s="415" t="n">
        <v>2010102737</v>
      </c>
      <c r="C65" s="404" t="inlineStr">
        <is>
          <t>M.USED</t>
        </is>
      </c>
      <c r="D65" s="415" t="inlineStr">
        <is>
          <t>JANE</t>
        </is>
      </c>
      <c r="E65" s="415" t="inlineStr">
        <is>
          <t>MID VINTAGE UNPICKED HEM</t>
        </is>
      </c>
      <c r="F65" s="415" t="n">
        <v>1</v>
      </c>
      <c r="G65" s="505" t="n"/>
      <c r="H65" s="674" t="n"/>
      <c r="I65" s="415" t="n"/>
      <c r="J65" s="487" t="inlineStr">
        <is>
          <t>JEANS</t>
        </is>
      </c>
      <c r="K65" s="415" t="n">
        <v>62046231</v>
      </c>
      <c r="L65" s="409" t="inlineStr">
        <is>
          <t>Women's or girls' cotton denim trousers and breeches (excl. industrial and occupational, bib and brace overalls and panties)</t>
        </is>
      </c>
      <c r="M65" s="410" t="inlineStr">
        <is>
          <t>WOMEN</t>
        </is>
      </c>
      <c r="N65" s="415" t="n"/>
      <c r="O65" s="411" t="inlineStr">
        <is>
          <t>23-7</t>
        </is>
      </c>
      <c r="P65" s="508" t="inlineStr">
        <is>
          <t>PP SPRAY</t>
        </is>
      </c>
      <c r="Q65" s="508" t="n"/>
      <c r="R65" s="508" t="inlineStr">
        <is>
          <t>WARP</t>
        </is>
      </c>
      <c r="S65" s="508" t="inlineStr">
        <is>
          <t>HIGH RISE WIDE FLARE</t>
        </is>
      </c>
      <c r="T65" s="508" t="inlineStr">
        <is>
          <t>24-32</t>
        </is>
      </c>
      <c r="U65" s="508" t="inlineStr">
        <is>
          <t>30-32-34</t>
        </is>
      </c>
      <c r="V65" s="508" t="inlineStr">
        <is>
          <t>C/O</t>
        </is>
      </c>
      <c r="W65" s="508" t="n"/>
      <c r="X65" s="508" t="inlineStr">
        <is>
          <t>SEASONAL MAIN</t>
        </is>
      </c>
      <c r="Y65" s="427" t="inlineStr">
        <is>
          <t>TUNISIA</t>
        </is>
      </c>
      <c r="Z65" s="427" t="inlineStr">
        <is>
          <t>ARTLAB</t>
        </is>
      </c>
      <c r="AA65" s="427" t="inlineStr">
        <is>
          <t>ARTLAB</t>
        </is>
      </c>
      <c r="AB65" s="427" t="inlineStr">
        <is>
          <t>INTERWASHING</t>
        </is>
      </c>
      <c r="AC65" s="508" t="n"/>
      <c r="AD65" s="415" t="inlineStr">
        <is>
          <t>ORTA</t>
        </is>
      </c>
      <c r="AE65" s="508" t="inlineStr">
        <is>
          <t>9593A-48 Crimson warp stretch</t>
        </is>
      </c>
      <c r="AF65" s="508" t="inlineStr">
        <is>
          <t>8551A-48 Crimson warp stretch</t>
        </is>
      </c>
      <c r="AG65" s="415" t="inlineStr">
        <is>
          <t>TBC</t>
        </is>
      </c>
      <c r="AH65" s="508" t="inlineStr">
        <is>
          <t>99% Sustainable fabric</t>
        </is>
      </c>
      <c r="AI65" s="508" t="inlineStr">
        <is>
          <t>99% Organic cotton, 1% elastane</t>
        </is>
      </c>
      <c r="AJ65" s="416" t="inlineStr">
        <is>
          <t>13,5 oz</t>
        </is>
      </c>
      <c r="AK65" s="417" t="inlineStr">
        <is>
          <t>6 / 150</t>
        </is>
      </c>
      <c r="AL65" s="416" t="n">
        <v>3000</v>
      </c>
      <c r="AM65" s="416" t="inlineStr">
        <is>
          <t>6-12 weeks</t>
        </is>
      </c>
      <c r="AN65" s="443" t="inlineStr">
        <is>
          <t>615M ORDRED BY MARIA</t>
        </is>
      </c>
      <c r="AO65" s="419" t="n"/>
      <c r="AP65" s="419" t="n"/>
      <c r="AQ65" s="419" t="n"/>
      <c r="AR65" s="420" t="n">
        <v>1.34</v>
      </c>
      <c r="AS65" s="421" t="inlineStr">
        <is>
          <t>HH</t>
        </is>
      </c>
      <c r="AT65" s="421" t="inlineStr">
        <is>
          <t>EUR</t>
        </is>
      </c>
      <c r="AU65" s="421" t="inlineStr">
        <is>
          <t>FOB</t>
        </is>
      </c>
      <c r="AV65" s="421" t="inlineStr">
        <is>
          <t>90 DAYS NETT</t>
        </is>
      </c>
      <c r="AW65" s="421" t="inlineStr">
        <is>
          <t>cfmd</t>
        </is>
      </c>
      <c r="AX65" s="421">
        <f>IFERROR((BI65*(1-[1]Assumptions!$K$3))*(1-BG65),0)</f>
        <v/>
      </c>
      <c r="AY65" s="421" t="n">
        <v>45</v>
      </c>
      <c r="AZ65" s="421" t="n"/>
      <c r="BA65" s="421" t="n">
        <v>25.5</v>
      </c>
      <c r="BB65" s="422">
        <f>IFERROR(((IF(BA65&gt;0, BA65, IF(AZ65&gt;0, AZ65, 0))))*INDEX(Assumptions!$B:$B,MATCH(Y65,Assumptions!$A:$A,0)),0)</f>
        <v/>
      </c>
      <c r="BC65" s="422">
        <f>IFERROR(((IF(BA65&gt;0, BA65, IF(AZ65&gt;0, AZ65, 0))))*INDEX(Assumptions!$C:$C,MATCH(Y65,Assumptions!$A:$A,0)),0)</f>
        <v/>
      </c>
      <c r="BD65" s="422">
        <f>IFERROR(((IF(BA65&gt;0, BA65, IF(AZ65&gt;0, AZ65, 0))))*INDEX(Assumptions!$D:$D,MATCH(Y65,Assumptions!$A:$A,0)),0)</f>
        <v/>
      </c>
      <c r="BE65" s="422">
        <f>IFERROR(((IF(BA65&gt;0, BA65, IF(AZ65&gt;0, AZ65, 0))))*INDEX(Assumptions!$G:$G,MATCH(Z65,Assumptions!$F:$F,0)),0)</f>
        <v/>
      </c>
      <c r="BF65" s="422">
        <f>SUM(BB65:BE65)</f>
        <v/>
      </c>
      <c r="BG65" s="423">
        <f>IFERROR(INDEX(Assumptions!$B:$B,MATCH(Y65,Assumptions!$A:$A,0))+INDEX(Assumptions!$C:$C,MATCH(Y65,Assumptions!$A:$A,0))+INDEX(Assumptions!$D:$D,MATCH(Y65,Assumptions!$A:$A,0))+INDEX(Assumptions!$G:$G,MATCH(Z65,Assumptions!$F:$F,0)),0)</f>
        <v/>
      </c>
      <c r="BH65" s="421">
        <f>((IF(BA65&gt;0, BA65, IF(AZ65&gt;0, AZ65, 0))))+BF65</f>
        <v/>
      </c>
      <c r="BI65" s="421">
        <f>BL65/BK65</f>
        <v/>
      </c>
      <c r="BJ65" s="421">
        <f>BL65/2.38</f>
        <v/>
      </c>
      <c r="BK65" s="508" t="n">
        <v>2.5</v>
      </c>
      <c r="BL65" s="421" t="n">
        <v>149.95</v>
      </c>
      <c r="BM65" s="510">
        <f>IF(SUM(AZ65:BA65)=0,0,(BI65-BH65)/BI65)</f>
        <v/>
      </c>
      <c r="BN65" s="421">
        <f>AY65*CA65</f>
        <v/>
      </c>
      <c r="BO65" s="421" t="n">
        <v>6.8</v>
      </c>
      <c r="BP65" s="421" t="n">
        <v>2.9</v>
      </c>
      <c r="BQ65" s="425" t="n">
        <v>42605</v>
      </c>
      <c r="BR65" s="425" t="n"/>
      <c r="BS65" s="425" t="n"/>
      <c r="BT65" s="427" t="n"/>
      <c r="BU65" s="425" t="n"/>
      <c r="BV65" s="425" t="n"/>
      <c r="BW65" s="425" t="inlineStr">
        <is>
          <t>N/A</t>
        </is>
      </c>
      <c r="BX65" s="425" t="n">
        <v>42665</v>
      </c>
      <c r="BY65" s="513" t="inlineStr">
        <is>
          <t>NEW TEST WITH UNPIC HEM DETAILS 4CM</t>
        </is>
      </c>
      <c r="BZ65" s="513" t="n"/>
      <c r="CA65" s="508" t="n">
        <v>17</v>
      </c>
      <c r="CB65" s="429" t="inlineStr">
        <is>
          <t>27x32</t>
        </is>
      </c>
      <c r="CC65" s="429" t="n">
        <v>3</v>
      </c>
      <c r="CD65" s="430" t="n">
        <v>42669</v>
      </c>
      <c r="CE65" s="430" t="n"/>
      <c r="CF65" s="675" t="n"/>
      <c r="CG65" s="675" t="n"/>
      <c r="CH65" s="676" t="inlineStr">
        <is>
          <t>27X32</t>
        </is>
      </c>
      <c r="CI65" s="676" t="n">
        <v>42767</v>
      </c>
      <c r="CJ65" s="433" t="n">
        <v>42747</v>
      </c>
      <c r="CK65" s="677" t="n">
        <v>42815</v>
      </c>
      <c r="CL65" s="436" t="inlineStr">
        <is>
          <t>NEW UPDATED CROTCH PATTERN WARP STRETCH EXTRA CARE</t>
        </is>
      </c>
      <c r="CM65" s="436" t="n">
        <v>42817</v>
      </c>
      <c r="CN65" s="435" t="n">
        <v>42853</v>
      </c>
      <c r="CO65" s="435" t="n"/>
      <c r="CP65" s="435" t="n"/>
      <c r="CQ65" s="430" t="n">
        <v>42950</v>
      </c>
      <c r="CR65" s="430" t="inlineStr">
        <is>
          <t>Tunisia</t>
        </is>
      </c>
      <c r="CS65" s="429" t="inlineStr">
        <is>
          <t>5</t>
        </is>
      </c>
      <c r="CT65" s="430" t="n"/>
      <c r="CU65" s="430" t="n"/>
      <c r="CV65" s="676" t="n"/>
      <c r="CW65" s="438" t="n"/>
      <c r="CX65" s="438" t="n"/>
      <c r="CY65" s="438" t="n">
        <v>195</v>
      </c>
      <c r="CZ65" s="439">
        <f>CY65*AR65</f>
        <v/>
      </c>
      <c r="DA65" s="438" t="n"/>
      <c r="DB65" s="438" t="n"/>
      <c r="DC65" s="438" t="n"/>
      <c r="DD65" s="438" t="n">
        <v>4013280</v>
      </c>
      <c r="DE65" s="678">
        <f>CY65*BI65</f>
        <v/>
      </c>
      <c r="DF65" s="678">
        <f>DE65-(CY65*BH65)</f>
        <v/>
      </c>
    </row>
    <row customFormat="1" customHeight="1" ht="15" r="66" s="530">
      <c r="A66" s="487" t="inlineStr">
        <is>
          <t>K170702001</t>
        </is>
      </c>
      <c r="B66" s="415" t="n">
        <v>2060300108</v>
      </c>
      <c r="C66" s="404" t="inlineStr">
        <is>
          <t>BROWN</t>
        </is>
      </c>
      <c r="D66" s="487" t="inlineStr">
        <is>
          <t>MARIA LONG</t>
        </is>
      </c>
      <c r="E66" s="487" t="inlineStr">
        <is>
          <t>FOREST NIGHT</t>
        </is>
      </c>
      <c r="F66" s="415" t="n">
        <v>2</v>
      </c>
      <c r="G66" s="505" t="n"/>
      <c r="H66" s="531" t="n">
        <v>42684</v>
      </c>
      <c r="I66" s="487" t="n"/>
      <c r="J66" s="487" t="inlineStr">
        <is>
          <t>JACKET</t>
        </is>
      </c>
      <c r="K66" s="532" t="n">
        <v>62043290</v>
      </c>
      <c r="L66" s="533" t="inlineStr">
        <is>
          <t>Women's or girls' jackets and blazers of cotton (excl. knitted or crocheted, industrial and occupational, wind-jackets and similar articles)</t>
        </is>
      </c>
      <c r="M66" s="410" t="inlineStr">
        <is>
          <t>WOMEN</t>
        </is>
      </c>
      <c r="N66" s="487" t="n"/>
      <c r="O66" s="486" t="n"/>
      <c r="P66" s="411" t="inlineStr">
        <is>
          <t>NON BLEACH</t>
        </is>
      </c>
      <c r="Q66" s="506" t="inlineStr">
        <is>
          <t>HEAVY ENZYME WASH</t>
        </is>
      </c>
      <c r="R66" s="443" t="n"/>
      <c r="S66" s="508" t="inlineStr">
        <is>
          <t>COAT</t>
        </is>
      </c>
      <c r="T66" s="443" t="inlineStr">
        <is>
          <t>XS - L</t>
        </is>
      </c>
      <c r="U66" s="416" t="inlineStr">
        <is>
          <t>-</t>
        </is>
      </c>
      <c r="V66" s="443" t="inlineStr">
        <is>
          <t>C/O SS17</t>
        </is>
      </c>
      <c r="W66" s="443" t="n"/>
      <c r="X66" s="508" t="inlineStr">
        <is>
          <t>-</t>
        </is>
      </c>
      <c r="Y66" s="444" t="inlineStr">
        <is>
          <t>INDIA</t>
        </is>
      </c>
      <c r="Z66" s="428" t="inlineStr">
        <is>
          <t>INDYBLU</t>
        </is>
      </c>
      <c r="AA66" s="428" t="inlineStr">
        <is>
          <t>BHA</t>
        </is>
      </c>
      <c r="AB66" s="428" t="inlineStr">
        <is>
          <t>Texport Overseas</t>
        </is>
      </c>
      <c r="AC66" s="415" t="n"/>
      <c r="AD66" s="443" t="inlineStr">
        <is>
          <t>Alcot Fabrics</t>
        </is>
      </c>
      <c r="AE66" s="443" t="n"/>
      <c r="AF66" s="443" t="n"/>
      <c r="AG66" s="443" t="n"/>
      <c r="AH66" s="443" t="inlineStr">
        <is>
          <t>100% Sustainable fabric</t>
        </is>
      </c>
      <c r="AI66" s="443" t="inlineStr">
        <is>
          <t>100% Organic cotton</t>
        </is>
      </c>
      <c r="AJ66" s="506" t="inlineStr">
        <is>
          <t>390g</t>
        </is>
      </c>
      <c r="AK66" s="506" t="inlineStr">
        <is>
          <t>EUR 5.30/m</t>
        </is>
      </c>
      <c r="AL66" s="443" t="n"/>
      <c r="AM66" s="506" t="n"/>
      <c r="AN66" s="443" t="n"/>
      <c r="AO66" s="443" t="n"/>
      <c r="AP66" s="419" t="n"/>
      <c r="AQ66" s="419" t="n"/>
      <c r="AR66" s="420" t="n"/>
      <c r="AS66" s="446" t="inlineStr">
        <is>
          <t>YES ?</t>
        </is>
      </c>
      <c r="AT66" s="446" t="inlineStr">
        <is>
          <t>EUR</t>
        </is>
      </c>
      <c r="AU66" s="421" t="inlineStr">
        <is>
          <t>FOB</t>
        </is>
      </c>
      <c r="AV66" s="421" t="inlineStr">
        <is>
          <t>30 DAYS NETT</t>
        </is>
      </c>
      <c r="AW66" s="417" t="n"/>
      <c r="AX66" s="421">
        <f>IFERROR((BI66*(1-[1]Assumptions!$K$3))*(1-BG66),0)</f>
        <v/>
      </c>
      <c r="AY66" s="446" t="n"/>
      <c r="AZ66" s="446" t="n">
        <v>36.1</v>
      </c>
      <c r="BA66" s="421" t="n">
        <v>44.1</v>
      </c>
      <c r="BB66" s="422">
        <f>IFERROR(((IF(BA66&gt;0, BA66, IF(AZ66&gt;0, AZ66, 0))))*INDEX(Assumptions!$B:$B,MATCH(Y66,Assumptions!$A:$A,0)),0)</f>
        <v/>
      </c>
      <c r="BC66" s="422">
        <f>IFERROR(((IF(BA66&gt;0, BA66, IF(AZ66&gt;0, AZ66, 0))))*INDEX(Assumptions!$C:$C,MATCH(Y66,Assumptions!$A:$A,0)),0)</f>
        <v/>
      </c>
      <c r="BD66" s="422">
        <f>IFERROR(((IF(BA66&gt;0, BA66, IF(AZ66&gt;0, AZ66, 0))))*INDEX(Assumptions!$D:$D,MATCH(Y66,Assumptions!$A:$A,0)),0)</f>
        <v/>
      </c>
      <c r="BE66" s="422">
        <f>IFERROR(((IF(BA66&gt;0, BA66, IF(AZ66&gt;0, AZ66, 0))))*INDEX(Assumptions!$G:$G,MATCH(Z66,Assumptions!$F:$F,0)),0)</f>
        <v/>
      </c>
      <c r="BF66" s="422">
        <f>SUM(BB66:BE66)</f>
        <v/>
      </c>
      <c r="BG66" s="423">
        <f>IFERROR(INDEX(Assumptions!$B:$B,MATCH(Y66,Assumptions!$A:$A,0))+INDEX(Assumptions!$C:$C,MATCH(Y66,Assumptions!$A:$A,0))+INDEX(Assumptions!$D:$D,MATCH(Y66,Assumptions!$A:$A,0))+INDEX(Assumptions!$G:$G,MATCH(Z66,Assumptions!$F:$F,0)),0)</f>
        <v/>
      </c>
      <c r="BH66" s="421">
        <f>((IF(BA66&gt;0, BA66, IF(AZ66&gt;0, AZ66, 0))))+BF66</f>
        <v/>
      </c>
      <c r="BI66" s="421">
        <f>BL66/BK66</f>
        <v/>
      </c>
      <c r="BJ66" s="421">
        <f>BL66/2.38</f>
        <v/>
      </c>
      <c r="BK66" s="508" t="n">
        <v>2.5</v>
      </c>
      <c r="BL66" s="421" t="n">
        <v>199.95</v>
      </c>
      <c r="BM66" s="510">
        <f>IF(SUM(AZ66:BA66)=0,0,(BI66-BH66)/BI66)</f>
        <v/>
      </c>
      <c r="BN66" s="421">
        <f>AY66*CA66</f>
        <v/>
      </c>
      <c r="BO66" s="421" t="n"/>
      <c r="BP66" s="421" t="n"/>
      <c r="BQ66" s="679" t="n"/>
      <c r="BR66" s="448" t="n"/>
      <c r="BS66" s="448" t="n"/>
      <c r="BT66" s="427" t="n"/>
      <c r="BU66" s="534" t="n"/>
      <c r="BV66" s="448" t="n"/>
      <c r="BW66" s="448" t="n"/>
      <c r="BX66" s="448" t="n"/>
      <c r="BY66" s="428" t="n"/>
      <c r="BZ66" s="428" t="n"/>
      <c r="CA66" s="508" t="n">
        <v>15</v>
      </c>
      <c r="CB66" s="429" t="inlineStr">
        <is>
          <t>S</t>
        </is>
      </c>
      <c r="CC66" s="429" t="n">
        <v>11</v>
      </c>
      <c r="CD66" s="429" t="n">
        <v>42738</v>
      </c>
      <c r="CE66" s="430" t="n"/>
      <c r="CF66" s="675" t="n"/>
      <c r="CG66" s="675" t="n"/>
      <c r="CH66" s="676" t="inlineStr">
        <is>
          <t>S</t>
        </is>
      </c>
      <c r="CI66" s="676" t="n"/>
      <c r="CJ66" s="433" t="n"/>
      <c r="CK66" s="677" t="n">
        <v>42894</v>
      </c>
      <c r="CL66" s="436" t="n"/>
      <c r="CM66" s="436" t="n"/>
      <c r="CN66" s="690" t="n">
        <v>42887</v>
      </c>
      <c r="CO66" s="435" t="n"/>
      <c r="CP66" s="435" t="n"/>
      <c r="CQ66" s="430" t="n"/>
      <c r="CR66" s="430" t="n"/>
      <c r="CS66" s="429" t="n"/>
      <c r="CT66" s="430" t="n"/>
      <c r="CU66" s="430" t="n"/>
      <c r="CV66" s="676" t="n"/>
      <c r="CW66" s="438" t="n"/>
      <c r="CX66" s="438" t="n"/>
      <c r="CY66" s="438" t="n">
        <v>164</v>
      </c>
      <c r="CZ66" s="439">
        <f>CY66*AR66</f>
        <v/>
      </c>
      <c r="DA66" s="438" t="n"/>
      <c r="DB66" s="438" t="n"/>
      <c r="DC66" s="438" t="n"/>
      <c r="DD66" s="438" t="n">
        <v>4013190</v>
      </c>
      <c r="DE66" s="678">
        <f>CY66*BI66</f>
        <v/>
      </c>
      <c r="DF66" s="678">
        <f>DE66-(CY66*BH66)</f>
        <v/>
      </c>
      <c r="DG66" s="535" t="n"/>
      <c r="DH66" s="535" t="n"/>
      <c r="DI66" s="535" t="n"/>
      <c r="DJ66" s="535" t="n"/>
      <c r="DK66" s="535" t="n"/>
      <c r="DL66" s="535" t="n"/>
      <c r="DM66" s="535" t="n"/>
      <c r="DN66" s="535" t="n"/>
      <c r="DO66" s="535" t="n"/>
      <c r="DP66" s="535" t="n"/>
    </row>
    <row customFormat="1" customHeight="1" ht="15" r="67" s="530">
      <c r="A67" s="487" t="inlineStr">
        <is>
          <t>K170702010</t>
        </is>
      </c>
      <c r="B67" s="415" t="n">
        <v>2050300185</v>
      </c>
      <c r="C67" s="404" t="inlineStr">
        <is>
          <t>INDIGO</t>
        </is>
      </c>
      <c r="D67" s="487" t="inlineStr">
        <is>
          <t>ADELE</t>
        </is>
      </c>
      <c r="E67" s="487" t="inlineStr">
        <is>
          <t>HAND WOVEN SLUB</t>
        </is>
      </c>
      <c r="F67" s="415" t="n">
        <v>2</v>
      </c>
      <c r="G67" s="405" t="n"/>
      <c r="H67" s="686" t="n"/>
      <c r="I67" s="487" t="n"/>
      <c r="J67" s="487" t="inlineStr">
        <is>
          <t>JACKET</t>
        </is>
      </c>
      <c r="K67" s="532" t="n">
        <v>62043290</v>
      </c>
      <c r="L67" s="532" t="inlineStr">
        <is>
          <t>Women's or girls' jackets and blazers of cotton (excl. knitted or crocheted, industrial and occupational, wind-jackets and similar articles)</t>
        </is>
      </c>
      <c r="M67" s="410" t="inlineStr">
        <is>
          <t>WOMEN</t>
        </is>
      </c>
      <c r="N67" s="487" t="n"/>
      <c r="O67" s="411" t="inlineStr">
        <is>
          <t>20-1</t>
        </is>
      </c>
      <c r="P67" s="508" t="inlineStr">
        <is>
          <t>NON BLEACH</t>
        </is>
      </c>
      <c r="Q67" s="443" t="inlineStr">
        <is>
          <t>AS 1ST PROTO</t>
        </is>
      </c>
      <c r="R67" s="416" t="inlineStr">
        <is>
          <t>-</t>
        </is>
      </c>
      <c r="S67" s="443" t="inlineStr">
        <is>
          <t>BATHROPE</t>
        </is>
      </c>
      <c r="T67" s="443" t="inlineStr">
        <is>
          <t>XS - L</t>
        </is>
      </c>
      <c r="U67" s="416" t="inlineStr">
        <is>
          <t>-</t>
        </is>
      </c>
      <c r="V67" s="443" t="inlineStr">
        <is>
          <t>NEW</t>
        </is>
      </c>
      <c r="W67" s="443" t="n"/>
      <c r="X67" s="508" t="inlineStr">
        <is>
          <t>-</t>
        </is>
      </c>
      <c r="Y67" s="444" t="inlineStr">
        <is>
          <t>TUNISIA</t>
        </is>
      </c>
      <c r="Z67" s="428" t="inlineStr">
        <is>
          <t>ARTLAB</t>
        </is>
      </c>
      <c r="AA67" s="428" t="inlineStr">
        <is>
          <t>ARTLAB</t>
        </is>
      </c>
      <c r="AB67" s="427" t="inlineStr">
        <is>
          <t>INTERWASHING</t>
        </is>
      </c>
      <c r="AC67" s="487" t="inlineStr">
        <is>
          <t>HAND WOVEN SLUB</t>
        </is>
      </c>
      <c r="AD67" s="443" t="inlineStr">
        <is>
          <t>CALIK</t>
        </is>
      </c>
      <c r="AE67" s="508" t="inlineStr">
        <is>
          <t>D7563O112 hand woven slub</t>
        </is>
      </c>
      <c r="AF67" s="508" t="n"/>
      <c r="AG67" s="415" t="inlineStr">
        <is>
          <t>TBC</t>
        </is>
      </c>
      <c r="AH67" s="443" t="inlineStr">
        <is>
          <t>100% Sustainable fabric</t>
        </is>
      </c>
      <c r="AI67" s="508" t="inlineStr">
        <is>
          <t>100% Organic cotton</t>
        </is>
      </c>
      <c r="AJ67" s="416" t="inlineStr">
        <is>
          <t>15 oz</t>
        </is>
      </c>
      <c r="AK67" s="417" t="inlineStr">
        <is>
          <t>€ 5,00 / 138</t>
        </is>
      </c>
      <c r="AL67" s="416" t="n">
        <v>3000</v>
      </c>
      <c r="AM67" s="416" t="inlineStr">
        <is>
          <t>6W</t>
        </is>
      </c>
      <c r="AN67" s="443" t="inlineStr">
        <is>
          <t>45M ORDERED BY MARIA</t>
        </is>
      </c>
      <c r="AO67" s="443" t="n"/>
      <c r="AP67" s="419" t="n"/>
      <c r="AQ67" s="419" t="n"/>
      <c r="AR67" s="420" t="n">
        <v>2.8</v>
      </c>
      <c r="AS67" s="446" t="inlineStr">
        <is>
          <t>SONIA</t>
        </is>
      </c>
      <c r="AT67" s="421" t="inlineStr">
        <is>
          <t>EUR</t>
        </is>
      </c>
      <c r="AU67" s="421" t="inlineStr">
        <is>
          <t>FOB</t>
        </is>
      </c>
      <c r="AV67" s="421" t="inlineStr">
        <is>
          <t>90 DAYS NETT</t>
        </is>
      </c>
      <c r="AW67" s="421" t="inlineStr">
        <is>
          <t>cfmd</t>
        </is>
      </c>
      <c r="AX67" s="421">
        <f>IFERROR((BI67*(1-[1]Assumptions!$K$3))*(1-BG67),0)</f>
        <v/>
      </c>
      <c r="AY67" s="446" t="n">
        <v>60</v>
      </c>
      <c r="AZ67" s="446" t="n"/>
      <c r="BA67" s="421" t="n">
        <v>25.5</v>
      </c>
      <c r="BB67" s="422">
        <f>IFERROR(((IF(BA67&gt;0, BA67, IF(AZ67&gt;0, AZ67, 0))))*INDEX(Assumptions!$B:$B,MATCH(Y67,Assumptions!$A:$A,0)),0)</f>
        <v/>
      </c>
      <c r="BC67" s="422">
        <f>IFERROR(((IF(BA67&gt;0, BA67, IF(AZ67&gt;0, AZ67, 0))))*INDEX(Assumptions!$C:$C,MATCH(Y67,Assumptions!$A:$A,0)),0)</f>
        <v/>
      </c>
      <c r="BD67" s="422">
        <f>IFERROR(((IF(BA67&gt;0, BA67, IF(AZ67&gt;0, AZ67, 0))))*INDEX(Assumptions!$D:$D,MATCH(Y67,Assumptions!$A:$A,0)),0)</f>
        <v/>
      </c>
      <c r="BE67" s="422">
        <f>IFERROR(((IF(BA67&gt;0, BA67, IF(AZ67&gt;0, AZ67, 0))))*INDEX(Assumptions!$G:$G,MATCH(Z67,Assumptions!$F:$F,0)),0)</f>
        <v/>
      </c>
      <c r="BF67" s="422">
        <f>SUM(BB67:BE67)</f>
        <v/>
      </c>
      <c r="BG67" s="423">
        <f>IFERROR(INDEX(Assumptions!$B:$B,MATCH(Y67,Assumptions!$A:$A,0))+INDEX(Assumptions!$C:$C,MATCH(Y67,Assumptions!$A:$A,0))+INDEX(Assumptions!$D:$D,MATCH(Y67,Assumptions!$A:$A,0))+INDEX(Assumptions!$G:$G,MATCH(Z67,Assumptions!$F:$F,0)),0)</f>
        <v/>
      </c>
      <c r="BH67" s="421">
        <f>((IF(BA67&gt;0, BA67, IF(AZ67&gt;0, AZ67, 0))))+BF67</f>
        <v/>
      </c>
      <c r="BI67" s="421">
        <f>BL67/BK67</f>
        <v/>
      </c>
      <c r="BJ67" s="421">
        <f>BL67/2.38</f>
        <v/>
      </c>
      <c r="BK67" s="508" t="n">
        <v>2.5</v>
      </c>
      <c r="BL67" s="421" t="n">
        <v>179.95</v>
      </c>
      <c r="BM67" s="510">
        <f>IF(SUM(AZ67:BA67)=0,0,(BI67-BH67)/BI67)</f>
        <v/>
      </c>
      <c r="BN67" s="421">
        <f>AY67*CA67</f>
        <v/>
      </c>
      <c r="BO67" s="421" t="n">
        <v>1.2</v>
      </c>
      <c r="BP67" s="421" t="n">
        <v>0.77</v>
      </c>
      <c r="BQ67" s="679" t="n">
        <v>42524</v>
      </c>
      <c r="BR67" s="448" t="n"/>
      <c r="BS67" s="448" t="n"/>
      <c r="BT67" s="427" t="n">
        <v>1</v>
      </c>
      <c r="BU67" s="448" t="n">
        <v>42550</v>
      </c>
      <c r="BV67" s="448" t="n"/>
      <c r="BW67" s="448" t="n">
        <v>42576</v>
      </c>
      <c r="BX67" s="448" t="n">
        <v>42650</v>
      </c>
      <c r="BY67" s="428" t="n"/>
      <c r="BZ67" s="428" t="n"/>
      <c r="CA67" s="508" t="n">
        <v>18</v>
      </c>
      <c r="CB67" s="429" t="inlineStr">
        <is>
          <t>S</t>
        </is>
      </c>
      <c r="CC67" s="429" t="n">
        <v>3</v>
      </c>
      <c r="CD67" s="429" t="inlineStr">
        <is>
          <t>26.10.16</t>
        </is>
      </c>
      <c r="CE67" s="430" t="inlineStr">
        <is>
          <t>the pocket opening should be 10 cm higher</t>
        </is>
      </c>
      <c r="CF67" s="675" t="n"/>
      <c r="CG67" s="675" t="n"/>
      <c r="CH67" s="676" t="inlineStr">
        <is>
          <t>NOT</t>
        </is>
      </c>
      <c r="CI67" s="676" t="n">
        <v>42767</v>
      </c>
      <c r="CJ67" s="433" t="n">
        <v>42747</v>
      </c>
      <c r="CK67" s="677" t="inlineStr">
        <is>
          <t>ex facty 25-02-17</t>
        </is>
      </c>
      <c r="CL67" s="436" t="inlineStr">
        <is>
          <t>NEW FIT</t>
        </is>
      </c>
      <c r="CM67" s="436" t="n"/>
      <c r="CN67" s="435" t="n">
        <v>42894</v>
      </c>
      <c r="CO67" s="435" t="n"/>
      <c r="CP67" s="435" t="n"/>
      <c r="CQ67" s="430" t="n">
        <v>42921</v>
      </c>
      <c r="CR67" s="430" t="inlineStr">
        <is>
          <t>Tunisia</t>
        </is>
      </c>
      <c r="CS67" s="429" t="n">
        <v>4</v>
      </c>
      <c r="CT67" s="430" t="n"/>
      <c r="CU67" s="430" t="n"/>
      <c r="CV67" s="676" t="n"/>
      <c r="CW67" s="438" t="n"/>
      <c r="CX67" s="438" t="n"/>
      <c r="CY67" s="438" t="n">
        <v>57</v>
      </c>
      <c r="CZ67" s="439">
        <f>CY67*AR67</f>
        <v/>
      </c>
      <c r="DA67" s="438" t="n"/>
      <c r="DB67" s="438" t="n"/>
      <c r="DC67" s="438" t="n"/>
      <c r="DD67" s="438" t="n">
        <v>4013281</v>
      </c>
      <c r="DE67" s="678">
        <f>CY67*BI67</f>
        <v/>
      </c>
      <c r="DF67" s="678">
        <f>DE67-(CY67*BH67)</f>
        <v/>
      </c>
      <c r="DG67" s="535" t="n"/>
      <c r="DH67" s="535" t="n"/>
      <c r="DI67" s="535" t="n"/>
      <c r="DJ67" s="535" t="n"/>
      <c r="DK67" s="535" t="n"/>
      <c r="DL67" s="535" t="n"/>
      <c r="DM67" s="535" t="n"/>
      <c r="DN67" s="535" t="n"/>
      <c r="DO67" s="535" t="n"/>
      <c r="DP67" s="535" t="n"/>
    </row>
    <row customFormat="1" customHeight="1" ht="15" r="68" s="530">
      <c r="A68" s="487" t="inlineStr">
        <is>
          <t>K170702020</t>
        </is>
      </c>
      <c r="B68" s="415" t="n">
        <v>2050300186</v>
      </c>
      <c r="C68" s="404" t="inlineStr">
        <is>
          <t>INDIGO</t>
        </is>
      </c>
      <c r="D68" s="487" t="inlineStr">
        <is>
          <t>ANGELINA</t>
        </is>
      </c>
      <c r="E68" s="487" t="inlineStr">
        <is>
          <t>HAND WOVEN SLUB</t>
        </is>
      </c>
      <c r="F68" s="415" t="n">
        <v>2</v>
      </c>
      <c r="G68" s="505" t="n"/>
      <c r="H68" s="505" t="n"/>
      <c r="I68" s="487" t="n"/>
      <c r="J68" s="487" t="inlineStr">
        <is>
          <t>JACKET</t>
        </is>
      </c>
      <c r="K68" s="532" t="n">
        <v>62043290</v>
      </c>
      <c r="L68" s="532" t="inlineStr">
        <is>
          <t>Women's or girls' jackets and blazers of cotton (excl. knitted or crocheted, industrial and occupational, wind-jackets and similar articles)</t>
        </is>
      </c>
      <c r="M68" s="410" t="inlineStr">
        <is>
          <t>WOMEN</t>
        </is>
      </c>
      <c r="N68" s="487" t="n"/>
      <c r="O68" s="411" t="inlineStr">
        <is>
          <t>20-1</t>
        </is>
      </c>
      <c r="P68" s="411" t="inlineStr">
        <is>
          <t>ENZYME STONE BLEACH</t>
        </is>
      </c>
      <c r="Q68" s="443" t="inlineStr">
        <is>
          <t>ENZYME PERLİT HYPO</t>
        </is>
      </c>
      <c r="R68" s="443" t="n"/>
      <c r="S68" s="443" t="inlineStr">
        <is>
          <t>BOMBER</t>
        </is>
      </c>
      <c r="T68" s="443" t="inlineStr">
        <is>
          <t>XS - L</t>
        </is>
      </c>
      <c r="U68" s="416" t="inlineStr">
        <is>
          <t>-</t>
        </is>
      </c>
      <c r="V68" s="443" t="inlineStr">
        <is>
          <t>NEW</t>
        </is>
      </c>
      <c r="W68" s="443" t="n"/>
      <c r="X68" s="443" t="inlineStr">
        <is>
          <t>-</t>
        </is>
      </c>
      <c r="Y68" s="444" t="inlineStr">
        <is>
          <t>TURKEY</t>
        </is>
      </c>
      <c r="Z68" s="428" t="n"/>
      <c r="AA68" s="444" t="inlineStr">
        <is>
          <t>IDEA MODA</t>
        </is>
      </c>
      <c r="AB68" s="428" t="inlineStr">
        <is>
          <t>CEFNAS</t>
        </is>
      </c>
      <c r="AC68" s="487" t="inlineStr">
        <is>
          <t>HAND WOVEN SLUB</t>
        </is>
      </c>
      <c r="AD68" s="443" t="inlineStr">
        <is>
          <t>CALIK</t>
        </is>
      </c>
      <c r="AE68" s="508" t="inlineStr">
        <is>
          <t>D7563O112 hand woven slub</t>
        </is>
      </c>
      <c r="AF68" s="508" t="n"/>
      <c r="AG68" s="508" t="n"/>
      <c r="AH68" s="443" t="inlineStr">
        <is>
          <t>100% Sustainable fabric</t>
        </is>
      </c>
      <c r="AI68" s="508" t="inlineStr">
        <is>
          <t>100% Organic cotton</t>
        </is>
      </c>
      <c r="AJ68" s="416" t="inlineStr">
        <is>
          <t>15 oz</t>
        </is>
      </c>
      <c r="AK68" s="421" t="inlineStr">
        <is>
          <t>€ 5,00 / 138</t>
        </is>
      </c>
      <c r="AL68" s="508" t="n">
        <v>3000</v>
      </c>
      <c r="AM68" s="508" t="inlineStr">
        <is>
          <t>6W</t>
        </is>
      </c>
      <c r="AN68" s="443" t="inlineStr">
        <is>
          <t>CALIK TO CFM STOCK</t>
        </is>
      </c>
      <c r="AO68" s="443" t="n"/>
      <c r="AP68" s="419" t="n"/>
      <c r="AQ68" s="419" t="n"/>
      <c r="AR68" s="420" t="n">
        <v>1.8</v>
      </c>
      <c r="AS68" s="446" t="n"/>
      <c r="AT68" s="446" t="inlineStr">
        <is>
          <t>EUR</t>
        </is>
      </c>
      <c r="AU68" s="421" t="inlineStr">
        <is>
          <t>FOB</t>
        </is>
      </c>
      <c r="AV68" s="421" t="inlineStr">
        <is>
          <t>30% PP - 70% CAD</t>
        </is>
      </c>
      <c r="AW68" s="421" t="n"/>
      <c r="AX68" s="421">
        <f>IFERROR((BI68*(1-[1]Assumptions!$K$3))*(1-BG68),0)</f>
        <v/>
      </c>
      <c r="AY68" s="421" t="n">
        <v>99.2</v>
      </c>
      <c r="AZ68" s="446" t="n">
        <v>49.6</v>
      </c>
      <c r="BA68" s="421" t="n">
        <v>49.6</v>
      </c>
      <c r="BB68" s="422">
        <f>IFERROR(((IF(BA68&gt;0, BA68, IF(AZ68&gt;0, AZ68, 0))))*INDEX(Assumptions!$B:$B,MATCH(Y68,Assumptions!$A:$A,0)),0)</f>
        <v/>
      </c>
      <c r="BC68" s="422">
        <f>IFERROR(((IF(BA68&gt;0, BA68, IF(AZ68&gt;0, AZ68, 0))))*INDEX(Assumptions!$C:$C,MATCH(Y68,Assumptions!$A:$A,0)),0)</f>
        <v/>
      </c>
      <c r="BD68" s="422">
        <f>IFERROR(((IF(BA68&gt;0, BA68, IF(AZ68&gt;0, AZ68, 0))))*INDEX(Assumptions!$D:$D,MATCH(Y68,Assumptions!$A:$A,0)),0)</f>
        <v/>
      </c>
      <c r="BE68" s="422">
        <f>IFERROR(((IF(BA68&gt;0, BA68, IF(AZ68&gt;0, AZ68, 0))))*INDEX(Assumptions!$G:$G,MATCH(Z68,Assumptions!$F:$F,0)),0)</f>
        <v/>
      </c>
      <c r="BF68" s="422">
        <f>SUM(BB68:BE68)</f>
        <v/>
      </c>
      <c r="BG68" s="423">
        <f>IFERROR(INDEX(Assumptions!$B:$B,MATCH(Y68,Assumptions!$A:$A,0))+INDEX(Assumptions!$C:$C,MATCH(Y68,Assumptions!$A:$A,0))+INDEX(Assumptions!$D:$D,MATCH(Y68,Assumptions!$A:$A,0))+INDEX(Assumptions!$G:$G,MATCH(Z68,Assumptions!$F:$F,0)),0)</f>
        <v/>
      </c>
      <c r="BH68" s="421">
        <f>((IF(BA68&gt;0, BA68, IF(AZ68&gt;0, AZ68, 0))))+BF68</f>
        <v/>
      </c>
      <c r="BI68" s="421">
        <f>BL68/BK68</f>
        <v/>
      </c>
      <c r="BJ68" s="421">
        <f>BL68/2.38</f>
        <v/>
      </c>
      <c r="BK68" s="508" t="n">
        <v>2.5</v>
      </c>
      <c r="BL68" s="421" t="n">
        <v>249.95</v>
      </c>
      <c r="BM68" s="510">
        <f>IF(SUM(AZ68:BA68)=0,0,(BI68-BH68)/BI68)</f>
        <v/>
      </c>
      <c r="BN68" s="421">
        <f>AY68*CA68</f>
        <v/>
      </c>
      <c r="BO68" s="421" t="n"/>
      <c r="BP68" s="421" t="n"/>
      <c r="BQ68" s="679" t="n">
        <v>42531</v>
      </c>
      <c r="BR68" s="448" t="n">
        <v>42548</v>
      </c>
      <c r="BS68" s="448" t="n"/>
      <c r="BT68" s="427" t="n">
        <v>1</v>
      </c>
      <c r="BU68" s="448" t="n">
        <v>42570</v>
      </c>
      <c r="BV68" s="448" t="n">
        <v>42619</v>
      </c>
      <c r="BW68" s="448" t="n">
        <v>42620</v>
      </c>
      <c r="BX68" s="448" t="n">
        <v>42650</v>
      </c>
      <c r="BY68" s="428" t="n"/>
      <c r="BZ68" s="428" t="inlineStr">
        <is>
          <t>Premium only!</t>
        </is>
      </c>
      <c r="CA68" s="508" t="n">
        <v>18</v>
      </c>
      <c r="CB68" s="429" t="inlineStr">
        <is>
          <t>S</t>
        </is>
      </c>
      <c r="CC68" s="429" t="n">
        <v>6</v>
      </c>
      <c r="CD68" s="430" t="n">
        <v>42667</v>
      </c>
      <c r="CE68" s="430" t="n"/>
      <c r="CF68" s="675" t="n"/>
      <c r="CG68" s="675" t="n"/>
      <c r="CH68" s="676" t="inlineStr">
        <is>
          <t>S</t>
        </is>
      </c>
      <c r="CI68" s="676" t="n"/>
      <c r="CJ68" s="433" t="n"/>
      <c r="CK68" s="677" t="n"/>
      <c r="CL68" s="436" t="n"/>
      <c r="CM68" s="436" t="n"/>
      <c r="CN68" s="435" t="n">
        <v>42856</v>
      </c>
      <c r="CO68" s="435" t="n"/>
      <c r="CP68" s="435" t="n"/>
      <c r="CQ68" s="680" t="n">
        <v>42950</v>
      </c>
      <c r="CR68" s="430" t="inlineStr">
        <is>
          <t>HQ</t>
        </is>
      </c>
      <c r="CS68" s="429" t="inlineStr">
        <is>
          <t>4</t>
        </is>
      </c>
      <c r="CT68" s="430" t="n"/>
      <c r="CU68" s="430" t="n"/>
      <c r="CV68" s="676" t="n"/>
      <c r="CW68" s="438" t="n"/>
      <c r="CX68" s="438" t="n"/>
      <c r="CY68" s="438" t="n">
        <v>104</v>
      </c>
      <c r="CZ68" s="439">
        <f>CY68*AR68</f>
        <v/>
      </c>
      <c r="DA68" s="438" t="n"/>
      <c r="DB68" s="438" t="n"/>
      <c r="DC68" s="438" t="n"/>
      <c r="DD68" s="438" t="n">
        <v>4013206</v>
      </c>
      <c r="DE68" s="678">
        <f>CY68*BI68</f>
        <v/>
      </c>
      <c r="DF68" s="678">
        <f>DE68-(CY68*BH68)</f>
        <v/>
      </c>
      <c r="DG68" s="568" t="n"/>
      <c r="DH68" s="568" t="n"/>
      <c r="DI68" s="568" t="n"/>
      <c r="DJ68" s="568" t="n"/>
      <c r="DK68" s="568" t="n"/>
      <c r="DL68" s="568" t="n"/>
      <c r="DM68" s="568" t="n"/>
      <c r="DN68" s="568" t="n"/>
      <c r="DO68" s="568" t="n"/>
      <c r="DP68" s="568" t="n"/>
    </row>
    <row customFormat="1" customHeight="1" ht="15" r="69" s="568">
      <c r="A69" s="521" t="inlineStr">
        <is>
          <t>K170702030</t>
        </is>
      </c>
      <c r="B69" s="464" t="n">
        <v>20603</v>
      </c>
      <c r="C69" s="454" t="inlineStr">
        <is>
          <t>BROWN</t>
        </is>
      </c>
      <c r="D69" s="521" t="inlineStr">
        <is>
          <t>GIANNA</t>
        </is>
      </c>
      <c r="E69" s="521" t="inlineStr">
        <is>
          <t>FOREST NIGHT</t>
        </is>
      </c>
      <c r="F69" s="464" t="n"/>
      <c r="G69" s="455" t="inlineStr">
        <is>
          <t>x</t>
        </is>
      </c>
      <c r="H69" s="484" t="n">
        <v>42633</v>
      </c>
      <c r="I69" s="521" t="n"/>
      <c r="J69" s="521" t="inlineStr">
        <is>
          <t>JACKET</t>
        </is>
      </c>
      <c r="K69" s="454" t="n">
        <v>62029100</v>
      </c>
      <c r="L69" s="464" t="inlineStr">
        <is>
          <t>Women's or girls' anoraks, incl. ski jackets, windcheaters, wind-jackets and similar articles, of wool or fine animal hair (excl. knitted or crocheted, suits, ensembles, jackets, blazers and trousers)</t>
        </is>
      </c>
      <c r="M69" s="458" t="inlineStr">
        <is>
          <t>WOMEN</t>
        </is>
      </c>
      <c r="N69" s="521" t="n"/>
      <c r="O69" s="491" t="n"/>
      <c r="P69" s="491" t="n"/>
      <c r="Q69" s="492" t="n"/>
      <c r="R69" s="492" t="n"/>
      <c r="S69" s="492" t="inlineStr">
        <is>
          <t>LONG LINE WOOL COAT</t>
        </is>
      </c>
      <c r="T69" s="492" t="inlineStr">
        <is>
          <t>XS - L</t>
        </is>
      </c>
      <c r="U69" s="492" t="n"/>
      <c r="V69" s="492" t="inlineStr">
        <is>
          <t>NEW</t>
        </is>
      </c>
      <c r="W69" s="492" t="n"/>
      <c r="X69" s="492" t="n"/>
      <c r="Y69" s="493" t="inlineStr">
        <is>
          <t>PORTUGAL</t>
        </is>
      </c>
      <c r="Z69" s="494" t="inlineStr">
        <is>
          <t>TIME BRIDGE</t>
        </is>
      </c>
      <c r="AA69" s="494" t="inlineStr">
        <is>
          <t>MANUELA &amp; PERREIRA</t>
        </is>
      </c>
      <c r="AB69" s="494" t="inlineStr">
        <is>
          <t>N/A</t>
        </is>
      </c>
      <c r="AC69" s="521" t="inlineStr">
        <is>
          <t>RECYCLED WOOL</t>
        </is>
      </c>
      <c r="AD69" s="492" t="inlineStr">
        <is>
          <t>MORGADO</t>
        </is>
      </c>
      <c r="AE69" s="462" t="inlineStr">
        <is>
          <t>25.07100.I</t>
        </is>
      </c>
      <c r="AF69" s="492" t="n"/>
      <c r="AG69" s="492" t="n"/>
      <c r="AH69" s="492" t="inlineStr">
        <is>
          <t>80% Sustainable fabric</t>
        </is>
      </c>
      <c r="AI69" s="492" t="inlineStr">
        <is>
          <t>80% Recycled wool, 10% polyamide, 10% polyester</t>
        </is>
      </c>
      <c r="AJ69" s="492" t="inlineStr">
        <is>
          <t>570g</t>
        </is>
      </c>
      <c r="AK69" s="492" t="inlineStr">
        <is>
          <t>€ 8.00 / 160</t>
        </is>
      </c>
      <c r="AL69" s="492" t="n"/>
      <c r="AM69" s="492" t="n"/>
      <c r="AN69" s="492" t="inlineStr">
        <is>
          <t>SUPPLIER NEEDS TO ORDER</t>
        </is>
      </c>
      <c r="AO69" s="492" t="n"/>
      <c r="AP69" s="466" t="n"/>
      <c r="AQ69" s="466" t="n"/>
      <c r="AR69" s="467" t="n"/>
      <c r="AS69" s="495" t="n"/>
      <c r="AT69" s="495" t="inlineStr">
        <is>
          <t>EUR</t>
        </is>
      </c>
      <c r="AU69" s="465" t="inlineStr">
        <is>
          <t>FOB</t>
        </is>
      </c>
      <c r="AV69" s="465" t="inlineStr">
        <is>
          <t>50% pre-payment 50% CAD</t>
        </is>
      </c>
      <c r="AW69" s="465" t="n"/>
      <c r="AX69" s="465">
        <f>IFERROR((BI69*(1-[1]Assumptions!$K$3))*(1-BG69),0)</f>
        <v/>
      </c>
      <c r="AY69" s="465" t="n">
        <v>64</v>
      </c>
      <c r="AZ69" s="495" t="n"/>
      <c r="BA69" s="465" t="n"/>
      <c r="BB69" s="468">
        <f>IFERROR(((IF(BA69&gt;0, BA69, IF(AY69&gt;0, AY69, IF(AZ69&gt;0, AZ69, 0)))))*INDEX(Assumptions!$B:$B,MATCH(Y69,Assumptions!$A:$A,0)),0)</f>
        <v/>
      </c>
      <c r="BC69" s="468">
        <f>IFERROR(((IF(BA69&gt;0, BA69, IF(AY69&gt;0, AY69, IF(AZ69&gt;0, AZ69, 0)))))*INDEX(Assumptions!$C:$C,MATCH(Y69,Assumptions!$A:$A,0)),0)</f>
        <v/>
      </c>
      <c r="BD69" s="468">
        <f>IFERROR(((IF(BA69&gt;0, BA69, IF(AY69&gt;0, AY69, IF(AZ69&gt;0, AZ69, 0)))))*INDEX(Assumptions!$D:$D,MATCH(Y69,Assumptions!$A:$A,0)),0)</f>
        <v/>
      </c>
      <c r="BE69" s="468">
        <f>IFERROR(((IF(BA69&gt;0, BA69, IF(AY69&gt;0, AY69, IF(AZ69&gt;0, AZ69, 0)))))*INDEX(Assumptions!$G:$G,MATCH(Z69,Assumptions!$F:$F,0)),0)</f>
        <v/>
      </c>
      <c r="BF69" s="468">
        <f>SUM(BB69:BE69)</f>
        <v/>
      </c>
      <c r="BG69" s="469">
        <f>IFERROR(INDEX(Assumptions!$B:$B,MATCH(Y69,Assumptions!$A:$A,0))+INDEX(Assumptions!$C:$C,MATCH(Y69,Assumptions!$A:$A,0))+INDEX(Assumptions!$D:$D,MATCH(Y69,Assumptions!$A:$A,0))+INDEX(Assumptions!$G:$G,MATCH(Z69,Assumptions!$F:$F,0)),0)</f>
        <v/>
      </c>
      <c r="BH69" s="465">
        <f>((IF(BA69&gt;0, BA69, IF(AZ69&gt;0, AZ69, 0))))+BF69</f>
        <v/>
      </c>
      <c r="BI69" s="465">
        <f>BL69/BK69</f>
        <v/>
      </c>
      <c r="BJ69" s="465">
        <f>BL69/2.38</f>
        <v/>
      </c>
      <c r="BK69" s="462" t="n">
        <v>2.5</v>
      </c>
      <c r="BL69" s="465" t="n">
        <v>299.95</v>
      </c>
      <c r="BM69" s="523">
        <f>IF(SUM(AZ69:BA69)=0,0,(BI69-BH69)/BI69)</f>
        <v/>
      </c>
      <c r="BN69" s="465">
        <f>AY69*CA69</f>
        <v/>
      </c>
      <c r="BO69" s="465" t="n"/>
      <c r="BP69" s="465" t="n"/>
      <c r="BQ69" s="685" t="n">
        <v>42524</v>
      </c>
      <c r="BR69" s="497" t="n"/>
      <c r="BS69" s="497" t="n"/>
      <c r="BT69" s="472" t="n">
        <v>1</v>
      </c>
      <c r="BU69" s="497" t="n">
        <v>42627</v>
      </c>
      <c r="BV69" s="497" t="n"/>
      <c r="BW69" s="497" t="n"/>
      <c r="BX69" s="497" t="n">
        <v>42650</v>
      </c>
      <c r="BY69" s="494" t="n"/>
      <c r="BZ69" s="494" t="n"/>
      <c r="CA69" s="462" t="n">
        <v>1</v>
      </c>
      <c r="CB69" s="473" t="inlineStr">
        <is>
          <t>S</t>
        </is>
      </c>
      <c r="CC69" s="473" t="n"/>
      <c r="CD69" s="473" t="inlineStr">
        <is>
          <t>EX FTY; 22-10-2016</t>
        </is>
      </c>
      <c r="CE69" s="474" t="inlineStr">
        <is>
          <t>Forest night to be sampled 16x, check on available sample yardage issue - fabric swatches instead.</t>
        </is>
      </c>
      <c r="CF69" s="681" t="n"/>
      <c r="CG69" s="681" t="n"/>
      <c r="CH69" s="682" t="n"/>
      <c r="CI69" s="682" t="n"/>
      <c r="CJ69" s="477" t="n"/>
      <c r="CK69" s="683" t="n"/>
      <c r="CL69" s="479" t="n"/>
      <c r="CM69" s="479" t="n"/>
      <c r="CN69" s="480" t="n"/>
      <c r="CO69" s="480" t="n"/>
      <c r="CP69" s="480" t="n"/>
      <c r="CQ69" s="474" t="n"/>
      <c r="CR69" s="474" t="n"/>
      <c r="CS69" s="429" t="n"/>
      <c r="CT69" s="474" t="n"/>
      <c r="CU69" s="474" t="n"/>
      <c r="CV69" s="682" t="n"/>
      <c r="CW69" s="481" t="n"/>
      <c r="CX69" s="481" t="n"/>
      <c r="CY69" s="481" t="n"/>
      <c r="CZ69" s="481">
        <f>CY69*AR69</f>
        <v/>
      </c>
      <c r="DA69" s="481" t="n"/>
      <c r="DB69" s="481" t="n"/>
      <c r="DC69" s="481" t="n"/>
      <c r="DD69" s="481" t="inlineStr">
        <is>
          <t>-</t>
        </is>
      </c>
      <c r="DE69" s="684">
        <f>CY69*BI69</f>
        <v/>
      </c>
      <c r="DF69" s="684">
        <f>DE69-(CY69*BH69)</f>
        <v/>
      </c>
    </row>
    <row customFormat="1" customHeight="1" ht="15" r="70" s="568">
      <c r="A70" s="415" t="inlineStr">
        <is>
          <t>K170700030</t>
        </is>
      </c>
      <c r="B70" s="487" t="n">
        <v>2010800345</v>
      </c>
      <c r="C70" s="404" t="inlineStr">
        <is>
          <t>BLACK</t>
        </is>
      </c>
      <c r="D70" s="487" t="inlineStr">
        <is>
          <t>STEPHANIE</t>
        </is>
      </c>
      <c r="E70" s="487" t="inlineStr">
        <is>
          <t>BLUE BLACK</t>
        </is>
      </c>
      <c r="F70" s="415" t="inlineStr">
        <is>
          <t>Core</t>
        </is>
      </c>
      <c r="G70" s="505" t="n"/>
      <c r="H70" s="505" t="n"/>
      <c r="I70" s="487" t="n"/>
      <c r="J70" s="487" t="inlineStr">
        <is>
          <t>JUMPSUIT</t>
        </is>
      </c>
      <c r="K70" s="487" t="n">
        <v>62041910</v>
      </c>
      <c r="L70" s="487" t="inlineStr">
        <is>
          <t>Women's or girls' suits of artificial fibres (excl. knitted or crocheted, ski overalls and swimwear)</t>
        </is>
      </c>
      <c r="M70" s="410" t="inlineStr">
        <is>
          <t>WOMEN</t>
        </is>
      </c>
      <c r="N70" s="487" t="n"/>
      <c r="O70" s="486" t="n"/>
      <c r="P70" s="486" t="inlineStr">
        <is>
          <t>NON BLEACH</t>
        </is>
      </c>
      <c r="Q70" s="443" t="inlineStr">
        <is>
          <t>Stone &amp; enzyme wash</t>
        </is>
      </c>
      <c r="R70" s="443" t="n"/>
      <c r="S70" s="443" t="inlineStr">
        <is>
          <t>JUMPSUIT</t>
        </is>
      </c>
      <c r="T70" s="508" t="inlineStr">
        <is>
          <t>XS - L</t>
        </is>
      </c>
      <c r="U70" s="416" t="inlineStr">
        <is>
          <t>-</t>
        </is>
      </c>
      <c r="V70" s="443" t="inlineStr">
        <is>
          <t>C/O</t>
        </is>
      </c>
      <c r="W70" s="443" t="inlineStr">
        <is>
          <t>C/O AW16</t>
        </is>
      </c>
      <c r="X70" s="508" t="inlineStr">
        <is>
          <t>ROYAL CORE</t>
        </is>
      </c>
      <c r="Y70" s="444" t="inlineStr">
        <is>
          <t>BULGARIA</t>
        </is>
      </c>
      <c r="Z70" s="428" t="inlineStr">
        <is>
          <t>UNI TEXTILES</t>
        </is>
      </c>
      <c r="AA70" s="428" t="inlineStr">
        <is>
          <t>EDWARD JEANS</t>
        </is>
      </c>
      <c r="AB70" s="428" t="inlineStr">
        <is>
          <t>ALEXANDROS</t>
        </is>
      </c>
      <c r="AC70" s="487" t="inlineStr">
        <is>
          <t>BLUE BLACK TENCEL</t>
        </is>
      </c>
      <c r="AD70" s="443" t="inlineStr">
        <is>
          <t>TEXTIL SANTANDERINA</t>
        </is>
      </c>
      <c r="AE70" s="508" t="inlineStr">
        <is>
          <t xml:space="preserve">11166 BLUE BLACK (COLOUR 901) : Lenzing cert. code: 11608792 </t>
        </is>
      </c>
      <c r="AF70" s="508" t="n"/>
      <c r="AG70" s="508" t="n"/>
      <c r="AH70" s="443" t="inlineStr">
        <is>
          <t>100% Sustainable fabric</t>
        </is>
      </c>
      <c r="AI70" s="508" t="inlineStr">
        <is>
          <t>100% Tencel lyocell</t>
        </is>
      </c>
      <c r="AJ70" s="508" t="inlineStr">
        <is>
          <t>200g</t>
        </is>
      </c>
      <c r="AK70" s="421" t="n">
        <v>4.1</v>
      </c>
      <c r="AL70" s="421" t="inlineStr">
        <is>
          <t>STOCK</t>
        </is>
      </c>
      <c r="AM70" s="508" t="inlineStr">
        <is>
          <t>STOCK</t>
        </is>
      </c>
      <c r="AN70" s="443" t="inlineStr">
        <is>
          <t>SUPPLIER NEEDS TO ORDER</t>
        </is>
      </c>
      <c r="AO70" s="443" t="n"/>
      <c r="AP70" s="419" t="n"/>
      <c r="AQ70" s="419" t="n"/>
      <c r="AR70" s="420" t="n"/>
      <c r="AS70" s="446" t="n"/>
      <c r="AT70" s="446" t="inlineStr">
        <is>
          <t>EUR</t>
        </is>
      </c>
      <c r="AU70" s="421" t="inlineStr">
        <is>
          <t>FOB</t>
        </is>
      </c>
      <c r="AV70" s="421" t="inlineStr">
        <is>
          <t>CAD</t>
        </is>
      </c>
      <c r="AW70" s="421" t="inlineStr">
        <is>
          <t>cfmd</t>
        </is>
      </c>
      <c r="AX70" s="421">
        <f>IFERROR((BI70*(1-[1]Assumptions!$K$3))*(1-BG70),0)</f>
        <v/>
      </c>
      <c r="AY70" s="421" t="n"/>
      <c r="AZ70" s="446" t="n">
        <v>31.9</v>
      </c>
      <c r="BA70" s="421" t="n">
        <v>34.1</v>
      </c>
      <c r="BB70" s="422">
        <f>IFERROR(((IF(BA70&gt;0, BA70, IF(AZ70&gt;0, AZ70, 0))))*INDEX(Assumptions!$B:$B,MATCH(Y70,Assumptions!$A:$A,0)),0)</f>
        <v/>
      </c>
      <c r="BC70" s="422">
        <f>IFERROR(((IF(BA70&gt;0, BA70, IF(AZ70&gt;0, AZ70, 0))))*INDEX(Assumptions!$C:$C,MATCH(Y70,Assumptions!$A:$A,0)),0)</f>
        <v/>
      </c>
      <c r="BD70" s="422">
        <f>IFERROR(((IF(BA70&gt;0, BA70, IF(AZ70&gt;0, AZ70, 0))))*INDEX(Assumptions!$D:$D,MATCH(Y70,Assumptions!$A:$A,0)),0)</f>
        <v/>
      </c>
      <c r="BE70" s="422">
        <f>IFERROR(((IF(BA70&gt;0, BA70, IF(AZ70&gt;0, AZ70, 0))))*INDEX(Assumptions!$G:$G,MATCH(Z70,Assumptions!$F:$F,0)),0)</f>
        <v/>
      </c>
      <c r="BF70" s="422">
        <f>SUM(BB70:BE70)</f>
        <v/>
      </c>
      <c r="BG70" s="423">
        <f>IFERROR(INDEX(Assumptions!$B:$B,MATCH(Y70,Assumptions!$A:$A,0))+INDEX(Assumptions!$C:$C,MATCH(Y70,Assumptions!$A:$A,0))+INDEX(Assumptions!$D:$D,MATCH(Y70,Assumptions!$A:$A,0))+INDEX(Assumptions!$G:$G,MATCH(Z70,Assumptions!$F:$F,0)),0)</f>
        <v/>
      </c>
      <c r="BH70" s="421">
        <f>((IF(BA70&gt;0, BA70, IF(AZ70&gt;0, AZ70, 0))))+BF70</f>
        <v/>
      </c>
      <c r="BI70" s="421">
        <f>BL70/BK70</f>
        <v/>
      </c>
      <c r="BJ70" s="421">
        <f>BL70/2.38</f>
        <v/>
      </c>
      <c r="BK70" s="508" t="n">
        <v>2.5</v>
      </c>
      <c r="BL70" s="421" t="n">
        <v>169.95</v>
      </c>
      <c r="BM70" s="510">
        <f>IF(SUM(AZ70:BA70)=0,0,(BI70-BH70)/BI70)</f>
        <v/>
      </c>
      <c r="BN70" s="421">
        <f>AY70*CA70</f>
        <v/>
      </c>
      <c r="BO70" s="421" t="n"/>
      <c r="BP70" s="421" t="n"/>
      <c r="BQ70" s="679" t="n"/>
      <c r="BR70" s="448" t="n"/>
      <c r="BS70" s="448" t="n"/>
      <c r="BT70" s="427" t="n">
        <v>0</v>
      </c>
      <c r="BU70" s="448" t="inlineStr">
        <is>
          <t>nvt</t>
        </is>
      </c>
      <c r="BV70" s="448" t="n"/>
      <c r="BW70" s="448" t="n"/>
      <c r="BX70" s="448" t="n"/>
      <c r="BY70" s="428" t="n"/>
      <c r="BZ70" s="428" t="n"/>
      <c r="CA70" s="429" t="n">
        <v>0</v>
      </c>
      <c r="CB70" s="429" t="inlineStr">
        <is>
          <t>N/A</t>
        </is>
      </c>
      <c r="CC70" s="429" t="n"/>
      <c r="CD70" s="429" t="inlineStr">
        <is>
          <t>N/A</t>
        </is>
      </c>
      <c r="CE70" s="430" t="n"/>
      <c r="CF70" s="675" t="n"/>
      <c r="CG70" s="675" t="n"/>
      <c r="CH70" s="676" t="inlineStr">
        <is>
          <t>N/A</t>
        </is>
      </c>
      <c r="CI70" s="676" t="n"/>
      <c r="CJ70" s="433" t="n"/>
      <c r="CK70" s="677" t="n"/>
      <c r="CL70" s="436" t="n"/>
      <c r="CM70" s="436" t="n"/>
      <c r="CN70" s="435" t="n">
        <v>42647</v>
      </c>
      <c r="CO70" s="435" t="n"/>
      <c r="CP70" s="435" t="n"/>
      <c r="CQ70" s="430" t="n">
        <v>42909</v>
      </c>
      <c r="CR70" s="430" t="inlineStr">
        <is>
          <t>GREECE</t>
        </is>
      </c>
      <c r="CS70" s="429" t="inlineStr">
        <is>
          <t>5</t>
        </is>
      </c>
      <c r="CT70" s="430" t="n"/>
      <c r="CU70" s="430" t="n"/>
      <c r="CV70" s="676" t="n"/>
      <c r="CW70" s="438" t="n"/>
      <c r="CX70" s="438" t="n"/>
      <c r="CY70" s="438" t="n">
        <v>313</v>
      </c>
      <c r="CZ70" s="439">
        <f>CY70*AR70</f>
        <v/>
      </c>
      <c r="DA70" s="438" t="n"/>
      <c r="DB70" s="438" t="n"/>
      <c r="DC70" s="438" t="n"/>
      <c r="DD70" s="438" t="n">
        <v>4013368</v>
      </c>
      <c r="DE70" s="678">
        <f>CY70*BI70</f>
        <v/>
      </c>
      <c r="DF70" s="678">
        <f>DE70-(CY70*BH70)</f>
        <v/>
      </c>
      <c r="DG70" s="530" t="n"/>
      <c r="DH70" s="530" t="n"/>
      <c r="DI70" s="530" t="n"/>
      <c r="DJ70" s="530" t="n"/>
      <c r="DK70" s="530" t="n"/>
      <c r="DL70" s="530" t="n"/>
      <c r="DM70" s="530" t="n"/>
      <c r="DN70" s="530" t="n"/>
      <c r="DO70" s="530" t="n"/>
      <c r="DP70" s="530" t="n"/>
    </row>
    <row customFormat="1" customHeight="1" ht="15" r="71" s="535">
      <c r="A71" s="487" t="inlineStr">
        <is>
          <t>K170702040</t>
        </is>
      </c>
      <c r="B71" s="415" t="n">
        <v>2050300170</v>
      </c>
      <c r="C71" s="404" t="inlineStr">
        <is>
          <t>M.USED</t>
        </is>
      </c>
      <c r="D71" s="487" t="inlineStr">
        <is>
          <t>ERIC</t>
        </is>
      </c>
      <c r="E71" s="487" t="inlineStr">
        <is>
          <t>MID MARBLE</t>
        </is>
      </c>
      <c r="F71" s="415" t="inlineStr">
        <is>
          <t>Core</t>
        </is>
      </c>
      <c r="G71" s="405" t="n"/>
      <c r="H71" s="674" t="n"/>
      <c r="I71" s="487" t="n"/>
      <c r="J71" s="487" t="inlineStr">
        <is>
          <t>JACKET</t>
        </is>
      </c>
      <c r="K71" s="532" t="n">
        <v>62043290</v>
      </c>
      <c r="L71" s="532" t="inlineStr">
        <is>
          <t>Women's or girls' jackets and blazers of cotton (excl. knitted or crocheted, industrial and occupational, wind-jackets and similar articles)</t>
        </is>
      </c>
      <c r="M71" s="410" t="inlineStr">
        <is>
          <t>WOMEN</t>
        </is>
      </c>
      <c r="N71" s="487" t="n"/>
      <c r="O71" s="486" t="inlineStr">
        <is>
          <t>2-1</t>
        </is>
      </c>
      <c r="P71" s="508" t="inlineStr">
        <is>
          <t>BLEACH</t>
        </is>
      </c>
      <c r="Q71" s="443" t="inlineStr">
        <is>
          <t xml:space="preserve">SS17 C/O WASH </t>
        </is>
      </c>
      <c r="R71" s="416" t="inlineStr">
        <is>
          <t>-</t>
        </is>
      </c>
      <c r="S71" s="443" t="inlineStr">
        <is>
          <t>CLASSIC TRUCKER JACKET</t>
        </is>
      </c>
      <c r="T71" s="443" t="inlineStr">
        <is>
          <t>XS - L</t>
        </is>
      </c>
      <c r="U71" s="416" t="inlineStr">
        <is>
          <t>-</t>
        </is>
      </c>
      <c r="V71" s="443" t="inlineStr">
        <is>
          <t>C/O SS17</t>
        </is>
      </c>
      <c r="W71" s="443" t="inlineStr">
        <is>
          <t>C/O SS17</t>
        </is>
      </c>
      <c r="X71" s="508" t="inlineStr">
        <is>
          <t>ROYAL CORE</t>
        </is>
      </c>
      <c r="Y71" s="444" t="inlineStr">
        <is>
          <t>TUNISIA</t>
        </is>
      </c>
      <c r="Z71" s="428" t="inlineStr">
        <is>
          <t>ARTLAB</t>
        </is>
      </c>
      <c r="AA71" s="428" t="inlineStr">
        <is>
          <t>ARTLAB</t>
        </is>
      </c>
      <c r="AB71" s="427" t="inlineStr">
        <is>
          <t>INTERWASHING</t>
        </is>
      </c>
      <c r="AC71" s="487" t="n"/>
      <c r="AD71" s="508" t="inlineStr">
        <is>
          <t>ORTA</t>
        </is>
      </c>
      <c r="AE71" s="415" t="inlineStr">
        <is>
          <t xml:space="preserve">9569A-43 </t>
        </is>
      </c>
      <c r="AF71" s="508" t="n">
        <v>8303</v>
      </c>
      <c r="AG71" s="415" t="inlineStr">
        <is>
          <t>TBC</t>
        </is>
      </c>
      <c r="AH71" s="508" t="inlineStr">
        <is>
          <t>100% Sustainable fabric</t>
        </is>
      </c>
      <c r="AI71" s="508" t="inlineStr">
        <is>
          <t>100% Organic cotton</t>
        </is>
      </c>
      <c r="AJ71" s="416" t="inlineStr">
        <is>
          <t>13 oz</t>
        </is>
      </c>
      <c r="AK71" s="417" t="inlineStr">
        <is>
          <t>5,15 / 152</t>
        </is>
      </c>
      <c r="AL71" s="506" t="n"/>
      <c r="AM71" s="506" t="n"/>
      <c r="AN71" s="443" t="inlineStr">
        <is>
          <t>N/A</t>
        </is>
      </c>
      <c r="AO71" s="443" t="n"/>
      <c r="AP71" s="419" t="n"/>
      <c r="AQ71" s="419" t="n"/>
      <c r="AR71" s="420" t="n"/>
      <c r="AS71" s="446" t="inlineStr">
        <is>
          <t>HH</t>
        </is>
      </c>
      <c r="AT71" s="421" t="inlineStr">
        <is>
          <t>EUR</t>
        </is>
      </c>
      <c r="AU71" s="421" t="inlineStr">
        <is>
          <t>FOB</t>
        </is>
      </c>
      <c r="AV71" s="421" t="inlineStr">
        <is>
          <t>90 DAYS NETT</t>
        </is>
      </c>
      <c r="AW71" s="421" t="inlineStr">
        <is>
          <t>cfmd</t>
        </is>
      </c>
      <c r="AX71" s="421">
        <f>IFERROR((BI71*(1-[1]Assumptions!$K$3))*(1-BG71),0)</f>
        <v/>
      </c>
      <c r="AY71" s="446" t="n">
        <v>60</v>
      </c>
      <c r="AZ71" s="446" t="n"/>
      <c r="BA71" s="421" t="n">
        <v>24.6</v>
      </c>
      <c r="BB71" s="422">
        <f>IFERROR(((IF(BA71&gt;0, BA71, IF(AZ71&gt;0, AZ71, 0))))*INDEX(Assumptions!$B:$B,MATCH(Y71,Assumptions!$A:$A,0)),0)</f>
        <v/>
      </c>
      <c r="BC71" s="422">
        <f>IFERROR(((IF(BA71&gt;0, BA71, IF(AZ71&gt;0, AZ71, 0))))*INDEX(Assumptions!$C:$C,MATCH(Y71,Assumptions!$A:$A,0)),0)</f>
        <v/>
      </c>
      <c r="BD71" s="422">
        <f>IFERROR(((IF(BA71&gt;0, BA71, IF(AZ71&gt;0, AZ71, 0))))*INDEX(Assumptions!$D:$D,MATCH(Y71,Assumptions!$A:$A,0)),0)</f>
        <v/>
      </c>
      <c r="BE71" s="422">
        <f>IFERROR(((IF(BA71&gt;0, BA71, IF(AZ71&gt;0, AZ71, 0))))*INDEX(Assumptions!$G:$G,MATCH(Z71,Assumptions!$F:$F,0)),0)</f>
        <v/>
      </c>
      <c r="BF71" s="422">
        <f>SUM(BB71:BE71)</f>
        <v/>
      </c>
      <c r="BG71" s="423">
        <f>IFERROR(INDEX(Assumptions!$B:$B,MATCH(Y71,Assumptions!$A:$A,0))+INDEX(Assumptions!$C:$C,MATCH(Y71,Assumptions!$A:$A,0))+INDEX(Assumptions!$D:$D,MATCH(Y71,Assumptions!$A:$A,0))+INDEX(Assumptions!$G:$G,MATCH(Z71,Assumptions!$F:$F,0)),0)</f>
        <v/>
      </c>
      <c r="BH71" s="421">
        <f>((IF(BA71&gt;0, BA71, IF(AZ71&gt;0, AZ71, 0))))+BF71</f>
        <v/>
      </c>
      <c r="BI71" s="421">
        <f>BL71/BK71</f>
        <v/>
      </c>
      <c r="BJ71" s="421">
        <f>BL71/2.38</f>
        <v/>
      </c>
      <c r="BK71" s="508" t="n">
        <v>2.5</v>
      </c>
      <c r="BL71" s="421" t="n">
        <v>149.95</v>
      </c>
      <c r="BM71" s="510">
        <f>IF(SUM(AZ71:BA71)=0,0,(BI71-BH71)/BI71)</f>
        <v/>
      </c>
      <c r="BN71" s="421">
        <f>AY71*CA71</f>
        <v/>
      </c>
      <c r="BO71" s="421" t="n"/>
      <c r="BP71" s="421" t="n"/>
      <c r="BQ71" s="425" t="n">
        <v>42605</v>
      </c>
      <c r="BR71" s="448" t="n"/>
      <c r="BS71" s="448" t="n"/>
      <c r="BT71" s="427" t="inlineStr">
        <is>
          <t>0</t>
        </is>
      </c>
      <c r="BU71" s="448" t="n"/>
      <c r="BV71" s="448" t="n"/>
      <c r="BW71" s="425" t="inlineStr">
        <is>
          <t>N/A</t>
        </is>
      </c>
      <c r="BX71" s="448" t="n"/>
      <c r="BY71" s="428" t="n"/>
      <c r="BZ71" s="428" t="n"/>
      <c r="CA71" s="429" t="n">
        <v>0</v>
      </c>
      <c r="CB71" s="429" t="inlineStr">
        <is>
          <t>N/A</t>
        </is>
      </c>
      <c r="CC71" s="429" t="n"/>
      <c r="CD71" s="430" t="inlineStr">
        <is>
          <t>N/A</t>
        </is>
      </c>
      <c r="CE71" s="430" t="n"/>
      <c r="CF71" s="675" t="n"/>
      <c r="CG71" s="675" t="n"/>
      <c r="CH71" s="676" t="inlineStr">
        <is>
          <t>N/A</t>
        </is>
      </c>
      <c r="CI71" s="676" t="inlineStr">
        <is>
          <t>c/o</t>
        </is>
      </c>
      <c r="CJ71" s="433" t="inlineStr">
        <is>
          <t>N/A</t>
        </is>
      </c>
      <c r="CK71" s="677" t="n"/>
      <c r="CL71" s="436" t="n"/>
      <c r="CM71" s="436" t="n"/>
      <c r="CN71" s="435" t="inlineStr">
        <is>
          <t>n/a</t>
        </is>
      </c>
      <c r="CO71" s="435" t="n"/>
      <c r="CP71" s="435" t="n"/>
      <c r="CQ71" s="430" t="inlineStr">
        <is>
          <t>-</t>
        </is>
      </c>
      <c r="CR71" s="430" t="n"/>
      <c r="CS71" s="429" t="n"/>
      <c r="CT71" s="430" t="n"/>
      <c r="CU71" s="430" t="n"/>
      <c r="CV71" s="676" t="n"/>
      <c r="CW71" s="438" t="n"/>
      <c r="CX71" s="438" t="n"/>
      <c r="CY71" s="438" t="n">
        <v>0</v>
      </c>
      <c r="CZ71" s="439">
        <f>CY71*AR71</f>
        <v/>
      </c>
      <c r="DA71" s="438" t="n"/>
      <c r="DB71" s="438" t="n"/>
      <c r="DC71" s="438" t="n"/>
      <c r="DD71" s="438" t="inlineStr">
        <is>
          <t>-</t>
        </is>
      </c>
      <c r="DE71" s="678">
        <f>CY71*BI71</f>
        <v/>
      </c>
      <c r="DF71" s="678">
        <f>DE71-(CY71*BH71)</f>
        <v/>
      </c>
      <c r="DG71" s="568" t="n"/>
      <c r="DH71" s="568" t="n"/>
      <c r="DI71" s="568" t="n"/>
      <c r="DJ71" s="568" t="n"/>
      <c r="DK71" s="568" t="n"/>
      <c r="DL71" s="568" t="n"/>
      <c r="DM71" s="568" t="n"/>
      <c r="DN71" s="568" t="n"/>
      <c r="DO71" s="568" t="n"/>
      <c r="DP71" s="568" t="n"/>
    </row>
    <row customFormat="1" customHeight="1" ht="15" r="72" s="535">
      <c r="A72" s="487" t="inlineStr">
        <is>
          <t>K170702041</t>
        </is>
      </c>
      <c r="B72" s="415" t="n">
        <v>2050300169</v>
      </c>
      <c r="C72" s="404" t="inlineStr">
        <is>
          <t>RAW</t>
        </is>
      </c>
      <c r="D72" s="487" t="inlineStr">
        <is>
          <t xml:space="preserve">ERIC SELVAGE </t>
        </is>
      </c>
      <c r="E72" s="487" t="inlineStr">
        <is>
          <t>DRY SELVAGE</t>
        </is>
      </c>
      <c r="F72" s="415" t="inlineStr">
        <is>
          <t>Core</t>
        </is>
      </c>
      <c r="G72" s="505" t="n"/>
      <c r="H72" s="674" t="n"/>
      <c r="I72" s="487" t="n"/>
      <c r="J72" s="487" t="inlineStr">
        <is>
          <t>JACKET</t>
        </is>
      </c>
      <c r="K72" s="532" t="n">
        <v>62043290</v>
      </c>
      <c r="L72" s="532" t="inlineStr">
        <is>
          <t>Women's or girls' jackets and blazers of cotton (excl. knitted or crocheted, industrial and occupational, wind-jackets and similar articles)</t>
        </is>
      </c>
      <c r="M72" s="410" t="inlineStr">
        <is>
          <t>WOMEN</t>
        </is>
      </c>
      <c r="N72" s="487" t="n"/>
      <c r="O72" s="486" t="inlineStr">
        <is>
          <t>28-1</t>
        </is>
      </c>
      <c r="P72" s="508" t="inlineStr">
        <is>
          <t>NON BLEACH</t>
        </is>
      </c>
      <c r="Q72" s="443" t="inlineStr">
        <is>
          <t>RAW</t>
        </is>
      </c>
      <c r="R72" s="508" t="inlineStr">
        <is>
          <t>NON</t>
        </is>
      </c>
      <c r="S72" s="443" t="inlineStr">
        <is>
          <t>CLASSIC TRUCKER JACKET</t>
        </is>
      </c>
      <c r="T72" s="443" t="inlineStr">
        <is>
          <t>XS - L</t>
        </is>
      </c>
      <c r="U72" s="416" t="inlineStr">
        <is>
          <t>-</t>
        </is>
      </c>
      <c r="V72" s="443" t="inlineStr">
        <is>
          <t>C/O SS17</t>
        </is>
      </c>
      <c r="W72" s="443" t="inlineStr">
        <is>
          <t>C/O SS17</t>
        </is>
      </c>
      <c r="X72" s="508" t="inlineStr">
        <is>
          <t>ROYAL CORE</t>
        </is>
      </c>
      <c r="Y72" s="444" t="inlineStr">
        <is>
          <t>TUNISIA</t>
        </is>
      </c>
      <c r="Z72" s="428" t="inlineStr">
        <is>
          <t>ARTLAB</t>
        </is>
      </c>
      <c r="AA72" s="428" t="inlineStr">
        <is>
          <t>ARTLAB</t>
        </is>
      </c>
      <c r="AB72" s="427" t="inlineStr">
        <is>
          <t>-</t>
        </is>
      </c>
      <c r="AC72" s="487" t="n"/>
      <c r="AD72" s="508" t="inlineStr">
        <is>
          <t>CANDIANI</t>
        </is>
      </c>
      <c r="AE72" s="508" t="inlineStr">
        <is>
          <t>SL7276 Sioux crispy organic</t>
        </is>
      </c>
      <c r="AF72" s="443" t="n"/>
      <c r="AG72" s="415" t="n"/>
      <c r="AH72" s="508" t="inlineStr">
        <is>
          <t>100% Sustainable fabric</t>
        </is>
      </c>
      <c r="AI72" s="508" t="inlineStr">
        <is>
          <t>100% Organic cotton</t>
        </is>
      </c>
      <c r="AJ72" s="416" t="inlineStr">
        <is>
          <t>13 oz</t>
        </is>
      </c>
      <c r="AK72" s="417" t="inlineStr">
        <is>
          <t>4,9 / 80</t>
        </is>
      </c>
      <c r="AL72" s="416" t="n">
        <v>1500</v>
      </c>
      <c r="AM72" s="504" t="inlineStr">
        <is>
          <t>6-7</t>
        </is>
      </c>
      <c r="AN72" s="443" t="inlineStr">
        <is>
          <t>N/A</t>
        </is>
      </c>
      <c r="AO72" s="443" t="n"/>
      <c r="AP72" s="419" t="n"/>
      <c r="AQ72" s="419" t="n"/>
      <c r="AR72" s="420" t="n">
        <v>2.8</v>
      </c>
      <c r="AS72" s="446" t="inlineStr">
        <is>
          <t>PETRA</t>
        </is>
      </c>
      <c r="AT72" s="421" t="inlineStr">
        <is>
          <t>EUR</t>
        </is>
      </c>
      <c r="AU72" s="421" t="inlineStr">
        <is>
          <t>FOB</t>
        </is>
      </c>
      <c r="AV72" s="421" t="inlineStr">
        <is>
          <t>90 DAYS NETT</t>
        </is>
      </c>
      <c r="AW72" s="421" t="inlineStr">
        <is>
          <t>cfmd</t>
        </is>
      </c>
      <c r="AX72" s="421">
        <f>IFERROR((BI72*(1-[1]Assumptions!$K$3))*(1-BG72),0)</f>
        <v/>
      </c>
      <c r="AY72" s="446" t="n">
        <v>60</v>
      </c>
      <c r="AZ72" s="446" t="n"/>
      <c r="BA72" s="421" t="n">
        <v>29.9</v>
      </c>
      <c r="BB72" s="422">
        <f>IFERROR(((IF(BA72&gt;0, BA72, IF(AZ72&gt;0, AZ72, 0))))*INDEX(Assumptions!$B:$B,MATCH(Y72,Assumptions!$A:$A,0)),0)</f>
        <v/>
      </c>
      <c r="BC72" s="422">
        <f>IFERROR(((IF(BA72&gt;0, BA72, IF(AZ72&gt;0, AZ72, 0))))*INDEX(Assumptions!$C:$C,MATCH(Y72,Assumptions!$A:$A,0)),0)</f>
        <v/>
      </c>
      <c r="BD72" s="422">
        <f>IFERROR(((IF(BA72&gt;0, BA72, IF(AZ72&gt;0, AZ72, 0))))*INDEX(Assumptions!$D:$D,MATCH(Y72,Assumptions!$A:$A,0)),0)</f>
        <v/>
      </c>
      <c r="BE72" s="422">
        <f>IFERROR(((IF(BA72&gt;0, BA72, IF(AZ72&gt;0, AZ72, 0))))*INDEX(Assumptions!$G:$G,MATCH(Z72,Assumptions!$F:$F,0)),0)</f>
        <v/>
      </c>
      <c r="BF72" s="422">
        <f>SUM(BB72:BE72)</f>
        <v/>
      </c>
      <c r="BG72" s="423">
        <f>IFERROR(INDEX(Assumptions!$B:$B,MATCH(Y72,Assumptions!$A:$A,0))+INDEX(Assumptions!$C:$C,MATCH(Y72,Assumptions!$A:$A,0))+INDEX(Assumptions!$D:$D,MATCH(Y72,Assumptions!$A:$A,0))+INDEX(Assumptions!$G:$G,MATCH(Z72,Assumptions!$F:$F,0)),0)</f>
        <v/>
      </c>
      <c r="BH72" s="421">
        <f>((IF(BA72&gt;0, BA72, IF(AZ72&gt;0, AZ72, 0))))+BF72</f>
        <v/>
      </c>
      <c r="BI72" s="421">
        <f>BL72/BK72</f>
        <v/>
      </c>
      <c r="BJ72" s="421">
        <f>BL72/2.38</f>
        <v/>
      </c>
      <c r="BK72" s="508" t="n">
        <v>2.5</v>
      </c>
      <c r="BL72" s="421" t="n">
        <v>169.95</v>
      </c>
      <c r="BM72" s="510">
        <f>IF(SUM(AZ72:BA72)=0,0,(BI72-BH72)/BI72)</f>
        <v/>
      </c>
      <c r="BN72" s="421">
        <f>AY72*CA72</f>
        <v/>
      </c>
      <c r="BO72" s="421" t="inlineStr">
        <is>
          <t>-</t>
        </is>
      </c>
      <c r="BP72" s="421" t="n"/>
      <c r="BQ72" s="425" t="n"/>
      <c r="BR72" s="448" t="n"/>
      <c r="BS72" s="448" t="n"/>
      <c r="BT72" s="427" t="inlineStr">
        <is>
          <t>0</t>
        </is>
      </c>
      <c r="BU72" s="448" t="n"/>
      <c r="BV72" s="448" t="n"/>
      <c r="BW72" s="425" t="inlineStr">
        <is>
          <t>N/A</t>
        </is>
      </c>
      <c r="BX72" s="448" t="n"/>
      <c r="BY72" s="428" t="n"/>
      <c r="BZ72" s="428" t="n"/>
      <c r="CA72" s="429" t="n">
        <v>0</v>
      </c>
      <c r="CB72" s="429" t="inlineStr">
        <is>
          <t>N/A</t>
        </is>
      </c>
      <c r="CC72" s="429" t="n"/>
      <c r="CD72" s="430" t="inlineStr">
        <is>
          <t>N/A</t>
        </is>
      </c>
      <c r="CE72" s="430" t="n"/>
      <c r="CF72" s="675" t="n"/>
      <c r="CG72" s="675" t="n"/>
      <c r="CH72" s="676" t="inlineStr">
        <is>
          <t>N/A</t>
        </is>
      </c>
      <c r="CI72" s="676" t="inlineStr">
        <is>
          <t>n/a</t>
        </is>
      </c>
      <c r="CJ72" s="433" t="inlineStr">
        <is>
          <t>N/A</t>
        </is>
      </c>
      <c r="CK72" s="677" t="n"/>
      <c r="CL72" s="436" t="n"/>
      <c r="CM72" s="436" t="n"/>
      <c r="CN72" s="435" t="inlineStr">
        <is>
          <t>n/a</t>
        </is>
      </c>
      <c r="CO72" s="435" t="n"/>
      <c r="CP72" s="435" t="n"/>
      <c r="CQ72" s="430" t="inlineStr">
        <is>
          <t>-</t>
        </is>
      </c>
      <c r="CR72" s="430" t="n"/>
      <c r="CS72" s="429" t="n"/>
      <c r="CT72" s="430" t="n"/>
      <c r="CU72" s="430" t="n"/>
      <c r="CV72" s="676" t="n"/>
      <c r="CW72" s="438" t="n"/>
      <c r="CX72" s="438" t="n"/>
      <c r="CY72" s="438" t="n">
        <v>0</v>
      </c>
      <c r="CZ72" s="439">
        <f>CY72*AR72</f>
        <v/>
      </c>
      <c r="DA72" s="438" t="n"/>
      <c r="DB72" s="438" t="n"/>
      <c r="DC72" s="438" t="n"/>
      <c r="DD72" s="438" t="inlineStr">
        <is>
          <t>-</t>
        </is>
      </c>
      <c r="DE72" s="678">
        <f>CY72*BI72</f>
        <v/>
      </c>
      <c r="DF72" s="678">
        <f>DE72-(CY72*BH72)</f>
        <v/>
      </c>
      <c r="DG72" s="530" t="n"/>
      <c r="DH72" s="530" t="n"/>
      <c r="DI72" s="530" t="n"/>
      <c r="DJ72" s="530" t="n"/>
      <c r="DK72" s="530" t="n"/>
      <c r="DL72" s="530" t="n"/>
      <c r="DM72" s="530" t="n"/>
      <c r="DN72" s="530" t="n"/>
      <c r="DO72" s="530" t="n"/>
      <c r="DP72" s="530" t="n"/>
    </row>
    <row customFormat="1" customHeight="1" ht="15" r="73" s="584">
      <c r="A73" s="415" t="inlineStr">
        <is>
          <t>K170703010</t>
        </is>
      </c>
      <c r="B73" s="415" t="n">
        <v>2090400036</v>
      </c>
      <c r="C73" s="404" t="inlineStr">
        <is>
          <t>INDIGO</t>
        </is>
      </c>
      <c r="D73" s="487" t="inlineStr">
        <is>
          <t>AMELIA</t>
        </is>
      </c>
      <c r="E73" s="487" t="inlineStr">
        <is>
          <t>HAND WOVEN DENIM</t>
        </is>
      </c>
      <c r="F73" s="415" t="n">
        <v>1</v>
      </c>
      <c r="G73" s="405" t="n"/>
      <c r="H73" s="484" t="n"/>
      <c r="I73" s="487" t="n"/>
      <c r="J73" s="487" t="inlineStr">
        <is>
          <t>SHIRT</t>
        </is>
      </c>
      <c r="K73" s="536" t="n">
        <v>62063000</v>
      </c>
      <c r="L73" s="487" t="inlineStr">
        <is>
          <t>Women's or girls' blouses, shirts and shirt-blouses of cotton (excl. knitted or crocheted and vests)</t>
        </is>
      </c>
      <c r="M73" s="410" t="inlineStr">
        <is>
          <t>WOMEN</t>
        </is>
      </c>
      <c r="N73" s="487" t="n"/>
      <c r="O73" s="486" t="n"/>
      <c r="P73" s="411" t="inlineStr">
        <is>
          <t>ENZYME BLEACH</t>
        </is>
      </c>
      <c r="Q73" s="443" t="inlineStr">
        <is>
          <t>ENZYME HYPO</t>
        </is>
      </c>
      <c r="R73" s="443" t="n"/>
      <c r="S73" s="443" t="inlineStr">
        <is>
          <t>BOX SHIRT</t>
        </is>
      </c>
      <c r="T73" s="443" t="inlineStr">
        <is>
          <t>XS - L</t>
        </is>
      </c>
      <c r="U73" s="416" t="inlineStr">
        <is>
          <t>-</t>
        </is>
      </c>
      <c r="V73" s="443" t="inlineStr">
        <is>
          <t>C/O SS17</t>
        </is>
      </c>
      <c r="W73" s="443" t="n"/>
      <c r="X73" s="443" t="inlineStr">
        <is>
          <t>-</t>
        </is>
      </c>
      <c r="Y73" s="444" t="inlineStr">
        <is>
          <t>TURKEY</t>
        </is>
      </c>
      <c r="Z73" s="444" t="n"/>
      <c r="AA73" s="444" t="inlineStr">
        <is>
          <t>IDEA MODA</t>
        </is>
      </c>
      <c r="AB73" s="428" t="inlineStr">
        <is>
          <t>CEFNAS</t>
        </is>
      </c>
      <c r="AC73" s="487" t="inlineStr">
        <is>
          <t>HAND WOVEN DENIM</t>
        </is>
      </c>
      <c r="AD73" s="443" t="inlineStr">
        <is>
          <t>CALIK</t>
        </is>
      </c>
      <c r="AE73" s="508" t="inlineStr">
        <is>
          <t>D7030O112 hand woven denim</t>
        </is>
      </c>
      <c r="AF73" s="508" t="n"/>
      <c r="AG73" s="508" t="n"/>
      <c r="AH73" s="443" t="inlineStr">
        <is>
          <t>100% Sustainable fabric</t>
        </is>
      </c>
      <c r="AI73" s="508" t="inlineStr">
        <is>
          <t>60% Organic cotton, 40% linen</t>
        </is>
      </c>
      <c r="AJ73" s="508" t="inlineStr">
        <is>
          <t>10 oz</t>
        </is>
      </c>
      <c r="AK73" s="421" t="inlineStr">
        <is>
          <t>€ 6,40 / 150</t>
        </is>
      </c>
      <c r="AL73" s="508" t="n">
        <v>3000</v>
      </c>
      <c r="AM73" s="508" t="inlineStr">
        <is>
          <t>6W</t>
        </is>
      </c>
      <c r="AN73" s="508" t="inlineStr">
        <is>
          <t>300 MTRS. RESERVED</t>
        </is>
      </c>
      <c r="AO73" s="443" t="n"/>
      <c r="AP73" s="419" t="n"/>
      <c r="AQ73" s="419" t="n"/>
      <c r="AR73" s="420" t="n">
        <v>1.4</v>
      </c>
      <c r="AS73" s="446" t="n"/>
      <c r="AT73" s="446" t="inlineStr">
        <is>
          <t>EUR</t>
        </is>
      </c>
      <c r="AU73" s="421" t="inlineStr">
        <is>
          <t>FOB</t>
        </is>
      </c>
      <c r="AV73" s="421" t="inlineStr">
        <is>
          <t>30% PP - 70% CAD</t>
        </is>
      </c>
      <c r="AW73" s="421" t="n"/>
      <c r="AX73" s="421">
        <f>IFERROR((BI73*(1-[1]Assumptions!$K$3))*(1-BG73),0)</f>
        <v/>
      </c>
      <c r="AY73" s="421" t="n">
        <v>47.2</v>
      </c>
      <c r="AZ73" s="446" t="n">
        <v>23.6</v>
      </c>
      <c r="BA73" s="421" t="n">
        <v>23.6</v>
      </c>
      <c r="BB73" s="422">
        <f>IFERROR(((IF(BA73&gt;0, BA73, IF(AZ73&gt;0, AZ73, 0))))*INDEX(Assumptions!$B:$B,MATCH(Y73,Assumptions!$A:$A,0)),0)</f>
        <v/>
      </c>
      <c r="BC73" s="422">
        <f>IFERROR(((IF(BA73&gt;0, BA73, IF(AZ73&gt;0, AZ73, 0))))*INDEX(Assumptions!$C:$C,MATCH(Y73,Assumptions!$A:$A,0)),0)</f>
        <v/>
      </c>
      <c r="BD73" s="422">
        <f>IFERROR(((IF(BA73&gt;0, BA73, IF(AZ73&gt;0, AZ73, 0))))*INDEX(Assumptions!$D:$D,MATCH(Y73,Assumptions!$A:$A,0)),0)</f>
        <v/>
      </c>
      <c r="BE73" s="422">
        <f>IFERROR(((IF(BA73&gt;0, BA73, IF(AZ73&gt;0, AZ73, 0))))*INDEX(Assumptions!$G:$G,MATCH(Z73,Assumptions!$F:$F,0)),0)</f>
        <v/>
      </c>
      <c r="BF73" s="422">
        <f>SUM(BB73:BE73)</f>
        <v/>
      </c>
      <c r="BG73" s="423">
        <f>IFERROR(INDEX(Assumptions!$B:$B,MATCH(Y73,Assumptions!$A:$A,0))+INDEX(Assumptions!$C:$C,MATCH(Y73,Assumptions!$A:$A,0))+INDEX(Assumptions!$D:$D,MATCH(Y73,Assumptions!$A:$A,0))+INDEX(Assumptions!$G:$G,MATCH(Z73,Assumptions!$F:$F,0)),0)</f>
        <v/>
      </c>
      <c r="BH73" s="421">
        <f>((IF(BA73&gt;0, BA73, IF(AZ73&gt;0, AZ73, 0))))+BF73</f>
        <v/>
      </c>
      <c r="BI73" s="421">
        <f>BL73/BK73</f>
        <v/>
      </c>
      <c r="BJ73" s="421">
        <f>BL73/2.38</f>
        <v/>
      </c>
      <c r="BK73" s="508" t="n">
        <v>2.5</v>
      </c>
      <c r="BL73" s="421" t="n">
        <v>119.95</v>
      </c>
      <c r="BM73" s="510">
        <f>IF(SUM(AZ73:BA73)=0,0,(BI73-BH73)/BI73)</f>
        <v/>
      </c>
      <c r="BN73" s="421">
        <f>AY73*CA73</f>
        <v/>
      </c>
      <c r="BO73" s="421" t="n"/>
      <c r="BP73" s="421" t="n"/>
      <c r="BQ73" s="679" t="n">
        <v>42524</v>
      </c>
      <c r="BR73" s="448" t="n"/>
      <c r="BS73" s="448" t="n"/>
      <c r="BT73" s="427" t="inlineStr">
        <is>
          <t>1</t>
        </is>
      </c>
      <c r="BU73" s="448" t="n">
        <v>42577</v>
      </c>
      <c r="BV73" s="448" t="n">
        <v>42621</v>
      </c>
      <c r="BW73" s="448" t="n">
        <v>42628</v>
      </c>
      <c r="BX73" s="448" t="n">
        <v>42650</v>
      </c>
      <c r="BY73" s="428" t="inlineStr">
        <is>
          <t>Fit updated BILQIS --&gt; AMELIA 14/7</t>
        </is>
      </c>
      <c r="BZ73" s="428" t="n"/>
      <c r="CA73" s="508" t="n">
        <v>15</v>
      </c>
      <c r="CB73" s="429" t="inlineStr">
        <is>
          <t>S</t>
        </is>
      </c>
      <c r="CC73" s="429" t="n">
        <v>3</v>
      </c>
      <c r="CD73" s="430" t="n">
        <v>42667</v>
      </c>
      <c r="CE73" s="430" t="inlineStr">
        <is>
          <t>sleeves + 2 cm too long</t>
        </is>
      </c>
      <c r="CF73" s="430" t="inlineStr">
        <is>
          <t>sleeves + 2 cm too long</t>
        </is>
      </c>
      <c r="CG73" s="675" t="n"/>
      <c r="CH73" s="676" t="inlineStr">
        <is>
          <t>n/a</t>
        </is>
      </c>
      <c r="CI73" s="676" t="n"/>
      <c r="CJ73" s="433" t="n"/>
      <c r="CK73" s="677" t="n"/>
      <c r="CL73" s="436" t="n"/>
      <c r="CM73" s="436" t="n"/>
      <c r="CN73" s="435" t="n">
        <v>42856</v>
      </c>
      <c r="CO73" s="435" t="n"/>
      <c r="CP73" s="435" t="n"/>
      <c r="CQ73" s="680" t="n">
        <v>42902</v>
      </c>
      <c r="CR73" s="430" t="inlineStr">
        <is>
          <t>HQ</t>
        </is>
      </c>
      <c r="CS73" s="429" t="inlineStr">
        <is>
          <t>4</t>
        </is>
      </c>
      <c r="CT73" s="430" t="n"/>
      <c r="CU73" s="430" t="n"/>
      <c r="CV73" s="676" t="n"/>
      <c r="CW73" s="438" t="n"/>
      <c r="CX73" s="438" t="n"/>
      <c r="CY73" s="438" t="n">
        <v>136</v>
      </c>
      <c r="CZ73" s="439">
        <f>CY73*AR73</f>
        <v/>
      </c>
      <c r="DA73" s="438" t="n"/>
      <c r="DB73" s="438" t="n"/>
      <c r="DC73" s="438" t="n"/>
      <c r="DD73" s="438" t="n">
        <v>4013207</v>
      </c>
      <c r="DE73" s="678">
        <f>CY73*BI73</f>
        <v/>
      </c>
      <c r="DF73" s="678">
        <f>DE73-(CY73*BH73)</f>
        <v/>
      </c>
      <c r="DG73" s="535" t="n"/>
      <c r="DH73" s="535" t="n"/>
      <c r="DI73" s="535" t="n"/>
      <c r="DJ73" s="535" t="n"/>
      <c r="DK73" s="535" t="n"/>
      <c r="DL73" s="535" t="n"/>
      <c r="DM73" s="535" t="n"/>
      <c r="DN73" s="535" t="n"/>
      <c r="DO73" s="535" t="n"/>
      <c r="DP73" s="535" t="n"/>
    </row>
    <row customFormat="1" customHeight="1" ht="15" r="74" s="530">
      <c r="A74" s="415" t="inlineStr">
        <is>
          <t>K170700031</t>
        </is>
      </c>
      <c r="B74" s="415" t="n">
        <v>2010800353</v>
      </c>
      <c r="C74" s="487" t="inlineStr">
        <is>
          <t>BLUE</t>
        </is>
      </c>
      <c r="D74" s="487" t="inlineStr">
        <is>
          <t>STEPHANIE</t>
        </is>
      </c>
      <c r="E74" s="487" t="inlineStr">
        <is>
          <t>BLUE BLUE TENCEL</t>
        </is>
      </c>
      <c r="F74" s="415" t="n">
        <v>1</v>
      </c>
      <c r="G74" s="405" t="n"/>
      <c r="H74" s="405" t="n"/>
      <c r="I74" s="487" t="n"/>
      <c r="J74" s="487" t="inlineStr">
        <is>
          <t>JUMPSUIT</t>
        </is>
      </c>
      <c r="K74" s="487" t="n">
        <v>62041910</v>
      </c>
      <c r="L74" s="487" t="inlineStr">
        <is>
          <t>Women's or girls' suits of artificial fibres (excl. knitted or crocheted, ski overalls and swimwear)</t>
        </is>
      </c>
      <c r="M74" s="410" t="inlineStr">
        <is>
          <t>WOMEN</t>
        </is>
      </c>
      <c r="N74" s="487" t="n"/>
      <c r="O74" s="486" t="n"/>
      <c r="P74" s="486" t="inlineStr">
        <is>
          <t>NON BLEACH</t>
        </is>
      </c>
      <c r="Q74" s="443" t="inlineStr">
        <is>
          <t>Stone &amp; enzyme wash</t>
        </is>
      </c>
      <c r="R74" s="443" t="n"/>
      <c r="S74" s="443" t="inlineStr">
        <is>
          <t>JUMPSUIT</t>
        </is>
      </c>
      <c r="T74" s="508" t="inlineStr">
        <is>
          <t>XS - L</t>
        </is>
      </c>
      <c r="U74" s="416" t="inlineStr">
        <is>
          <t>-</t>
        </is>
      </c>
      <c r="V74" s="443" t="inlineStr">
        <is>
          <t>C/O</t>
        </is>
      </c>
      <c r="W74" s="443" t="n"/>
      <c r="X74" s="443" t="inlineStr">
        <is>
          <t>-</t>
        </is>
      </c>
      <c r="Y74" s="444" t="inlineStr">
        <is>
          <t>BULGARIA</t>
        </is>
      </c>
      <c r="Z74" s="428" t="inlineStr">
        <is>
          <t>UNI TEXTILES</t>
        </is>
      </c>
      <c r="AA74" s="428" t="inlineStr">
        <is>
          <t>EDWARD JEANS</t>
        </is>
      </c>
      <c r="AB74" s="428" t="inlineStr">
        <is>
          <t>ALEXANDROS</t>
        </is>
      </c>
      <c r="AC74" s="487" t="inlineStr">
        <is>
          <t>BLUE BLUE TENCEL</t>
        </is>
      </c>
      <c r="AD74" s="443" t="inlineStr">
        <is>
          <t>TEXTIL SANTANDERINA</t>
        </is>
      </c>
      <c r="AE74" s="443" t="inlineStr">
        <is>
          <t>12453 BLUEWORK (COLOUR 4897/43/152) Lenzing cert. code: 11702248</t>
        </is>
      </c>
      <c r="AF74" s="443" t="n"/>
      <c r="AG74" s="443" t="n"/>
      <c r="AH74" s="443" t="inlineStr">
        <is>
          <t>100% Sustainable fabric</t>
        </is>
      </c>
      <c r="AI74" s="508" t="inlineStr">
        <is>
          <t>100% Tencel lyocell</t>
        </is>
      </c>
      <c r="AJ74" s="508" t="inlineStr">
        <is>
          <t>200g</t>
        </is>
      </c>
      <c r="AK74" s="691" t="n">
        <v>4.95</v>
      </c>
      <c r="AL74" s="443" t="n"/>
      <c r="AM74" s="508" t="inlineStr">
        <is>
          <t>STOCK</t>
        </is>
      </c>
      <c r="AN74" s="443" t="inlineStr">
        <is>
          <t>SUPPLIER NEEDS TO ORDER</t>
        </is>
      </c>
      <c r="AO74" s="443" t="n"/>
      <c r="AP74" s="419" t="n"/>
      <c r="AQ74" s="419" t="n"/>
      <c r="AR74" s="420" t="n"/>
      <c r="AS74" s="446" t="inlineStr">
        <is>
          <t>ja ?</t>
        </is>
      </c>
      <c r="AT74" s="446" t="inlineStr">
        <is>
          <t>EUR</t>
        </is>
      </c>
      <c r="AU74" s="421" t="inlineStr">
        <is>
          <t>FOB</t>
        </is>
      </c>
      <c r="AV74" s="421" t="inlineStr">
        <is>
          <t>CAD</t>
        </is>
      </c>
      <c r="AW74" s="421" t="inlineStr">
        <is>
          <t>cfmd</t>
        </is>
      </c>
      <c r="AX74" s="421">
        <f>IFERROR((BI74*(1-[1]Assumptions!$K$3))*(1-BG74),0)</f>
        <v/>
      </c>
      <c r="AY74" s="446" t="n">
        <v>70</v>
      </c>
      <c r="AZ74" s="446" t="n">
        <v>35</v>
      </c>
      <c r="BA74" s="421" t="n">
        <v>36.5</v>
      </c>
      <c r="BB74" s="422">
        <f>IFERROR(((IF(BA74&gt;0, BA74, IF(AZ74&gt;0, AZ74, 0))))*INDEX(Assumptions!$B:$B,MATCH(Y74,Assumptions!$A:$A,0)),0)</f>
        <v/>
      </c>
      <c r="BC74" s="422">
        <f>IFERROR(((IF(BA74&gt;0, BA74, IF(AZ74&gt;0, AZ74, 0))))*INDEX(Assumptions!$C:$C,MATCH(Y74,Assumptions!$A:$A,0)),0)</f>
        <v/>
      </c>
      <c r="BD74" s="422">
        <f>IFERROR(((IF(BA74&gt;0, BA74, IF(AZ74&gt;0, AZ74, 0))))*INDEX(Assumptions!$D:$D,MATCH(Y74,Assumptions!$A:$A,0)),0)</f>
        <v/>
      </c>
      <c r="BE74" s="422">
        <f>IFERROR(((IF(BA74&gt;0, BA74, IF(AZ74&gt;0, AZ74, 0))))*INDEX(Assumptions!$G:$G,MATCH(Z74,Assumptions!$F:$F,0)),0)</f>
        <v/>
      </c>
      <c r="BF74" s="422">
        <f>SUM(BB74:BE74)</f>
        <v/>
      </c>
      <c r="BG74" s="423">
        <f>IFERROR(INDEX(Assumptions!$B:$B,MATCH(Y74,Assumptions!$A:$A,0))+INDEX(Assumptions!$C:$C,MATCH(Y74,Assumptions!$A:$A,0))+INDEX(Assumptions!$D:$D,MATCH(Y74,Assumptions!$A:$A,0))+INDEX(Assumptions!$G:$G,MATCH(Z74,Assumptions!$F:$F,0)),0)</f>
        <v/>
      </c>
      <c r="BH74" s="421">
        <f>((IF(BA74&gt;0, BA74, IF(AZ74&gt;0, AZ74, 0))))+BF74</f>
        <v/>
      </c>
      <c r="BI74" s="421">
        <f>BL74/BK74</f>
        <v/>
      </c>
      <c r="BJ74" s="421">
        <f>BL74/2.38</f>
        <v/>
      </c>
      <c r="BK74" s="508" t="n">
        <v>2.5</v>
      </c>
      <c r="BL74" s="421" t="n">
        <v>169.95</v>
      </c>
      <c r="BM74" s="510">
        <f>IF(SUM(AZ74:BA74)=0,0,(BI74-BH74)/BI74)</f>
        <v/>
      </c>
      <c r="BN74" s="421">
        <f>AY74*CA74</f>
        <v/>
      </c>
      <c r="BO74" s="421" t="n"/>
      <c r="BP74" s="421" t="n"/>
      <c r="BQ74" s="679" t="n">
        <v>42524</v>
      </c>
      <c r="BR74" s="448" t="n"/>
      <c r="BS74" s="448" t="n"/>
      <c r="BT74" s="427" t="n">
        <v>1</v>
      </c>
      <c r="BU74" s="448" t="n">
        <v>42559</v>
      </c>
      <c r="BV74" s="497" t="inlineStr">
        <is>
          <t>Wash TBC / ETD 07-10</t>
        </is>
      </c>
      <c r="BW74" s="448" t="n">
        <v>42565</v>
      </c>
      <c r="BX74" s="448" t="n">
        <v>42650</v>
      </c>
      <c r="BY74" s="428" t="inlineStr">
        <is>
          <t>Fabric changed from Hempfortex to TS 15/7 see email convers. Maria-Umut</t>
        </is>
      </c>
      <c r="BZ74" s="428" t="inlineStr">
        <is>
          <t>push price…why fabric more expensive? NO BLIND CLOSURE!</t>
        </is>
      </c>
      <c r="CA74" s="508" t="n">
        <v>15</v>
      </c>
      <c r="CB74" s="429" t="inlineStr">
        <is>
          <t>S</t>
        </is>
      </c>
      <c r="CC74" s="429" t="n">
        <v>3</v>
      </c>
      <c r="CD74" s="430" t="n">
        <v>42667</v>
      </c>
      <c r="CE74" s="430" t="n"/>
      <c r="CF74" s="675" t="n"/>
      <c r="CG74" s="675" t="n"/>
      <c r="CH74" s="676" t="inlineStr">
        <is>
          <t>N/A</t>
        </is>
      </c>
      <c r="CI74" s="676" t="n"/>
      <c r="CJ74" s="433" t="n"/>
      <c r="CK74" s="677" t="n"/>
      <c r="CL74" s="436" t="n"/>
      <c r="CM74" s="436" t="n"/>
      <c r="CN74" s="435" t="n">
        <v>42647</v>
      </c>
      <c r="CO74" s="435" t="n"/>
      <c r="CP74" s="435" t="n"/>
      <c r="CQ74" s="430" t="n">
        <v>42914</v>
      </c>
      <c r="CR74" s="430" t="inlineStr">
        <is>
          <t>HQ</t>
        </is>
      </c>
      <c r="CS74" s="429" t="inlineStr">
        <is>
          <t>1</t>
        </is>
      </c>
      <c r="CT74" s="430" t="n"/>
      <c r="CU74" s="430" t="n"/>
      <c r="CV74" s="676" t="n"/>
      <c r="CW74" s="438" t="n"/>
      <c r="CX74" s="438" t="n"/>
      <c r="CY74" s="438" t="n">
        <v>391</v>
      </c>
      <c r="CZ74" s="439">
        <f>CY74*AR74</f>
        <v/>
      </c>
      <c r="DA74" s="438" t="n"/>
      <c r="DB74" s="438" t="n"/>
      <c r="DC74" s="438" t="n"/>
      <c r="DD74" s="438" t="n">
        <v>4013197</v>
      </c>
      <c r="DE74" s="678">
        <f>CY74*BI74</f>
        <v/>
      </c>
      <c r="DF74" s="678">
        <f>DE74-(CY74*BH74)</f>
        <v/>
      </c>
      <c r="DG74" s="568" t="n"/>
      <c r="DH74" s="568" t="n"/>
      <c r="DI74" s="568" t="n"/>
      <c r="DJ74" s="568" t="n"/>
      <c r="DK74" s="568" t="n"/>
      <c r="DL74" s="568" t="n"/>
      <c r="DM74" s="568" t="n"/>
      <c r="DN74" s="568" t="n"/>
      <c r="DO74" s="568" t="n"/>
      <c r="DP74" s="568" t="n"/>
    </row>
    <row customFormat="1" customHeight="1" ht="15" r="75" s="568">
      <c r="A75" s="415" t="inlineStr">
        <is>
          <t>K170703012</t>
        </is>
      </c>
      <c r="B75" s="415" t="n">
        <v>2090101378</v>
      </c>
      <c r="C75" s="404" t="inlineStr">
        <is>
          <t>RED</t>
        </is>
      </c>
      <c r="D75" s="487" t="inlineStr">
        <is>
          <t xml:space="preserve">AMELIA </t>
        </is>
      </c>
      <c r="E75" s="487" t="inlineStr">
        <is>
          <t>BURNT HENNA</t>
        </is>
      </c>
      <c r="F75" s="532" t="n">
        <v>1</v>
      </c>
      <c r="G75" s="538" t="n"/>
      <c r="H75" s="484" t="n"/>
      <c r="I75" s="521" t="n"/>
      <c r="J75" s="539" t="inlineStr">
        <is>
          <t>SHIRT</t>
        </is>
      </c>
      <c r="K75" s="536" t="n">
        <v>62063000</v>
      </c>
      <c r="L75" s="487" t="inlineStr">
        <is>
          <t>Women's or girls' blouses, shirts and shirt-blouses of cotton (excl. knitted or crocheted and vests)</t>
        </is>
      </c>
      <c r="M75" s="540" t="inlineStr">
        <is>
          <t>WOMEN</t>
        </is>
      </c>
      <c r="N75" s="521" t="n"/>
      <c r="O75" s="541" t="n"/>
      <c r="P75" s="411" t="inlineStr">
        <is>
          <t>NON BLEACH</t>
        </is>
      </c>
      <c r="Q75" s="506" t="inlineStr">
        <is>
          <t>REACTIVE GMD</t>
        </is>
      </c>
      <c r="R75" s="506" t="n"/>
      <c r="S75" s="443" t="inlineStr">
        <is>
          <t>BOX SHIRT</t>
        </is>
      </c>
      <c r="T75" s="443" t="inlineStr">
        <is>
          <t>XS - L</t>
        </is>
      </c>
      <c r="U75" s="416" t="inlineStr">
        <is>
          <t>-</t>
        </is>
      </c>
      <c r="V75" s="506" t="inlineStr">
        <is>
          <t>C/O FIT AW16 + Zipper</t>
        </is>
      </c>
      <c r="W75" s="506" t="n"/>
      <c r="X75" s="443" t="inlineStr">
        <is>
          <t>-</t>
        </is>
      </c>
      <c r="Y75" s="542" t="inlineStr">
        <is>
          <t>TURKEY</t>
        </is>
      </c>
      <c r="Z75" s="543" t="n"/>
      <c r="AA75" s="444" t="inlineStr">
        <is>
          <t>IDEA MODA</t>
        </is>
      </c>
      <c r="AB75" s="543" t="inlineStr">
        <is>
          <t xml:space="preserve">UFUK BOYA </t>
        </is>
      </c>
      <c r="AC75" s="539" t="inlineStr">
        <is>
          <t>LINEN TENCEL</t>
        </is>
      </c>
      <c r="AD75" s="506" t="inlineStr">
        <is>
          <t>TEXTIL SANTANDERINA</t>
        </is>
      </c>
      <c r="AE75" s="506" t="inlineStr">
        <is>
          <t>1091: Lenzing certif. code: 11703503</t>
        </is>
      </c>
      <c r="AF75" s="506" t="n"/>
      <c r="AG75" s="506" t="n"/>
      <c r="AH75" s="506" t="inlineStr">
        <is>
          <t>100% Sustainable fabric</t>
        </is>
      </c>
      <c r="AI75" s="506" t="inlineStr">
        <is>
          <t>51% Linen, 49% tencel lyocell</t>
        </is>
      </c>
      <c r="AJ75" s="443" t="inlineStr">
        <is>
          <t>235g</t>
        </is>
      </c>
      <c r="AK75" s="506" t="inlineStr">
        <is>
          <t>€ 4.50</t>
        </is>
      </c>
      <c r="AL75" s="506" t="n">
        <v>1000</v>
      </c>
      <c r="AM75" s="506" t="inlineStr">
        <is>
          <t>6W</t>
        </is>
      </c>
      <c r="AN75" s="506" t="inlineStr">
        <is>
          <t>191 MTRS. RESERVED</t>
        </is>
      </c>
      <c r="AO75" s="506" t="n"/>
      <c r="AP75" s="544" t="n"/>
      <c r="AQ75" s="544" t="n"/>
      <c r="AR75" s="420" t="n">
        <v>1.4</v>
      </c>
      <c r="AS75" s="545" t="n"/>
      <c r="AT75" s="446" t="inlineStr">
        <is>
          <t>EUR</t>
        </is>
      </c>
      <c r="AU75" s="421" t="inlineStr">
        <is>
          <t>FOB</t>
        </is>
      </c>
      <c r="AV75" s="421" t="inlineStr">
        <is>
          <t>30% PP - 70% CAD</t>
        </is>
      </c>
      <c r="AW75" s="417" t="n"/>
      <c r="AX75" s="421">
        <f>IFERROR((BI75*(1-[1]Assumptions!$K$3))*(1-BG75),0)</f>
        <v/>
      </c>
      <c r="AY75" s="417" t="n">
        <v>44.4</v>
      </c>
      <c r="AZ75" s="545" t="n">
        <v>22.2</v>
      </c>
      <c r="BA75" s="417" t="n">
        <v>22.2</v>
      </c>
      <c r="BB75" s="422">
        <f>IFERROR(((IF(BA75&gt;0, BA75, IF(AZ75&gt;0, AZ75, 0))))*INDEX(Assumptions!$B:$B,MATCH(Y75,Assumptions!$A:$A,0)),0)</f>
        <v/>
      </c>
      <c r="BC75" s="422">
        <f>IFERROR(((IF(BA75&gt;0, BA75, IF(AZ75&gt;0, AZ75, 0))))*INDEX(Assumptions!$C:$C,MATCH(Y75,Assumptions!$A:$A,0)),0)</f>
        <v/>
      </c>
      <c r="BD75" s="422">
        <f>IFERROR(((IF(BA75&gt;0, BA75, IF(AZ75&gt;0, AZ75, 0))))*INDEX(Assumptions!$D:$D,MATCH(Y75,Assumptions!$A:$A,0)),0)</f>
        <v/>
      </c>
      <c r="BE75" s="422">
        <f>IFERROR(((IF(BA75&gt;0, BA75, IF(AZ75&gt;0, AZ75, 0))))*INDEX(Assumptions!$G:$G,MATCH(Z75,Assumptions!$F:$F,0)),0)</f>
        <v/>
      </c>
      <c r="BF75" s="422">
        <f>SUM(BB75:BE75)</f>
        <v/>
      </c>
      <c r="BG75" s="423">
        <f>IFERROR(INDEX(Assumptions!$B:$B,MATCH(Y75,Assumptions!$A:$A,0))+INDEX(Assumptions!$C:$C,MATCH(Y75,Assumptions!$A:$A,0))+INDEX(Assumptions!$D:$D,MATCH(Y75,Assumptions!$A:$A,0))+INDEX(Assumptions!$G:$G,MATCH(Z75,Assumptions!$F:$F,0)),0)</f>
        <v/>
      </c>
      <c r="BH75" s="421">
        <f>((IF(BA75&gt;0, BA75, IF(AZ75&gt;0, AZ75, 0))))+BF75</f>
        <v/>
      </c>
      <c r="BI75" s="421">
        <f>BL75/BK75</f>
        <v/>
      </c>
      <c r="BJ75" s="421">
        <f>BL75/2.38</f>
        <v/>
      </c>
      <c r="BK75" s="508" t="n">
        <v>2.5</v>
      </c>
      <c r="BL75" s="421" t="n">
        <v>99.95</v>
      </c>
      <c r="BM75" s="510">
        <f>IF(SUM(AZ75:BA75)=0,0,(BI75-BH75)/BI75)</f>
        <v/>
      </c>
      <c r="BN75" s="421">
        <f>AY75*CA75</f>
        <v/>
      </c>
      <c r="BO75" s="417" t="n"/>
      <c r="BP75" s="417" t="n"/>
      <c r="BQ75" s="692" t="n">
        <v>42524</v>
      </c>
      <c r="BR75" s="488" t="n"/>
      <c r="BS75" s="488" t="inlineStr">
        <is>
          <t>ETD 15-7-2016</t>
        </is>
      </c>
      <c r="BT75" s="547" t="n">
        <v>1</v>
      </c>
      <c r="BU75" s="488" t="n">
        <v>42621</v>
      </c>
      <c r="BV75" s="488" t="n"/>
      <c r="BW75" s="488" t="n">
        <v>42628</v>
      </c>
      <c r="BX75" s="488" t="n">
        <v>42650</v>
      </c>
      <c r="BY75" s="543" t="n"/>
      <c r="BZ75" s="543" t="inlineStr">
        <is>
          <t>push price</t>
        </is>
      </c>
      <c r="CA75" s="508" t="n">
        <v>15</v>
      </c>
      <c r="CB75" s="548" t="inlineStr">
        <is>
          <t>S</t>
        </is>
      </c>
      <c r="CC75" s="548" t="n">
        <v>3</v>
      </c>
      <c r="CD75" s="430" t="n">
        <v>42667</v>
      </c>
      <c r="CE75" s="430" t="inlineStr">
        <is>
          <t>sleeves + 2 cm too long</t>
        </is>
      </c>
      <c r="CF75" s="430" t="inlineStr">
        <is>
          <t>sleeves + 2 cm too long</t>
        </is>
      </c>
      <c r="CG75" s="687" t="n"/>
      <c r="CH75" s="676" t="inlineStr">
        <is>
          <t>n/a</t>
        </is>
      </c>
      <c r="CI75" s="689" t="n"/>
      <c r="CJ75" s="549" t="n"/>
      <c r="CK75" s="688" t="n"/>
      <c r="CL75" s="517" t="n"/>
      <c r="CM75" s="517" t="n"/>
      <c r="CN75" s="518" t="n">
        <v>42856</v>
      </c>
      <c r="CO75" s="518" t="n"/>
      <c r="CP75" s="518" t="n"/>
      <c r="CQ75" s="680" t="n">
        <v>42926</v>
      </c>
      <c r="CR75" s="514" t="inlineStr">
        <is>
          <t>HQ</t>
        </is>
      </c>
      <c r="CS75" s="429" t="inlineStr">
        <is>
          <t>4</t>
        </is>
      </c>
      <c r="CT75" s="514" t="n"/>
      <c r="CU75" s="514" t="n"/>
      <c r="CV75" s="689" t="n"/>
      <c r="CW75" s="520" t="n"/>
      <c r="CX75" s="520" t="n"/>
      <c r="CY75" s="438" t="n">
        <v>422</v>
      </c>
      <c r="CZ75" s="439">
        <f>CY75*AR75</f>
        <v/>
      </c>
      <c r="DA75" s="520" t="n"/>
      <c r="DB75" s="520" t="n"/>
      <c r="DC75" s="520" t="n"/>
      <c r="DD75" s="438" t="n">
        <v>4013208</v>
      </c>
      <c r="DE75" s="678">
        <f>CY75*BI75</f>
        <v/>
      </c>
      <c r="DF75" s="678">
        <f>DE75-(CY75*BH75)</f>
        <v/>
      </c>
      <c r="DG75" s="530" t="n"/>
      <c r="DH75" s="530" t="n"/>
      <c r="DI75" s="530" t="n"/>
      <c r="DJ75" s="530" t="n"/>
      <c r="DK75" s="530" t="n"/>
      <c r="DL75" s="530" t="n"/>
      <c r="DM75" s="530" t="n"/>
      <c r="DN75" s="530" t="n"/>
      <c r="DO75" s="530" t="n"/>
      <c r="DP75" s="530" t="n"/>
    </row>
    <row customFormat="1" customHeight="1" ht="15" r="76" s="530">
      <c r="A76" s="415" t="inlineStr">
        <is>
          <t>K170703020</t>
        </is>
      </c>
      <c r="B76" s="415" t="n">
        <v>2090101379</v>
      </c>
      <c r="C76" s="404" t="inlineStr">
        <is>
          <t>INDIGO</t>
        </is>
      </c>
      <c r="D76" s="487" t="inlineStr">
        <is>
          <t>KRYSTAL</t>
        </is>
      </c>
      <c r="E76" s="487" t="inlineStr">
        <is>
          <t>INDIGO CRÊPE</t>
        </is>
      </c>
      <c r="F76" s="415" t="n">
        <v>2</v>
      </c>
      <c r="G76" s="405" t="n"/>
      <c r="H76" s="484" t="n"/>
      <c r="I76" s="487" t="n"/>
      <c r="J76" s="487" t="inlineStr">
        <is>
          <t>SHIRT</t>
        </is>
      </c>
      <c r="K76" s="536" t="n">
        <v>62063000</v>
      </c>
      <c r="L76" s="487" t="inlineStr">
        <is>
          <t>Women's or girls' blouses, shirts and shirt-blouses of cotton (excl. knitted or crocheted and vests)</t>
        </is>
      </c>
      <c r="M76" s="410" t="inlineStr">
        <is>
          <t>WOMEN</t>
        </is>
      </c>
      <c r="N76" s="487" t="n"/>
      <c r="O76" s="486" t="n"/>
      <c r="P76" s="411" t="inlineStr">
        <is>
          <t>ENZYME BLEACH</t>
        </is>
      </c>
      <c r="Q76" s="443" t="inlineStr">
        <is>
          <t>ENZYME HYPO</t>
        </is>
      </c>
      <c r="R76" s="443" t="n"/>
      <c r="S76" s="443" t="inlineStr">
        <is>
          <t>MANDARIN COLLAR SHIRT</t>
        </is>
      </c>
      <c r="T76" s="443" t="inlineStr">
        <is>
          <t>XS - L</t>
        </is>
      </c>
      <c r="U76" s="416" t="inlineStr">
        <is>
          <t>-</t>
        </is>
      </c>
      <c r="V76" s="443" t="inlineStr">
        <is>
          <t>NEW</t>
        </is>
      </c>
      <c r="W76" s="443" t="n"/>
      <c r="X76" s="443" t="inlineStr">
        <is>
          <t>-</t>
        </is>
      </c>
      <c r="Y76" s="444" t="inlineStr">
        <is>
          <t>TURKEY</t>
        </is>
      </c>
      <c r="Z76" s="428" t="n"/>
      <c r="AA76" s="444" t="inlineStr">
        <is>
          <t>IDEA MODA</t>
        </is>
      </c>
      <c r="AB76" s="428" t="inlineStr">
        <is>
          <t xml:space="preserve">UFUK BOYA </t>
        </is>
      </c>
      <c r="AC76" s="487" t="inlineStr">
        <is>
          <t>SS17-020</t>
        </is>
      </c>
      <c r="AD76" s="443" t="inlineStr">
        <is>
          <t>CALIK</t>
        </is>
      </c>
      <c r="AE76" s="508" t="inlineStr">
        <is>
          <t xml:space="preserve">70402D ASHLEY STROMBLUE ORGANIC                </t>
        </is>
      </c>
      <c r="AF76" s="443" t="inlineStr">
        <is>
          <t>D7464B394 ASHLEY</t>
        </is>
      </c>
      <c r="AG76" s="443" t="n"/>
      <c r="AH76" s="508" t="inlineStr">
        <is>
          <t>62% Sustainable fabric</t>
        </is>
      </c>
      <c r="AI76" s="508" t="inlineStr">
        <is>
          <t>62% Organic cotton, 38% cotton</t>
        </is>
      </c>
      <c r="AJ76" s="508" t="inlineStr">
        <is>
          <t>5 oz</t>
        </is>
      </c>
      <c r="AK76" s="421" t="n">
        <v>4.5</v>
      </c>
      <c r="AL76" s="508" t="n">
        <v>3000</v>
      </c>
      <c r="AM76" s="508" t="inlineStr">
        <is>
          <t>6W</t>
        </is>
      </c>
      <c r="AN76" s="443" t="inlineStr">
        <is>
          <t>200 MTRS. RESERVED</t>
        </is>
      </c>
      <c r="AO76" s="443" t="n"/>
      <c r="AP76" s="419" t="n"/>
      <c r="AQ76" s="419" t="n"/>
      <c r="AR76" s="420" t="n">
        <v>1.85</v>
      </c>
      <c r="AS76" s="446" t="n"/>
      <c r="AT76" s="446" t="inlineStr">
        <is>
          <t>EUR</t>
        </is>
      </c>
      <c r="AU76" s="421" t="inlineStr">
        <is>
          <t>FOB</t>
        </is>
      </c>
      <c r="AV76" s="421" t="inlineStr">
        <is>
          <t>30% PP - 70% CAD</t>
        </is>
      </c>
      <c r="AW76" s="421" t="n"/>
      <c r="AX76" s="421">
        <f>IFERROR((BI76*(1-[1]Assumptions!$K$3))*(1-BG76),0)</f>
        <v/>
      </c>
      <c r="AY76" s="421" t="n">
        <v>55.6</v>
      </c>
      <c r="AZ76" s="446" t="n">
        <v>27.8</v>
      </c>
      <c r="BA76" s="421" t="n">
        <v>27.8</v>
      </c>
      <c r="BB76" s="422">
        <f>IFERROR(((IF(BA76&gt;0, BA76, IF(AZ76&gt;0, AZ76, 0))))*INDEX(Assumptions!$B:$B,MATCH(Y76,Assumptions!$A:$A,0)),0)</f>
        <v/>
      </c>
      <c r="BC76" s="422">
        <f>IFERROR(((IF(BA76&gt;0, BA76, IF(AZ76&gt;0, AZ76, 0))))*INDEX(Assumptions!$C:$C,MATCH(Y76,Assumptions!$A:$A,0)),0)</f>
        <v/>
      </c>
      <c r="BD76" s="422">
        <f>IFERROR(((IF(BA76&gt;0, BA76, IF(AZ76&gt;0, AZ76, 0))))*INDEX(Assumptions!$D:$D,MATCH(Y76,Assumptions!$A:$A,0)),0)</f>
        <v/>
      </c>
      <c r="BE76" s="422">
        <f>IFERROR(((IF(BA76&gt;0, BA76, IF(AZ76&gt;0, AZ76, 0))))*INDEX(Assumptions!$G:$G,MATCH(Z76,Assumptions!$F:$F,0)),0)</f>
        <v/>
      </c>
      <c r="BF76" s="422">
        <f>SUM(BB76:BE76)</f>
        <v/>
      </c>
      <c r="BG76" s="423">
        <f>IFERROR(INDEX(Assumptions!$B:$B,MATCH(Y76,Assumptions!$A:$A,0))+INDEX(Assumptions!$C:$C,MATCH(Y76,Assumptions!$A:$A,0))+INDEX(Assumptions!$D:$D,MATCH(Y76,Assumptions!$A:$A,0))+INDEX(Assumptions!$G:$G,MATCH(Z76,Assumptions!$F:$F,0)),0)</f>
        <v/>
      </c>
      <c r="BH76" s="421">
        <f>((IF(BA76&gt;0, BA76, IF(AZ76&gt;0, AZ76, 0))))+BF76</f>
        <v/>
      </c>
      <c r="BI76" s="421">
        <f>BL76/BK76</f>
        <v/>
      </c>
      <c r="BJ76" s="421">
        <f>BL76/2.38</f>
        <v/>
      </c>
      <c r="BK76" s="508" t="n">
        <v>2.5</v>
      </c>
      <c r="BL76" s="421" t="n">
        <v>139.95</v>
      </c>
      <c r="BM76" s="510">
        <f>IF(SUM(AZ76:BA76)=0,0,(BI76-BH76)/BI76)</f>
        <v/>
      </c>
      <c r="BN76" s="421">
        <f>AY76*CA76</f>
        <v/>
      </c>
      <c r="BO76" s="421" t="n"/>
      <c r="BP76" s="421" t="n"/>
      <c r="BQ76" s="679" t="n">
        <v>42524</v>
      </c>
      <c r="BR76" s="448" t="n"/>
      <c r="BS76" s="448" t="n"/>
      <c r="BT76" s="427" t="inlineStr">
        <is>
          <t>1</t>
        </is>
      </c>
      <c r="BU76" s="448" t="n">
        <v>42555</v>
      </c>
      <c r="BV76" s="448" t="inlineStr">
        <is>
          <t>n/a</t>
        </is>
      </c>
      <c r="BW76" s="448" t="n">
        <v>42573</v>
      </c>
      <c r="BX76" s="448" t="n">
        <v>42650</v>
      </c>
      <c r="BY76" s="428" t="n"/>
      <c r="BZ76" s="428" t="n"/>
      <c r="CA76" s="508" t="n">
        <v>15</v>
      </c>
      <c r="CB76" s="429" t="inlineStr">
        <is>
          <t>S</t>
        </is>
      </c>
      <c r="CC76" s="429" t="n">
        <v>3</v>
      </c>
      <c r="CD76" s="430" t="n">
        <v>42676</v>
      </c>
      <c r="CE76" s="430" t="n"/>
      <c r="CF76" s="675" t="n"/>
      <c r="CG76" s="675" t="n"/>
      <c r="CH76" s="676" t="inlineStr">
        <is>
          <t>S</t>
        </is>
      </c>
      <c r="CI76" s="676" t="n"/>
      <c r="CJ76" s="433" t="n"/>
      <c r="CK76" s="677" t="n">
        <v>42877</v>
      </c>
      <c r="CL76" s="436" t="n"/>
      <c r="CM76" s="436" t="n"/>
      <c r="CN76" s="435" t="n">
        <v>42856</v>
      </c>
      <c r="CO76" s="435" t="n"/>
      <c r="CP76" s="435" t="n"/>
      <c r="CQ76" s="680" t="n">
        <v>42908</v>
      </c>
      <c r="CR76" s="430" t="inlineStr">
        <is>
          <t>KOI HQ</t>
        </is>
      </c>
      <c r="CS76" s="429" t="n">
        <v>4</v>
      </c>
      <c r="CT76" s="430" t="n"/>
      <c r="CU76" s="430" t="n"/>
      <c r="CV76" s="676" t="n"/>
      <c r="CW76" s="438" t="n"/>
      <c r="CX76" s="438" t="n"/>
      <c r="CY76" s="438" t="n">
        <v>98</v>
      </c>
      <c r="CZ76" s="439">
        <f>CY76*AR76</f>
        <v/>
      </c>
      <c r="DA76" s="438" t="n"/>
      <c r="DB76" s="438" t="n"/>
      <c r="DC76" s="438" t="n"/>
      <c r="DD76" s="438" t="n">
        <v>4013209</v>
      </c>
      <c r="DE76" s="678">
        <f>CY76*BI76</f>
        <v/>
      </c>
      <c r="DF76" s="678">
        <f>DE76-(CY76*BH76)</f>
        <v/>
      </c>
      <c r="DG76" s="535" t="n"/>
      <c r="DH76" s="535" t="n"/>
      <c r="DI76" s="535" t="n"/>
      <c r="DJ76" s="535" t="n"/>
      <c r="DK76" s="535" t="n"/>
      <c r="DL76" s="535" t="n"/>
      <c r="DM76" s="535" t="n"/>
      <c r="DN76" s="535" t="n"/>
      <c r="DO76" s="535" t="n"/>
      <c r="DP76" s="535" t="n"/>
    </row>
    <row customFormat="1" customHeight="1" ht="15" r="77" s="568">
      <c r="A77" s="464" t="inlineStr">
        <is>
          <t>K170703021</t>
        </is>
      </c>
      <c r="B77" s="464" t="n"/>
      <c r="C77" s="454" t="n"/>
      <c r="D77" s="521" t="inlineStr">
        <is>
          <t>KRYSTAL</t>
        </is>
      </c>
      <c r="E77" s="521" t="inlineStr">
        <is>
          <t>WHITE POPLIN</t>
        </is>
      </c>
      <c r="F77" s="464" t="n"/>
      <c r="G77" s="522" t="inlineStr">
        <is>
          <t>x</t>
        </is>
      </c>
      <c r="H77" s="484" t="n">
        <v>42605</v>
      </c>
      <c r="I77" s="521" t="n"/>
      <c r="J77" s="521" t="inlineStr">
        <is>
          <t>SHIRT</t>
        </is>
      </c>
      <c r="K77" s="521" t="n"/>
      <c r="L77" s="521" t="n"/>
      <c r="M77" s="458" t="inlineStr">
        <is>
          <t>WOMEN</t>
        </is>
      </c>
      <c r="N77" s="521" t="n"/>
      <c r="O77" s="491" t="n"/>
      <c r="P77" s="491" t="n"/>
      <c r="Q77" s="492" t="n"/>
      <c r="R77" s="492" t="n"/>
      <c r="S77" s="492" t="inlineStr">
        <is>
          <t>MANDARIN COLLAR SHIRT</t>
        </is>
      </c>
      <c r="T77" s="492" t="inlineStr">
        <is>
          <t>XS - L</t>
        </is>
      </c>
      <c r="U77" s="492" t="n"/>
      <c r="V77" s="492" t="inlineStr">
        <is>
          <t>NEW</t>
        </is>
      </c>
      <c r="W77" s="492" t="n"/>
      <c r="X77" s="492" t="n"/>
      <c r="Y77" s="493" t="inlineStr">
        <is>
          <t>PORTUGAL</t>
        </is>
      </c>
      <c r="Z77" s="494" t="inlineStr">
        <is>
          <t>TIME BRIDGE</t>
        </is>
      </c>
      <c r="AA77" s="494" t="inlineStr">
        <is>
          <t>NETO &amp; SILVA</t>
        </is>
      </c>
      <c r="AB77" s="494" t="n"/>
      <c r="AC77" s="521" t="inlineStr">
        <is>
          <t>SS17-026</t>
        </is>
      </c>
      <c r="AD77" s="492" t="inlineStr">
        <is>
          <t>VILHARINHO</t>
        </is>
      </c>
      <c r="AE77" s="492" t="n"/>
      <c r="AF77" s="492" t="n"/>
      <c r="AG77" s="492" t="n"/>
      <c r="AH77" s="462" t="inlineStr">
        <is>
          <t>100% Sustainable fabric</t>
        </is>
      </c>
      <c r="AI77" s="462" t="inlineStr">
        <is>
          <t>100% Organic cotton</t>
        </is>
      </c>
      <c r="AJ77" s="492" t="inlineStr">
        <is>
          <t>110g</t>
        </is>
      </c>
      <c r="AK77" s="492" t="inlineStr">
        <is>
          <t>€ 5.60</t>
        </is>
      </c>
      <c r="AL77" s="492" t="n">
        <v>300</v>
      </c>
      <c r="AM77" s="492" t="inlineStr">
        <is>
          <t>6W</t>
        </is>
      </c>
      <c r="AN77" s="492" t="inlineStr">
        <is>
          <t>SUPPLIER NEEDS TO ORDER</t>
        </is>
      </c>
      <c r="AO77" s="492" t="n"/>
      <c r="AP77" s="466" t="n"/>
      <c r="AQ77" s="466" t="n"/>
      <c r="AR77" s="467" t="n"/>
      <c r="AS77" s="495" t="n"/>
      <c r="AT77" s="495" t="inlineStr">
        <is>
          <t>EUR</t>
        </is>
      </c>
      <c r="AU77" s="465" t="inlineStr">
        <is>
          <t>FOB</t>
        </is>
      </c>
      <c r="AV77" s="465" t="inlineStr">
        <is>
          <t>50% pre-payment 50% CAD</t>
        </is>
      </c>
      <c r="AW77" s="465" t="n"/>
      <c r="AX77" s="465">
        <f>IFERROR((BI77*(1-[1]Assumptions!$K$3))*(1-BG77),0)</f>
        <v/>
      </c>
      <c r="AY77" s="495" t="n"/>
      <c r="AZ77" s="495" t="n"/>
      <c r="BA77" s="465" t="n">
        <v>17.9</v>
      </c>
      <c r="BB77" s="468">
        <f>IFERROR(((IF(BA77&gt;0, BA77, IF(AY77&gt;0, AY77, IF(AZ77&gt;0, AZ77, 0)))))*INDEX(Assumptions!$B:$B,MATCH(Y77,Assumptions!$A:$A,0)),0)</f>
        <v/>
      </c>
      <c r="BC77" s="468">
        <f>IFERROR(((IF(BA77&gt;0, BA77, IF(AY77&gt;0, AY77, IF(AZ77&gt;0, AZ77, 0)))))*INDEX(Assumptions!$C:$C,MATCH(Y77,Assumptions!$A:$A,0)),0)</f>
        <v/>
      </c>
      <c r="BD77" s="468">
        <f>IFERROR(((IF(BA77&gt;0, BA77, IF(AY77&gt;0, AY77, IF(AZ77&gt;0, AZ77, 0)))))*INDEX(Assumptions!$D:$D,MATCH(Y77,Assumptions!$A:$A,0)),0)</f>
        <v/>
      </c>
      <c r="BE77" s="468">
        <f>IFERROR(((IF(BA77&gt;0, BA77, IF(AY77&gt;0, AY77, IF(AZ77&gt;0, AZ77, 0)))))*INDEX(Assumptions!$G:$G,MATCH(Z77,Assumptions!$F:$F,0)),0)</f>
        <v/>
      </c>
      <c r="BF77" s="468">
        <f>SUM(BB77:BE77)</f>
        <v/>
      </c>
      <c r="BG77" s="469">
        <f>IFERROR(INDEX(Assumptions!$B:$B,MATCH(Y77,Assumptions!$A:$A,0))+INDEX(Assumptions!$C:$C,MATCH(Y77,Assumptions!$A:$A,0))+INDEX(Assumptions!$D:$D,MATCH(Y77,Assumptions!$A:$A,0))+INDEX(Assumptions!$G:$G,MATCH(Z77,Assumptions!$F:$F,0)),0)</f>
        <v/>
      </c>
      <c r="BH77" s="465">
        <f>((IF(BA77&gt;0, BA77, IF(AY77&gt;0, AY77, IF(AZ77&gt;0, AZ77, 0)))))+BF77</f>
        <v/>
      </c>
      <c r="BI77" s="465">
        <f>BL77/BK77</f>
        <v/>
      </c>
      <c r="BJ77" s="465">
        <f>BL77/2.38</f>
        <v/>
      </c>
      <c r="BK77" s="462" t="n">
        <v>2.5</v>
      </c>
      <c r="BL77" s="465" t="n">
        <v>119.95</v>
      </c>
      <c r="BM77" s="523">
        <f>IF(SUM(AZ77:BA77)=0,0,(BI77-BH77)/BI77)</f>
        <v/>
      </c>
      <c r="BN77" s="465">
        <f>AY77*CA77</f>
        <v/>
      </c>
      <c r="BO77" s="465" t="n"/>
      <c r="BP77" s="465" t="n"/>
      <c r="BQ77" s="685" t="n">
        <v>42524</v>
      </c>
      <c r="BR77" s="497" t="n">
        <v>42569</v>
      </c>
      <c r="BS77" s="497" t="n"/>
      <c r="BT77" s="472" t="n">
        <v>1</v>
      </c>
      <c r="BU77" s="497" t="inlineStr">
        <is>
          <t>ETD 05-09-2016</t>
        </is>
      </c>
      <c r="BV77" s="497" t="n"/>
      <c r="BW77" s="497" t="n"/>
      <c r="BX77" s="497" t="n">
        <v>42650</v>
      </c>
      <c r="BY77" s="494" t="n"/>
      <c r="BZ77" s="494" t="n"/>
      <c r="CA77" s="462" t="n"/>
      <c r="CB77" s="473" t="inlineStr">
        <is>
          <t>S</t>
        </is>
      </c>
      <c r="CC77" s="473" t="n"/>
      <c r="CD77" s="473" t="inlineStr">
        <is>
          <t>EX FTY; 22-10-2016</t>
        </is>
      </c>
      <c r="CE77" s="474" t="n"/>
      <c r="CF77" s="681" t="n"/>
      <c r="CG77" s="681" t="n"/>
      <c r="CH77" s="682" t="n"/>
      <c r="CI77" s="682" t="n"/>
      <c r="CJ77" s="477" t="n"/>
      <c r="CK77" s="683" t="n"/>
      <c r="CL77" s="479" t="n"/>
      <c r="CM77" s="479" t="n"/>
      <c r="CN77" s="480" t="n"/>
      <c r="CO77" s="480" t="n"/>
      <c r="CP77" s="480" t="n"/>
      <c r="CQ77" s="474" t="n"/>
      <c r="CR77" s="474" t="n"/>
      <c r="CS77" s="429" t="n"/>
      <c r="CT77" s="474" t="n"/>
      <c r="CU77" s="474" t="n"/>
      <c r="CV77" s="682" t="n"/>
      <c r="CW77" s="481" t="n"/>
      <c r="CX77" s="481" t="n"/>
      <c r="CY77" s="481" t="n"/>
      <c r="CZ77" s="481">
        <f>CY77*AR77</f>
        <v/>
      </c>
      <c r="DA77" s="481" t="n"/>
      <c r="DB77" s="481" t="n"/>
      <c r="DC77" s="481" t="n"/>
      <c r="DD77" s="481" t="inlineStr">
        <is>
          <t>-</t>
        </is>
      </c>
      <c r="DE77" s="684">
        <f>CY77*BI77</f>
        <v/>
      </c>
      <c r="DF77" s="684">
        <f>DE77-(CY77*BH77)</f>
        <v/>
      </c>
    </row>
    <row customFormat="1" customHeight="1" ht="14.25" r="78" s="568">
      <c r="A78" s="464" t="inlineStr">
        <is>
          <t>K170703030</t>
        </is>
      </c>
      <c r="B78" s="464" t="n">
        <v>2090101377</v>
      </c>
      <c r="C78" s="454" t="inlineStr">
        <is>
          <t>NAVY</t>
        </is>
      </c>
      <c r="D78" s="521" t="inlineStr">
        <is>
          <t>LANA</t>
        </is>
      </c>
      <c r="E78" s="521" t="inlineStr">
        <is>
          <t>NAVY</t>
        </is>
      </c>
      <c r="F78" s="464" t="n">
        <v>2</v>
      </c>
      <c r="G78" s="455" t="inlineStr">
        <is>
          <t>x</t>
        </is>
      </c>
      <c r="H78" s="484" t="n">
        <v>42818</v>
      </c>
      <c r="I78" s="521" t="n"/>
      <c r="J78" s="521" t="inlineStr">
        <is>
          <t>SHIRT</t>
        </is>
      </c>
      <c r="K78" s="521" t="n">
        <v>62062000</v>
      </c>
      <c r="L78" s="521" t="inlineStr">
        <is>
          <t>Women's or girls' blouses, shirts and shirt-blouses of wool or fine animal hair (excl. knitted or crocheted and vests)</t>
        </is>
      </c>
      <c r="M78" s="458" t="inlineStr">
        <is>
          <t>WOMEN</t>
        </is>
      </c>
      <c r="N78" s="521" t="n"/>
      <c r="O78" s="491" t="n"/>
      <c r="P78" s="491" t="inlineStr">
        <is>
          <t>NON BLEACH</t>
        </is>
      </c>
      <c r="Q78" s="492" t="inlineStr">
        <is>
          <t>N/A</t>
        </is>
      </c>
      <c r="R78" s="492" t="n"/>
      <c r="S78" s="492" t="inlineStr">
        <is>
          <t>WOOL SHIRT</t>
        </is>
      </c>
      <c r="T78" s="492" t="inlineStr">
        <is>
          <t>XS - L</t>
        </is>
      </c>
      <c r="U78" s="462" t="inlineStr">
        <is>
          <t>-</t>
        </is>
      </c>
      <c r="V78" s="492" t="inlineStr">
        <is>
          <t>NEW</t>
        </is>
      </c>
      <c r="W78" s="492" t="n"/>
      <c r="X78" s="492" t="inlineStr">
        <is>
          <t>-</t>
        </is>
      </c>
      <c r="Y78" s="493" t="inlineStr">
        <is>
          <t>INDIA</t>
        </is>
      </c>
      <c r="Z78" s="494" t="inlineStr">
        <is>
          <t>INDYBLU</t>
        </is>
      </c>
      <c r="AA78" s="494" t="inlineStr">
        <is>
          <t>BHA</t>
        </is>
      </c>
      <c r="AB78" s="494" t="n"/>
      <c r="AC78" s="521" t="inlineStr">
        <is>
          <t>WOOL</t>
        </is>
      </c>
      <c r="AD78" s="492" t="inlineStr">
        <is>
          <t>KIMTEX</t>
        </is>
      </c>
      <c r="AE78" s="492" t="inlineStr">
        <is>
          <t>KOI/AW17/BILKTX/001</t>
        </is>
      </c>
      <c r="AF78" s="492" t="n"/>
      <c r="AG78" s="492" t="n"/>
      <c r="AH78" s="492" t="inlineStr">
        <is>
          <t>70% Sustainable fabric</t>
        </is>
      </c>
      <c r="AI78" s="462" t="inlineStr">
        <is>
          <t>70% Recycled wool, 30% other fibres</t>
        </is>
      </c>
      <c r="AJ78" s="492" t="inlineStr">
        <is>
          <t>350g</t>
        </is>
      </c>
      <c r="AK78" s="492" t="inlineStr">
        <is>
          <t>EUR 6.0/m / 54"</t>
        </is>
      </c>
      <c r="AL78" s="492" t="inlineStr">
        <is>
          <t>Sampling = 100mt / bulk = 1200mt</t>
        </is>
      </c>
      <c r="AM78" s="492" t="inlineStr">
        <is>
          <t>4wk sampling / 6wk bulk</t>
        </is>
      </c>
      <c r="AN78" s="492" t="inlineStr">
        <is>
          <t>SUPPLIER NEEDS TO ORDER</t>
        </is>
      </c>
      <c r="AO78" s="492" t="n"/>
      <c r="AP78" s="466" t="n"/>
      <c r="AQ78" s="466" t="n"/>
      <c r="AR78" s="467" t="n"/>
      <c r="AS78" s="495" t="n"/>
      <c r="AT78" s="495" t="inlineStr">
        <is>
          <t>EUR</t>
        </is>
      </c>
      <c r="AU78" s="465" t="inlineStr">
        <is>
          <t>FOB</t>
        </is>
      </c>
      <c r="AV78" s="465" t="inlineStr">
        <is>
          <t>30 DAYS NETT</t>
        </is>
      </c>
      <c r="AW78" s="465" t="n">
        <v>25</v>
      </c>
      <c r="AX78" s="465">
        <f>IFERROR((BI78*(1-[1]Assumptions!$K$3))*(1-BG78),0)</f>
        <v/>
      </c>
      <c r="AY78" s="495" t="n">
        <v>52.9</v>
      </c>
      <c r="AZ78" s="495" t="n">
        <v>25.7</v>
      </c>
      <c r="BA78" s="465" t="n">
        <v>25.7</v>
      </c>
      <c r="BB78" s="468">
        <f>IFERROR(((IF(BA78&gt;0, BA78, IF(AZ78&gt;0, AZ78, 0))))*INDEX(Assumptions!$B:$B,MATCH(Y78,Assumptions!$A:$A,0)),0)</f>
        <v/>
      </c>
      <c r="BC78" s="468">
        <f>IFERROR(((IF(BA78&gt;0, BA78, IF(AZ78&gt;0, AZ78, 0))))*INDEX(Assumptions!$C:$C,MATCH(Y78,Assumptions!$A:$A,0)),0)</f>
        <v/>
      </c>
      <c r="BD78" s="468">
        <f>IFERROR(((IF(BA78&gt;0, BA78, IF(AZ78&gt;0, AZ78, 0))))*INDEX(Assumptions!$D:$D,MATCH(Y78,Assumptions!$A:$A,0)),0)</f>
        <v/>
      </c>
      <c r="BE78" s="468">
        <f>IFERROR(((IF(BA78&gt;0, BA78, IF(AZ78&gt;0, AZ78, 0))))*INDEX(Assumptions!$G:$G,MATCH(Z78,Assumptions!$F:$F,0)),0)</f>
        <v/>
      </c>
      <c r="BF78" s="468">
        <f>SUM(BB78:BE78)</f>
        <v/>
      </c>
      <c r="BG78" s="469">
        <f>IFERROR(INDEX(Assumptions!$B:$B,MATCH(Y78,Assumptions!$A:$A,0))+INDEX(Assumptions!$C:$C,MATCH(Y78,Assumptions!$A:$A,0))+INDEX(Assumptions!$D:$D,MATCH(Y78,Assumptions!$A:$A,0))+INDEX(Assumptions!$G:$G,MATCH(Z78,Assumptions!$F:$F,0)),0)</f>
        <v/>
      </c>
      <c r="BH78" s="465">
        <f>((IF(BA78&gt;0, BA78, IF(AZ78&gt;0, AZ78, 0))))+BF78</f>
        <v/>
      </c>
      <c r="BI78" s="465">
        <f>BL78/BK78</f>
        <v/>
      </c>
      <c r="BJ78" s="465">
        <f>BL78/2.38</f>
        <v/>
      </c>
      <c r="BK78" s="462" t="n">
        <v>2.5</v>
      </c>
      <c r="BL78" s="465" t="n">
        <v>159.95</v>
      </c>
      <c r="BM78" s="523">
        <f>IF(SUM(AZ78:BA78)=0,0,(BI78-BH78)/BI78)</f>
        <v/>
      </c>
      <c r="BN78" s="465">
        <f>AY78*CA78</f>
        <v/>
      </c>
      <c r="BO78" s="465" t="n"/>
      <c r="BP78" s="465" t="n"/>
      <c r="BQ78" s="685" t="n">
        <v>42535</v>
      </c>
      <c r="BR78" s="497" t="n"/>
      <c r="BS78" s="497" t="n"/>
      <c r="BT78" s="472" t="n">
        <v>1</v>
      </c>
      <c r="BU78" s="497" t="n">
        <v>42555</v>
      </c>
      <c r="BV78" s="497" t="n">
        <v>42646</v>
      </c>
      <c r="BW78" s="497" t="n"/>
      <c r="BX78" s="497" t="n">
        <v>42650</v>
      </c>
      <c r="BY78" s="497" t="inlineStr">
        <is>
          <t>When Giselle approved, pls. proceed for sms</t>
        </is>
      </c>
      <c r="BZ78" s="494" t="inlineStr">
        <is>
          <t>push price</t>
        </is>
      </c>
      <c r="CA78" s="462" t="n">
        <v>15</v>
      </c>
      <c r="CB78" s="473" t="inlineStr">
        <is>
          <t>S</t>
        </is>
      </c>
      <c r="CC78" s="473" t="n">
        <v>3</v>
      </c>
      <c r="CD78" s="474" t="n">
        <v>42674</v>
      </c>
      <c r="CE78" s="474" t="inlineStr">
        <is>
          <t>Ready to ship 3 pcs by 28/10/16. Balance bulk by 04/11/16. care;abel is missing in saple!</t>
        </is>
      </c>
      <c r="CF78" s="681" t="n"/>
      <c r="CG78" s="681" t="n"/>
      <c r="CH78" s="682" t="n"/>
      <c r="CI78" s="682" t="n"/>
      <c r="CJ78" s="477" t="n"/>
      <c r="CK78" s="683" t="n"/>
      <c r="CL78" s="479" t="n"/>
      <c r="CM78" s="479" t="n"/>
      <c r="CN78" s="480" t="n"/>
      <c r="CO78" s="480" t="n"/>
      <c r="CP78" s="480" t="n"/>
      <c r="CQ78" s="474" t="n"/>
      <c r="CR78" s="474" t="n"/>
      <c r="CS78" s="429" t="n"/>
      <c r="CT78" s="474" t="n"/>
      <c r="CU78" s="474" t="n"/>
      <c r="CV78" s="682" t="n"/>
      <c r="CW78" s="481" t="n"/>
      <c r="CX78" s="481" t="n"/>
      <c r="CY78" s="481" t="n"/>
      <c r="CZ78" s="481">
        <f>CY78*AR78</f>
        <v/>
      </c>
      <c r="DA78" s="481" t="n"/>
      <c r="DB78" s="481" t="n"/>
      <c r="DC78" s="481" t="n"/>
      <c r="DD78" s="481" t="inlineStr">
        <is>
          <t>-</t>
        </is>
      </c>
      <c r="DE78" s="684">
        <f>CY78*BI78</f>
        <v/>
      </c>
      <c r="DF78" s="684">
        <f>DE78-(CY78*BH78)</f>
        <v/>
      </c>
    </row>
    <row customFormat="1" customHeight="1" ht="14.25" r="79" s="568">
      <c r="A79" s="415" t="inlineStr">
        <is>
          <t>K170700032</t>
        </is>
      </c>
      <c r="B79" s="415" t="n">
        <v>2010800354</v>
      </c>
      <c r="C79" s="404" t="inlineStr">
        <is>
          <t>BROWN</t>
        </is>
      </c>
      <c r="D79" s="487" t="inlineStr">
        <is>
          <t>JANELLE</t>
        </is>
      </c>
      <c r="E79" s="487" t="inlineStr">
        <is>
          <t>FOREST NIGHT</t>
        </is>
      </c>
      <c r="F79" s="415" t="n">
        <v>2</v>
      </c>
      <c r="G79" s="405" t="n"/>
      <c r="H79" s="405" t="n"/>
      <c r="I79" s="487" t="n"/>
      <c r="J79" s="487" t="inlineStr">
        <is>
          <t>JUMPSUIT</t>
        </is>
      </c>
      <c r="K79" s="487" t="n">
        <v>62041990</v>
      </c>
      <c r="L79" s="487" t="inlineStr">
        <is>
          <t>Women's or girls' suits of textile materials (excl. of wool, fine animal hair, cotton or man-made fibres, knitted or crocheted, ski overalls and swimwear)</t>
        </is>
      </c>
      <c r="M79" s="410" t="inlineStr">
        <is>
          <t>WOMEN</t>
        </is>
      </c>
      <c r="N79" s="487" t="n"/>
      <c r="O79" s="486" t="n"/>
      <c r="P79" s="411" t="inlineStr">
        <is>
          <t>NON BLEACH</t>
        </is>
      </c>
      <c r="Q79" s="443" t="inlineStr">
        <is>
          <t>GMD</t>
        </is>
      </c>
      <c r="R79" s="443" t="n"/>
      <c r="S79" s="443" t="inlineStr">
        <is>
          <t>BOILER SUIT</t>
        </is>
      </c>
      <c r="T79" s="508" t="inlineStr">
        <is>
          <t>XS - L</t>
        </is>
      </c>
      <c r="U79" s="416" t="inlineStr">
        <is>
          <t>-</t>
        </is>
      </c>
      <c r="V79" s="443" t="inlineStr">
        <is>
          <t>NEW</t>
        </is>
      </c>
      <c r="W79" s="443" t="n"/>
      <c r="X79" s="443" t="inlineStr">
        <is>
          <t>-</t>
        </is>
      </c>
      <c r="Y79" s="444" t="inlineStr">
        <is>
          <t>BULGARIA</t>
        </is>
      </c>
      <c r="Z79" s="428" t="inlineStr">
        <is>
          <t>UNI TEXTILES</t>
        </is>
      </c>
      <c r="AA79" s="428" t="inlineStr">
        <is>
          <t>EDWARD JEANS</t>
        </is>
      </c>
      <c r="AB79" s="428" t="inlineStr">
        <is>
          <t>ALEXANDROS</t>
        </is>
      </c>
      <c r="AC79" s="487" t="inlineStr">
        <is>
          <t>LINEN TENCEL</t>
        </is>
      </c>
      <c r="AD79" s="443" t="inlineStr">
        <is>
          <t>TEXTIL SANTANDERINA</t>
        </is>
      </c>
      <c r="AE79" s="506" t="inlineStr">
        <is>
          <t>1091: Lenzing certif. code: 11703503</t>
        </is>
      </c>
      <c r="AF79" s="443" t="n"/>
      <c r="AG79" s="443" t="n"/>
      <c r="AH79" s="443" t="inlineStr">
        <is>
          <t>100% Sustainable fabric</t>
        </is>
      </c>
      <c r="AI79" s="506" t="inlineStr">
        <is>
          <t>51% Linen, 49% tencel lyocell</t>
        </is>
      </c>
      <c r="AJ79" s="443" t="inlineStr">
        <is>
          <t>235g</t>
        </is>
      </c>
      <c r="AK79" s="443" t="inlineStr">
        <is>
          <t>€ 4.50</t>
        </is>
      </c>
      <c r="AL79" s="443" t="n">
        <v>1000</v>
      </c>
      <c r="AM79" s="443" t="inlineStr">
        <is>
          <t>6W</t>
        </is>
      </c>
      <c r="AN79" s="443" t="inlineStr">
        <is>
          <t>190 MTRS. RESERVED</t>
        </is>
      </c>
      <c r="AO79" s="443" t="n"/>
      <c r="AP79" s="419" t="n"/>
      <c r="AQ79" s="419" t="n"/>
      <c r="AR79" s="420" t="n"/>
      <c r="AS79" s="446" t="n"/>
      <c r="AT79" s="446" t="inlineStr">
        <is>
          <t>EUR</t>
        </is>
      </c>
      <c r="AU79" s="421" t="inlineStr">
        <is>
          <t>FOB</t>
        </is>
      </c>
      <c r="AV79" s="421" t="inlineStr">
        <is>
          <t>CAD</t>
        </is>
      </c>
      <c r="AW79" s="421" t="inlineStr">
        <is>
          <t>cfmd</t>
        </is>
      </c>
      <c r="AX79" s="421">
        <f>IFERROR((BI79*(1-[1]Assumptions!$K$3))*(1-BG79),0)</f>
        <v/>
      </c>
      <c r="AY79" s="421" t="n">
        <v>77</v>
      </c>
      <c r="AZ79" s="446" t="n">
        <v>38.5</v>
      </c>
      <c r="BA79" s="421" t="n">
        <v>38.5</v>
      </c>
      <c r="BB79" s="422">
        <f>IFERROR(((IF(BA79&gt;0, BA79, IF(AZ79&gt;0, AZ79, 0))))*INDEX(Assumptions!$B:$B,MATCH(Y79,Assumptions!$A:$A,0)),0)</f>
        <v/>
      </c>
      <c r="BC79" s="422">
        <f>IFERROR(((IF(BA79&gt;0, BA79, IF(AZ79&gt;0, AZ79, 0))))*INDEX(Assumptions!$C:$C,MATCH(Y79,Assumptions!$A:$A,0)),0)</f>
        <v/>
      </c>
      <c r="BD79" s="422">
        <f>IFERROR(((IF(BA79&gt;0, BA79, IF(AZ79&gt;0, AZ79, 0))))*INDEX(Assumptions!$D:$D,MATCH(Y79,Assumptions!$A:$A,0)),0)</f>
        <v/>
      </c>
      <c r="BE79" s="422">
        <f>IFERROR(((IF(BA79&gt;0, BA79, IF(AZ79&gt;0, AZ79, 0))))*INDEX(Assumptions!$G:$G,MATCH(Z79,Assumptions!$F:$F,0)),0)</f>
        <v/>
      </c>
      <c r="BF79" s="422">
        <f>SUM(BB79:BE79)</f>
        <v/>
      </c>
      <c r="BG79" s="423">
        <f>IFERROR(INDEX(Assumptions!$B:$B,MATCH(Y79,Assumptions!$A:$A,0))+INDEX(Assumptions!$C:$C,MATCH(Y79,Assumptions!$A:$A,0))+INDEX(Assumptions!$D:$D,MATCH(Y79,Assumptions!$A:$A,0))+INDEX(Assumptions!$G:$G,MATCH(Z79,Assumptions!$F:$F,0)),0)</f>
        <v/>
      </c>
      <c r="BH79" s="421">
        <f>((IF(BA79&gt;0, BA79, IF(AZ79&gt;0, AZ79, 0))))+BF79</f>
        <v/>
      </c>
      <c r="BI79" s="421">
        <f>BL79/BK79</f>
        <v/>
      </c>
      <c r="BJ79" s="421">
        <f>BL79/2.38</f>
        <v/>
      </c>
      <c r="BK79" s="508" t="n">
        <v>2.5</v>
      </c>
      <c r="BL79" s="421" t="n">
        <v>179.95</v>
      </c>
      <c r="BM79" s="510">
        <f>IF(SUM(AZ79:BA79)=0,0,(BI79-BH79)/BI79)</f>
        <v/>
      </c>
      <c r="BN79" s="421">
        <f>AY79*CA79</f>
        <v/>
      </c>
      <c r="BO79" s="421" t="n"/>
      <c r="BP79" s="421" t="n"/>
      <c r="BQ79" s="679" t="n">
        <v>42524</v>
      </c>
      <c r="BR79" s="448" t="n"/>
      <c r="BS79" s="448" t="n"/>
      <c r="BT79" s="427" t="n">
        <v>1</v>
      </c>
      <c r="BU79" s="448" t="n">
        <v>42555</v>
      </c>
      <c r="BV79" s="448" t="n">
        <v>42656</v>
      </c>
      <c r="BW79" s="448" t="n"/>
      <c r="BX79" s="448" t="n">
        <v>42650</v>
      </c>
      <c r="BY79" s="428" t="n"/>
      <c r="BZ79" s="428" t="inlineStr">
        <is>
          <t>push price</t>
        </is>
      </c>
      <c r="CA79" s="508" t="n">
        <v>15</v>
      </c>
      <c r="CB79" s="429" t="inlineStr">
        <is>
          <t>S</t>
        </is>
      </c>
      <c r="CC79" s="429" t="n">
        <v>3</v>
      </c>
      <c r="CD79" s="430" t="n">
        <v>42667</v>
      </c>
      <c r="CE79" s="430" t="n"/>
      <c r="CF79" s="675" t="n"/>
      <c r="CG79" s="675" t="n"/>
      <c r="CH79" s="676" t="inlineStr">
        <is>
          <t>XS - S - M - L</t>
        </is>
      </c>
      <c r="CI79" s="676" t="n"/>
      <c r="CJ79" s="433" t="n"/>
      <c r="CK79" s="677" t="n">
        <v>42887</v>
      </c>
      <c r="CL79" s="677" t="n">
        <v>42887</v>
      </c>
      <c r="CM79" s="436" t="n"/>
      <c r="CN79" s="435" t="n">
        <v>42647</v>
      </c>
      <c r="CO79" s="435" t="n"/>
      <c r="CP79" s="435" t="n"/>
      <c r="CQ79" s="430" t="n">
        <v>42929</v>
      </c>
      <c r="CR79" s="430" t="inlineStr">
        <is>
          <t>HQ</t>
        </is>
      </c>
      <c r="CS79" s="429" t="n"/>
      <c r="CT79" s="430" t="inlineStr">
        <is>
          <t>GD came out lighter and faded/wrinkle white lines on sleeves etc.</t>
        </is>
      </c>
      <c r="CU79" s="430" t="n"/>
      <c r="CV79" s="676" t="n"/>
      <c r="CW79" s="438" t="n"/>
      <c r="CX79" s="438" t="n"/>
      <c r="CY79" s="438" t="n">
        <v>283</v>
      </c>
      <c r="CZ79" s="439">
        <f>CY79*AR79</f>
        <v/>
      </c>
      <c r="DA79" s="438" t="n"/>
      <c r="DB79" s="438" t="n"/>
      <c r="DC79" s="438" t="n"/>
      <c r="DD79" s="438" t="n">
        <v>4013195</v>
      </c>
      <c r="DE79" s="678">
        <f>CY79*BI79</f>
        <v/>
      </c>
      <c r="DF79" s="678">
        <f>DE79-(CY79*BH79)</f>
        <v/>
      </c>
    </row>
    <row customFormat="1" customHeight="1" ht="14.25" r="80" s="498">
      <c r="A80" s="415" t="inlineStr">
        <is>
          <t>K170703011</t>
        </is>
      </c>
      <c r="B80" s="415" t="n">
        <v>2090400023</v>
      </c>
      <c r="C80" s="404" t="inlineStr">
        <is>
          <t>BLACK</t>
        </is>
      </c>
      <c r="D80" s="487" t="inlineStr">
        <is>
          <t>AMELIA</t>
        </is>
      </c>
      <c r="E80" s="487" t="inlineStr">
        <is>
          <t>BLUE BLACK</t>
        </is>
      </c>
      <c r="F80" s="415" t="inlineStr">
        <is>
          <t>Core</t>
        </is>
      </c>
      <c r="G80" s="405" t="n"/>
      <c r="H80" s="484" t="n"/>
      <c r="I80" s="487" t="n"/>
      <c r="J80" s="487" t="inlineStr">
        <is>
          <t>SHIRT</t>
        </is>
      </c>
      <c r="K80" s="487" t="n">
        <v>62064000</v>
      </c>
      <c r="L80" s="487" t="inlineStr">
        <is>
          <t>Women's or girls' blouses, shirts and shirt-blouses of man-made fibres (excl. knitted or crocheted and vests)</t>
        </is>
      </c>
      <c r="M80" s="410" t="inlineStr">
        <is>
          <t>WOMEN</t>
        </is>
      </c>
      <c r="N80" s="487" t="n"/>
      <c r="O80" s="486" t="n"/>
      <c r="P80" s="486" t="inlineStr">
        <is>
          <t>NON BLEACH</t>
        </is>
      </c>
      <c r="Q80" s="443" t="inlineStr">
        <is>
          <t>Stone &amp; enzyme wash</t>
        </is>
      </c>
      <c r="R80" s="443" t="n"/>
      <c r="S80" s="443" t="inlineStr">
        <is>
          <t>BOX SHIRT</t>
        </is>
      </c>
      <c r="T80" s="443" t="inlineStr">
        <is>
          <t>XS - L</t>
        </is>
      </c>
      <c r="U80" s="416" t="inlineStr">
        <is>
          <t>-</t>
        </is>
      </c>
      <c r="V80" s="443" t="inlineStr">
        <is>
          <t>C/O AW16</t>
        </is>
      </c>
      <c r="W80" s="443" t="inlineStr">
        <is>
          <t>C/O AW16</t>
        </is>
      </c>
      <c r="X80" s="508" t="inlineStr">
        <is>
          <t>ROYAL CORE</t>
        </is>
      </c>
      <c r="Y80" s="444" t="inlineStr">
        <is>
          <t>BULGARIA</t>
        </is>
      </c>
      <c r="Z80" s="444" t="inlineStr">
        <is>
          <t>UNI TEXTILES</t>
        </is>
      </c>
      <c r="AA80" s="428" t="inlineStr">
        <is>
          <t>EDWARD JEANS</t>
        </is>
      </c>
      <c r="AB80" s="428" t="inlineStr">
        <is>
          <t>ALEXANDROS</t>
        </is>
      </c>
      <c r="AC80" s="487" t="inlineStr">
        <is>
          <t>BLUE BLACK TENCEL</t>
        </is>
      </c>
      <c r="AD80" s="508" t="inlineStr">
        <is>
          <t>TEXTIL SANTANDERINA</t>
        </is>
      </c>
      <c r="AE80" s="508" t="inlineStr">
        <is>
          <t xml:space="preserve">11166 BLUE BLACK (COLOUR 901) : Lenzing cert. code: 11608792 </t>
        </is>
      </c>
      <c r="AF80" s="508" t="n"/>
      <c r="AG80" s="508" t="n"/>
      <c r="AH80" s="443" t="inlineStr">
        <is>
          <t>100% Sustainable fabric</t>
        </is>
      </c>
      <c r="AI80" s="508" t="inlineStr">
        <is>
          <t>100% Tencel lyocell</t>
        </is>
      </c>
      <c r="AJ80" s="508" t="inlineStr">
        <is>
          <t>200g</t>
        </is>
      </c>
      <c r="AK80" s="421" t="n">
        <v>4.1</v>
      </c>
      <c r="AL80" s="421" t="inlineStr">
        <is>
          <t>STOCK</t>
        </is>
      </c>
      <c r="AM80" s="508" t="inlineStr">
        <is>
          <t>STOCK</t>
        </is>
      </c>
      <c r="AN80" s="443" t="inlineStr">
        <is>
          <t>SUPPLIER NEEDS TO ORDER</t>
        </is>
      </c>
      <c r="AO80" s="443" t="n"/>
      <c r="AP80" s="419" t="n"/>
      <c r="AQ80" s="419" t="n"/>
      <c r="AR80" s="420" t="n"/>
      <c r="AS80" s="446" t="n"/>
      <c r="AT80" s="446" t="inlineStr">
        <is>
          <t>EUR</t>
        </is>
      </c>
      <c r="AU80" s="421" t="inlineStr">
        <is>
          <t>FOB</t>
        </is>
      </c>
      <c r="AV80" s="421" t="inlineStr">
        <is>
          <t>CAD</t>
        </is>
      </c>
      <c r="AW80" s="421" t="inlineStr">
        <is>
          <t>cfmd</t>
        </is>
      </c>
      <c r="AX80" s="421">
        <f>IFERROR((BI80*(1-[1]Assumptions!$K$3))*(1-BG80),0)</f>
        <v/>
      </c>
      <c r="AY80" s="421" t="n">
        <v>19.6</v>
      </c>
      <c r="AZ80" s="446" t="n"/>
      <c r="BA80" s="421" t="n">
        <v>19.6</v>
      </c>
      <c r="BB80" s="422">
        <f>IFERROR(((IF(BA80&gt;0, BA80, IF(AZ80&gt;0, AZ80, 0))))*INDEX(Assumptions!$B:$B,MATCH(Y80,Assumptions!$A:$A,0)),0)</f>
        <v/>
      </c>
      <c r="BC80" s="422">
        <f>IFERROR(((IF(BA80&gt;0, BA80, IF(AZ80&gt;0, AZ80, 0))))*INDEX(Assumptions!$C:$C,MATCH(Y80,Assumptions!$A:$A,0)),0)</f>
        <v/>
      </c>
      <c r="BD80" s="422">
        <f>IFERROR(((IF(BA80&gt;0, BA80, IF(AZ80&gt;0, AZ80, 0))))*INDEX(Assumptions!$D:$D,MATCH(Y80,Assumptions!$A:$A,0)),0)</f>
        <v/>
      </c>
      <c r="BE80" s="422">
        <f>IFERROR(((IF(BA80&gt;0, BA80, IF(AZ80&gt;0, AZ80, 0))))*INDEX(Assumptions!$G:$G,MATCH(Z80,Assumptions!$F:$F,0)),0)</f>
        <v/>
      </c>
      <c r="BF80" s="422">
        <f>SUM(BB80:BE80)</f>
        <v/>
      </c>
      <c r="BG80" s="423">
        <f>IFERROR(INDEX(Assumptions!$B:$B,MATCH(Y80,Assumptions!$A:$A,0))+INDEX(Assumptions!$C:$C,MATCH(Y80,Assumptions!$A:$A,0))+INDEX(Assumptions!$D:$D,MATCH(Y80,Assumptions!$A:$A,0))+INDEX(Assumptions!$G:$G,MATCH(Z80,Assumptions!$F:$F,0)),0)</f>
        <v/>
      </c>
      <c r="BH80" s="421">
        <f>((IF(BA80&gt;0, BA80, IF(AZ80&gt;0, AZ80, 0))))+BF80</f>
        <v/>
      </c>
      <c r="BI80" s="421">
        <f>BL80/BK80</f>
        <v/>
      </c>
      <c r="BJ80" s="421">
        <f>BL80/2.38</f>
        <v/>
      </c>
      <c r="BK80" s="508" t="n">
        <v>2.5</v>
      </c>
      <c r="BL80" s="421" t="n">
        <v>89.95</v>
      </c>
      <c r="BM80" s="510">
        <f>IF(SUM(AZ80:BA80)=0,0,(BI80-BH80)/BI80)</f>
        <v/>
      </c>
      <c r="BN80" s="421">
        <f>AY80*CA80</f>
        <v/>
      </c>
      <c r="BO80" s="421" t="n"/>
      <c r="BP80" s="421" t="n"/>
      <c r="BQ80" s="679" t="n"/>
      <c r="BR80" s="448" t="n"/>
      <c r="BS80" s="448" t="n"/>
      <c r="BT80" s="427" t="n">
        <v>0</v>
      </c>
      <c r="BU80" s="448" t="inlineStr">
        <is>
          <t>nvt</t>
        </is>
      </c>
      <c r="BV80" s="448" t="n"/>
      <c r="BW80" s="425" t="n"/>
      <c r="BX80" s="448" t="n">
        <v>42650</v>
      </c>
      <c r="BY80" s="428" t="n"/>
      <c r="BZ80" s="428" t="n"/>
      <c r="CA80" s="508" t="n">
        <v>0</v>
      </c>
      <c r="CB80" s="429" t="inlineStr">
        <is>
          <t>N/A</t>
        </is>
      </c>
      <c r="CC80" s="429" t="n"/>
      <c r="CD80" s="429" t="inlineStr">
        <is>
          <t>N/A</t>
        </is>
      </c>
      <c r="CE80" s="430" t="inlineStr">
        <is>
          <t>sleeves + 2 cm too long</t>
        </is>
      </c>
      <c r="CF80" s="675" t="n"/>
      <c r="CG80" s="675" t="n"/>
      <c r="CH80" s="676" t="inlineStr">
        <is>
          <t>N/A</t>
        </is>
      </c>
      <c r="CI80" s="676" t="n"/>
      <c r="CJ80" s="433" t="n"/>
      <c r="CK80" s="677" t="n">
        <v>42877</v>
      </c>
      <c r="CL80" s="677" t="n">
        <v>42877</v>
      </c>
      <c r="CM80" s="436" t="n"/>
      <c r="CN80" s="435" t="n">
        <v>42647</v>
      </c>
      <c r="CO80" s="435" t="n"/>
      <c r="CP80" s="435" t="n"/>
      <c r="CQ80" s="430" t="n">
        <v>42909</v>
      </c>
      <c r="CR80" s="430" t="inlineStr">
        <is>
          <t>GREECE</t>
        </is>
      </c>
      <c r="CS80" s="429" t="inlineStr">
        <is>
          <t>5</t>
        </is>
      </c>
      <c r="CT80" s="430" t="n"/>
      <c r="CU80" s="430" t="n"/>
      <c r="CV80" s="676" t="n"/>
      <c r="CW80" s="438" t="n"/>
      <c r="CX80" s="438" t="n"/>
      <c r="CY80" s="438" t="n">
        <v>273</v>
      </c>
      <c r="CZ80" s="439">
        <f>CY80*AR80</f>
        <v/>
      </c>
      <c r="DA80" s="438" t="n"/>
      <c r="DB80" s="438" t="n"/>
      <c r="DC80" s="438" t="n"/>
      <c r="DD80" s="438" t="n">
        <v>4013199</v>
      </c>
      <c r="DE80" s="678">
        <f>CY80*BI80</f>
        <v/>
      </c>
      <c r="DF80" s="678">
        <f>DE80-(CY80*BH80)</f>
        <v/>
      </c>
      <c r="DG80" s="584" t="n"/>
      <c r="DH80" s="584" t="n"/>
      <c r="DI80" s="584" t="n"/>
      <c r="DJ80" s="584" t="n"/>
      <c r="DK80" s="584" t="n"/>
      <c r="DL80" s="584" t="n"/>
      <c r="DM80" s="584" t="n"/>
      <c r="DN80" s="584" t="n"/>
      <c r="DO80" s="584" t="n"/>
      <c r="DP80" s="584" t="n"/>
    </row>
    <row customFormat="1" customHeight="1" ht="14.25" r="81" s="568">
      <c r="A81" s="415" t="inlineStr">
        <is>
          <t>K170703042</t>
        </is>
      </c>
      <c r="B81" s="415" t="n">
        <v>2090101380</v>
      </c>
      <c r="C81" s="404" t="inlineStr">
        <is>
          <t>GREY</t>
        </is>
      </c>
      <c r="D81" s="487" t="inlineStr">
        <is>
          <t>TAJA</t>
        </is>
      </c>
      <c r="E81" s="487" t="inlineStr">
        <is>
          <t>LIGHT GREY TENCEL</t>
        </is>
      </c>
      <c r="F81" s="415" t="n">
        <v>1</v>
      </c>
      <c r="G81" s="505" t="n"/>
      <c r="H81" s="484" t="n"/>
      <c r="I81" s="487" t="n"/>
      <c r="J81" s="487" t="inlineStr">
        <is>
          <t>SHIRT</t>
        </is>
      </c>
      <c r="K81" s="487" t="n">
        <v>62064000</v>
      </c>
      <c r="L81" s="487" t="inlineStr">
        <is>
          <t>Women's or girls' blouses, shirts and shirt-blouses of man-made fibres (excl. knitted or crocheted and vests)</t>
        </is>
      </c>
      <c r="M81" s="410" t="inlineStr">
        <is>
          <t>WOMEN</t>
        </is>
      </c>
      <c r="N81" s="487" t="n"/>
      <c r="O81" s="486" t="n"/>
      <c r="P81" s="411" t="inlineStr">
        <is>
          <t>NON BLEACH</t>
        </is>
      </c>
      <c r="Q81" s="506" t="inlineStr">
        <is>
          <t>REACTIVE GMD</t>
        </is>
      </c>
      <c r="R81" s="443" t="n"/>
      <c r="S81" s="443" t="n"/>
      <c r="T81" s="443" t="inlineStr">
        <is>
          <t>XS - L</t>
        </is>
      </c>
      <c r="U81" s="416" t="inlineStr">
        <is>
          <t>-</t>
        </is>
      </c>
      <c r="V81" s="443" t="inlineStr">
        <is>
          <t>C/O</t>
        </is>
      </c>
      <c r="W81" s="443" t="n"/>
      <c r="X81" s="443" t="inlineStr">
        <is>
          <t>-</t>
        </is>
      </c>
      <c r="Y81" s="444" t="inlineStr">
        <is>
          <t>TURKEY</t>
        </is>
      </c>
      <c r="Z81" s="428" t="n"/>
      <c r="AA81" s="428" t="inlineStr">
        <is>
          <t>IDEA MODA</t>
        </is>
      </c>
      <c r="AB81" s="428" t="inlineStr">
        <is>
          <t xml:space="preserve">UFUK BOYA </t>
        </is>
      </c>
      <c r="AC81" s="539" t="inlineStr">
        <is>
          <t>TENCEL</t>
        </is>
      </c>
      <c r="AD81" s="416" t="inlineStr">
        <is>
          <t>REMA TEKATIL</t>
        </is>
      </c>
      <c r="AE81" s="416" t="inlineStr">
        <is>
          <t>Quicky</t>
        </is>
      </c>
      <c r="AF81" s="443" t="n"/>
      <c r="AG81" s="443" t="n"/>
      <c r="AH81" s="443" t="inlineStr">
        <is>
          <t>100% Sustainable fabric</t>
        </is>
      </c>
      <c r="AI81" s="508" t="inlineStr">
        <is>
          <t>100% Tencel lyocell</t>
        </is>
      </c>
      <c r="AJ81" s="508" t="inlineStr">
        <is>
          <t>185g</t>
        </is>
      </c>
      <c r="AK81" s="443" t="n"/>
      <c r="AL81" s="508" t="n">
        <v>1000</v>
      </c>
      <c r="AM81" s="508" t="inlineStr">
        <is>
          <t>6W</t>
        </is>
      </c>
      <c r="AN81" s="443" t="inlineStr">
        <is>
          <t>SUPPLIER ORDERED</t>
        </is>
      </c>
      <c r="AO81" s="443" t="n"/>
      <c r="AP81" s="419" t="n"/>
      <c r="AQ81" s="419" t="n"/>
      <c r="AR81" s="420" t="n">
        <v>1.5</v>
      </c>
      <c r="AS81" s="446" t="n"/>
      <c r="AT81" s="446" t="inlineStr">
        <is>
          <t>EUR</t>
        </is>
      </c>
      <c r="AU81" s="421" t="inlineStr">
        <is>
          <t>FOB</t>
        </is>
      </c>
      <c r="AV81" s="421" t="inlineStr">
        <is>
          <t>30% PP - 70% CAD</t>
        </is>
      </c>
      <c r="AW81" s="421" t="n"/>
      <c r="AX81" s="421">
        <f>IFERROR((BI81*(1-[1]Assumptions!$K$3))*(1-BG81),0)</f>
        <v/>
      </c>
      <c r="AY81" s="421" t="n">
        <v>47.2</v>
      </c>
      <c r="AZ81" s="421" t="n"/>
      <c r="BA81" s="421" t="n">
        <v>23.6</v>
      </c>
      <c r="BB81" s="422">
        <f>IFERROR(((IF(BA81&gt;0, BA81, IF(AZ81&gt;0, AZ81, 0))))*INDEX(Assumptions!$B:$B,MATCH(Y81,Assumptions!$A:$A,0)),0)</f>
        <v/>
      </c>
      <c r="BC81" s="422">
        <f>IFERROR(((IF(BA81&gt;0, BA81, IF(AZ81&gt;0, AZ81, 0))))*INDEX(Assumptions!$C:$C,MATCH(Y81,Assumptions!$A:$A,0)),0)</f>
        <v/>
      </c>
      <c r="BD81" s="422">
        <f>IFERROR(((IF(BA81&gt;0, BA81, IF(AZ81&gt;0, AZ81, 0))))*INDEX(Assumptions!$D:$D,MATCH(Y81,Assumptions!$A:$A,0)),0)</f>
        <v/>
      </c>
      <c r="BE81" s="422">
        <f>IFERROR(((IF(BA81&gt;0, BA81, IF(AZ81&gt;0, AZ81, 0))))*INDEX(Assumptions!$G:$G,MATCH(Z81,Assumptions!$F:$F,0)),0)</f>
        <v/>
      </c>
      <c r="BF81" s="422">
        <f>SUM(BB81:BE81)</f>
        <v/>
      </c>
      <c r="BG81" s="423">
        <f>IFERROR(INDEX(Assumptions!$B:$B,MATCH(Y81,Assumptions!$A:$A,0))+INDEX(Assumptions!$C:$C,MATCH(Y81,Assumptions!$A:$A,0))+INDEX(Assumptions!$D:$D,MATCH(Y81,Assumptions!$A:$A,0))+INDEX(Assumptions!$G:$G,MATCH(Z81,Assumptions!$F:$F,0)),0)</f>
        <v/>
      </c>
      <c r="BH81" s="421">
        <f>((IF(BA81&gt;0, BA81, IF(AZ81&gt;0, AZ81, 0))))+BF81</f>
        <v/>
      </c>
      <c r="BI81" s="421">
        <f>BL81/BK81</f>
        <v/>
      </c>
      <c r="BJ81" s="421">
        <f>BL81/2.38</f>
        <v/>
      </c>
      <c r="BK81" s="508" t="n">
        <v>2.5</v>
      </c>
      <c r="BL81" s="421" t="n">
        <v>129.95</v>
      </c>
      <c r="BM81" s="510">
        <f>IF(SUM(AZ81:BA81)=0,0,(BI81-BH81)/BI81)</f>
        <v/>
      </c>
      <c r="BN81" s="421">
        <f>AY81*CA81</f>
        <v/>
      </c>
      <c r="BO81" s="421" t="n"/>
      <c r="BP81" s="421" t="n"/>
      <c r="BQ81" s="679" t="n">
        <v>42606</v>
      </c>
      <c r="BR81" s="448" t="n"/>
      <c r="BS81" s="448" t="n"/>
      <c r="BT81" s="427" t="n">
        <v>1</v>
      </c>
      <c r="BU81" s="448" t="n">
        <v>42621</v>
      </c>
      <c r="BV81" s="448" t="n"/>
      <c r="BW81" s="448" t="n">
        <v>42629</v>
      </c>
      <c r="BX81" s="448" t="n">
        <v>42650</v>
      </c>
      <c r="BY81" s="428" t="n"/>
      <c r="BZ81" s="428" t="n"/>
      <c r="CA81" s="508" t="n">
        <v>15</v>
      </c>
      <c r="CB81" s="429" t="inlineStr">
        <is>
          <t>S</t>
        </is>
      </c>
      <c r="CC81" s="429" t="n">
        <v>4</v>
      </c>
      <c r="CD81" s="430" t="n">
        <v>42662</v>
      </c>
      <c r="CE81" s="430" t="inlineStr">
        <is>
          <t>1 piece for photo shoot only / balance 28-10 ex fty. Hangtag and carelabel are missing in samples</t>
        </is>
      </c>
      <c r="CF81" s="675" t="n"/>
      <c r="CG81" s="675" t="n"/>
      <c r="CH81" s="676" t="inlineStr">
        <is>
          <t>n/a</t>
        </is>
      </c>
      <c r="CI81" s="676" t="n"/>
      <c r="CJ81" s="433" t="n"/>
      <c r="CK81" s="677" t="n"/>
      <c r="CL81" s="436" t="n"/>
      <c r="CM81" s="436" t="n"/>
      <c r="CN81" s="435" t="n">
        <v>42853</v>
      </c>
      <c r="CO81" s="435" t="n"/>
      <c r="CP81" s="435" t="n"/>
      <c r="CQ81" s="680" t="n">
        <v>42929</v>
      </c>
      <c r="CR81" s="430" t="inlineStr">
        <is>
          <t>HQ</t>
        </is>
      </c>
      <c r="CS81" s="429" t="inlineStr">
        <is>
          <t>4</t>
        </is>
      </c>
      <c r="CT81" s="430" t="n"/>
      <c r="CU81" s="430" t="n"/>
      <c r="CV81" s="676" t="n"/>
      <c r="CW81" s="438" t="n"/>
      <c r="CX81" s="438" t="n"/>
      <c r="CY81" s="438" t="n">
        <v>190</v>
      </c>
      <c r="CZ81" s="439">
        <f>CY81*AR81</f>
        <v/>
      </c>
      <c r="DA81" s="438" t="n"/>
      <c r="DB81" s="438" t="n"/>
      <c r="DC81" s="438" t="n"/>
      <c r="DD81" s="438" t="n">
        <v>4013210</v>
      </c>
      <c r="DE81" s="678">
        <f>CY81*BI81</f>
        <v/>
      </c>
      <c r="DF81" s="678">
        <f>DE81-(CY81*BH81)</f>
        <v/>
      </c>
      <c r="DG81" s="530" t="n"/>
      <c r="DH81" s="530" t="n"/>
      <c r="DI81" s="530" t="n"/>
      <c r="DJ81" s="530" t="n"/>
      <c r="DK81" s="530" t="n"/>
      <c r="DL81" s="530" t="n"/>
      <c r="DM81" s="530" t="n"/>
      <c r="DN81" s="530" t="n"/>
      <c r="DO81" s="530" t="n"/>
      <c r="DP81" s="530" t="n"/>
    </row>
    <row customFormat="1" customHeight="1" ht="15" r="82" s="568">
      <c r="A82" s="415" t="inlineStr">
        <is>
          <t>K170706010</t>
        </is>
      </c>
      <c r="B82" s="415" t="n">
        <v>2020600108</v>
      </c>
      <c r="C82" s="404" t="inlineStr">
        <is>
          <t>BROWN</t>
        </is>
      </c>
      <c r="D82" s="487" t="inlineStr">
        <is>
          <t>LORRAINE</t>
        </is>
      </c>
      <c r="E82" s="487" t="inlineStr">
        <is>
          <t>FOREST NIGHT</t>
        </is>
      </c>
      <c r="F82" s="415" t="n">
        <v>2</v>
      </c>
      <c r="G82" s="405" t="n"/>
      <c r="H82" s="531" t="n"/>
      <c r="I82" s="487" t="n"/>
      <c r="J82" s="415" t="inlineStr">
        <is>
          <t>LS KNIT</t>
        </is>
      </c>
      <c r="K82" s="415" t="n">
        <v>61101190</v>
      </c>
      <c r="L82" s="415" t="inlineStr">
        <is>
          <t>Women's or girls' jerseys, pullovers, cardigans, waistcoats and similar articles, of wool, knitted or crocheted (excl. jerseys and pullovers containing &gt;= 50% by weight of wool and weighing &gt;= 600 g/article, and wadded waistcoats)</t>
        </is>
      </c>
      <c r="M82" s="410" t="inlineStr">
        <is>
          <t>WOMEN</t>
        </is>
      </c>
      <c r="N82" s="487" t="n"/>
      <c r="O82" s="486" t="n"/>
      <c r="P82" s="486" t="inlineStr">
        <is>
          <t>NON BLEACH</t>
        </is>
      </c>
      <c r="Q82" s="443" t="n"/>
      <c r="R82" s="443" t="n"/>
      <c r="S82" s="443" t="inlineStr">
        <is>
          <t>CREW NECK KNIT DRESS</t>
        </is>
      </c>
      <c r="T82" s="443" t="inlineStr">
        <is>
          <t>XS - L</t>
        </is>
      </c>
      <c r="U82" s="416" t="inlineStr">
        <is>
          <t>-</t>
        </is>
      </c>
      <c r="V82" s="443" t="inlineStr">
        <is>
          <t>C/O AW16</t>
        </is>
      </c>
      <c r="W82" s="443" t="n"/>
      <c r="X82" s="443" t="inlineStr">
        <is>
          <t>-</t>
        </is>
      </c>
      <c r="Y82" s="444" t="inlineStr">
        <is>
          <t>ITALY</t>
        </is>
      </c>
      <c r="Z82" s="428" t="inlineStr">
        <is>
          <t>FRANCO FRATTI</t>
        </is>
      </c>
      <c r="AA82" s="428" t="inlineStr">
        <is>
          <t>TRISCOTTON</t>
        </is>
      </c>
      <c r="AB82" s="428" t="inlineStr">
        <is>
          <t>-</t>
        </is>
      </c>
      <c r="AC82" s="487" t="inlineStr">
        <is>
          <t>ECOPURE</t>
        </is>
      </c>
      <c r="AD82" s="506" t="inlineStr">
        <is>
          <t>FILATURES DU PARC</t>
        </is>
      </c>
      <c r="AE82" s="443" t="inlineStr">
        <is>
          <t>LORRAINE PROVA 4 swatch ECO PURE</t>
        </is>
      </c>
      <c r="AF82" s="443" t="n"/>
      <c r="AG82" s="443" t="n"/>
      <c r="AH82" s="508" t="inlineStr">
        <is>
          <t>70% Sustainable fabric</t>
        </is>
      </c>
      <c r="AI82" s="443" t="inlineStr">
        <is>
          <t>70% Recycled wool, 25% polyamide, 5% other fibers</t>
        </is>
      </c>
      <c r="AJ82" s="443" t="n"/>
      <c r="AK82" s="443" t="n"/>
      <c r="AL82" s="443" t="n"/>
      <c r="AM82" s="443" t="n"/>
      <c r="AN82" s="443" t="inlineStr">
        <is>
          <t>SUPPLIER NEEDS TO ORDER</t>
        </is>
      </c>
      <c r="AO82" s="443" t="n"/>
      <c r="AP82" s="419" t="n"/>
      <c r="AQ82" s="419" t="n"/>
      <c r="AR82" s="420" t="n"/>
      <c r="AS82" s="446" t="n"/>
      <c r="AT82" s="421" t="inlineStr">
        <is>
          <t>EUR</t>
        </is>
      </c>
      <c r="AU82" s="421" t="inlineStr">
        <is>
          <t>FOB</t>
        </is>
      </c>
      <c r="AV82" s="421" t="inlineStr">
        <is>
          <t>30 DAYS NETT</t>
        </is>
      </c>
      <c r="AW82" s="417" t="inlineStr">
        <is>
          <t>cfmd</t>
        </is>
      </c>
      <c r="AX82" s="421">
        <f>IFERROR((BI82*(1-[1]Assumptions!$K$3))*(1-BG82),0)</f>
        <v/>
      </c>
      <c r="AY82" s="421" t="n">
        <v>17.25</v>
      </c>
      <c r="AZ82" s="421" t="n"/>
      <c r="BA82" s="421" t="n">
        <v>17.25</v>
      </c>
      <c r="BB82" s="422">
        <f>IFERROR(((IF(BA82&gt;0, BA82, IF(AZ82&gt;0, AZ82, 0))))*INDEX(Assumptions!$B:$B,MATCH(Y82,Assumptions!$A:$A,0)),0)</f>
        <v/>
      </c>
      <c r="BC82" s="422">
        <f>IFERROR(((IF(BA82&gt;0, BA82, IF(AZ82&gt;0, AZ82, 0))))*INDEX(Assumptions!$C:$C,MATCH(Y82,Assumptions!$A:$A,0)),0)</f>
        <v/>
      </c>
      <c r="BD82" s="422">
        <f>IFERROR(((IF(BA82&gt;0, BA82, IF(AZ82&gt;0, AZ82, 0))))*INDEX(Assumptions!$D:$D,MATCH(Y82,Assumptions!$A:$A,0)),0)</f>
        <v/>
      </c>
      <c r="BE82" s="422">
        <f>IFERROR(((IF(BA82&gt;0, BA82, IF(AZ82&gt;0, AZ82, 0))))*INDEX(Assumptions!$G:$G,MATCH(Z82,Assumptions!$F:$F,0)),0)</f>
        <v/>
      </c>
      <c r="BF82" s="422">
        <f>SUM(BB82:BE82)</f>
        <v/>
      </c>
      <c r="BG82" s="423">
        <f>IFERROR(INDEX(Assumptions!$B:$B,MATCH(Y82,Assumptions!$A:$A,0))+INDEX(Assumptions!$C:$C,MATCH(Y82,Assumptions!$A:$A,0))+INDEX(Assumptions!$D:$D,MATCH(Y82,Assumptions!$A:$A,0))+INDEX(Assumptions!$G:$G,MATCH(Z82,Assumptions!$F:$F,0)),0)</f>
        <v/>
      </c>
      <c r="BH82" s="421">
        <f>((IF(BA82&gt;0, BA82, IF(AZ82&gt;0, AZ82, 0))))+BF82</f>
        <v/>
      </c>
      <c r="BI82" s="421">
        <f>BL82/BK82</f>
        <v/>
      </c>
      <c r="BJ82" s="421">
        <f>BL82/2.38</f>
        <v/>
      </c>
      <c r="BK82" s="508" t="n">
        <v>2.5</v>
      </c>
      <c r="BL82" s="421" t="n">
        <v>119.95</v>
      </c>
      <c r="BM82" s="510">
        <f>IF(SUM(AZ82:BA82)=0,0,(BI82-BH82)/BI82)</f>
        <v/>
      </c>
      <c r="BN82" s="421">
        <f>AY82*CA82</f>
        <v/>
      </c>
      <c r="BO82" s="421" t="n"/>
      <c r="BP82" s="421" t="n"/>
      <c r="BQ82" s="679" t="n">
        <v>42524</v>
      </c>
      <c r="BR82" s="448" t="n"/>
      <c r="BS82" s="448" t="n"/>
      <c r="BT82" s="427" t="n">
        <v>1</v>
      </c>
      <c r="BU82" s="488" t="n">
        <v>42632</v>
      </c>
      <c r="BV82" s="448" t="n">
        <v>42646</v>
      </c>
      <c r="BW82" s="448" t="n">
        <v>42647</v>
      </c>
      <c r="BX82" s="448" t="n">
        <v>42650</v>
      </c>
      <c r="BY82" s="428" t="n"/>
      <c r="BZ82" s="428" t="inlineStr">
        <is>
          <t>add c/o light grey melee</t>
        </is>
      </c>
      <c r="CA82" s="508" t="n">
        <v>15</v>
      </c>
      <c r="CB82" s="429" t="inlineStr">
        <is>
          <t>S</t>
        </is>
      </c>
      <c r="CC82" s="429" t="n">
        <v>3</v>
      </c>
      <c r="CD82" s="430" t="n">
        <v>42662</v>
      </c>
      <c r="CE82" s="430" t="n"/>
      <c r="CF82" s="675" t="n"/>
      <c r="CG82" s="675" t="n"/>
      <c r="CH82" s="676" t="inlineStr">
        <is>
          <t>S</t>
        </is>
      </c>
      <c r="CI82" s="676" t="n"/>
      <c r="CJ82" s="433" t="n"/>
      <c r="CK82" s="677" t="n"/>
      <c r="CL82" s="436" t="n"/>
      <c r="CM82" s="436" t="n"/>
      <c r="CN82" s="435" t="n"/>
      <c r="CO82" s="435" t="n"/>
      <c r="CP82" s="435" t="n"/>
      <c r="CQ82" s="430" t="n"/>
      <c r="CR82" s="430" t="n"/>
      <c r="CS82" s="429" t="n"/>
      <c r="CT82" s="430" t="n"/>
      <c r="CU82" s="430" t="n"/>
      <c r="CV82" s="676" t="n"/>
      <c r="CW82" s="438" t="n"/>
      <c r="CX82" s="438" t="n"/>
      <c r="CY82" s="438" t="n">
        <v>317</v>
      </c>
      <c r="CZ82" s="439">
        <f>CY82*AR82</f>
        <v/>
      </c>
      <c r="DA82" s="438" t="n"/>
      <c r="DB82" s="438" t="n"/>
      <c r="DC82" s="438" t="n"/>
      <c r="DD82" s="438" t="n">
        <v>4013229</v>
      </c>
      <c r="DE82" s="678">
        <f>CY82*BI82</f>
        <v/>
      </c>
      <c r="DF82" s="678">
        <f>DE82-(CY82*BH82)</f>
        <v/>
      </c>
      <c r="DG82" s="498" t="n"/>
      <c r="DH82" s="498" t="n"/>
      <c r="DI82" s="498" t="n"/>
      <c r="DJ82" s="498" t="n"/>
      <c r="DK82" s="498" t="n"/>
      <c r="DL82" s="498" t="n"/>
      <c r="DM82" s="498" t="n"/>
      <c r="DN82" s="498" t="n"/>
      <c r="DO82" s="498" t="n"/>
      <c r="DP82" s="498" t="n"/>
    </row>
    <row customFormat="1" customHeight="1" ht="15" r="83" s="568">
      <c r="A83" s="415" t="inlineStr">
        <is>
          <t>K170706011</t>
        </is>
      </c>
      <c r="B83" s="415" t="n">
        <v>2040100669</v>
      </c>
      <c r="C83" s="404" t="inlineStr">
        <is>
          <t>GREY</t>
        </is>
      </c>
      <c r="D83" s="487" t="inlineStr">
        <is>
          <t>LORRAINE</t>
        </is>
      </c>
      <c r="E83" s="487" t="inlineStr">
        <is>
          <t>LIGHT GREY MELEE</t>
        </is>
      </c>
      <c r="F83" s="415" t="n">
        <v>2</v>
      </c>
      <c r="G83" s="405" t="n"/>
      <c r="H83" s="531" t="n">
        <v>42684</v>
      </c>
      <c r="I83" s="487" t="n"/>
      <c r="J83" s="415" t="inlineStr">
        <is>
          <t>LS KNIT</t>
        </is>
      </c>
      <c r="K83" s="415" t="n">
        <v>61101190</v>
      </c>
      <c r="L83" s="415" t="inlineStr">
        <is>
          <t>Women's or girls' jerseys, pullovers, cardigans, waistcoats and similar articles, of wool, knitted or crocheted (excl. jerseys and pullovers containing &gt;= 50% by weight of wool and weighing &gt;= 600 g/article, and wadded waistcoats)</t>
        </is>
      </c>
      <c r="M83" s="410" t="inlineStr">
        <is>
          <t>WOMEN</t>
        </is>
      </c>
      <c r="N83" s="487" t="n"/>
      <c r="O83" s="486" t="n"/>
      <c r="P83" s="486" t="inlineStr">
        <is>
          <t>NON BLEACH</t>
        </is>
      </c>
      <c r="Q83" s="443" t="n"/>
      <c r="R83" s="443" t="n"/>
      <c r="S83" s="443" t="inlineStr">
        <is>
          <t>CREW NECK KNIT DRESS</t>
        </is>
      </c>
      <c r="T83" s="443" t="inlineStr">
        <is>
          <t>XS - L</t>
        </is>
      </c>
      <c r="U83" s="416" t="n"/>
      <c r="V83" s="443" t="inlineStr">
        <is>
          <t>C/O AW16</t>
        </is>
      </c>
      <c r="W83" s="443" t="inlineStr">
        <is>
          <t>C/O AW16</t>
        </is>
      </c>
      <c r="X83" s="443" t="inlineStr">
        <is>
          <t>-</t>
        </is>
      </c>
      <c r="Y83" s="444" t="inlineStr">
        <is>
          <t>ITALY</t>
        </is>
      </c>
      <c r="Z83" s="428" t="inlineStr">
        <is>
          <t>FRANCO FRATTI</t>
        </is>
      </c>
      <c r="AA83" s="428" t="inlineStr">
        <is>
          <t>TRISCOTTON</t>
        </is>
      </c>
      <c r="AB83" s="428" t="inlineStr">
        <is>
          <t>-</t>
        </is>
      </c>
      <c r="AC83" s="487" t="inlineStr">
        <is>
          <t>ECOCHIC</t>
        </is>
      </c>
      <c r="AD83" s="506" t="inlineStr">
        <is>
          <t>FILATURES DU PARC</t>
        </is>
      </c>
      <c r="AE83" s="443" t="inlineStr">
        <is>
          <t>ECOCHIC - FER</t>
        </is>
      </c>
      <c r="AF83" s="443" t="n"/>
      <c r="AG83" s="443" t="n"/>
      <c r="AH83" s="508" t="inlineStr">
        <is>
          <t>100% Sustainable fabric</t>
        </is>
      </c>
      <c r="AI83" s="550" t="inlineStr">
        <is>
          <t>28% Cotton, 28% polyamide, 20% polyacryl, 10% silk, 9% linen, 5% other fibers - all recycled</t>
        </is>
      </c>
      <c r="AJ83" s="443" t="n"/>
      <c r="AK83" s="443" t="n"/>
      <c r="AL83" s="443" t="n"/>
      <c r="AM83" s="443" t="n"/>
      <c r="AN83" s="443" t="n"/>
      <c r="AO83" s="443" t="n"/>
      <c r="AP83" s="419" t="n"/>
      <c r="AQ83" s="419" t="n"/>
      <c r="AR83" s="420" t="n"/>
      <c r="AS83" s="446" t="n"/>
      <c r="AT83" s="421" t="inlineStr">
        <is>
          <t>EUR</t>
        </is>
      </c>
      <c r="AU83" s="421" t="inlineStr">
        <is>
          <t>FOB</t>
        </is>
      </c>
      <c r="AV83" s="421" t="inlineStr">
        <is>
          <t>30 DAYS NETT</t>
        </is>
      </c>
      <c r="AW83" s="417" t="inlineStr">
        <is>
          <t>cfmd</t>
        </is>
      </c>
      <c r="AX83" s="421">
        <f>IFERROR((BI83*(1-[1]Assumptions!$K$3))*(1-BG83),0)</f>
        <v/>
      </c>
      <c r="AY83" s="421" t="n">
        <v>17.25</v>
      </c>
      <c r="AZ83" s="421" t="n"/>
      <c r="BA83" s="421" t="n">
        <v>17.25</v>
      </c>
      <c r="BB83" s="422">
        <f>IFERROR(((IF(BA83&gt;0, BA83, IF(AZ83&gt;0, AZ83, 0))))*INDEX(Assumptions!$B:$B,MATCH(Y83,Assumptions!$A:$A,0)),0)</f>
        <v/>
      </c>
      <c r="BC83" s="422">
        <f>IFERROR(((IF(BA83&gt;0, BA83, IF(AZ83&gt;0, AZ83, 0))))*INDEX(Assumptions!$C:$C,MATCH(Y83,Assumptions!$A:$A,0)),0)</f>
        <v/>
      </c>
      <c r="BD83" s="422">
        <f>IFERROR(((IF(BA83&gt;0, BA83, IF(AZ83&gt;0, AZ83, 0))))*INDEX(Assumptions!$D:$D,MATCH(Y83,Assumptions!$A:$A,0)),0)</f>
        <v/>
      </c>
      <c r="BE83" s="422">
        <f>IFERROR(((IF(BA83&gt;0, BA83, IF(AZ83&gt;0, AZ83, 0))))*INDEX(Assumptions!$G:$G,MATCH(Z83,Assumptions!$F:$F,0)),0)</f>
        <v/>
      </c>
      <c r="BF83" s="422">
        <f>SUM(BB83:BE83)</f>
        <v/>
      </c>
      <c r="BG83" s="423">
        <f>IFERROR(INDEX(Assumptions!$B:$B,MATCH(Y83,Assumptions!$A:$A,0))+INDEX(Assumptions!$C:$C,MATCH(Y83,Assumptions!$A:$A,0))+INDEX(Assumptions!$D:$D,MATCH(Y83,Assumptions!$A:$A,0))+INDEX(Assumptions!$G:$G,MATCH(Z83,Assumptions!$F:$F,0)),0)</f>
        <v/>
      </c>
      <c r="BH83" s="421">
        <f>((IF(BA83&gt;0, BA83, IF(AZ83&gt;0, AZ83, 0))))+BF83</f>
        <v/>
      </c>
      <c r="BI83" s="421">
        <f>BL83/BK83</f>
        <v/>
      </c>
      <c r="BJ83" s="421">
        <f>BL83/2.38</f>
        <v/>
      </c>
      <c r="BK83" s="508" t="n">
        <v>2.5</v>
      </c>
      <c r="BL83" s="421" t="n">
        <v>119.95</v>
      </c>
      <c r="BM83" s="510">
        <f>IF(SUM(AZ83:BA83)=0,0,(BI83-BH83)/BI83)</f>
        <v/>
      </c>
      <c r="BN83" s="421">
        <f>AY83*CA83</f>
        <v/>
      </c>
      <c r="BO83" s="421" t="n"/>
      <c r="BP83" s="421" t="n"/>
      <c r="BQ83" s="679" t="n"/>
      <c r="BR83" s="448" t="n"/>
      <c r="BS83" s="448" t="n"/>
      <c r="BT83" s="427" t="n"/>
      <c r="BU83" s="488" t="n"/>
      <c r="BV83" s="448" t="n"/>
      <c r="BW83" s="448" t="n"/>
      <c r="BX83" s="448" t="n"/>
      <c r="BY83" s="428" t="n"/>
      <c r="BZ83" s="428" t="n"/>
      <c r="CA83" s="508" t="n"/>
      <c r="CB83" s="429" t="n"/>
      <c r="CC83" s="429" t="n"/>
      <c r="CD83" s="430" t="n"/>
      <c r="CE83" s="430" t="n"/>
      <c r="CF83" s="675" t="n"/>
      <c r="CG83" s="675" t="n"/>
      <c r="CH83" s="676" t="inlineStr">
        <is>
          <t>N/A</t>
        </is>
      </c>
      <c r="CI83" s="676" t="n"/>
      <c r="CJ83" s="433" t="n"/>
      <c r="CK83" s="677" t="n"/>
      <c r="CL83" s="436" t="n"/>
      <c r="CM83" s="436" t="n"/>
      <c r="CN83" s="435" t="n"/>
      <c r="CO83" s="435" t="n"/>
      <c r="CP83" s="435" t="n"/>
      <c r="CQ83" s="430" t="n"/>
      <c r="CR83" s="430" t="n"/>
      <c r="CS83" s="429" t="n"/>
      <c r="CT83" s="430" t="n"/>
      <c r="CU83" s="430" t="n"/>
      <c r="CV83" s="676" t="n"/>
      <c r="CW83" s="438" t="n"/>
      <c r="CX83" s="438" t="n"/>
      <c r="CY83" s="438" t="n">
        <v>204</v>
      </c>
      <c r="CZ83" s="439">
        <f>CY83*AR83</f>
        <v/>
      </c>
      <c r="DA83" s="438" t="n"/>
      <c r="DB83" s="438" t="n"/>
      <c r="DC83" s="438" t="n"/>
      <c r="DD83" s="438" t="n">
        <v>4013359</v>
      </c>
      <c r="DE83" s="678">
        <f>CY83*BI83</f>
        <v/>
      </c>
      <c r="DF83" s="678">
        <f>DE83-(CY83*BH83)</f>
        <v/>
      </c>
      <c r="DG83" s="535" t="n"/>
      <c r="DH83" s="535" t="n"/>
      <c r="DI83" s="535" t="n"/>
      <c r="DJ83" s="535" t="n"/>
      <c r="DK83" s="535" t="n"/>
      <c r="DL83" s="535" t="n"/>
      <c r="DM83" s="535" t="n"/>
      <c r="DN83" s="535" t="n"/>
      <c r="DO83" s="535" t="n"/>
      <c r="DP83" s="535" t="n"/>
    </row>
    <row customFormat="1" customHeight="1" ht="15" r="84" s="568">
      <c r="A84" s="464" t="inlineStr">
        <is>
          <t>K170706020</t>
        </is>
      </c>
      <c r="B84" s="464" t="n">
        <v>2080500809</v>
      </c>
      <c r="C84" s="454" t="inlineStr">
        <is>
          <t>BROWN</t>
        </is>
      </c>
      <c r="D84" s="521" t="inlineStr">
        <is>
          <t>ORIANA</t>
        </is>
      </c>
      <c r="E84" s="521" t="inlineStr">
        <is>
          <t>FOREST NIGHT</t>
        </is>
      </c>
      <c r="F84" s="464" t="n">
        <v>2</v>
      </c>
      <c r="G84" s="455" t="inlineStr">
        <is>
          <t>x</t>
        </is>
      </c>
      <c r="H84" s="484" t="n">
        <v>42818</v>
      </c>
      <c r="I84" s="521" t="n"/>
      <c r="J84" s="464" t="inlineStr">
        <is>
          <t>LS KNIT</t>
        </is>
      </c>
      <c r="K84" s="464" t="n">
        <v>61101190</v>
      </c>
      <c r="L84" s="464" t="inlineStr">
        <is>
          <t>Women's or girls' jerseys, pullovers, cardigans, waistcoats and similar articles, of wool, knitted or crocheted (excl. jerseys and pullovers containing &gt;= 50% by weight of wool and weighing &gt;= 600 g/article, and wadded waistcoats)</t>
        </is>
      </c>
      <c r="M84" s="458" t="inlineStr">
        <is>
          <t>WOMEN</t>
        </is>
      </c>
      <c r="N84" s="521" t="n"/>
      <c r="O84" s="491" t="n"/>
      <c r="P84" s="491" t="inlineStr">
        <is>
          <t>NON BLEACH</t>
        </is>
      </c>
      <c r="Q84" s="492" t="n"/>
      <c r="R84" s="492" t="n"/>
      <c r="S84" s="492" t="inlineStr">
        <is>
          <t>CHUNCKY CARDIGAN</t>
        </is>
      </c>
      <c r="T84" s="492" t="inlineStr">
        <is>
          <t>XS - L</t>
        </is>
      </c>
      <c r="U84" s="462" t="inlineStr">
        <is>
          <t>-</t>
        </is>
      </c>
      <c r="V84" s="492" t="inlineStr">
        <is>
          <t>C/O AW16</t>
        </is>
      </c>
      <c r="W84" s="492" t="n"/>
      <c r="X84" s="492" t="inlineStr">
        <is>
          <t>-</t>
        </is>
      </c>
      <c r="Y84" s="493" t="inlineStr">
        <is>
          <t>ITALY</t>
        </is>
      </c>
      <c r="Z84" s="494" t="inlineStr">
        <is>
          <t>FRANCO FRATTI</t>
        </is>
      </c>
      <c r="AA84" s="494" t="inlineStr">
        <is>
          <t>TRISCOTTON</t>
        </is>
      </c>
      <c r="AB84" s="494" t="n"/>
      <c r="AC84" s="521" t="inlineStr">
        <is>
          <t>ECOPURE</t>
        </is>
      </c>
      <c r="AD84" s="492" t="inlineStr">
        <is>
          <t>FILATURES DU PARC</t>
        </is>
      </c>
      <c r="AE84" s="492" t="inlineStr">
        <is>
          <t>ORIANA 16 technique + more thick yarn (as per ECHOS swatch) ECO PURE</t>
        </is>
      </c>
      <c r="AF84" s="492" t="n"/>
      <c r="AG84" s="492" t="n"/>
      <c r="AH84" s="462" t="inlineStr">
        <is>
          <t>70% Sustainable fabric</t>
        </is>
      </c>
      <c r="AI84" s="492" t="inlineStr">
        <is>
          <t>70% Recycled wool, 25% polyamide, 5% other fibres</t>
        </is>
      </c>
      <c r="AJ84" s="492" t="n"/>
      <c r="AK84" s="492" t="n"/>
      <c r="AL84" s="492" t="n"/>
      <c r="AM84" s="492" t="n"/>
      <c r="AN84" s="492" t="inlineStr">
        <is>
          <t>SUPPLIER NEEDS TO ORDER</t>
        </is>
      </c>
      <c r="AO84" s="492" t="n"/>
      <c r="AP84" s="466" t="n"/>
      <c r="AQ84" s="466" t="n"/>
      <c r="AR84" s="467" t="n"/>
      <c r="AS84" s="495" t="n"/>
      <c r="AT84" s="465" t="inlineStr">
        <is>
          <t>EUR</t>
        </is>
      </c>
      <c r="AU84" s="465" t="inlineStr">
        <is>
          <t>FOB</t>
        </is>
      </c>
      <c r="AV84" s="465" t="inlineStr">
        <is>
          <t>30 DAYS NETT</t>
        </is>
      </c>
      <c r="AW84" s="465" t="n">
        <v>24.5</v>
      </c>
      <c r="AX84" s="465">
        <f>IFERROR((BI84*(1-[1]Assumptions!$K$3))*(1-BG84),0)</f>
        <v/>
      </c>
      <c r="AY84" s="465" t="n">
        <v>27.9</v>
      </c>
      <c r="AZ84" s="465" t="n"/>
      <c r="BA84" s="465" t="n">
        <v>27.9</v>
      </c>
      <c r="BB84" s="468">
        <f>IFERROR(((IF(BA84&gt;0, BA84, IF(AZ84&gt;0, AZ84, 0))))*INDEX(Assumptions!$B:$B,MATCH(Y84,Assumptions!$A:$A,0)),0)</f>
        <v/>
      </c>
      <c r="BC84" s="468">
        <f>IFERROR(((IF(BA84&gt;0, BA84, IF(AZ84&gt;0, AZ84, 0))))*INDEX(Assumptions!$C:$C,MATCH(Y84,Assumptions!$A:$A,0)),0)</f>
        <v/>
      </c>
      <c r="BD84" s="468">
        <f>IFERROR(((IF(BA84&gt;0, BA84, IF(AZ84&gt;0, AZ84, 0))))*INDEX(Assumptions!$D:$D,MATCH(Y84,Assumptions!$A:$A,0)),0)</f>
        <v/>
      </c>
      <c r="BE84" s="468">
        <f>IFERROR(((IF(BA84&gt;0, BA84, IF(AZ84&gt;0, AZ84, 0))))*INDEX(Assumptions!$G:$G,MATCH(Z84,Assumptions!$F:$F,0)),0)</f>
        <v/>
      </c>
      <c r="BF84" s="468">
        <f>SUM(BB84:BE84)</f>
        <v/>
      </c>
      <c r="BG84" s="469">
        <f>IFERROR(INDEX(Assumptions!$B:$B,MATCH(Y84,Assumptions!$A:$A,0))+INDEX(Assumptions!$C:$C,MATCH(Y84,Assumptions!$A:$A,0))+INDEX(Assumptions!$D:$D,MATCH(Y84,Assumptions!$A:$A,0))+INDEX(Assumptions!$G:$G,MATCH(Z84,Assumptions!$F:$F,0)),0)</f>
        <v/>
      </c>
      <c r="BH84" s="465">
        <f>((IF(BA84&gt;0, BA84, IF(AZ84&gt;0, AZ84, 0))))+BF84</f>
        <v/>
      </c>
      <c r="BI84" s="465">
        <f>BL84/BK84</f>
        <v/>
      </c>
      <c r="BJ84" s="465">
        <f>BL84/2.38</f>
        <v/>
      </c>
      <c r="BK84" s="462" t="n">
        <v>2.5</v>
      </c>
      <c r="BL84" s="465" t="n">
        <v>139.95</v>
      </c>
      <c r="BM84" s="523">
        <f>IF(SUM(AZ84:BA84)=0,0,(BI84-BH84)/BI84)</f>
        <v/>
      </c>
      <c r="BN84" s="465">
        <f>AY84*CA84</f>
        <v/>
      </c>
      <c r="BO84" s="465" t="n"/>
      <c r="BP84" s="465" t="n"/>
      <c r="BQ84" s="685" t="n">
        <v>42524</v>
      </c>
      <c r="BR84" s="497" t="n"/>
      <c r="BS84" s="497" t="n"/>
      <c r="BT84" s="472" t="n">
        <v>1</v>
      </c>
      <c r="BU84" s="497" t="n">
        <v>42627</v>
      </c>
      <c r="BV84" s="497" t="n">
        <v>42646</v>
      </c>
      <c r="BW84" s="497" t="n">
        <v>42647</v>
      </c>
      <c r="BX84" s="497" t="n">
        <v>42650</v>
      </c>
      <c r="BY84" s="494" t="n"/>
      <c r="BZ84" s="494" t="n"/>
      <c r="CA84" s="462" t="n">
        <v>15</v>
      </c>
      <c r="CB84" s="473" t="inlineStr">
        <is>
          <t>S</t>
        </is>
      </c>
      <c r="CC84" s="473" t="n">
        <v>3</v>
      </c>
      <c r="CD84" s="474" t="n">
        <v>42662</v>
      </c>
      <c r="CE84" s="474" t="n"/>
      <c r="CF84" s="681" t="n"/>
      <c r="CG84" s="681" t="n"/>
      <c r="CH84" s="682" t="inlineStr">
        <is>
          <t>N/A</t>
        </is>
      </c>
      <c r="CI84" s="682" t="n"/>
      <c r="CJ84" s="477" t="n"/>
      <c r="CK84" s="683" t="n"/>
      <c r="CL84" s="479" t="n"/>
      <c r="CM84" s="479" t="n"/>
      <c r="CN84" s="480" t="n"/>
      <c r="CO84" s="480" t="n"/>
      <c r="CP84" s="480" t="n"/>
      <c r="CQ84" s="474" t="n"/>
      <c r="CR84" s="474" t="n"/>
      <c r="CS84" s="429" t="n"/>
      <c r="CT84" s="474" t="n"/>
      <c r="CU84" s="474" t="n"/>
      <c r="CV84" s="682" t="n"/>
      <c r="CW84" s="481" t="n"/>
      <c r="CX84" s="481" t="n"/>
      <c r="CY84" s="481" t="n"/>
      <c r="CZ84" s="481">
        <f>CY84*AR84</f>
        <v/>
      </c>
      <c r="DA84" s="481" t="n"/>
      <c r="DB84" s="481" t="n"/>
      <c r="DC84" s="481" t="n"/>
      <c r="DD84" s="481" t="inlineStr">
        <is>
          <t>-</t>
        </is>
      </c>
      <c r="DE84" s="684">
        <f>CY84*BI84</f>
        <v/>
      </c>
      <c r="DF84" s="684">
        <f>DE84-(CY84*BH84)</f>
        <v/>
      </c>
    </row>
    <row customFormat="1" customHeight="1" ht="15" r="85" s="568">
      <c r="A85" s="464" t="inlineStr">
        <is>
          <t>K170706030</t>
        </is>
      </c>
      <c r="B85" s="464" t="n"/>
      <c r="C85" s="454" t="inlineStr">
        <is>
          <t>RED</t>
        </is>
      </c>
      <c r="D85" s="521" t="inlineStr">
        <is>
          <t>REANNE</t>
        </is>
      </c>
      <c r="E85" s="521" t="inlineStr">
        <is>
          <t>BURNT HENNA</t>
        </is>
      </c>
      <c r="F85" s="464" t="n"/>
      <c r="G85" s="522" t="inlineStr">
        <is>
          <t>x</t>
        </is>
      </c>
      <c r="H85" s="484" t="n">
        <v>42604</v>
      </c>
      <c r="I85" s="521" t="n"/>
      <c r="J85" s="521" t="inlineStr">
        <is>
          <t>LS KNIT</t>
        </is>
      </c>
      <c r="K85" s="521" t="n"/>
      <c r="L85" s="521" t="n"/>
      <c r="M85" s="458" t="inlineStr">
        <is>
          <t>WOMEN</t>
        </is>
      </c>
      <c r="N85" s="521" t="n"/>
      <c r="O85" s="491" t="n"/>
      <c r="P85" s="491" t="n"/>
      <c r="Q85" s="492" t="n"/>
      <c r="R85" s="492" t="n"/>
      <c r="S85" s="492" t="n"/>
      <c r="T85" s="492" t="inlineStr">
        <is>
          <t>XS - L</t>
        </is>
      </c>
      <c r="U85" s="492" t="n"/>
      <c r="V85" s="492" t="inlineStr">
        <is>
          <t>NEW</t>
        </is>
      </c>
      <c r="W85" s="492" t="n"/>
      <c r="X85" s="492" t="n"/>
      <c r="Y85" s="493" t="inlineStr">
        <is>
          <t>ITALY</t>
        </is>
      </c>
      <c r="Z85" s="494" t="inlineStr">
        <is>
          <t>FRANCO FRATTI</t>
        </is>
      </c>
      <c r="AA85" s="494" t="inlineStr">
        <is>
          <t>BERRETTI</t>
        </is>
      </c>
      <c r="AB85" s="494" t="n"/>
      <c r="AC85" s="521" t="n"/>
      <c r="AD85" s="492" t="n"/>
      <c r="AE85" s="492" t="n"/>
      <c r="AF85" s="492" t="n"/>
      <c r="AG85" s="492" t="n"/>
      <c r="AH85" s="492" t="n"/>
      <c r="AI85" s="492" t="n"/>
      <c r="AJ85" s="492" t="n"/>
      <c r="AK85" s="492" t="n"/>
      <c r="AL85" s="492" t="n"/>
      <c r="AM85" s="492" t="n"/>
      <c r="AN85" s="492" t="inlineStr">
        <is>
          <t>SUPPLIER NEEDS TO ORDER</t>
        </is>
      </c>
      <c r="AO85" s="492" t="n"/>
      <c r="AP85" s="466" t="n"/>
      <c r="AQ85" s="466" t="n"/>
      <c r="AR85" s="467" t="n"/>
      <c r="AS85" s="495" t="n"/>
      <c r="AT85" s="495" t="n"/>
      <c r="AU85" s="465" t="n"/>
      <c r="AV85" s="465" t="n"/>
      <c r="AW85" s="465" t="n"/>
      <c r="AX85" s="465">
        <f>IFERROR((BI85*(1-[1]Assumptions!$K$3))*(1-BG85),0)</f>
        <v/>
      </c>
      <c r="AY85" s="465" t="n"/>
      <c r="AZ85" s="465" t="n"/>
      <c r="BA85" s="465" t="n">
        <v>38.5</v>
      </c>
      <c r="BB85" s="468">
        <f>IFERROR(((IF(BA85&gt;0, BA85, IF(AY85&gt;0, AY85, IF(AZ85&gt;0, AZ85, 0)))))*INDEX(Assumptions!$B:$B,MATCH(Y85,Assumptions!$A:$A,0)),0)</f>
        <v/>
      </c>
      <c r="BC85" s="468">
        <f>IFERROR(((IF(BA85&gt;0, BA85, IF(AY85&gt;0, AY85, IF(AZ85&gt;0, AZ85, 0)))))*INDEX(Assumptions!$C:$C,MATCH(Y85,Assumptions!$A:$A,0)),0)</f>
        <v/>
      </c>
      <c r="BD85" s="468">
        <f>IFERROR(((IF(BA85&gt;0, BA85, IF(AY85&gt;0, AY85, IF(AZ85&gt;0, AZ85, 0)))))*INDEX(Assumptions!$D:$D,MATCH(Y85,Assumptions!$A:$A,0)),0)</f>
        <v/>
      </c>
      <c r="BE85" s="468">
        <f>IFERROR(((IF(BA85&gt;0, BA85, IF(AY85&gt;0, AY85, IF(AZ85&gt;0, AZ85, 0)))))*INDEX(Assumptions!$G:$G,MATCH(Z85,Assumptions!$F:$F,0)),0)</f>
        <v/>
      </c>
      <c r="BF85" s="468">
        <f>SUM(BB85:BE85)</f>
        <v/>
      </c>
      <c r="BG85" s="469">
        <f>IFERROR(INDEX(Assumptions!$B:$B,MATCH(Y85,Assumptions!$A:$A,0))+INDEX(Assumptions!$C:$C,MATCH(Y85,Assumptions!$A:$A,0))+INDEX(Assumptions!$D:$D,MATCH(Y85,Assumptions!$A:$A,0))+INDEX(Assumptions!$G:$G,MATCH(Z85,Assumptions!$F:$F,0)),0)</f>
        <v/>
      </c>
      <c r="BH85" s="465">
        <f>((IF(BA85&gt;0, BA85, IF(AY85&gt;0, AY85, IF(AZ85&gt;0, AZ85, 0)))))+BF85</f>
        <v/>
      </c>
      <c r="BI85" s="465">
        <f>BL85/BK85</f>
        <v/>
      </c>
      <c r="BJ85" s="465">
        <f>BL85/2.38</f>
        <v/>
      </c>
      <c r="BK85" s="462" t="n">
        <v>2.5</v>
      </c>
      <c r="BL85" s="465" t="n">
        <v>99.95</v>
      </c>
      <c r="BM85" s="523">
        <f>IF(SUM(AZ85:BA85)=0,0,(BI85-BH85)/BI85)</f>
        <v/>
      </c>
      <c r="BN85" s="465">
        <f>AY85*CA85</f>
        <v/>
      </c>
      <c r="BO85" s="465" t="n"/>
      <c r="BP85" s="465" t="n"/>
      <c r="BQ85" s="685" t="n">
        <v>42524</v>
      </c>
      <c r="BR85" s="497" t="n"/>
      <c r="BS85" s="497" t="n"/>
      <c r="BT85" s="472" t="n">
        <v>1</v>
      </c>
      <c r="BU85" s="497" t="inlineStr">
        <is>
          <t>ETD 5-8-2016</t>
        </is>
      </c>
      <c r="BV85" s="497" t="n"/>
      <c r="BW85" s="497" t="n"/>
      <c r="BX85" s="497" t="n">
        <v>42650</v>
      </c>
      <c r="BY85" s="494" t="n"/>
      <c r="BZ85" s="494" t="n"/>
      <c r="CA85" s="462" t="n"/>
      <c r="CB85" s="473" t="inlineStr">
        <is>
          <t>S</t>
        </is>
      </c>
      <c r="CC85" s="473" t="n"/>
      <c r="CD85" s="473" t="inlineStr">
        <is>
          <t>EX FTY; 22-10-2016</t>
        </is>
      </c>
      <c r="CE85" s="474" t="n"/>
      <c r="CF85" s="681" t="n"/>
      <c r="CG85" s="681" t="n"/>
      <c r="CH85" s="682" t="n"/>
      <c r="CI85" s="682" t="n"/>
      <c r="CJ85" s="477" t="n"/>
      <c r="CK85" s="683" t="n"/>
      <c r="CL85" s="479" t="n"/>
      <c r="CM85" s="479" t="n"/>
      <c r="CN85" s="480" t="n"/>
      <c r="CO85" s="480" t="n"/>
      <c r="CP85" s="480" t="n"/>
      <c r="CQ85" s="474" t="n"/>
      <c r="CR85" s="474" t="n"/>
      <c r="CS85" s="429" t="n"/>
      <c r="CT85" s="474" t="n"/>
      <c r="CU85" s="474" t="n"/>
      <c r="CV85" s="682" t="n"/>
      <c r="CW85" s="481" t="n"/>
      <c r="CX85" s="481" t="n"/>
      <c r="CY85" s="481" t="n"/>
      <c r="CZ85" s="481">
        <f>CY85*AR85</f>
        <v/>
      </c>
      <c r="DA85" s="481" t="n"/>
      <c r="DB85" s="481" t="n"/>
      <c r="DC85" s="481" t="n"/>
      <c r="DD85" s="481" t="inlineStr">
        <is>
          <t>-</t>
        </is>
      </c>
      <c r="DE85" s="684">
        <f>CY85*BI85</f>
        <v/>
      </c>
      <c r="DF85" s="684">
        <f>DE85-(CY85*BH85)</f>
        <v/>
      </c>
    </row>
    <row customFormat="1" customHeight="1" ht="15" r="86" s="568">
      <c r="A86" s="464" t="inlineStr">
        <is>
          <t>K170706031</t>
        </is>
      </c>
      <c r="B86" s="464" t="n"/>
      <c r="C86" s="454" t="n"/>
      <c r="D86" s="521" t="inlineStr">
        <is>
          <t>REANNE</t>
        </is>
      </c>
      <c r="E86" s="521" t="inlineStr">
        <is>
          <t>STRIPE</t>
        </is>
      </c>
      <c r="F86" s="464" t="n"/>
      <c r="G86" s="522" t="inlineStr">
        <is>
          <t>x</t>
        </is>
      </c>
      <c r="H86" s="484" t="n">
        <v>42604</v>
      </c>
      <c r="I86" s="521" t="n"/>
      <c r="J86" s="521" t="inlineStr">
        <is>
          <t>LS KNIT</t>
        </is>
      </c>
      <c r="K86" s="521" t="n"/>
      <c r="L86" s="521" t="n"/>
      <c r="M86" s="458" t="inlineStr">
        <is>
          <t>WOMEN</t>
        </is>
      </c>
      <c r="N86" s="521" t="n"/>
      <c r="O86" s="491" t="n"/>
      <c r="P86" s="491" t="n"/>
      <c r="Q86" s="492" t="n"/>
      <c r="R86" s="492" t="n"/>
      <c r="S86" s="492" t="n"/>
      <c r="T86" s="492" t="inlineStr">
        <is>
          <t>XS - L</t>
        </is>
      </c>
      <c r="U86" s="492" t="n"/>
      <c r="V86" s="492" t="inlineStr">
        <is>
          <t>NEW</t>
        </is>
      </c>
      <c r="W86" s="492" t="n"/>
      <c r="X86" s="492" t="n"/>
      <c r="Y86" s="493" t="inlineStr">
        <is>
          <t>ITALY</t>
        </is>
      </c>
      <c r="Z86" s="494" t="inlineStr">
        <is>
          <t>FRANCO FRATTI</t>
        </is>
      </c>
      <c r="AA86" s="494" t="inlineStr">
        <is>
          <t>BERRETTI</t>
        </is>
      </c>
      <c r="AB86" s="494" t="n"/>
      <c r="AC86" s="521" t="n"/>
      <c r="AD86" s="492" t="n"/>
      <c r="AE86" s="492" t="n"/>
      <c r="AF86" s="492" t="n"/>
      <c r="AG86" s="492" t="n"/>
      <c r="AH86" s="492" t="n"/>
      <c r="AI86" s="492" t="n"/>
      <c r="AJ86" s="492" t="n"/>
      <c r="AK86" s="492" t="n"/>
      <c r="AL86" s="492" t="n"/>
      <c r="AM86" s="492" t="n"/>
      <c r="AN86" s="492" t="inlineStr">
        <is>
          <t>SUPPLIER NEEDS TO ORDER</t>
        </is>
      </c>
      <c r="AO86" s="492" t="n"/>
      <c r="AP86" s="466" t="n"/>
      <c r="AQ86" s="466" t="n"/>
      <c r="AR86" s="467" t="n"/>
      <c r="AS86" s="495" t="n"/>
      <c r="AT86" s="495" t="n"/>
      <c r="AU86" s="465" t="n"/>
      <c r="AV86" s="465" t="n"/>
      <c r="AW86" s="465" t="n"/>
      <c r="AX86" s="465">
        <f>IFERROR((BI86*(1-[1]Assumptions!$K$3))*(1-BG86),0)</f>
        <v/>
      </c>
      <c r="AY86" s="465" t="n"/>
      <c r="AZ86" s="465" t="n"/>
      <c r="BA86" s="465" t="n">
        <v>42.6</v>
      </c>
      <c r="BB86" s="468">
        <f>IFERROR(((IF(BA86&gt;0, BA86, IF(AY86&gt;0, AY86, IF(AZ86&gt;0, AZ86, 0)))))*INDEX(Assumptions!$B:$B,MATCH(Y86,Assumptions!$A:$A,0)),0)</f>
        <v/>
      </c>
      <c r="BC86" s="468">
        <f>IFERROR(((IF(BA86&gt;0, BA86, IF(AY86&gt;0, AY86, IF(AZ86&gt;0, AZ86, 0)))))*INDEX(Assumptions!$C:$C,MATCH(Y86,Assumptions!$A:$A,0)),0)</f>
        <v/>
      </c>
      <c r="BD86" s="468">
        <f>IFERROR(((IF(BA86&gt;0, BA86, IF(AY86&gt;0, AY86, IF(AZ86&gt;0, AZ86, 0)))))*INDEX(Assumptions!$D:$D,MATCH(Y86,Assumptions!$A:$A,0)),0)</f>
        <v/>
      </c>
      <c r="BE86" s="468">
        <f>IFERROR(((IF(BA86&gt;0, BA86, IF(AY86&gt;0, AY86, IF(AZ86&gt;0, AZ86, 0)))))*INDEX(Assumptions!$G:$G,MATCH(Z86,Assumptions!$F:$F,0)),0)</f>
        <v/>
      </c>
      <c r="BF86" s="468">
        <f>SUM(BB86:BE86)</f>
        <v/>
      </c>
      <c r="BG86" s="469">
        <f>IFERROR(INDEX(Assumptions!$B:$B,MATCH(Y86,Assumptions!$A:$A,0))+INDEX(Assumptions!$C:$C,MATCH(Y86,Assumptions!$A:$A,0))+INDEX(Assumptions!$D:$D,MATCH(Y86,Assumptions!$A:$A,0))+INDEX(Assumptions!$G:$G,MATCH(Z86,Assumptions!$F:$F,0)),0)</f>
        <v/>
      </c>
      <c r="BH86" s="465">
        <f>((IF(BA86&gt;0, BA86, IF(AY86&gt;0, AY86, IF(AZ86&gt;0, AZ86, 0)))))+BF86</f>
        <v/>
      </c>
      <c r="BI86" s="465">
        <f>BL86/BK86</f>
        <v/>
      </c>
      <c r="BJ86" s="465">
        <f>BL86/2.38</f>
        <v/>
      </c>
      <c r="BK86" s="462" t="n">
        <v>2.5</v>
      </c>
      <c r="BL86" s="465" t="n">
        <v>109.95</v>
      </c>
      <c r="BM86" s="523">
        <f>IF(SUM(AZ86:BA86)=0,0,(BI86-BH86)/BI86)</f>
        <v/>
      </c>
      <c r="BN86" s="465">
        <f>AY86*CA86</f>
        <v/>
      </c>
      <c r="BO86" s="465" t="n"/>
      <c r="BP86" s="465" t="n"/>
      <c r="BQ86" s="685" t="n">
        <v>42524</v>
      </c>
      <c r="BR86" s="497" t="n"/>
      <c r="BS86" s="497" t="n"/>
      <c r="BT86" s="472" t="n">
        <v>1</v>
      </c>
      <c r="BU86" s="497" t="inlineStr">
        <is>
          <t>ETD 5-8-2016</t>
        </is>
      </c>
      <c r="BV86" s="497" t="n"/>
      <c r="BW86" s="497" t="n"/>
      <c r="BX86" s="497" t="n">
        <v>42650</v>
      </c>
      <c r="BY86" s="494" t="n"/>
      <c r="BZ86" s="494" t="n"/>
      <c r="CA86" s="462" t="n"/>
      <c r="CB86" s="473" t="inlineStr">
        <is>
          <t>S</t>
        </is>
      </c>
      <c r="CC86" s="473" t="n"/>
      <c r="CD86" s="473" t="inlineStr">
        <is>
          <t>EX FTY; 22-10-2016</t>
        </is>
      </c>
      <c r="CE86" s="474" t="n"/>
      <c r="CF86" s="681" t="n"/>
      <c r="CG86" s="681" t="n"/>
      <c r="CH86" s="682" t="n"/>
      <c r="CI86" s="682" t="n"/>
      <c r="CJ86" s="477" t="n"/>
      <c r="CK86" s="683" t="n"/>
      <c r="CL86" s="479" t="n"/>
      <c r="CM86" s="479" t="n"/>
      <c r="CN86" s="480" t="n"/>
      <c r="CO86" s="480" t="n"/>
      <c r="CP86" s="480" t="n"/>
      <c r="CQ86" s="474" t="n"/>
      <c r="CR86" s="474" t="n"/>
      <c r="CS86" s="429" t="n"/>
      <c r="CT86" s="474" t="n"/>
      <c r="CU86" s="474" t="n"/>
      <c r="CV86" s="682" t="n"/>
      <c r="CW86" s="481" t="n"/>
      <c r="CX86" s="481" t="n"/>
      <c r="CY86" s="481" t="n"/>
      <c r="CZ86" s="481">
        <f>CY86*AR86</f>
        <v/>
      </c>
      <c r="DA86" s="481" t="n"/>
      <c r="DB86" s="481" t="n"/>
      <c r="DC86" s="481" t="n"/>
      <c r="DD86" s="481" t="inlineStr">
        <is>
          <t>-</t>
        </is>
      </c>
      <c r="DE86" s="684">
        <f>CY86*BI86</f>
        <v/>
      </c>
      <c r="DF86" s="684">
        <f>DE86-(CY86*BH86)</f>
        <v/>
      </c>
    </row>
    <row customFormat="1" customHeight="1" ht="15" r="87" s="568">
      <c r="A87" s="415" t="inlineStr">
        <is>
          <t>K170706040</t>
        </is>
      </c>
      <c r="B87" s="415" t="n">
        <v>2080200124</v>
      </c>
      <c r="C87" s="404" t="inlineStr">
        <is>
          <t>GR.MEL</t>
        </is>
      </c>
      <c r="D87" s="487" t="inlineStr">
        <is>
          <t>SABINA</t>
        </is>
      </c>
      <c r="E87" s="487" t="inlineStr">
        <is>
          <t>GREY MELEE</t>
        </is>
      </c>
      <c r="F87" s="415" t="n">
        <v>2</v>
      </c>
      <c r="G87" s="405" t="n"/>
      <c r="H87" s="484" t="n"/>
      <c r="I87" s="487" t="n"/>
      <c r="J87" s="415" t="inlineStr">
        <is>
          <t>LS KNIT</t>
        </is>
      </c>
      <c r="K87" s="415" t="n">
        <v>61102099</v>
      </c>
      <c r="L87" s="415" t="inlineStr">
        <is>
          <t>Women's or girls' jerseys, pullovers, cardigans, waistcoats and similar articles, of cotton, knitted or crocheted (excl. lightweight fine knit roll, polo or turtleneck jumpers and pullovers and wadded waistcoats)</t>
        </is>
      </c>
      <c r="M87" s="410" t="inlineStr">
        <is>
          <t>WOMEN</t>
        </is>
      </c>
      <c r="N87" s="487" t="n"/>
      <c r="O87" s="486" t="n"/>
      <c r="P87" s="486" t="inlineStr">
        <is>
          <t>NON BLEACH</t>
        </is>
      </c>
      <c r="Q87" s="443" t="n"/>
      <c r="R87" s="443" t="n"/>
      <c r="S87" s="443" t="inlineStr">
        <is>
          <t>SLOUCHY V-NECK</t>
        </is>
      </c>
      <c r="T87" s="443" t="inlineStr">
        <is>
          <t>XS - L</t>
        </is>
      </c>
      <c r="U87" s="416" t="inlineStr">
        <is>
          <t>-</t>
        </is>
      </c>
      <c r="V87" s="443" t="inlineStr">
        <is>
          <t>NEW</t>
        </is>
      </c>
      <c r="W87" s="443" t="n"/>
      <c r="X87" s="443" t="inlineStr">
        <is>
          <t>-</t>
        </is>
      </c>
      <c r="Y87" s="444" t="inlineStr">
        <is>
          <t>ITALY</t>
        </is>
      </c>
      <c r="Z87" s="428" t="inlineStr">
        <is>
          <t>FRANCO FRATTI</t>
        </is>
      </c>
      <c r="AA87" s="428" t="inlineStr">
        <is>
          <t>BERRETTI</t>
        </is>
      </c>
      <c r="AB87" s="428" t="inlineStr">
        <is>
          <t>-</t>
        </is>
      </c>
      <c r="AC87" s="539" t="inlineStr">
        <is>
          <t>ECOCHIC</t>
        </is>
      </c>
      <c r="AD87" s="506" t="inlineStr">
        <is>
          <t>FILATURES DU PARC</t>
        </is>
      </c>
      <c r="AE87" s="443" t="inlineStr">
        <is>
          <t>Col. GRIS CLAIR ECOCHIC</t>
        </is>
      </c>
      <c r="AF87" s="443" t="n"/>
      <c r="AG87" s="443" t="n"/>
      <c r="AH87" s="443" t="inlineStr">
        <is>
          <t>100% Sustainable fabric</t>
        </is>
      </c>
      <c r="AI87" s="508" t="inlineStr">
        <is>
          <t>28% Cotton, 28% polyamide, 20% acrylic, 10% silk, 9% linen, 5% other fibers - all recycled</t>
        </is>
      </c>
      <c r="AJ87" s="443" t="n"/>
      <c r="AK87" s="443" t="inlineStr">
        <is>
          <t>9,45 EUR/kg</t>
        </is>
      </c>
      <c r="AL87" s="443" t="n"/>
      <c r="AM87" s="443" t="n"/>
      <c r="AN87" s="443" t="inlineStr">
        <is>
          <t>SUPPLIER NEEDS TO ORDER</t>
        </is>
      </c>
      <c r="AO87" s="443" t="n"/>
      <c r="AP87" s="419" t="n"/>
      <c r="AQ87" s="419" t="n"/>
      <c r="AR87" s="420" t="n"/>
      <c r="AS87" s="446" t="n"/>
      <c r="AT87" s="421" t="inlineStr">
        <is>
          <t>EUR</t>
        </is>
      </c>
      <c r="AU87" s="421" t="inlineStr">
        <is>
          <t>FOB</t>
        </is>
      </c>
      <c r="AV87" s="421" t="inlineStr">
        <is>
          <t>30 DAYS NETT</t>
        </is>
      </c>
      <c r="AW87" s="417" t="inlineStr">
        <is>
          <t>cfmd</t>
        </is>
      </c>
      <c r="AX87" s="421">
        <f>IFERROR((BI87*(1-[1]Assumptions!$K$3))*(1-BG87),0)</f>
        <v/>
      </c>
      <c r="AY87" s="421" t="n">
        <v>24.9</v>
      </c>
      <c r="AZ87" s="421" t="n">
        <v>24.9</v>
      </c>
      <c r="BA87" s="421">
        <f>23.6+0.2</f>
        <v/>
      </c>
      <c r="BB87" s="422">
        <f>IFERROR(((IF(BA87&gt;0, BA87, IF(AZ87&gt;0, AZ87, 0))))*INDEX(Assumptions!$B:$B,MATCH(Y87,Assumptions!$A:$A,0)),0)</f>
        <v/>
      </c>
      <c r="BC87" s="422">
        <f>IFERROR(((IF(BA87&gt;0, BA87, IF(AZ87&gt;0, AZ87, 0))))*INDEX(Assumptions!$C:$C,MATCH(Y87,Assumptions!$A:$A,0)),0)</f>
        <v/>
      </c>
      <c r="BD87" s="422">
        <f>IFERROR(((IF(BA87&gt;0, BA87, IF(AZ87&gt;0, AZ87, 0))))*INDEX(Assumptions!$D:$D,MATCH(Y87,Assumptions!$A:$A,0)),0)</f>
        <v/>
      </c>
      <c r="BE87" s="422">
        <f>IFERROR(((IF(BA87&gt;0, BA87, IF(AZ87&gt;0, AZ87, 0))))*INDEX(Assumptions!$G:$G,MATCH(Z87,Assumptions!$F:$F,0)),0)</f>
        <v/>
      </c>
      <c r="BF87" s="422">
        <f>SUM(BB87:BE87)</f>
        <v/>
      </c>
      <c r="BG87" s="423">
        <f>IFERROR(INDEX(Assumptions!$B:$B,MATCH(Y87,Assumptions!$A:$A,0))+INDEX(Assumptions!$C:$C,MATCH(Y87,Assumptions!$A:$A,0))+INDEX(Assumptions!$D:$D,MATCH(Y87,Assumptions!$A:$A,0))+INDEX(Assumptions!$G:$G,MATCH(Z87,Assumptions!$F:$F,0)),0)</f>
        <v/>
      </c>
      <c r="BH87" s="421">
        <f>((IF(BA87&gt;0, BA87, IF(AZ87&gt;0, AZ87, 0))))+BF87</f>
        <v/>
      </c>
      <c r="BI87" s="421">
        <f>BL87/BK87</f>
        <v/>
      </c>
      <c r="BJ87" s="421">
        <f>BL87/2.38</f>
        <v/>
      </c>
      <c r="BK87" s="508" t="n">
        <v>2.5</v>
      </c>
      <c r="BL87" s="421" t="n">
        <v>129.95</v>
      </c>
      <c r="BM87" s="510">
        <f>IF(SUM(AZ87:BA87)=0,0,(BI87-BH87)/BI87)</f>
        <v/>
      </c>
      <c r="BN87" s="421">
        <f>AY87*CA87</f>
        <v/>
      </c>
      <c r="BO87" s="421" t="n"/>
      <c r="BP87" s="421" t="n"/>
      <c r="BQ87" s="679" t="n">
        <v>42524</v>
      </c>
      <c r="BR87" s="448" t="n"/>
      <c r="BS87" s="448" t="n"/>
      <c r="BT87" s="427" t="n">
        <v>1</v>
      </c>
      <c r="BU87" s="488" t="n">
        <v>42639</v>
      </c>
      <c r="BV87" s="448" t="inlineStr">
        <is>
          <t>TBA</t>
        </is>
      </c>
      <c r="BW87" s="448" t="n"/>
      <c r="BX87" s="448" t="n">
        <v>42650</v>
      </c>
      <c r="BY87" s="428" t="n"/>
      <c r="BZ87" s="428" t="n"/>
      <c r="CA87" s="508" t="n">
        <v>15</v>
      </c>
      <c r="CB87" s="429" t="inlineStr">
        <is>
          <t>S</t>
        </is>
      </c>
      <c r="CC87" s="429" t="n">
        <v>3</v>
      </c>
      <c r="CD87" s="430" t="n">
        <v>42660</v>
      </c>
      <c r="CE87" s="675" t="inlineStr">
        <is>
          <t>1 size too big</t>
        </is>
      </c>
      <c r="CF87" s="675" t="inlineStr">
        <is>
          <t>1 size too big</t>
        </is>
      </c>
      <c r="CG87" s="675" t="n"/>
      <c r="CH87" s="676" t="inlineStr">
        <is>
          <t>XS - S - M - L</t>
        </is>
      </c>
      <c r="CI87" s="676" t="n"/>
      <c r="CJ87" s="433" t="inlineStr">
        <is>
          <t>13-3-2017</t>
        </is>
      </c>
      <c r="CK87" s="677" t="inlineStr">
        <is>
          <t>Ex fty 12-05-2017</t>
        </is>
      </c>
      <c r="CL87" s="436" t="n"/>
      <c r="CM87" s="436" t="n"/>
      <c r="CN87" s="435" t="n">
        <v>42899</v>
      </c>
      <c r="CO87" s="435" t="n"/>
      <c r="CP87" s="435" t="n"/>
      <c r="CQ87" s="430" t="n">
        <v>42915</v>
      </c>
      <c r="CR87" s="430" t="inlineStr">
        <is>
          <t>Beretti</t>
        </is>
      </c>
      <c r="CS87" s="429" t="inlineStr">
        <is>
          <t>4</t>
        </is>
      </c>
      <c r="CT87" s="430" t="n"/>
      <c r="CU87" s="430" t="n"/>
      <c r="CV87" s="676" t="n"/>
      <c r="CW87" s="438" t="n"/>
      <c r="CX87" s="438" t="n"/>
      <c r="CY87" s="438" t="n">
        <v>349</v>
      </c>
      <c r="CZ87" s="439">
        <f>CY87*AR87</f>
        <v/>
      </c>
      <c r="DA87" s="438" t="n"/>
      <c r="DB87" s="438" t="n"/>
      <c r="DC87" s="438" t="n"/>
      <c r="DD87" s="438" t="n">
        <v>4013186</v>
      </c>
      <c r="DE87" s="678">
        <f>CY87*BI87</f>
        <v/>
      </c>
      <c r="DF87" s="678">
        <f>DE87-(CY87*BH87)</f>
        <v/>
      </c>
      <c r="DG87" s="535" t="n"/>
      <c r="DH87" s="535" t="n"/>
      <c r="DI87" s="535" t="n"/>
      <c r="DJ87" s="535" t="n"/>
      <c r="DK87" s="535" t="n"/>
      <c r="DL87" s="535" t="n"/>
      <c r="DM87" s="535" t="n"/>
      <c r="DN87" s="535" t="n"/>
      <c r="DO87" s="535" t="n"/>
      <c r="DP87" s="535" t="n"/>
    </row>
    <row customFormat="1" customHeight="1" ht="15" r="88" s="568">
      <c r="A88" s="464" t="inlineStr">
        <is>
          <t>K170706041</t>
        </is>
      </c>
      <c r="B88" s="464" t="n"/>
      <c r="C88" s="454" t="n"/>
      <c r="D88" s="521" t="inlineStr">
        <is>
          <t>SABINA</t>
        </is>
      </c>
      <c r="E88" s="521" t="inlineStr">
        <is>
          <t>NUDE</t>
        </is>
      </c>
      <c r="F88" s="464" t="n"/>
      <c r="G88" s="522" t="inlineStr">
        <is>
          <t>x</t>
        </is>
      </c>
      <c r="H88" s="484" t="n">
        <v>42604</v>
      </c>
      <c r="I88" s="521" t="n"/>
      <c r="J88" s="521" t="inlineStr">
        <is>
          <t>LS KNIT</t>
        </is>
      </c>
      <c r="K88" s="521" t="n"/>
      <c r="L88" s="521" t="n"/>
      <c r="M88" s="458" t="inlineStr">
        <is>
          <t>WOMEN</t>
        </is>
      </c>
      <c r="N88" s="521" t="n"/>
      <c r="O88" s="491" t="n"/>
      <c r="P88" s="491" t="n"/>
      <c r="Q88" s="492" t="n"/>
      <c r="R88" s="492" t="n"/>
      <c r="S88" s="492" t="inlineStr">
        <is>
          <t>SLOUCHY V-NECK</t>
        </is>
      </c>
      <c r="T88" s="492" t="inlineStr">
        <is>
          <t>XS - L</t>
        </is>
      </c>
      <c r="U88" s="492" t="n"/>
      <c r="V88" s="492" t="inlineStr">
        <is>
          <t>NEW</t>
        </is>
      </c>
      <c r="W88" s="492" t="n"/>
      <c r="X88" s="492" t="n"/>
      <c r="Y88" s="493" t="inlineStr">
        <is>
          <t>ITALY</t>
        </is>
      </c>
      <c r="Z88" s="494" t="inlineStr">
        <is>
          <t>FRANCO FRATTI</t>
        </is>
      </c>
      <c r="AA88" s="494" t="inlineStr">
        <is>
          <t>BERRETTI</t>
        </is>
      </c>
      <c r="AB88" s="494" t="n"/>
      <c r="AC88" s="521" t="n"/>
      <c r="AD88" s="492" t="n"/>
      <c r="AE88" s="492" t="n"/>
      <c r="AF88" s="492" t="n"/>
      <c r="AG88" s="492" t="n"/>
      <c r="AH88" s="492" t="n"/>
      <c r="AI88" s="492" t="n"/>
      <c r="AJ88" s="492" t="n"/>
      <c r="AK88" s="492" t="n"/>
      <c r="AL88" s="492" t="n"/>
      <c r="AM88" s="492" t="n"/>
      <c r="AN88" s="492" t="inlineStr">
        <is>
          <t>SUPPLIER NEEDS TO ORDER</t>
        </is>
      </c>
      <c r="AO88" s="492" t="n"/>
      <c r="AP88" s="466" t="n"/>
      <c r="AQ88" s="466" t="n"/>
      <c r="AR88" s="467" t="n"/>
      <c r="AS88" s="495" t="n"/>
      <c r="AT88" s="495" t="n"/>
      <c r="AU88" s="465" t="n"/>
      <c r="AV88" s="465" t="n"/>
      <c r="AW88" s="465" t="n"/>
      <c r="AX88" s="465">
        <f>IFERROR((BI88*(1-[1]Assumptions!$K$3))*(1-BG88),0)</f>
        <v/>
      </c>
      <c r="AY88" s="465" t="n"/>
      <c r="AZ88" s="465" t="n"/>
      <c r="BA88" s="465" t="n">
        <v>38.5</v>
      </c>
      <c r="BB88" s="468">
        <f>IFERROR(((IF(BA88&gt;0, BA88, IF(AY88&gt;0, AY88, IF(AZ88&gt;0, AZ88, 0)))))*INDEX(Assumptions!$B:$B,MATCH(Y88,Assumptions!$A:$A,0)),0)</f>
        <v/>
      </c>
      <c r="BC88" s="468">
        <f>IFERROR(((IF(BA88&gt;0, BA88, IF(AY88&gt;0, AY88, IF(AZ88&gt;0, AZ88, 0)))))*INDEX(Assumptions!$C:$C,MATCH(Y88,Assumptions!$A:$A,0)),0)</f>
        <v/>
      </c>
      <c r="BD88" s="468">
        <f>IFERROR(((IF(BA88&gt;0, BA88, IF(AY88&gt;0, AY88, IF(AZ88&gt;0, AZ88, 0)))))*INDEX(Assumptions!$D:$D,MATCH(Y88,Assumptions!$A:$A,0)),0)</f>
        <v/>
      </c>
      <c r="BE88" s="468">
        <f>IFERROR(((IF(BA88&gt;0, BA88, IF(AY88&gt;0, AY88, IF(AZ88&gt;0, AZ88, 0)))))*INDEX(Assumptions!$G:$G,MATCH(Z88,Assumptions!$F:$F,0)),0)</f>
        <v/>
      </c>
      <c r="BF88" s="468">
        <f>SUM(BB88:BE88)</f>
        <v/>
      </c>
      <c r="BG88" s="469">
        <f>IFERROR(INDEX(Assumptions!$B:$B,MATCH(Y88,Assumptions!$A:$A,0))+INDEX(Assumptions!$C:$C,MATCH(Y88,Assumptions!$A:$A,0))+INDEX(Assumptions!$D:$D,MATCH(Y88,Assumptions!$A:$A,0))+INDEX(Assumptions!$G:$G,MATCH(Z88,Assumptions!$F:$F,0)),0)</f>
        <v/>
      </c>
      <c r="BH88" s="465">
        <f>((IF(BA88&gt;0, BA88, IF(AY88&gt;0, AY88, IF(AZ88&gt;0, AZ88, 0)))))+BF88</f>
        <v/>
      </c>
      <c r="BI88" s="465">
        <f>BL88/BK88</f>
        <v/>
      </c>
      <c r="BJ88" s="465">
        <f>BL88/2.38</f>
        <v/>
      </c>
      <c r="BK88" s="462" t="n">
        <v>2.5</v>
      </c>
      <c r="BL88" s="465" t="n">
        <v>109.95</v>
      </c>
      <c r="BM88" s="523">
        <f>IF(SUM(AZ88:BA88)=0,0,(BI88-BH88)/BI88)</f>
        <v/>
      </c>
      <c r="BN88" s="465">
        <f>AY88*CA88</f>
        <v/>
      </c>
      <c r="BO88" s="465" t="n"/>
      <c r="BP88" s="465" t="n"/>
      <c r="BQ88" s="685" t="n">
        <v>42524</v>
      </c>
      <c r="BR88" s="497" t="n">
        <v>42538</v>
      </c>
      <c r="BS88" s="497" t="n"/>
      <c r="BT88" s="472" t="n">
        <v>1</v>
      </c>
      <c r="BU88" s="497" t="inlineStr">
        <is>
          <t>ETD 5-8-2016</t>
        </is>
      </c>
      <c r="BV88" s="497" t="n"/>
      <c r="BW88" s="497" t="n"/>
      <c r="BX88" s="497" t="n">
        <v>42650</v>
      </c>
      <c r="BY88" s="494" t="n"/>
      <c r="BZ88" s="494" t="n"/>
      <c r="CA88" s="462" t="n"/>
      <c r="CB88" s="473" t="inlineStr">
        <is>
          <t>S</t>
        </is>
      </c>
      <c r="CC88" s="473" t="n"/>
      <c r="CD88" s="473" t="inlineStr">
        <is>
          <t>EX FTY; 22-10-2016</t>
        </is>
      </c>
      <c r="CE88" s="474" t="n"/>
      <c r="CF88" s="681" t="n"/>
      <c r="CG88" s="681" t="n"/>
      <c r="CH88" s="682" t="n"/>
      <c r="CI88" s="682" t="n"/>
      <c r="CJ88" s="477" t="n"/>
      <c r="CK88" s="683" t="n"/>
      <c r="CL88" s="479" t="n"/>
      <c r="CM88" s="479" t="n"/>
      <c r="CN88" s="480" t="n"/>
      <c r="CO88" s="480" t="n"/>
      <c r="CP88" s="480" t="n"/>
      <c r="CQ88" s="474" t="n"/>
      <c r="CR88" s="474" t="n"/>
      <c r="CS88" s="429" t="n"/>
      <c r="CT88" s="474" t="n"/>
      <c r="CU88" s="474" t="n"/>
      <c r="CV88" s="682" t="n"/>
      <c r="CW88" s="481" t="n"/>
      <c r="CX88" s="481" t="n"/>
      <c r="CY88" s="481" t="n"/>
      <c r="CZ88" s="481">
        <f>CY88*AR88</f>
        <v/>
      </c>
      <c r="DA88" s="481" t="n"/>
      <c r="DB88" s="481" t="n"/>
      <c r="DC88" s="481" t="n"/>
      <c r="DD88" s="481" t="inlineStr">
        <is>
          <t>-</t>
        </is>
      </c>
      <c r="DE88" s="684">
        <f>CY88*BI88</f>
        <v/>
      </c>
      <c r="DF88" s="684">
        <f>DE88-(CY88*BH88)</f>
        <v/>
      </c>
      <c r="DG88" s="535" t="n"/>
      <c r="DH88" s="535" t="n"/>
      <c r="DI88" s="535" t="n"/>
      <c r="DJ88" s="535" t="n"/>
      <c r="DK88" s="535" t="n"/>
      <c r="DL88" s="535" t="n"/>
      <c r="DM88" s="535" t="n"/>
      <c r="DN88" s="535" t="n"/>
      <c r="DO88" s="535" t="n"/>
      <c r="DP88" s="535" t="n"/>
    </row>
    <row customFormat="1" customHeight="1" ht="15" r="89" s="530">
      <c r="A89" s="532" t="inlineStr">
        <is>
          <t>K170706050</t>
        </is>
      </c>
      <c r="B89" s="415" t="n">
        <v>2060200388</v>
      </c>
      <c r="C89" s="404" t="inlineStr">
        <is>
          <t>NAVY</t>
        </is>
      </c>
      <c r="D89" s="539" t="inlineStr">
        <is>
          <t>SERENA</t>
        </is>
      </c>
      <c r="E89" s="539" t="inlineStr">
        <is>
          <t>NAVY BLUE</t>
        </is>
      </c>
      <c r="F89" s="532" t="n">
        <v>2</v>
      </c>
      <c r="G89" s="538" t="n"/>
      <c r="H89" s="484" t="n"/>
      <c r="I89" s="539" t="n"/>
      <c r="J89" s="415" t="inlineStr">
        <is>
          <t>LS KNIT</t>
        </is>
      </c>
      <c r="K89" s="415" t="n">
        <v>61101190</v>
      </c>
      <c r="L89" s="415" t="inlineStr">
        <is>
          <t>Women's or girls' jerseys, pullovers, cardigans, waistcoats and similar articles, of wool, knitted or crocheted (excl. jerseys and pullovers containing &gt;= 50% by weight of wool and weighing &gt;= 600 g/article, and wadded waistcoats)</t>
        </is>
      </c>
      <c r="M89" s="540" t="inlineStr">
        <is>
          <t>WOMEN</t>
        </is>
      </c>
      <c r="N89" s="539" t="n"/>
      <c r="O89" s="541" t="n"/>
      <c r="P89" s="486" t="inlineStr">
        <is>
          <t>NON BLEACH</t>
        </is>
      </c>
      <c r="Q89" s="506" t="n"/>
      <c r="R89" s="506" t="n"/>
      <c r="S89" s="506" t="inlineStr">
        <is>
          <t>KIMONO</t>
        </is>
      </c>
      <c r="T89" s="506" t="inlineStr">
        <is>
          <t>XS - L</t>
        </is>
      </c>
      <c r="U89" s="416" t="inlineStr">
        <is>
          <t>-</t>
        </is>
      </c>
      <c r="V89" s="506" t="inlineStr">
        <is>
          <t>NEW</t>
        </is>
      </c>
      <c r="W89" s="506" t="n"/>
      <c r="X89" s="443" t="inlineStr">
        <is>
          <t>-</t>
        </is>
      </c>
      <c r="Y89" s="542" t="inlineStr">
        <is>
          <t>ITALY</t>
        </is>
      </c>
      <c r="Z89" s="543" t="inlineStr">
        <is>
          <t>FRANCO FRATTI</t>
        </is>
      </c>
      <c r="AA89" s="543" t="inlineStr">
        <is>
          <t>BERRETTI</t>
        </is>
      </c>
      <c r="AB89" s="543" t="inlineStr">
        <is>
          <t>-</t>
        </is>
      </c>
      <c r="AC89" s="539" t="inlineStr">
        <is>
          <t>BIO SESIA</t>
        </is>
      </c>
      <c r="AD89" s="506" t="inlineStr">
        <is>
          <t>MANUFATTURA SESIA</t>
        </is>
      </c>
      <c r="AE89" s="506" t="inlineStr">
        <is>
          <t>COLOUR 1058 / COLOUR 884 BIO SESIA</t>
        </is>
      </c>
      <c r="AF89" s="506" t="n"/>
      <c r="AG89" s="506" t="n"/>
      <c r="AH89" s="443" t="inlineStr">
        <is>
          <t>70% Sustainable fabric</t>
        </is>
      </c>
      <c r="AI89" s="506" t="inlineStr">
        <is>
          <t>70% Bio wool, 30% alpaca</t>
        </is>
      </c>
      <c r="AJ89" s="506" t="n"/>
      <c r="AK89" s="506" t="inlineStr">
        <is>
          <t>34,60 EUR/kg</t>
        </is>
      </c>
      <c r="AL89" s="506" t="n"/>
      <c r="AM89" s="506" t="n"/>
      <c r="AN89" s="506" t="inlineStr">
        <is>
          <t>SUPPLIER NEEDS TO ORDER</t>
        </is>
      </c>
      <c r="AO89" s="506" t="n"/>
      <c r="AP89" s="544" t="n"/>
      <c r="AQ89" s="544" t="n"/>
      <c r="AR89" s="420" t="n"/>
      <c r="AS89" s="545" t="n"/>
      <c r="AT89" s="421" t="inlineStr">
        <is>
          <t>EUR</t>
        </is>
      </c>
      <c r="AU89" s="421" t="inlineStr">
        <is>
          <t>FOB</t>
        </is>
      </c>
      <c r="AV89" s="421" t="inlineStr">
        <is>
          <t>30 DAYS NETT</t>
        </is>
      </c>
      <c r="AW89" s="417" t="inlineStr">
        <is>
          <t>TBA</t>
        </is>
      </c>
      <c r="AX89" s="421">
        <f>IFERROR((BI89*(1-[1]Assumptions!$K$3))*(1-BG89),0)</f>
        <v/>
      </c>
      <c r="AY89" s="417" t="n">
        <v>48.6</v>
      </c>
      <c r="AZ89" s="417" t="n"/>
      <c r="BA89" s="417">
        <f>48.6+0.2</f>
        <v/>
      </c>
      <c r="BB89" s="422">
        <f>IFERROR(((IF(BA89&gt;0, BA89, IF(AZ89&gt;0, AZ89, 0))))*INDEX(Assumptions!$B:$B,MATCH(Y89,Assumptions!$A:$A,0)),0)</f>
        <v/>
      </c>
      <c r="BC89" s="422">
        <f>IFERROR(((IF(BA89&gt;0, BA89, IF(AZ89&gt;0, AZ89, 0))))*INDEX(Assumptions!$C:$C,MATCH(Y89,Assumptions!$A:$A,0)),0)</f>
        <v/>
      </c>
      <c r="BD89" s="422">
        <f>IFERROR(((IF(BA89&gt;0, BA89, IF(AZ89&gt;0, AZ89, 0))))*INDEX(Assumptions!$D:$D,MATCH(Y89,Assumptions!$A:$A,0)),0)</f>
        <v/>
      </c>
      <c r="BE89" s="422">
        <f>IFERROR(((IF(BA89&gt;0, BA89, IF(AZ89&gt;0, AZ89, 0))))*INDEX(Assumptions!$G:$G,MATCH(Z89,Assumptions!$F:$F,0)),0)</f>
        <v/>
      </c>
      <c r="BF89" s="422">
        <f>SUM(BB89:BE89)</f>
        <v/>
      </c>
      <c r="BG89" s="423">
        <f>IFERROR(INDEX(Assumptions!$B:$B,MATCH(Y89,Assumptions!$A:$A,0))+INDEX(Assumptions!$C:$C,MATCH(Y89,Assumptions!$A:$A,0))+INDEX(Assumptions!$D:$D,MATCH(Y89,Assumptions!$A:$A,0))+INDEX(Assumptions!$G:$G,MATCH(Z89,Assumptions!$F:$F,0)),0)</f>
        <v/>
      </c>
      <c r="BH89" s="421">
        <f>((IF(BA89&gt;0, BA89, IF(AZ89&gt;0, AZ89, 0))))+BF89</f>
        <v/>
      </c>
      <c r="BI89" s="421">
        <f>BL89/BK89</f>
        <v/>
      </c>
      <c r="BJ89" s="421">
        <f>BL89/2.38</f>
        <v/>
      </c>
      <c r="BK89" s="508" t="n">
        <v>2.5</v>
      </c>
      <c r="BL89" s="421" t="n">
        <v>199.95</v>
      </c>
      <c r="BM89" s="510">
        <f>IF(SUM(AZ89:BA89)=0,0,(BI89-BH89)/BI89)</f>
        <v/>
      </c>
      <c r="BN89" s="421">
        <f>AY89*CA89</f>
        <v/>
      </c>
      <c r="BO89" s="417" t="n"/>
      <c r="BP89" s="417" t="n"/>
      <c r="BQ89" s="692" t="n">
        <v>42524</v>
      </c>
      <c r="BR89" s="488" t="n"/>
      <c r="BS89" s="488" t="n"/>
      <c r="BT89" s="547" t="n">
        <v>1</v>
      </c>
      <c r="BU89" s="488" t="n">
        <v>42639</v>
      </c>
      <c r="BV89" s="488" t="n"/>
      <c r="BW89" s="488" t="n">
        <v>42640</v>
      </c>
      <c r="BX89" s="488" t="n">
        <v>42650</v>
      </c>
      <c r="BY89" s="543" t="n"/>
      <c r="BZ89" s="543" t="inlineStr">
        <is>
          <t>Premium only!</t>
        </is>
      </c>
      <c r="CA89" s="508" t="n">
        <v>18</v>
      </c>
      <c r="CB89" s="548" t="inlineStr">
        <is>
          <t>S</t>
        </is>
      </c>
      <c r="CC89" s="548" t="n">
        <v>5</v>
      </c>
      <c r="CD89" s="430" t="n">
        <v>42660</v>
      </c>
      <c r="CE89" s="514" t="n"/>
      <c r="CF89" s="687" t="n"/>
      <c r="CG89" s="687" t="n"/>
      <c r="CH89" s="676" t="inlineStr">
        <is>
          <t>XS - S - M - L</t>
        </is>
      </c>
      <c r="CI89" s="689" t="n"/>
      <c r="CJ89" s="433" t="inlineStr">
        <is>
          <t>13-3-2017</t>
        </is>
      </c>
      <c r="CK89" s="677" t="inlineStr">
        <is>
          <t>Ex fty 12-05-2017</t>
        </is>
      </c>
      <c r="CL89" s="517" t="n"/>
      <c r="CM89" s="517" t="n"/>
      <c r="CN89" s="518" t="n">
        <v>42899</v>
      </c>
      <c r="CO89" s="518" t="n"/>
      <c r="CP89" s="518" t="n"/>
      <c r="CQ89" s="430" t="n">
        <v>42915</v>
      </c>
      <c r="CR89" s="430" t="inlineStr">
        <is>
          <t>Beretti</t>
        </is>
      </c>
      <c r="CS89" s="429" t="inlineStr">
        <is>
          <t>4</t>
        </is>
      </c>
      <c r="CT89" s="514" t="n"/>
      <c r="CU89" s="514" t="n"/>
      <c r="CV89" s="689" t="n"/>
      <c r="CW89" s="520" t="n"/>
      <c r="CX89" s="520" t="n"/>
      <c r="CY89" s="438" t="n">
        <v>153</v>
      </c>
      <c r="CZ89" s="439">
        <f>CY89*AR89</f>
        <v/>
      </c>
      <c r="DA89" s="520" t="n"/>
      <c r="DB89" s="520" t="n"/>
      <c r="DC89" s="520" t="n"/>
      <c r="DD89" s="438" t="n">
        <v>4013185</v>
      </c>
      <c r="DE89" s="678">
        <f>CY89*BI89</f>
        <v/>
      </c>
      <c r="DF89" s="678">
        <f>DE89-(CY89*BH89)</f>
        <v/>
      </c>
    </row>
    <row customFormat="1" customHeight="1" ht="15" r="90" s="568">
      <c r="A90" s="464" t="inlineStr">
        <is>
          <t>K170706060</t>
        </is>
      </c>
      <c r="B90" s="464" t="n"/>
      <c r="C90" s="454" t="n"/>
      <c r="D90" s="521" t="inlineStr">
        <is>
          <t>TANI</t>
        </is>
      </c>
      <c r="E90" s="521" t="inlineStr">
        <is>
          <t>STRIPE</t>
        </is>
      </c>
      <c r="F90" s="464" t="n"/>
      <c r="G90" s="522" t="inlineStr">
        <is>
          <t>x</t>
        </is>
      </c>
      <c r="H90" s="484" t="n">
        <v>42604</v>
      </c>
      <c r="I90" s="521" t="n"/>
      <c r="J90" s="521" t="inlineStr">
        <is>
          <t>LS KNIT</t>
        </is>
      </c>
      <c r="K90" s="521" t="n"/>
      <c r="L90" s="521" t="n"/>
      <c r="M90" s="458" t="inlineStr">
        <is>
          <t>WOMEN</t>
        </is>
      </c>
      <c r="N90" s="521" t="n"/>
      <c r="O90" s="491" t="n"/>
      <c r="P90" s="491" t="n"/>
      <c r="Q90" s="492" t="n"/>
      <c r="R90" s="492" t="n"/>
      <c r="S90" s="492" t="inlineStr">
        <is>
          <t>STRIPE DRESS</t>
        </is>
      </c>
      <c r="T90" s="492" t="inlineStr">
        <is>
          <t>XS - L</t>
        </is>
      </c>
      <c r="U90" s="492" t="n"/>
      <c r="V90" s="492" t="inlineStr">
        <is>
          <t>C/O SS17</t>
        </is>
      </c>
      <c r="W90" s="492" t="n"/>
      <c r="X90" s="492" t="n"/>
      <c r="Y90" s="493" t="inlineStr">
        <is>
          <t>ITALY</t>
        </is>
      </c>
      <c r="Z90" s="494" t="inlineStr">
        <is>
          <t>FRANCO FRATTI</t>
        </is>
      </c>
      <c r="AA90" s="494" t="inlineStr">
        <is>
          <t>EFFEGI</t>
        </is>
      </c>
      <c r="AB90" s="494" t="n"/>
      <c r="AC90" s="521" t="n"/>
      <c r="AD90" s="492" t="n"/>
      <c r="AE90" s="492" t="n"/>
      <c r="AF90" s="492" t="n"/>
      <c r="AG90" s="492" t="n"/>
      <c r="AH90" s="492" t="n"/>
      <c r="AI90" s="492" t="n"/>
      <c r="AJ90" s="492" t="n"/>
      <c r="AK90" s="492" t="n"/>
      <c r="AL90" s="492" t="n"/>
      <c r="AM90" s="492" t="n"/>
      <c r="AN90" s="492" t="inlineStr">
        <is>
          <t>SUPPLIER NEEDS TO ORDER</t>
        </is>
      </c>
      <c r="AO90" s="492" t="n"/>
      <c r="AP90" s="466" t="n"/>
      <c r="AQ90" s="466" t="n"/>
      <c r="AR90" s="467" t="n"/>
      <c r="AS90" s="495" t="n"/>
      <c r="AT90" s="495" t="n"/>
      <c r="AU90" s="465" t="n"/>
      <c r="AV90" s="465" t="n"/>
      <c r="AW90" s="465" t="n"/>
      <c r="AX90" s="465">
        <f>IFERROR((BI90*(1-[1]Assumptions!$K$3))*(1-BG90),0)</f>
        <v/>
      </c>
      <c r="AY90" s="465" t="n"/>
      <c r="AZ90" s="465" t="n"/>
      <c r="BA90" s="465" t="n">
        <v>32</v>
      </c>
      <c r="BB90" s="468">
        <f>IFERROR(((IF(BA90&gt;0, BA90, IF(AY90&gt;0, AY90, IF(AZ90&gt;0, AZ90, 0)))))*INDEX(Assumptions!$B:$B,MATCH(Y90,Assumptions!$A:$A,0)),0)</f>
        <v/>
      </c>
      <c r="BC90" s="468">
        <f>IFERROR(((IF(BA90&gt;0, BA90, IF(AY90&gt;0, AY90, IF(AZ90&gt;0, AZ90, 0)))))*INDEX(Assumptions!$C:$C,MATCH(Y90,Assumptions!$A:$A,0)),0)</f>
        <v/>
      </c>
      <c r="BD90" s="468">
        <f>IFERROR(((IF(BA90&gt;0, BA90, IF(AY90&gt;0, AY90, IF(AZ90&gt;0, AZ90, 0)))))*INDEX(Assumptions!$D:$D,MATCH(Y90,Assumptions!$A:$A,0)),0)</f>
        <v/>
      </c>
      <c r="BE90" s="468">
        <f>IFERROR(((IF(BA90&gt;0, BA90, IF(AY90&gt;0, AY90, IF(AZ90&gt;0, AZ90, 0)))))*INDEX(Assumptions!$G:$G,MATCH(Z90,Assumptions!$F:$F,0)),0)</f>
        <v/>
      </c>
      <c r="BF90" s="468">
        <f>SUM(BB90:BE90)</f>
        <v/>
      </c>
      <c r="BG90" s="469">
        <f>IFERROR(INDEX(Assumptions!$B:$B,MATCH(Y90,Assumptions!$A:$A,0))+INDEX(Assumptions!$C:$C,MATCH(Y90,Assumptions!$A:$A,0))+INDEX(Assumptions!$D:$D,MATCH(Y90,Assumptions!$A:$A,0))+INDEX(Assumptions!$G:$G,MATCH(Z90,Assumptions!$F:$F,0)),0)</f>
        <v/>
      </c>
      <c r="BH90" s="465">
        <f>((IF(BA90&gt;0, BA90, IF(AY90&gt;0, AY90, IF(AZ90&gt;0, AZ90, 0)))))+BF90</f>
        <v/>
      </c>
      <c r="BI90" s="465">
        <f>BL90/BK90</f>
        <v/>
      </c>
      <c r="BJ90" s="465">
        <f>BL90/2.38</f>
        <v/>
      </c>
      <c r="BK90" s="462" t="n">
        <v>2.5</v>
      </c>
      <c r="BL90" s="465" t="n">
        <v>129.95</v>
      </c>
      <c r="BM90" s="523">
        <f>IF(SUM(AZ90:BA90)=0,0,(BI90-BH90)/BI90)</f>
        <v/>
      </c>
      <c r="BN90" s="465">
        <f>AY90*CA90</f>
        <v/>
      </c>
      <c r="BO90" s="465" t="n"/>
      <c r="BP90" s="465" t="n"/>
      <c r="BQ90" s="685" t="n">
        <v>42524</v>
      </c>
      <c r="BR90" s="497" t="n"/>
      <c r="BS90" s="497" t="n"/>
      <c r="BT90" s="472" t="n">
        <v>1</v>
      </c>
      <c r="BU90" s="497" t="inlineStr">
        <is>
          <t>ETD 5-8-2016</t>
        </is>
      </c>
      <c r="BV90" s="497" t="n"/>
      <c r="BW90" s="497" t="n"/>
      <c r="BX90" s="497" t="n">
        <v>42650</v>
      </c>
      <c r="BY90" s="494" t="n"/>
      <c r="BZ90" s="494" t="n"/>
      <c r="CA90" s="462" t="n"/>
      <c r="CB90" s="473" t="inlineStr">
        <is>
          <t>S</t>
        </is>
      </c>
      <c r="CC90" s="473" t="n"/>
      <c r="CD90" s="473" t="inlineStr">
        <is>
          <t>EX FTY; 22-10-2016</t>
        </is>
      </c>
      <c r="CE90" s="681" t="n"/>
      <c r="CF90" s="681" t="n"/>
      <c r="CG90" s="681" t="n"/>
      <c r="CH90" s="682" t="n"/>
      <c r="CI90" s="682" t="n"/>
      <c r="CJ90" s="477" t="n"/>
      <c r="CK90" s="683" t="n"/>
      <c r="CL90" s="479" t="n"/>
      <c r="CM90" s="479" t="n"/>
      <c r="CN90" s="480" t="n"/>
      <c r="CO90" s="480" t="n"/>
      <c r="CP90" s="480" t="n"/>
      <c r="CQ90" s="474" t="n"/>
      <c r="CR90" s="474" t="n"/>
      <c r="CS90" s="429" t="n"/>
      <c r="CT90" s="474" t="n"/>
      <c r="CU90" s="474" t="n"/>
      <c r="CV90" s="682" t="n"/>
      <c r="CW90" s="481" t="n"/>
      <c r="CX90" s="481" t="n"/>
      <c r="CY90" s="481" t="n"/>
      <c r="CZ90" s="481">
        <f>CY90*AR90</f>
        <v/>
      </c>
      <c r="DA90" s="481" t="n"/>
      <c r="DB90" s="481" t="n"/>
      <c r="DC90" s="481" t="n"/>
      <c r="DD90" s="481" t="inlineStr">
        <is>
          <t>-</t>
        </is>
      </c>
      <c r="DE90" s="684">
        <f>CY90*BI90</f>
        <v/>
      </c>
      <c r="DF90" s="684">
        <f>DE90-(CY90*BH90)</f>
        <v/>
      </c>
    </row>
    <row customFormat="1" customHeight="1" ht="15" r="91" s="568">
      <c r="A91" s="464" t="inlineStr">
        <is>
          <t>K170706061</t>
        </is>
      </c>
      <c r="B91" s="464" t="n">
        <v>2020600110</v>
      </c>
      <c r="C91" s="454" t="inlineStr">
        <is>
          <t>GR.MEL</t>
        </is>
      </c>
      <c r="D91" s="521" t="inlineStr">
        <is>
          <t>TANI</t>
        </is>
      </c>
      <c r="E91" s="521" t="inlineStr">
        <is>
          <t>GREY MELEE</t>
        </is>
      </c>
      <c r="F91" s="464" t="n"/>
      <c r="G91" s="455" t="inlineStr">
        <is>
          <t>x</t>
        </is>
      </c>
      <c r="H91" s="484" t="n">
        <v>42684</v>
      </c>
      <c r="I91" s="521" t="n"/>
      <c r="J91" s="464" t="inlineStr">
        <is>
          <t>LS KNIT</t>
        </is>
      </c>
      <c r="K91" s="464" t="n">
        <v>61101190</v>
      </c>
      <c r="L91" s="464" t="inlineStr">
        <is>
          <t>Women's or girls' jerseys, pullovers, cardigans, waistcoats and similar articles, of wool, knitted or crocheted (excl. jerseys and pullovers containing &gt;= 50% by weight of wool and weighing &gt;= 600 g/article, and wadded waistcoats)</t>
        </is>
      </c>
      <c r="M91" s="458" t="inlineStr">
        <is>
          <t>WOMEN</t>
        </is>
      </c>
      <c r="N91" s="521" t="n"/>
      <c r="O91" s="491" t="n"/>
      <c r="P91" s="491" t="n"/>
      <c r="Q91" s="492" t="n"/>
      <c r="R91" s="492" t="n"/>
      <c r="S91" s="492" t="inlineStr">
        <is>
          <t>DRESS</t>
        </is>
      </c>
      <c r="T91" s="492" t="inlineStr">
        <is>
          <t>XS - L</t>
        </is>
      </c>
      <c r="U91" s="462" t="inlineStr">
        <is>
          <t>-</t>
        </is>
      </c>
      <c r="V91" s="492" t="inlineStr">
        <is>
          <t>C/O SS17</t>
        </is>
      </c>
      <c r="W91" s="492" t="n"/>
      <c r="X91" s="492" t="inlineStr">
        <is>
          <t>-</t>
        </is>
      </c>
      <c r="Y91" s="493" t="inlineStr">
        <is>
          <t>ITALY</t>
        </is>
      </c>
      <c r="Z91" s="494" t="inlineStr">
        <is>
          <t>FRANCO FRATTI</t>
        </is>
      </c>
      <c r="AA91" s="494" t="inlineStr">
        <is>
          <t>EFFEGI</t>
        </is>
      </c>
      <c r="AB91" s="494" t="n"/>
      <c r="AC91" s="521" t="inlineStr">
        <is>
          <t>ECOPURE</t>
        </is>
      </c>
      <c r="AD91" s="492" t="inlineStr">
        <is>
          <t>FILATURES DU PARC</t>
        </is>
      </c>
      <c r="AE91" s="492" t="inlineStr">
        <is>
          <t>Col. GRIS CLAIR ECO PURE</t>
        </is>
      </c>
      <c r="AF91" s="492" t="n"/>
      <c r="AG91" s="492" t="n"/>
      <c r="AH91" s="462" t="inlineStr">
        <is>
          <t>70% Sustainable fabric</t>
        </is>
      </c>
      <c r="AI91" s="492" t="inlineStr">
        <is>
          <t>70% Recycled wool, 25% polyamide, 5% other fibres</t>
        </is>
      </c>
      <c r="AJ91" s="492" t="n"/>
      <c r="AK91" s="492" t="n"/>
      <c r="AL91" s="492" t="n"/>
      <c r="AM91" s="492" t="n"/>
      <c r="AN91" s="492" t="inlineStr">
        <is>
          <t>SUPPLIER NEEDS TO ORDER</t>
        </is>
      </c>
      <c r="AO91" s="492" t="n"/>
      <c r="AP91" s="466" t="n"/>
      <c r="AQ91" s="466" t="n"/>
      <c r="AR91" s="467" t="n"/>
      <c r="AS91" s="495" t="n"/>
      <c r="AT91" s="465" t="inlineStr">
        <is>
          <t>EUR</t>
        </is>
      </c>
      <c r="AU91" s="465" t="inlineStr">
        <is>
          <t>FOB</t>
        </is>
      </c>
      <c r="AV91" s="465" t="inlineStr">
        <is>
          <t>30 DAYS NETT</t>
        </is>
      </c>
      <c r="AW91" s="465" t="n">
        <v>23</v>
      </c>
      <c r="AX91" s="465">
        <f>IFERROR((BI91*(1-[1]Assumptions!$K$3))*(1-BG91),0)</f>
        <v/>
      </c>
      <c r="AY91" s="465" t="n">
        <v>32</v>
      </c>
      <c r="AZ91" s="465" t="n">
        <v>26.5</v>
      </c>
      <c r="BA91" s="465" t="n">
        <v>32</v>
      </c>
      <c r="BB91" s="468">
        <f>IFERROR(((IF(BA91&gt;0, BA91, IF(AZ91&gt;0, AZ91, 0))))*INDEX(Assumptions!$B:$B,MATCH(Y91,Assumptions!$A:$A,0)),0)</f>
        <v/>
      </c>
      <c r="BC91" s="468">
        <f>IFERROR(((IF(BA91&gt;0, BA91, IF(AZ91&gt;0, AZ91, 0))))*INDEX(Assumptions!$C:$C,MATCH(Y91,Assumptions!$A:$A,0)),0)</f>
        <v/>
      </c>
      <c r="BD91" s="468">
        <f>IFERROR(((IF(BA91&gt;0, BA91, IF(AZ91&gt;0, AZ91, 0))))*INDEX(Assumptions!$D:$D,MATCH(Y91,Assumptions!$A:$A,0)),0)</f>
        <v/>
      </c>
      <c r="BE91" s="468">
        <f>IFERROR(((IF(BA91&gt;0, BA91, IF(AZ91&gt;0, AZ91, 0))))*INDEX(Assumptions!$G:$G,MATCH(Z91,Assumptions!$F:$F,0)),0)</f>
        <v/>
      </c>
      <c r="BF91" s="468">
        <f>SUM(BB91:BE91)</f>
        <v/>
      </c>
      <c r="BG91" s="469">
        <f>IFERROR(INDEX(Assumptions!$B:$B,MATCH(Y91,Assumptions!$A:$A,0))+INDEX(Assumptions!$C:$C,MATCH(Y91,Assumptions!$A:$A,0))+INDEX(Assumptions!$D:$D,MATCH(Y91,Assumptions!$A:$A,0))+INDEX(Assumptions!$G:$G,MATCH(Z91,Assumptions!$F:$F,0)),0)</f>
        <v/>
      </c>
      <c r="BH91" s="465">
        <f>((IF(BA91&gt;0, BA91, IF(AZ91&gt;0, AZ91, 0))))+BF91</f>
        <v/>
      </c>
      <c r="BI91" s="465">
        <f>BL91/BK91</f>
        <v/>
      </c>
      <c r="BJ91" s="465">
        <f>BL91/2.38</f>
        <v/>
      </c>
      <c r="BK91" s="462" t="n">
        <v>2.5</v>
      </c>
      <c r="BL91" s="465" t="n">
        <v>129.95</v>
      </c>
      <c r="BM91" s="523">
        <f>IF(SUM(AZ91:BA91)=0,0,(BI91-BH91)/BI91)</f>
        <v/>
      </c>
      <c r="BN91" s="465">
        <f>AY91*CA91</f>
        <v/>
      </c>
      <c r="BO91" s="465" t="n"/>
      <c r="BP91" s="465" t="n"/>
      <c r="BQ91" s="685" t="n">
        <v>42524</v>
      </c>
      <c r="BR91" s="497" t="n"/>
      <c r="BS91" s="497" t="n"/>
      <c r="BT91" s="472" t="n">
        <v>1</v>
      </c>
      <c r="BU91" s="497" t="inlineStr">
        <is>
          <t>TBA</t>
        </is>
      </c>
      <c r="BV91" s="497" t="n">
        <v>42646</v>
      </c>
      <c r="BW91" s="497" t="n">
        <v>42646</v>
      </c>
      <c r="BX91" s="497" t="n">
        <v>42650</v>
      </c>
      <c r="BY91" s="494" t="n"/>
      <c r="BZ91" s="494" t="inlineStr">
        <is>
          <t>CXL! Add Lorraine light grey melee c/O</t>
        </is>
      </c>
      <c r="CA91" s="462" t="n">
        <v>15</v>
      </c>
      <c r="CB91" s="473" t="inlineStr">
        <is>
          <t>S</t>
        </is>
      </c>
      <c r="CC91" s="473" t="n">
        <v>3</v>
      </c>
      <c r="CD91" s="473" t="inlineStr">
        <is>
          <t>26.10.16</t>
        </is>
      </c>
      <c r="CE91" s="681" t="inlineStr">
        <is>
          <t>1 size too big</t>
        </is>
      </c>
      <c r="CF91" s="681" t="inlineStr">
        <is>
          <t>1 size too big</t>
        </is>
      </c>
      <c r="CG91" s="681" t="n"/>
      <c r="CH91" s="682" t="n"/>
      <c r="CI91" s="682" t="n"/>
      <c r="CJ91" s="477" t="n"/>
      <c r="CK91" s="683" t="n"/>
      <c r="CL91" s="479" t="n"/>
      <c r="CM91" s="479" t="n"/>
      <c r="CN91" s="480" t="n"/>
      <c r="CO91" s="480" t="n"/>
      <c r="CP91" s="480" t="n"/>
      <c r="CQ91" s="474" t="n"/>
      <c r="CR91" s="474" t="n"/>
      <c r="CS91" s="429" t="n"/>
      <c r="CT91" s="474" t="n"/>
      <c r="CU91" s="474" t="n"/>
      <c r="CV91" s="682" t="n"/>
      <c r="CW91" s="481" t="n"/>
      <c r="CX91" s="481" t="n"/>
      <c r="CY91" s="481" t="n"/>
      <c r="CZ91" s="481">
        <f>CY91*AR91</f>
        <v/>
      </c>
      <c r="DA91" s="481" t="n"/>
      <c r="DB91" s="481" t="n"/>
      <c r="DC91" s="481" t="n"/>
      <c r="DD91" s="481" t="inlineStr">
        <is>
          <t>-</t>
        </is>
      </c>
      <c r="DE91" s="684">
        <f>CY91*BI91</f>
        <v/>
      </c>
      <c r="DF91" s="684">
        <f>DE91-(CY91*BH91)</f>
        <v/>
      </c>
      <c r="DG91" s="535" t="n"/>
      <c r="DH91" s="535" t="n"/>
      <c r="DI91" s="535" t="n"/>
      <c r="DJ91" s="535" t="n"/>
      <c r="DK91" s="535" t="n"/>
      <c r="DL91" s="535" t="n"/>
      <c r="DM91" s="535" t="n"/>
      <c r="DN91" s="535" t="n"/>
      <c r="DO91" s="535" t="n"/>
      <c r="DP91" s="535" t="n"/>
    </row>
    <row customFormat="1" customHeight="1" ht="14.25" r="92" s="568">
      <c r="A92" s="532" t="inlineStr">
        <is>
          <t>K170706070</t>
        </is>
      </c>
      <c r="B92" s="415" t="n">
        <v>2080100603</v>
      </c>
      <c r="C92" s="404" t="inlineStr">
        <is>
          <t>RED</t>
        </is>
      </c>
      <c r="D92" s="539" t="inlineStr">
        <is>
          <t>MAY</t>
        </is>
      </c>
      <c r="E92" s="539" t="inlineStr">
        <is>
          <t>BURNT HENNA</t>
        </is>
      </c>
      <c r="F92" s="532" t="n">
        <v>1</v>
      </c>
      <c r="G92" s="538" t="n"/>
      <c r="H92" s="484" t="n"/>
      <c r="I92" s="539" t="n"/>
      <c r="J92" s="415" t="inlineStr">
        <is>
          <t>LS KNIT</t>
        </is>
      </c>
      <c r="K92" s="415" t="n">
        <v>61102099</v>
      </c>
      <c r="L92" s="415" t="inlineStr">
        <is>
          <t>Women's or girls' jerseys, pullovers, cardigans, waistcoats and similar articles, of cotton, knitted or crocheted (excl. lightweight fine knit roll, polo or turtleneck jumpers and pullovers and wadded waistcoats)</t>
        </is>
      </c>
      <c r="M92" s="410" t="inlineStr">
        <is>
          <t>WOMEN</t>
        </is>
      </c>
      <c r="N92" s="539" t="n"/>
      <c r="O92" s="541" t="n"/>
      <c r="P92" s="486" t="inlineStr">
        <is>
          <t>NON BLEACH</t>
        </is>
      </c>
      <c r="Q92" s="506" t="n"/>
      <c r="R92" s="506" t="n"/>
      <c r="S92" s="506" t="inlineStr">
        <is>
          <t>CREW NECK KNIT</t>
        </is>
      </c>
      <c r="T92" s="506" t="inlineStr">
        <is>
          <t>XS - L</t>
        </is>
      </c>
      <c r="U92" s="416" t="inlineStr">
        <is>
          <t>-</t>
        </is>
      </c>
      <c r="V92" s="443" t="inlineStr">
        <is>
          <t>C/O AW16</t>
        </is>
      </c>
      <c r="W92" s="506" t="n"/>
      <c r="X92" s="443" t="inlineStr">
        <is>
          <t>-</t>
        </is>
      </c>
      <c r="Y92" s="542" t="inlineStr">
        <is>
          <t>ITALY</t>
        </is>
      </c>
      <c r="Z92" s="543" t="inlineStr">
        <is>
          <t>FRANCO FRATTI</t>
        </is>
      </c>
      <c r="AA92" s="428" t="inlineStr">
        <is>
          <t>TRISCOTTON</t>
        </is>
      </c>
      <c r="AB92" s="543" t="inlineStr">
        <is>
          <t>-</t>
        </is>
      </c>
      <c r="AC92" s="539" t="inlineStr">
        <is>
          <t>ECOPURE</t>
        </is>
      </c>
      <c r="AD92" s="506" t="inlineStr">
        <is>
          <t>FILATURES DU PARC</t>
        </is>
      </c>
      <c r="AE92" s="506" t="inlineStr">
        <is>
          <t>Col. LAQUE ECO PURE</t>
        </is>
      </c>
      <c r="AF92" s="506" t="n"/>
      <c r="AG92" s="506" t="n"/>
      <c r="AH92" s="508" t="inlineStr">
        <is>
          <t>70% Sustainable fabric</t>
        </is>
      </c>
      <c r="AI92" s="443" t="inlineStr">
        <is>
          <t>70% Recycled wool, 25% polyamide, 5% other fibers</t>
        </is>
      </c>
      <c r="AJ92" s="506" t="n"/>
      <c r="AK92" s="506" t="n"/>
      <c r="AL92" s="506" t="n"/>
      <c r="AM92" s="506" t="n"/>
      <c r="AN92" s="443" t="inlineStr">
        <is>
          <t>SUPPLIER NEEDS TO ORDER</t>
        </is>
      </c>
      <c r="AO92" s="506" t="n"/>
      <c r="AP92" s="544" t="n"/>
      <c r="AQ92" s="544" t="n"/>
      <c r="AR92" s="420" t="n"/>
      <c r="AS92" s="545" t="n"/>
      <c r="AT92" s="421" t="inlineStr">
        <is>
          <t>EUR</t>
        </is>
      </c>
      <c r="AU92" s="421" t="inlineStr">
        <is>
          <t>FOB</t>
        </is>
      </c>
      <c r="AV92" s="421" t="inlineStr">
        <is>
          <t>30 DAYS NETT</t>
        </is>
      </c>
      <c r="AW92" s="417" t="inlineStr">
        <is>
          <t>cfmd</t>
        </is>
      </c>
      <c r="AX92" s="421">
        <f>IFERROR((BI92*(1-[1]Assumptions!$K$3))*(1-BG92),0)</f>
        <v/>
      </c>
      <c r="AY92" s="421" t="n">
        <v>14.2</v>
      </c>
      <c r="AZ92" s="417" t="n"/>
      <c r="BA92" s="417" t="n">
        <v>14.2</v>
      </c>
      <c r="BB92" s="422">
        <f>IFERROR(((IF(BA92&gt;0, BA92, IF(AZ92&gt;0, AZ92, 0))))*INDEX(Assumptions!$B:$B,MATCH(Y92,Assumptions!$A:$A,0)),0)</f>
        <v/>
      </c>
      <c r="BC92" s="422">
        <f>IFERROR(((IF(BA92&gt;0, BA92, IF(AZ92&gt;0, AZ92, 0))))*INDEX(Assumptions!$C:$C,MATCH(Y92,Assumptions!$A:$A,0)),0)</f>
        <v/>
      </c>
      <c r="BD92" s="422">
        <f>IFERROR(((IF(BA92&gt;0, BA92, IF(AZ92&gt;0, AZ92, 0))))*INDEX(Assumptions!$D:$D,MATCH(Y92,Assumptions!$A:$A,0)),0)</f>
        <v/>
      </c>
      <c r="BE92" s="422">
        <f>IFERROR(((IF(BA92&gt;0, BA92, IF(AZ92&gt;0, AZ92, 0))))*INDEX(Assumptions!$G:$G,MATCH(Z92,Assumptions!$F:$F,0)),0)</f>
        <v/>
      </c>
      <c r="BF92" s="422">
        <f>SUM(BB92:BE92)</f>
        <v/>
      </c>
      <c r="BG92" s="423">
        <f>IFERROR(INDEX(Assumptions!$B:$B,MATCH(Y92,Assumptions!$A:$A,0))+INDEX(Assumptions!$C:$C,MATCH(Y92,Assumptions!$A:$A,0))+INDEX(Assumptions!$D:$D,MATCH(Y92,Assumptions!$A:$A,0))+INDEX(Assumptions!$G:$G,MATCH(Z92,Assumptions!$F:$F,0)),0)</f>
        <v/>
      </c>
      <c r="BH92" s="421">
        <f>((IF(BA92&gt;0, BA92, IF(AZ92&gt;0, AZ92, 0))))+BF92</f>
        <v/>
      </c>
      <c r="BI92" s="421">
        <f>BL92/BK92</f>
        <v/>
      </c>
      <c r="BJ92" s="421">
        <f>BL92/2.38</f>
        <v/>
      </c>
      <c r="BK92" s="508" t="n">
        <v>2.5</v>
      </c>
      <c r="BL92" s="421" t="n">
        <v>99.95</v>
      </c>
      <c r="BM92" s="510">
        <f>IF(SUM(AZ92:BA92)=0,0,(BI92-BH92)/BI92)</f>
        <v/>
      </c>
      <c r="BN92" s="421">
        <f>AY92*CA92</f>
        <v/>
      </c>
      <c r="BO92" s="417" t="n"/>
      <c r="BP92" s="417" t="n"/>
      <c r="BQ92" s="692" t="n">
        <v>42607</v>
      </c>
      <c r="BR92" s="488" t="n"/>
      <c r="BS92" s="488" t="n"/>
      <c r="BT92" s="547" t="n">
        <v>1</v>
      </c>
      <c r="BU92" s="488" t="n">
        <v>42632</v>
      </c>
      <c r="BV92" s="448" t="n">
        <v>42649</v>
      </c>
      <c r="BW92" s="488" t="n">
        <v>42649</v>
      </c>
      <c r="BX92" s="448" t="n">
        <v>42650</v>
      </c>
      <c r="BY92" s="543" t="n"/>
      <c r="BZ92" s="543" t="n"/>
      <c r="CA92" s="508" t="n">
        <v>15</v>
      </c>
      <c r="CB92" s="548" t="inlineStr">
        <is>
          <t>S</t>
        </is>
      </c>
      <c r="CC92" s="548" t="n">
        <v>3</v>
      </c>
      <c r="CD92" s="430" t="n">
        <v>42662</v>
      </c>
      <c r="CE92" s="514" t="n"/>
      <c r="CF92" s="687" t="n"/>
      <c r="CG92" s="687" t="n"/>
      <c r="CH92" s="689" t="inlineStr">
        <is>
          <t>N/A</t>
        </is>
      </c>
      <c r="CI92" s="689" t="n"/>
      <c r="CJ92" s="549" t="n"/>
      <c r="CK92" s="688" t="n"/>
      <c r="CL92" s="517" t="n"/>
      <c r="CM92" s="517" t="n"/>
      <c r="CN92" s="518" t="n"/>
      <c r="CO92" s="518" t="n"/>
      <c r="CP92" s="518" t="n"/>
      <c r="CQ92" s="430" t="n">
        <v>42915</v>
      </c>
      <c r="CR92" s="514" t="inlineStr">
        <is>
          <t>Triscotton</t>
        </is>
      </c>
      <c r="CS92" s="429" t="inlineStr">
        <is>
          <t>4</t>
        </is>
      </c>
      <c r="CT92" s="514" t="n"/>
      <c r="CU92" s="514" t="n"/>
      <c r="CV92" s="689" t="n"/>
      <c r="CW92" s="520" t="n"/>
      <c r="CX92" s="520" t="n"/>
      <c r="CY92" s="438" t="n">
        <v>279</v>
      </c>
      <c r="CZ92" s="439">
        <f>CY92*AR92</f>
        <v/>
      </c>
      <c r="DA92" s="520" t="n"/>
      <c r="DB92" s="520" t="n"/>
      <c r="DC92" s="520" t="n"/>
      <c r="DD92" s="438" t="n">
        <v>4013230</v>
      </c>
      <c r="DE92" s="678">
        <f>CY92*BI92</f>
        <v/>
      </c>
      <c r="DF92" s="678">
        <f>DE92-(CY92*BH92)</f>
        <v/>
      </c>
      <c r="DG92" s="530" t="n"/>
      <c r="DH92" s="530" t="n"/>
      <c r="DI92" s="530" t="n"/>
      <c r="DJ92" s="530" t="n"/>
      <c r="DK92" s="530" t="n"/>
      <c r="DL92" s="530" t="n"/>
      <c r="DM92" s="530" t="n"/>
      <c r="DN92" s="530" t="n"/>
      <c r="DO92" s="530" t="n"/>
      <c r="DP92" s="530" t="n"/>
    </row>
    <row customFormat="1" customHeight="1" ht="15" r="93" s="568">
      <c r="A93" s="532" t="inlineStr">
        <is>
          <t>K170706071</t>
        </is>
      </c>
      <c r="B93" s="415" t="n">
        <v>2080100604</v>
      </c>
      <c r="C93" s="404" t="inlineStr">
        <is>
          <t>MULTI</t>
        </is>
      </c>
      <c r="D93" s="539" t="inlineStr">
        <is>
          <t>MAY STRIPE</t>
        </is>
      </c>
      <c r="E93" s="539" t="inlineStr">
        <is>
          <t>STRIPE</t>
        </is>
      </c>
      <c r="F93" s="532" t="n">
        <v>1</v>
      </c>
      <c r="G93" s="538" t="n"/>
      <c r="H93" s="484" t="n"/>
      <c r="I93" s="539" t="n"/>
      <c r="J93" s="415" t="inlineStr">
        <is>
          <t>LS KNIT</t>
        </is>
      </c>
      <c r="K93" s="415" t="n">
        <v>61102099</v>
      </c>
      <c r="L93" s="415" t="inlineStr">
        <is>
          <t>Women's or girls' jerseys, pullovers, cardigans, waistcoats and similar articles, of cotton, knitted or crocheted (excl. lightweight fine knit roll, polo or turtleneck jumpers and pullovers and wadded waistcoats)</t>
        </is>
      </c>
      <c r="M93" s="410" t="inlineStr">
        <is>
          <t>WOMEN</t>
        </is>
      </c>
      <c r="N93" s="539" t="n"/>
      <c r="O93" s="541" t="n"/>
      <c r="P93" s="486" t="inlineStr">
        <is>
          <t>NON BLEACH</t>
        </is>
      </c>
      <c r="Q93" s="506" t="n"/>
      <c r="R93" s="506" t="n"/>
      <c r="S93" s="506" t="inlineStr">
        <is>
          <t>CREW NECK KNIT</t>
        </is>
      </c>
      <c r="T93" s="443" t="inlineStr">
        <is>
          <t>XS - L</t>
        </is>
      </c>
      <c r="U93" s="416" t="inlineStr">
        <is>
          <t>-</t>
        </is>
      </c>
      <c r="V93" s="443" t="inlineStr">
        <is>
          <t>C/O AW16</t>
        </is>
      </c>
      <c r="W93" s="506" t="n"/>
      <c r="X93" s="443" t="inlineStr">
        <is>
          <t>-</t>
        </is>
      </c>
      <c r="Y93" s="542" t="inlineStr">
        <is>
          <t>ITALY</t>
        </is>
      </c>
      <c r="Z93" s="543" t="inlineStr">
        <is>
          <t>FRANCO FRATTI</t>
        </is>
      </c>
      <c r="AA93" s="428" t="inlineStr">
        <is>
          <t>TRISCOTTON</t>
        </is>
      </c>
      <c r="AB93" s="543" t="inlineStr">
        <is>
          <t>-</t>
        </is>
      </c>
      <c r="AC93" s="551" t="inlineStr">
        <is>
          <t>ECOCHIC</t>
        </is>
      </c>
      <c r="AD93" s="506" t="inlineStr">
        <is>
          <t>FILATURES DU PARC</t>
        </is>
      </c>
      <c r="AE93" s="443" t="inlineStr">
        <is>
          <t>STRIPE # INFO PER SKETCH ECOCHIC</t>
        </is>
      </c>
      <c r="AF93" s="508" t="n"/>
      <c r="AG93" s="506" t="n"/>
      <c r="AH93" s="443" t="inlineStr">
        <is>
          <t>100% Sustainable fabric</t>
        </is>
      </c>
      <c r="AI93" s="508" t="inlineStr">
        <is>
          <t>28% Cotton, 28% polyamide, 20% acrylic, 10% silk, 9% linen, 5% other fibers - all recycled</t>
        </is>
      </c>
      <c r="AJ93" s="506" t="n"/>
      <c r="AK93" s="506" t="n"/>
      <c r="AL93" s="506" t="n"/>
      <c r="AM93" s="506" t="n"/>
      <c r="AN93" s="443" t="inlineStr">
        <is>
          <t>SUPPLIER NEEDS TO ORDER</t>
        </is>
      </c>
      <c r="AO93" s="506" t="n"/>
      <c r="AP93" s="544" t="n"/>
      <c r="AQ93" s="544" t="n"/>
      <c r="AR93" s="420" t="n"/>
      <c r="AS93" s="545" t="n"/>
      <c r="AT93" s="421" t="inlineStr">
        <is>
          <t>EUR</t>
        </is>
      </c>
      <c r="AU93" s="421" t="inlineStr">
        <is>
          <t>FOB</t>
        </is>
      </c>
      <c r="AV93" s="421" t="inlineStr">
        <is>
          <t>30 DAYS NETT</t>
        </is>
      </c>
      <c r="AW93" s="417" t="inlineStr">
        <is>
          <t>cfmd</t>
        </is>
      </c>
      <c r="AX93" s="421">
        <f>IFERROR((BI93*(1-[1]Assumptions!$K$3))*(1-BG93),0)</f>
        <v/>
      </c>
      <c r="AY93" s="421" t="n">
        <v>14.2</v>
      </c>
      <c r="AZ93" s="417" t="n"/>
      <c r="BA93" s="417" t="n">
        <v>14.2</v>
      </c>
      <c r="BB93" s="422">
        <f>IFERROR(((IF(BA93&gt;0, BA93, IF(AZ93&gt;0, AZ93, 0))))*INDEX(Assumptions!$B:$B,MATCH(Y93,Assumptions!$A:$A,0)),0)</f>
        <v/>
      </c>
      <c r="BC93" s="422">
        <f>IFERROR(((IF(BA93&gt;0, BA93, IF(AZ93&gt;0, AZ93, 0))))*INDEX(Assumptions!$C:$C,MATCH(Y93,Assumptions!$A:$A,0)),0)</f>
        <v/>
      </c>
      <c r="BD93" s="422">
        <f>IFERROR(((IF(BA93&gt;0, BA93, IF(AZ93&gt;0, AZ93, 0))))*INDEX(Assumptions!$D:$D,MATCH(Y93,Assumptions!$A:$A,0)),0)</f>
        <v/>
      </c>
      <c r="BE93" s="422">
        <f>IFERROR(((IF(BA93&gt;0, BA93, IF(AZ93&gt;0, AZ93, 0))))*INDEX(Assumptions!$G:$G,MATCH(Z93,Assumptions!$F:$F,0)),0)</f>
        <v/>
      </c>
      <c r="BF93" s="422">
        <f>SUM(BB93:BE93)</f>
        <v/>
      </c>
      <c r="BG93" s="423">
        <f>IFERROR(INDEX(Assumptions!$B:$B,MATCH(Y93,Assumptions!$A:$A,0))+INDEX(Assumptions!$C:$C,MATCH(Y93,Assumptions!$A:$A,0))+INDEX(Assumptions!$D:$D,MATCH(Y93,Assumptions!$A:$A,0))+INDEX(Assumptions!$G:$G,MATCH(Z93,Assumptions!$F:$F,0)),0)</f>
        <v/>
      </c>
      <c r="BH93" s="421">
        <f>((IF(BA93&gt;0, BA93, IF(AZ93&gt;0, AZ93, 0))))+BF93</f>
        <v/>
      </c>
      <c r="BI93" s="421">
        <f>BL93/BK93</f>
        <v/>
      </c>
      <c r="BJ93" s="421">
        <f>BL93/2.38</f>
        <v/>
      </c>
      <c r="BK93" s="508" t="n">
        <v>2.5</v>
      </c>
      <c r="BL93" s="421" t="n">
        <v>99.95</v>
      </c>
      <c r="BM93" s="510">
        <f>IF(SUM(AZ93:BA93)=0,0,(BI93-BH93)/BI93)</f>
        <v/>
      </c>
      <c r="BN93" s="421">
        <f>AY93*CA93</f>
        <v/>
      </c>
      <c r="BO93" s="417" t="n"/>
      <c r="BP93" s="417" t="n"/>
      <c r="BQ93" s="692" t="n">
        <v>42607</v>
      </c>
      <c r="BR93" s="488" t="n"/>
      <c r="BS93" s="488" t="n"/>
      <c r="BT93" s="547" t="n">
        <v>1</v>
      </c>
      <c r="BU93" s="488" t="n">
        <v>42632</v>
      </c>
      <c r="BV93" s="488" t="n">
        <v>42649</v>
      </c>
      <c r="BW93" s="488" t="n">
        <v>42649</v>
      </c>
      <c r="BX93" s="448" t="n">
        <v>42650</v>
      </c>
      <c r="BY93" s="543" t="n"/>
      <c r="BZ93" s="543" t="n"/>
      <c r="CA93" s="508" t="n">
        <v>15</v>
      </c>
      <c r="CB93" s="548" t="inlineStr">
        <is>
          <t>S</t>
        </is>
      </c>
      <c r="CC93" s="548" t="n">
        <v>3</v>
      </c>
      <c r="CD93" s="430" t="n">
        <v>42662</v>
      </c>
      <c r="CE93" s="514" t="n"/>
      <c r="CF93" s="687" t="n"/>
      <c r="CG93" s="687" t="n"/>
      <c r="CH93" s="689" t="inlineStr">
        <is>
          <t>N/A</t>
        </is>
      </c>
      <c r="CI93" s="689" t="n"/>
      <c r="CJ93" s="549" t="n"/>
      <c r="CK93" s="688" t="n"/>
      <c r="CL93" s="517" t="n"/>
      <c r="CM93" s="517" t="n"/>
      <c r="CN93" s="518" t="n"/>
      <c r="CO93" s="518" t="n"/>
      <c r="CP93" s="518" t="n"/>
      <c r="CQ93" s="514" t="n"/>
      <c r="CR93" s="514" t="n"/>
      <c r="CS93" s="429" t="n"/>
      <c r="CT93" s="514" t="n"/>
      <c r="CU93" s="514" t="n"/>
      <c r="CV93" s="689" t="n"/>
      <c r="CW93" s="520" t="n"/>
      <c r="CX93" s="520" t="n"/>
      <c r="CY93" s="438" t="n">
        <v>258</v>
      </c>
      <c r="CZ93" s="439">
        <f>CY93*AR93</f>
        <v/>
      </c>
      <c r="DA93" s="520" t="n"/>
      <c r="DB93" s="520" t="n"/>
      <c r="DC93" s="520" t="n"/>
      <c r="DD93" s="438" t="n">
        <v>4013231</v>
      </c>
      <c r="DE93" s="678">
        <f>CY93*BI93</f>
        <v/>
      </c>
      <c r="DF93" s="678">
        <f>DE93-(CY93*BH93)</f>
        <v/>
      </c>
      <c r="DG93" s="584" t="n"/>
      <c r="DH93" s="584" t="n"/>
      <c r="DI93" s="584" t="n"/>
      <c r="DJ93" s="584" t="n"/>
      <c r="DK93" s="584" t="n"/>
      <c r="DL93" s="584" t="n"/>
      <c r="DM93" s="584" t="n"/>
      <c r="DN93" s="584" t="n"/>
      <c r="DO93" s="584" t="n"/>
      <c r="DP93" s="584" t="n"/>
    </row>
    <row customFormat="1" customHeight="1" ht="15" r="94" s="568">
      <c r="A94" s="487" t="inlineStr">
        <is>
          <t>K170707010</t>
        </is>
      </c>
      <c r="B94" s="415" t="n">
        <v>2020300008</v>
      </c>
      <c r="C94" s="404" t="inlineStr">
        <is>
          <t>INDIGO</t>
        </is>
      </c>
      <c r="D94" s="487" t="inlineStr">
        <is>
          <t>EGLE LONG SLEEVE</t>
        </is>
      </c>
      <c r="E94" s="487" t="inlineStr">
        <is>
          <t>HAND WOVEN DENIM</t>
        </is>
      </c>
      <c r="F94" s="532" t="n">
        <v>1</v>
      </c>
      <c r="G94" s="405" t="n"/>
      <c r="H94" s="484" t="n"/>
      <c r="I94" s="487" t="n"/>
      <c r="J94" s="552" t="inlineStr">
        <is>
          <t>WOVEN DRESS</t>
        </is>
      </c>
      <c r="K94" s="487" t="n">
        <v>62044200</v>
      </c>
      <c r="L94" s="487" t="inlineStr">
        <is>
          <t>Women's or girls' dresses of cotton (excl. knitted or crocheted and petticoats)</t>
        </is>
      </c>
      <c r="M94" s="410" t="inlineStr">
        <is>
          <t>WOMEN</t>
        </is>
      </c>
      <c r="N94" s="443" t="inlineStr">
        <is>
          <t>AS WASH STANDARD</t>
        </is>
      </c>
      <c r="O94" s="486" t="n"/>
      <c r="P94" s="411" t="inlineStr">
        <is>
          <t>ENZYME BLEACH</t>
        </is>
      </c>
      <c r="Q94" s="443" t="inlineStr">
        <is>
          <t>ENZYME HYPO</t>
        </is>
      </c>
      <c r="R94" s="443" t="n"/>
      <c r="S94" s="443" t="inlineStr">
        <is>
          <t xml:space="preserve"> </t>
        </is>
      </c>
      <c r="T94" s="443" t="inlineStr">
        <is>
          <t>XS - L</t>
        </is>
      </c>
      <c r="U94" s="416" t="inlineStr">
        <is>
          <t>-</t>
        </is>
      </c>
      <c r="V94" s="443" t="inlineStr">
        <is>
          <t>NEW</t>
        </is>
      </c>
      <c r="W94" s="443" t="n"/>
      <c r="X94" s="443" t="inlineStr">
        <is>
          <t>-</t>
        </is>
      </c>
      <c r="Y94" s="444" t="inlineStr">
        <is>
          <t>TURKEY</t>
        </is>
      </c>
      <c r="Z94" s="428" t="n"/>
      <c r="AA94" s="428" t="inlineStr">
        <is>
          <t>IDEA MODA</t>
        </is>
      </c>
      <c r="AB94" s="428" t="inlineStr">
        <is>
          <t>CEFNAS</t>
        </is>
      </c>
      <c r="AC94" s="487" t="inlineStr">
        <is>
          <t>HAND WOVEN DENIM</t>
        </is>
      </c>
      <c r="AD94" s="443" t="inlineStr">
        <is>
          <t>CALIK</t>
        </is>
      </c>
      <c r="AE94" s="508" t="inlineStr">
        <is>
          <t>D7030O112 hand woven denim</t>
        </is>
      </c>
      <c r="AF94" s="508" t="n"/>
      <c r="AG94" s="508" t="n"/>
      <c r="AH94" s="443" t="inlineStr">
        <is>
          <t>100% Sustainable fabric</t>
        </is>
      </c>
      <c r="AI94" s="508" t="inlineStr">
        <is>
          <t>60% Organic cotton, 40% linen</t>
        </is>
      </c>
      <c r="AJ94" s="508" t="inlineStr">
        <is>
          <t>10 oz</t>
        </is>
      </c>
      <c r="AK94" s="421" t="inlineStr">
        <is>
          <t>€ 6,40 / 150</t>
        </is>
      </c>
      <c r="AL94" s="508" t="n">
        <v>3000</v>
      </c>
      <c r="AM94" s="508" t="inlineStr">
        <is>
          <t>6W</t>
        </is>
      </c>
      <c r="AN94" s="508" t="inlineStr">
        <is>
          <t>300 MTRS. RESERVED</t>
        </is>
      </c>
      <c r="AO94" s="443" t="n"/>
      <c r="AP94" s="419" t="n"/>
      <c r="AQ94" s="419" t="n"/>
      <c r="AR94" s="420" t="n">
        <v>1.95</v>
      </c>
      <c r="AS94" s="446" t="n"/>
      <c r="AT94" s="446" t="inlineStr">
        <is>
          <t>EUR</t>
        </is>
      </c>
      <c r="AU94" s="421" t="inlineStr">
        <is>
          <t>FOB</t>
        </is>
      </c>
      <c r="AV94" s="421" t="inlineStr">
        <is>
          <t>30% PP - 70% CAD</t>
        </is>
      </c>
      <c r="AW94" s="421" t="n"/>
      <c r="AX94" s="421">
        <f>IFERROR((BI94*(1-[1]Assumptions!$K$3))*(1-BG94),0)</f>
        <v/>
      </c>
      <c r="AY94" s="421" t="n">
        <v>61.6</v>
      </c>
      <c r="AZ94" s="446" t="n">
        <v>30.8</v>
      </c>
      <c r="BA94" s="421" t="n">
        <v>30.8</v>
      </c>
      <c r="BB94" s="422">
        <f>IFERROR(((IF(BA94&gt;0, BA94, IF(AZ94&gt;0, AZ94, 0))))*INDEX(Assumptions!$B:$B,MATCH(Y94,Assumptions!$A:$A,0)),0)</f>
        <v/>
      </c>
      <c r="BC94" s="422">
        <f>IFERROR(((IF(BA94&gt;0, BA94, IF(AZ94&gt;0, AZ94, 0))))*INDEX(Assumptions!$C:$C,MATCH(Y94,Assumptions!$A:$A,0)),0)</f>
        <v/>
      </c>
      <c r="BD94" s="422">
        <f>IFERROR(((IF(BA94&gt;0, BA94, IF(AZ94&gt;0, AZ94, 0))))*INDEX(Assumptions!$D:$D,MATCH(Y94,Assumptions!$A:$A,0)),0)</f>
        <v/>
      </c>
      <c r="BE94" s="422">
        <f>IFERROR(((IF(BA94&gt;0, BA94, IF(AZ94&gt;0, AZ94, 0))))*INDEX(Assumptions!$G:$G,MATCH(Z94,Assumptions!$F:$F,0)),0)</f>
        <v/>
      </c>
      <c r="BF94" s="422">
        <f>SUM(BB94:BE94)</f>
        <v/>
      </c>
      <c r="BG94" s="423">
        <f>IFERROR(INDEX(Assumptions!$B:$B,MATCH(Y94,Assumptions!$A:$A,0))+INDEX(Assumptions!$C:$C,MATCH(Y94,Assumptions!$A:$A,0))+INDEX(Assumptions!$D:$D,MATCH(Y94,Assumptions!$A:$A,0))+INDEX(Assumptions!$G:$G,MATCH(Z94,Assumptions!$F:$F,0)),0)</f>
        <v/>
      </c>
      <c r="BH94" s="421">
        <f>((IF(BA94&gt;0, BA94, IF(AZ94&gt;0, AZ94, 0))))+BF94</f>
        <v/>
      </c>
      <c r="BI94" s="421">
        <f>BL94/BK94</f>
        <v/>
      </c>
      <c r="BJ94" s="421">
        <f>BL94/2.38</f>
        <v/>
      </c>
      <c r="BK94" s="508" t="n">
        <v>2.5</v>
      </c>
      <c r="BL94" s="421" t="n">
        <v>169.95</v>
      </c>
      <c r="BM94" s="510">
        <f>IF(SUM(AZ94:BA94)=0,0,(BI94-BH94)/BI94)</f>
        <v/>
      </c>
      <c r="BN94" s="421">
        <f>AY94*CA94</f>
        <v/>
      </c>
      <c r="BO94" s="421" t="n"/>
      <c r="BP94" s="421" t="n"/>
      <c r="BQ94" s="679" t="n">
        <v>42524</v>
      </c>
      <c r="BR94" s="448" t="n"/>
      <c r="BS94" s="448" t="n"/>
      <c r="BT94" s="427" t="n">
        <v>1</v>
      </c>
      <c r="BU94" s="448" t="n">
        <v>42555</v>
      </c>
      <c r="BV94" s="448" t="inlineStr">
        <is>
          <t>3-8-2016 - 3rd proto rqstd 24-8- rcvd; 08-09-2016</t>
        </is>
      </c>
      <c r="BW94" s="448" t="n">
        <v>42629</v>
      </c>
      <c r="BX94" s="448" t="n">
        <v>42650</v>
      </c>
      <c r="BY94" s="428" t="n"/>
      <c r="BZ94" s="428" t="n"/>
      <c r="CA94" s="508" t="n">
        <v>15</v>
      </c>
      <c r="CB94" s="429" t="inlineStr">
        <is>
          <t>S</t>
        </is>
      </c>
      <c r="CC94" s="429" t="n">
        <v>3</v>
      </c>
      <c r="CD94" s="430" t="n">
        <v>42667</v>
      </c>
      <c r="CE94" s="430" t="n"/>
      <c r="CF94" s="675" t="n"/>
      <c r="CG94" s="675" t="n"/>
      <c r="CH94" s="676" t="inlineStr">
        <is>
          <t>n/a</t>
        </is>
      </c>
      <c r="CI94" s="676" t="n"/>
      <c r="CJ94" s="433" t="n"/>
      <c r="CK94" s="677" t="n"/>
      <c r="CL94" s="436" t="n"/>
      <c r="CM94" s="436" t="n"/>
      <c r="CN94" s="435" t="n">
        <v>42856</v>
      </c>
      <c r="CO94" s="435" t="n"/>
      <c r="CP94" s="435" t="n"/>
      <c r="CQ94" s="680" t="n">
        <v>42902</v>
      </c>
      <c r="CR94" s="430" t="inlineStr">
        <is>
          <t>HQ</t>
        </is>
      </c>
      <c r="CS94" s="429" t="inlineStr">
        <is>
          <t>4</t>
        </is>
      </c>
      <c r="CT94" s="430" t="n"/>
      <c r="CU94" s="430" t="n"/>
      <c r="CV94" s="676" t="n"/>
      <c r="CW94" s="438" t="n"/>
      <c r="CX94" s="438" t="n"/>
      <c r="CY94" s="438" t="n">
        <v>201</v>
      </c>
      <c r="CZ94" s="439">
        <f>CY94*AR94</f>
        <v/>
      </c>
      <c r="DA94" s="438" t="n"/>
      <c r="DB94" s="438" t="n"/>
      <c r="DC94" s="438" t="n"/>
      <c r="DD94" s="438" t="n">
        <v>4013211</v>
      </c>
      <c r="DE94" s="678">
        <f>CY94*BI94</f>
        <v/>
      </c>
      <c r="DF94" s="678">
        <f>DE94-(CY94*BH94)</f>
        <v/>
      </c>
      <c r="DG94" s="584" t="n"/>
      <c r="DH94" s="584" t="n"/>
      <c r="DI94" s="584" t="n"/>
      <c r="DJ94" s="584" t="n"/>
      <c r="DK94" s="584" t="n"/>
      <c r="DL94" s="584" t="n"/>
      <c r="DM94" s="584" t="n"/>
      <c r="DN94" s="584" t="n"/>
      <c r="DO94" s="584" t="n"/>
      <c r="DP94" s="584" t="n"/>
    </row>
    <row customFormat="1" customHeight="1" ht="15" r="95" s="498">
      <c r="A95" s="487" t="inlineStr">
        <is>
          <t>K170707020</t>
        </is>
      </c>
      <c r="B95" s="415" t="n">
        <v>2020300009</v>
      </c>
      <c r="C95" s="404" t="inlineStr">
        <is>
          <t>INDIGO</t>
        </is>
      </c>
      <c r="D95" s="487" t="inlineStr">
        <is>
          <t>GIOVANNA</t>
        </is>
      </c>
      <c r="E95" s="487" t="inlineStr">
        <is>
          <t>INDIGO CRÊPE</t>
        </is>
      </c>
      <c r="F95" s="415" t="n">
        <v>2</v>
      </c>
      <c r="G95" s="405" t="n"/>
      <c r="H95" s="484" t="n"/>
      <c r="I95" s="487" t="n"/>
      <c r="J95" s="552" t="inlineStr">
        <is>
          <t>WOVEN DRESS</t>
        </is>
      </c>
      <c r="K95" s="487" t="n">
        <v>62044200</v>
      </c>
      <c r="L95" s="487" t="inlineStr">
        <is>
          <t>Women's or girls' dresses of cotton (excl. knitted or crocheted and petticoats)</t>
        </is>
      </c>
      <c r="M95" s="410" t="inlineStr">
        <is>
          <t>WOMEN</t>
        </is>
      </c>
      <c r="N95" s="487" t="n"/>
      <c r="O95" s="486" t="n"/>
      <c r="P95" s="411" t="inlineStr">
        <is>
          <t>ENZYME BLEACH</t>
        </is>
      </c>
      <c r="Q95" s="443" t="inlineStr">
        <is>
          <t>ENZYME HYPO</t>
        </is>
      </c>
      <c r="R95" s="443" t="n"/>
      <c r="S95" s="443" t="inlineStr">
        <is>
          <t>MAXI DRESS</t>
        </is>
      </c>
      <c r="T95" s="443" t="inlineStr">
        <is>
          <t>XS - L</t>
        </is>
      </c>
      <c r="U95" s="416" t="inlineStr">
        <is>
          <t>-</t>
        </is>
      </c>
      <c r="V95" s="443" t="inlineStr">
        <is>
          <t>NEW</t>
        </is>
      </c>
      <c r="W95" s="443" t="n"/>
      <c r="X95" s="443" t="inlineStr">
        <is>
          <t>-</t>
        </is>
      </c>
      <c r="Y95" s="444" t="inlineStr">
        <is>
          <t>TURKEY</t>
        </is>
      </c>
      <c r="Z95" s="428" t="n"/>
      <c r="AA95" s="444" t="inlineStr">
        <is>
          <t>IDEA MODA</t>
        </is>
      </c>
      <c r="AB95" s="428" t="inlineStr">
        <is>
          <t>CEFNAS</t>
        </is>
      </c>
      <c r="AC95" s="487" t="inlineStr">
        <is>
          <t>SS17-020</t>
        </is>
      </c>
      <c r="AD95" s="443" t="inlineStr">
        <is>
          <t>CALIK</t>
        </is>
      </c>
      <c r="AE95" s="508" t="inlineStr">
        <is>
          <t xml:space="preserve">70402D ASHLEY STROMBLUE ORGANIC                </t>
        </is>
      </c>
      <c r="AF95" s="443" t="inlineStr">
        <is>
          <t>D7464B394 ASHLEY</t>
        </is>
      </c>
      <c r="AG95" s="443" t="n"/>
      <c r="AH95" s="508" t="inlineStr">
        <is>
          <t>62% Sustainable fabric</t>
        </is>
      </c>
      <c r="AI95" s="508" t="inlineStr">
        <is>
          <t>62% Organic cotton, 38% cotton</t>
        </is>
      </c>
      <c r="AJ95" s="508" t="inlineStr">
        <is>
          <t>5 oz</t>
        </is>
      </c>
      <c r="AK95" s="421" t="n">
        <v>4.5</v>
      </c>
      <c r="AL95" s="508" t="n">
        <v>3000</v>
      </c>
      <c r="AM95" s="508" t="inlineStr">
        <is>
          <t>6W</t>
        </is>
      </c>
      <c r="AN95" s="443" t="inlineStr">
        <is>
          <t>200 MTRS. RESERVED</t>
        </is>
      </c>
      <c r="AO95" s="443" t="n"/>
      <c r="AP95" s="419" t="n"/>
      <c r="AQ95" s="419" t="n"/>
      <c r="AR95" s="420" t="n">
        <v>2.73</v>
      </c>
      <c r="AS95" s="446" t="n"/>
      <c r="AT95" s="446" t="inlineStr">
        <is>
          <t>EUR</t>
        </is>
      </c>
      <c r="AU95" s="421" t="inlineStr">
        <is>
          <t>FOB</t>
        </is>
      </c>
      <c r="AV95" s="421" t="inlineStr">
        <is>
          <t>30% PP - 70% CAD</t>
        </is>
      </c>
      <c r="AW95" s="421" t="n"/>
      <c r="AX95" s="421">
        <f>IFERROR((BI95*(1-[1]Assumptions!$K$3))*(1-BG95),0)</f>
        <v/>
      </c>
      <c r="AY95" s="421" t="n">
        <v>57.8</v>
      </c>
      <c r="AZ95" s="446" t="n">
        <v>28.9</v>
      </c>
      <c r="BA95" s="421" t="n">
        <v>28.9</v>
      </c>
      <c r="BB95" s="422">
        <f>IFERROR(((IF(BA95&gt;0, BA95, IF(AZ95&gt;0, AZ95, 0))))*INDEX(Assumptions!$B:$B,MATCH(Y95,Assumptions!$A:$A,0)),0)</f>
        <v/>
      </c>
      <c r="BC95" s="422">
        <f>IFERROR(((IF(BA95&gt;0, BA95, IF(AZ95&gt;0, AZ95, 0))))*INDEX(Assumptions!$C:$C,MATCH(Y95,Assumptions!$A:$A,0)),0)</f>
        <v/>
      </c>
      <c r="BD95" s="422">
        <f>IFERROR(((IF(BA95&gt;0, BA95, IF(AZ95&gt;0, AZ95, 0))))*INDEX(Assumptions!$D:$D,MATCH(Y95,Assumptions!$A:$A,0)),0)</f>
        <v/>
      </c>
      <c r="BE95" s="422">
        <f>IFERROR(((IF(BA95&gt;0, BA95, IF(AZ95&gt;0, AZ95, 0))))*INDEX(Assumptions!$G:$G,MATCH(Z95,Assumptions!$F:$F,0)),0)</f>
        <v/>
      </c>
      <c r="BF95" s="422">
        <f>SUM(BB95:BE95)</f>
        <v/>
      </c>
      <c r="BG95" s="423">
        <f>IFERROR(INDEX(Assumptions!$B:$B,MATCH(Y95,Assumptions!$A:$A,0))+INDEX(Assumptions!$C:$C,MATCH(Y95,Assumptions!$A:$A,0))+INDEX(Assumptions!$D:$D,MATCH(Y95,Assumptions!$A:$A,0))+INDEX(Assumptions!$G:$G,MATCH(Z95,Assumptions!$F:$F,0)),0)</f>
        <v/>
      </c>
      <c r="BH95" s="421">
        <f>((IF(BA95&gt;0, BA95, IF(AZ95&gt;0, AZ95, 0))))+BF95</f>
        <v/>
      </c>
      <c r="BI95" s="421">
        <f>BL95/BK95</f>
        <v/>
      </c>
      <c r="BJ95" s="421">
        <f>BL95/2.38</f>
        <v/>
      </c>
      <c r="BK95" s="508" t="n">
        <v>2.5</v>
      </c>
      <c r="BL95" s="421" t="n">
        <v>159.95</v>
      </c>
      <c r="BM95" s="510">
        <f>IF(SUM(AZ95:BA95)=0,0,(BI95-BH95)/BI95)</f>
        <v/>
      </c>
      <c r="BN95" s="421">
        <f>AY95*CA95</f>
        <v/>
      </c>
      <c r="BO95" s="421" t="n"/>
      <c r="BP95" s="421" t="n"/>
      <c r="BQ95" s="679" t="n">
        <v>42524</v>
      </c>
      <c r="BR95" s="448" t="n"/>
      <c r="BS95" s="448" t="n"/>
      <c r="BT95" s="427" t="n">
        <v>1</v>
      </c>
      <c r="BU95" s="448" t="n">
        <v>42555</v>
      </c>
      <c r="BV95" s="448" t="inlineStr">
        <is>
          <t>n/a</t>
        </is>
      </c>
      <c r="BW95" s="448" t="n">
        <v>42573</v>
      </c>
      <c r="BX95" s="448" t="n">
        <v>42650</v>
      </c>
      <c r="BY95" s="428" t="n"/>
      <c r="BZ95" s="428" t="n"/>
      <c r="CA95" s="508" t="n">
        <v>15</v>
      </c>
      <c r="CB95" s="429" t="inlineStr">
        <is>
          <t>S</t>
        </is>
      </c>
      <c r="CC95" s="429" t="n">
        <v>5</v>
      </c>
      <c r="CD95" s="430" t="n">
        <v>42676</v>
      </c>
      <c r="CE95" s="430" t="n"/>
      <c r="CF95" s="675" t="n"/>
      <c r="CG95" s="675" t="n"/>
      <c r="CH95" s="676" t="inlineStr">
        <is>
          <t>S</t>
        </is>
      </c>
      <c r="CI95" s="676" t="n"/>
      <c r="CJ95" s="433" t="n"/>
      <c r="CK95" s="677" t="n">
        <v>42877</v>
      </c>
      <c r="CL95" s="436" t="n"/>
      <c r="CM95" s="436" t="n"/>
      <c r="CN95" s="435" t="n">
        <v>42853</v>
      </c>
      <c r="CO95" s="435" t="n"/>
      <c r="CP95" s="435" t="n"/>
      <c r="CQ95" s="680" t="n">
        <v>42947</v>
      </c>
      <c r="CR95" s="430" t="inlineStr">
        <is>
          <t>HQ</t>
        </is>
      </c>
      <c r="CS95" s="429" t="inlineStr">
        <is>
          <t>4</t>
        </is>
      </c>
      <c r="CT95" s="430" t="n"/>
      <c r="CU95" s="430" t="n"/>
      <c r="CV95" s="676" t="n"/>
      <c r="CW95" s="438" t="n"/>
      <c r="CX95" s="438" t="n"/>
      <c r="CY95" s="438" t="n">
        <v>358</v>
      </c>
      <c r="CZ95" s="439">
        <f>CY95*AR95</f>
        <v/>
      </c>
      <c r="DA95" s="438" t="n"/>
      <c r="DB95" s="438" t="n"/>
      <c r="DC95" s="438" t="n"/>
      <c r="DD95" s="438" t="n">
        <v>4013212</v>
      </c>
      <c r="DE95" s="678">
        <f>CY95*BI95</f>
        <v/>
      </c>
      <c r="DF95" s="678">
        <f>DE95-(CY95*BH95)</f>
        <v/>
      </c>
      <c r="DG95" s="568" t="n"/>
      <c r="DH95" s="568" t="n"/>
      <c r="DI95" s="568" t="n"/>
      <c r="DJ95" s="568" t="n"/>
      <c r="DK95" s="568" t="n"/>
      <c r="DL95" s="568" t="n"/>
      <c r="DM95" s="568" t="n"/>
      <c r="DN95" s="568" t="n"/>
      <c r="DO95" s="568" t="n"/>
      <c r="DP95" s="568" t="n"/>
    </row>
    <row customFormat="1" customHeight="1" ht="15" r="96" s="530">
      <c r="A96" s="487" t="inlineStr">
        <is>
          <t>K170707030</t>
        </is>
      </c>
      <c r="B96" s="415" t="n">
        <v>2020600107</v>
      </c>
      <c r="C96" s="404" t="inlineStr">
        <is>
          <t>NAVY</t>
        </is>
      </c>
      <c r="D96" s="487" t="inlineStr">
        <is>
          <t>GISELLE</t>
        </is>
      </c>
      <c r="E96" s="487" t="inlineStr">
        <is>
          <t>NAVY</t>
        </is>
      </c>
      <c r="F96" s="415" t="n">
        <v>2</v>
      </c>
      <c r="G96" s="405" t="n"/>
      <c r="H96" s="484" t="n"/>
      <c r="I96" s="487" t="n"/>
      <c r="J96" s="552" t="inlineStr">
        <is>
          <t>WOVEN DRESS</t>
        </is>
      </c>
      <c r="K96" s="487" t="n">
        <v>62044100</v>
      </c>
      <c r="L96" s="487" t="inlineStr">
        <is>
          <t>Women's or girls' dresses of wool or fine animal hair (excl. knitted or crocheted and petticoats)</t>
        </is>
      </c>
      <c r="M96" s="410" t="inlineStr">
        <is>
          <t>WOMEN</t>
        </is>
      </c>
      <c r="N96" s="487" t="n"/>
      <c r="O96" s="486" t="n"/>
      <c r="P96" s="486" t="inlineStr">
        <is>
          <t>NON BLEACH</t>
        </is>
      </c>
      <c r="Q96" s="443" t="inlineStr">
        <is>
          <t>N/A</t>
        </is>
      </c>
      <c r="R96" s="443" t="n"/>
      <c r="S96" s="443" t="inlineStr">
        <is>
          <t>WOOL DRESS</t>
        </is>
      </c>
      <c r="T96" s="443" t="inlineStr">
        <is>
          <t>XS - L</t>
        </is>
      </c>
      <c r="U96" s="416" t="inlineStr">
        <is>
          <t>-</t>
        </is>
      </c>
      <c r="V96" s="443" t="inlineStr">
        <is>
          <t>NEW</t>
        </is>
      </c>
      <c r="W96" s="443" t="n"/>
      <c r="X96" s="443" t="inlineStr">
        <is>
          <t>-</t>
        </is>
      </c>
      <c r="Y96" s="444" t="inlineStr">
        <is>
          <t>INDIA</t>
        </is>
      </c>
      <c r="Z96" s="428" t="inlineStr">
        <is>
          <t>INDYBLU</t>
        </is>
      </c>
      <c r="AA96" s="428" t="inlineStr">
        <is>
          <t>BHA</t>
        </is>
      </c>
      <c r="AB96" s="428" t="inlineStr">
        <is>
          <t>-</t>
        </is>
      </c>
      <c r="AC96" s="487" t="inlineStr">
        <is>
          <t>WOOL</t>
        </is>
      </c>
      <c r="AD96" s="443" t="inlineStr">
        <is>
          <t>KIMTEX</t>
        </is>
      </c>
      <c r="AE96" s="443" t="inlineStr">
        <is>
          <t>KOI/AW17/BILKTX/001</t>
        </is>
      </c>
      <c r="AF96" s="443" t="n"/>
      <c r="AG96" s="443" t="n"/>
      <c r="AH96" s="443" t="inlineStr">
        <is>
          <t>70% Sustainable fabric</t>
        </is>
      </c>
      <c r="AI96" s="416" t="inlineStr">
        <is>
          <t>70% Recycled wool, 30% other fibers</t>
        </is>
      </c>
      <c r="AJ96" s="506" t="inlineStr">
        <is>
          <t>350g</t>
        </is>
      </c>
      <c r="AK96" s="443" t="inlineStr">
        <is>
          <t>EUR 6.0/m / 54"</t>
        </is>
      </c>
      <c r="AL96" s="443" t="inlineStr">
        <is>
          <t>Sampling = 100mt / bulk = 1200mt</t>
        </is>
      </c>
      <c r="AM96" s="506" t="inlineStr">
        <is>
          <t>4wk sampling / 6wk bulk</t>
        </is>
      </c>
      <c r="AN96" s="443" t="inlineStr">
        <is>
          <t>SUPPLIER NEEDS TO ORDER</t>
        </is>
      </c>
      <c r="AO96" s="443" t="n"/>
      <c r="AP96" s="419" t="n"/>
      <c r="AQ96" s="419" t="n"/>
      <c r="AR96" s="420" t="n"/>
      <c r="AS96" s="446" t="n"/>
      <c r="AT96" s="446" t="inlineStr">
        <is>
          <t>EUR</t>
        </is>
      </c>
      <c r="AU96" s="421" t="inlineStr">
        <is>
          <t>FOB</t>
        </is>
      </c>
      <c r="AV96" s="421" t="inlineStr">
        <is>
          <t>30 DAYS NETT</t>
        </is>
      </c>
      <c r="AW96" s="421" t="n">
        <v>25</v>
      </c>
      <c r="AX96" s="421">
        <f>IFERROR((BI96*(1-[1]Assumptions!$K$3))*(1-BG96),0)</f>
        <v/>
      </c>
      <c r="AY96" s="446" t="n">
        <v>54</v>
      </c>
      <c r="AZ96" s="446" t="n">
        <v>27.3</v>
      </c>
      <c r="BA96" s="421" t="n">
        <v>27.8</v>
      </c>
      <c r="BB96" s="422">
        <f>IFERROR(((IF(BA96&gt;0, BA96, IF(AZ96&gt;0, AZ96, 0))))*INDEX(Assumptions!$B:$B,MATCH(Y96,Assumptions!$A:$A,0)),0)</f>
        <v/>
      </c>
      <c r="BC96" s="422">
        <f>IFERROR(((IF(BA96&gt;0, BA96, IF(AZ96&gt;0, AZ96, 0))))*INDEX(Assumptions!$C:$C,MATCH(Y96,Assumptions!$A:$A,0)),0)</f>
        <v/>
      </c>
      <c r="BD96" s="422">
        <f>IFERROR(((IF(BA96&gt;0, BA96, IF(AZ96&gt;0, AZ96, 0))))*INDEX(Assumptions!$D:$D,MATCH(Y96,Assumptions!$A:$A,0)),0)</f>
        <v/>
      </c>
      <c r="BE96" s="422">
        <f>IFERROR(((IF(BA96&gt;0, BA96, IF(AZ96&gt;0, AZ96, 0))))*INDEX(Assumptions!$G:$G,MATCH(Z96,Assumptions!$F:$F,0)),0)</f>
        <v/>
      </c>
      <c r="BF96" s="422">
        <f>SUM(BB96:BE96)</f>
        <v/>
      </c>
      <c r="BG96" s="423">
        <f>IFERROR(INDEX(Assumptions!$B:$B,MATCH(Y96,Assumptions!$A:$A,0))+INDEX(Assumptions!$C:$C,MATCH(Y96,Assumptions!$A:$A,0))+INDEX(Assumptions!$D:$D,MATCH(Y96,Assumptions!$A:$A,0))+INDEX(Assumptions!$G:$G,MATCH(Z96,Assumptions!$F:$F,0)),0)</f>
        <v/>
      </c>
      <c r="BH96" s="421">
        <f>((IF(BA96&gt;0, BA96, IF(AZ96&gt;0, AZ96, 0))))+BF96</f>
        <v/>
      </c>
      <c r="BI96" s="421">
        <f>BL96/BK96</f>
        <v/>
      </c>
      <c r="BJ96" s="421">
        <f>BL96/2.38</f>
        <v/>
      </c>
      <c r="BK96" s="508" t="n">
        <v>2.5</v>
      </c>
      <c r="BL96" s="421" t="n">
        <v>189.95</v>
      </c>
      <c r="BM96" s="510">
        <f>IF(SUM(AZ96:BA96)=0,0,(BI96-BH96)/BI96)</f>
        <v/>
      </c>
      <c r="BN96" s="421">
        <f>AY96*CA96</f>
        <v/>
      </c>
      <c r="BO96" s="421" t="n"/>
      <c r="BP96" s="421" t="n"/>
      <c r="BQ96" s="679" t="n">
        <v>42535</v>
      </c>
      <c r="BR96" s="448" t="n">
        <v>42566</v>
      </c>
      <c r="BS96" s="448" t="n"/>
      <c r="BT96" s="427" t="n">
        <v>1</v>
      </c>
      <c r="BU96" s="448" t="n">
        <v>42555</v>
      </c>
      <c r="BV96" s="448" t="n">
        <v>42646</v>
      </c>
      <c r="BW96" s="448" t="inlineStr">
        <is>
          <t>Soon as LANA 2nd proto approved: reqstsd 23-8-2016</t>
        </is>
      </c>
      <c r="BX96" s="448" t="n">
        <v>42650</v>
      </c>
      <c r="BY96" s="428" t="inlineStr">
        <is>
          <t>2nd proto in correct fabric requested for approve of fit and make</t>
        </is>
      </c>
      <c r="BZ96" s="428" t="n"/>
      <c r="CA96" s="508" t="n">
        <v>15</v>
      </c>
      <c r="CB96" s="429" t="inlineStr">
        <is>
          <t>S</t>
        </is>
      </c>
      <c r="CC96" s="429" t="n">
        <v>3</v>
      </c>
      <c r="CD96" s="430" t="n">
        <v>42674</v>
      </c>
      <c r="CE96" s="430" t="inlineStr">
        <is>
          <t>Ready to ship 3 pcs by 28/10/16. Balance bulk by 04/11/16. care;abel is missing in saple!</t>
        </is>
      </c>
      <c r="CF96" s="675" t="n"/>
      <c r="CG96" s="675" t="n"/>
      <c r="CH96" s="676" t="inlineStr">
        <is>
          <t>XS - S- M</t>
        </is>
      </c>
      <c r="CI96" s="676" t="n"/>
      <c r="CJ96" s="433" t="n"/>
      <c r="CK96" s="677" t="n">
        <v>42884</v>
      </c>
      <c r="CL96" s="436" t="n"/>
      <c r="CM96" s="436" t="n"/>
      <c r="CN96" s="690" t="n">
        <v>42887</v>
      </c>
      <c r="CO96" s="435" t="n"/>
      <c r="CP96" s="435" t="n"/>
      <c r="CQ96" s="430" t="n">
        <v>42926</v>
      </c>
      <c r="CR96" s="430" t="inlineStr">
        <is>
          <t>HQ</t>
        </is>
      </c>
      <c r="CS96" s="429" t="inlineStr">
        <is>
          <t>4</t>
        </is>
      </c>
      <c r="CT96" s="430" t="inlineStr">
        <is>
          <t>Sleevelength made -2cm too short</t>
        </is>
      </c>
      <c r="CU96" s="430" t="inlineStr">
        <is>
          <t>Sleevelength made -2cm too short</t>
        </is>
      </c>
      <c r="CV96" s="676" t="n"/>
      <c r="CW96" s="438" t="n"/>
      <c r="CX96" s="438" t="n"/>
      <c r="CY96" s="438" t="n">
        <v>151</v>
      </c>
      <c r="CZ96" s="439">
        <f>CY96*AR96</f>
        <v/>
      </c>
      <c r="DA96" s="438" t="n"/>
      <c r="DB96" s="438" t="n"/>
      <c r="DC96" s="438" t="n"/>
      <c r="DD96" s="438" t="n">
        <v>4013187</v>
      </c>
      <c r="DE96" s="678">
        <f>CY96*BI96</f>
        <v/>
      </c>
      <c r="DF96" s="678">
        <f>DE96-(CY96*BH96)</f>
        <v/>
      </c>
      <c r="DG96" s="530" t="n"/>
      <c r="DH96" s="530" t="n"/>
      <c r="DI96" s="530" t="n"/>
      <c r="DJ96" s="530" t="n"/>
      <c r="DK96" s="530" t="n"/>
      <c r="DL96" s="530" t="n"/>
      <c r="DM96" s="530" t="n"/>
      <c r="DN96" s="530" t="n"/>
      <c r="DO96" s="530" t="n"/>
      <c r="DP96" s="530" t="n"/>
    </row>
    <row customFormat="1" customHeight="1" ht="15.75" r="97" s="568">
      <c r="A97" s="415" t="inlineStr">
        <is>
          <t>K170703041</t>
        </is>
      </c>
      <c r="B97" s="415" t="n">
        <v>2090101376</v>
      </c>
      <c r="C97" s="404" t="inlineStr">
        <is>
          <t>BROWN</t>
        </is>
      </c>
      <c r="D97" s="487" t="inlineStr">
        <is>
          <t>TAJA</t>
        </is>
      </c>
      <c r="E97" s="487" t="inlineStr">
        <is>
          <t>FOREST NIGHT</t>
        </is>
      </c>
      <c r="F97" s="415" t="n">
        <v>2</v>
      </c>
      <c r="G97" s="405" t="n"/>
      <c r="H97" s="484" t="n"/>
      <c r="I97" s="487" t="n"/>
      <c r="J97" s="487" t="inlineStr">
        <is>
          <t>SHIRT</t>
        </is>
      </c>
      <c r="K97" s="536" t="n">
        <v>62063000</v>
      </c>
      <c r="L97" s="487" t="inlineStr">
        <is>
          <t>Women's or girls' blouses, shirts and shirt-blouses of cotton (excl. knitted or crocheted and vests)</t>
        </is>
      </c>
      <c r="M97" s="410" t="inlineStr">
        <is>
          <t>WOMEN</t>
        </is>
      </c>
      <c r="N97" s="487" t="n"/>
      <c r="O97" s="486" t="n"/>
      <c r="P97" s="411" t="inlineStr">
        <is>
          <t>NON BLEACH</t>
        </is>
      </c>
      <c r="Q97" s="443" t="inlineStr">
        <is>
          <t>GMD</t>
        </is>
      </c>
      <c r="R97" s="443" t="n"/>
      <c r="S97" s="416" t="inlineStr">
        <is>
          <t>REGULAR SHIRT</t>
        </is>
      </c>
      <c r="T97" s="443" t="inlineStr">
        <is>
          <t>XS - L</t>
        </is>
      </c>
      <c r="U97" s="416" t="inlineStr">
        <is>
          <t>-</t>
        </is>
      </c>
      <c r="V97" s="443" t="inlineStr">
        <is>
          <t>C/O</t>
        </is>
      </c>
      <c r="W97" s="443" t="n"/>
      <c r="X97" s="443" t="inlineStr">
        <is>
          <t>-</t>
        </is>
      </c>
      <c r="Y97" s="444" t="inlineStr">
        <is>
          <t>BULGARIA</t>
        </is>
      </c>
      <c r="Z97" s="428" t="inlineStr">
        <is>
          <t>UNI TEXTILES</t>
        </is>
      </c>
      <c r="AA97" s="428" t="inlineStr">
        <is>
          <t>EDWARD JEANS</t>
        </is>
      </c>
      <c r="AB97" s="428" t="inlineStr">
        <is>
          <t>ALEXANDROS</t>
        </is>
      </c>
      <c r="AC97" s="487" t="inlineStr">
        <is>
          <t>LINEN TENCEL</t>
        </is>
      </c>
      <c r="AD97" s="443" t="inlineStr">
        <is>
          <t>TEXTIL SANTANDERINA</t>
        </is>
      </c>
      <c r="AE97" s="506" t="inlineStr">
        <is>
          <t>1091: Lenzing certif. code: 11703503</t>
        </is>
      </c>
      <c r="AF97" s="443" t="n"/>
      <c r="AG97" s="443" t="n"/>
      <c r="AH97" s="443" t="inlineStr">
        <is>
          <t>100% Sustainable fabric</t>
        </is>
      </c>
      <c r="AI97" s="506" t="inlineStr">
        <is>
          <t>51% Linen, 49% tencel lyocell</t>
        </is>
      </c>
      <c r="AJ97" s="443" t="inlineStr">
        <is>
          <t>235g</t>
        </is>
      </c>
      <c r="AK97" s="443" t="inlineStr">
        <is>
          <t>€ 4.50</t>
        </is>
      </c>
      <c r="AL97" s="443" t="n">
        <v>1000</v>
      </c>
      <c r="AM97" s="443" t="inlineStr">
        <is>
          <t>6W</t>
        </is>
      </c>
      <c r="AN97" s="443" t="inlineStr">
        <is>
          <t>190 MTRS. RESERVED</t>
        </is>
      </c>
      <c r="AO97" s="443" t="n"/>
      <c r="AP97" s="419" t="n"/>
      <c r="AQ97" s="419" t="n"/>
      <c r="AR97" s="420" t="n"/>
      <c r="AS97" s="446" t="n"/>
      <c r="AT97" s="446" t="inlineStr">
        <is>
          <t>EUR</t>
        </is>
      </c>
      <c r="AU97" s="421" t="inlineStr">
        <is>
          <t>FOB</t>
        </is>
      </c>
      <c r="AV97" s="421" t="inlineStr">
        <is>
          <t>CAD</t>
        </is>
      </c>
      <c r="AW97" s="421" t="inlineStr">
        <is>
          <t>cfmd</t>
        </is>
      </c>
      <c r="AX97" s="421">
        <f>IFERROR((BI97*(1-[1]Assumptions!$K$3))*(1-BG97),0)</f>
        <v/>
      </c>
      <c r="AY97" s="421" t="n">
        <v>43.8</v>
      </c>
      <c r="AZ97" s="446" t="n">
        <v>21.9</v>
      </c>
      <c r="BA97" s="421" t="n">
        <v>21.9</v>
      </c>
      <c r="BB97" s="422">
        <f>IFERROR(((IF(BA97&gt;0, BA97, IF(AZ97&gt;0, AZ97, 0))))*INDEX(Assumptions!$B:$B,MATCH(Y97,Assumptions!$A:$A,0)),0)</f>
        <v/>
      </c>
      <c r="BC97" s="422">
        <f>IFERROR(((IF(BA97&gt;0, BA97, IF(AZ97&gt;0, AZ97, 0))))*INDEX(Assumptions!$C:$C,MATCH(Y97,Assumptions!$A:$A,0)),0)</f>
        <v/>
      </c>
      <c r="BD97" s="422">
        <f>IFERROR(((IF(BA97&gt;0, BA97, IF(AZ97&gt;0, AZ97, 0))))*INDEX(Assumptions!$D:$D,MATCH(Y97,Assumptions!$A:$A,0)),0)</f>
        <v/>
      </c>
      <c r="BE97" s="422">
        <f>IFERROR(((IF(BA97&gt;0, BA97, IF(AZ97&gt;0, AZ97, 0))))*INDEX(Assumptions!$G:$G,MATCH(Z97,Assumptions!$F:$F,0)),0)</f>
        <v/>
      </c>
      <c r="BF97" s="422">
        <f>SUM(BB97:BE97)</f>
        <v/>
      </c>
      <c r="BG97" s="423">
        <f>IFERROR(INDEX(Assumptions!$B:$B,MATCH(Y97,Assumptions!$A:$A,0))+INDEX(Assumptions!$C:$C,MATCH(Y97,Assumptions!$A:$A,0))+INDEX(Assumptions!$D:$D,MATCH(Y97,Assumptions!$A:$A,0))+INDEX(Assumptions!$G:$G,MATCH(Z97,Assumptions!$F:$F,0)),0)</f>
        <v/>
      </c>
      <c r="BH97" s="421">
        <f>((IF(BA97&gt;0, BA97, IF(AZ97&gt;0, AZ97, 0))))+BF97</f>
        <v/>
      </c>
      <c r="BI97" s="421">
        <f>BL97/BK97</f>
        <v/>
      </c>
      <c r="BJ97" s="421">
        <f>BL97/2.38</f>
        <v/>
      </c>
      <c r="BK97" s="508" t="n">
        <v>2.5</v>
      </c>
      <c r="BL97" s="421" t="n">
        <v>119.95</v>
      </c>
      <c r="BM97" s="510">
        <f>IF(SUM(AZ97:BA97)=0,0,(BI97-BH97)/BI97)</f>
        <v/>
      </c>
      <c r="BN97" s="421">
        <f>AY97*CA97</f>
        <v/>
      </c>
      <c r="BO97" s="421" t="n"/>
      <c r="BP97" s="421" t="n"/>
      <c r="BQ97" s="679" t="n">
        <v>42524</v>
      </c>
      <c r="BR97" s="448" t="n"/>
      <c r="BS97" s="448" t="n"/>
      <c r="BT97" s="427" t="n">
        <v>1</v>
      </c>
      <c r="BU97" s="448" t="n">
        <v>42555</v>
      </c>
      <c r="BV97" s="448" t="inlineStr">
        <is>
          <t>Ex fty: 07-10</t>
        </is>
      </c>
      <c r="BW97" s="448" t="n"/>
      <c r="BX97" s="448" t="n">
        <v>42650</v>
      </c>
      <c r="BY97" s="428" t="n"/>
      <c r="BZ97" s="428" t="n"/>
      <c r="CA97" s="508" t="n">
        <v>15</v>
      </c>
      <c r="CB97" s="429" t="inlineStr">
        <is>
          <t>S</t>
        </is>
      </c>
      <c r="CC97" s="429" t="n">
        <v>3</v>
      </c>
      <c r="CD97" s="430" t="n">
        <v>42667</v>
      </c>
      <c r="CE97" s="430" t="n"/>
      <c r="CF97" s="675" t="n"/>
      <c r="CG97" s="675" t="n"/>
      <c r="CH97" s="676" t="inlineStr">
        <is>
          <t>S</t>
        </is>
      </c>
      <c r="CI97" s="676" t="n"/>
      <c r="CJ97" s="433" t="n"/>
      <c r="CK97" s="677" t="n">
        <v>42887</v>
      </c>
      <c r="CL97" s="677" t="n">
        <v>42887</v>
      </c>
      <c r="CM97" s="436" t="n"/>
      <c r="CN97" s="435" t="n">
        <v>42647</v>
      </c>
      <c r="CO97" s="435" t="n"/>
      <c r="CP97" s="435" t="n"/>
      <c r="CQ97" s="430" t="n">
        <v>42929</v>
      </c>
      <c r="CR97" s="430" t="inlineStr">
        <is>
          <t>HQ</t>
        </is>
      </c>
      <c r="CS97" s="429" t="n"/>
      <c r="CT97" s="430" t="inlineStr">
        <is>
          <t>GD came out lighter and faded/wrinkle white lines on sleeves etc.</t>
        </is>
      </c>
      <c r="CU97" s="430" t="n"/>
      <c r="CV97" s="676" t="n"/>
      <c r="CW97" s="438" t="n"/>
      <c r="CX97" s="438" t="n"/>
      <c r="CY97" s="438" t="n">
        <v>274</v>
      </c>
      <c r="CZ97" s="439">
        <f>CY97*AR97</f>
        <v/>
      </c>
      <c r="DA97" s="438" t="n"/>
      <c r="DB97" s="438" t="n"/>
      <c r="DC97" s="438" t="n"/>
      <c r="DD97" s="438" t="n">
        <v>4013196</v>
      </c>
      <c r="DE97" s="678">
        <f>CY97*BI97</f>
        <v/>
      </c>
      <c r="DF97" s="678">
        <f>DE97-(CY97*BH97)</f>
        <v/>
      </c>
      <c r="DG97" s="584" t="n"/>
      <c r="DH97" s="584" t="n"/>
      <c r="DI97" s="584" t="n"/>
      <c r="DJ97" s="584" t="n"/>
      <c r="DK97" s="584" t="n"/>
      <c r="DL97" s="584" t="n"/>
      <c r="DM97" s="584" t="n"/>
      <c r="DN97" s="584" t="n"/>
      <c r="DO97" s="584" t="n"/>
      <c r="DP97" s="584" t="n"/>
    </row>
    <row customFormat="1" customHeight="1" ht="15" r="98" s="498">
      <c r="A98" s="487" t="inlineStr">
        <is>
          <t>K170707040</t>
        </is>
      </c>
      <c r="B98" s="415" t="n">
        <v>2020600105</v>
      </c>
      <c r="C98" s="404" t="inlineStr">
        <is>
          <t>BLACK</t>
        </is>
      </c>
      <c r="D98" s="487" t="inlineStr">
        <is>
          <t>HOLLY</t>
        </is>
      </c>
      <c r="E98" s="487" t="inlineStr">
        <is>
          <t>BLUE BLACK</t>
        </is>
      </c>
      <c r="F98" s="415" t="n">
        <v>2</v>
      </c>
      <c r="G98" s="405" t="n"/>
      <c r="H98" s="484" t="n"/>
      <c r="I98" s="487" t="n"/>
      <c r="J98" s="552" t="inlineStr">
        <is>
          <t>WOVEN DRESS</t>
        </is>
      </c>
      <c r="K98" s="487" t="n">
        <v>62044400</v>
      </c>
      <c r="L98" s="487" t="inlineStr">
        <is>
          <t>Women's or girls' dresses of artificial fibres (excl. knitted or crocheted and petticoats)</t>
        </is>
      </c>
      <c r="M98" s="410" t="inlineStr">
        <is>
          <t>WOMEN</t>
        </is>
      </c>
      <c r="N98" s="487" t="n"/>
      <c r="O98" s="486" t="inlineStr">
        <is>
          <t>21-1</t>
        </is>
      </c>
      <c r="P98" s="486" t="inlineStr">
        <is>
          <t>NON BLEACH</t>
        </is>
      </c>
      <c r="Q98" s="443" t="inlineStr">
        <is>
          <t>Stone &amp; enzyme wash</t>
        </is>
      </c>
      <c r="R98" s="443" t="n"/>
      <c r="S98" s="443" t="inlineStr">
        <is>
          <t>MINIMALIST MAXI DRESS</t>
        </is>
      </c>
      <c r="T98" s="443" t="inlineStr">
        <is>
          <t>XS - L</t>
        </is>
      </c>
      <c r="U98" s="416" t="inlineStr">
        <is>
          <t>-</t>
        </is>
      </c>
      <c r="V98" s="443" t="inlineStr">
        <is>
          <t>NEW</t>
        </is>
      </c>
      <c r="W98" s="443" t="n"/>
      <c r="X98" s="443" t="inlineStr">
        <is>
          <t>-</t>
        </is>
      </c>
      <c r="Y98" s="444" t="inlineStr">
        <is>
          <t>BULGARIA</t>
        </is>
      </c>
      <c r="Z98" s="428" t="inlineStr">
        <is>
          <t>UNI TEXTILES</t>
        </is>
      </c>
      <c r="AA98" s="428" t="inlineStr">
        <is>
          <t>EDWARD JEANS</t>
        </is>
      </c>
      <c r="AB98" s="428" t="inlineStr">
        <is>
          <t>ALEXANDROS</t>
        </is>
      </c>
      <c r="AC98" s="487" t="inlineStr">
        <is>
          <t>BLUE BLACK TENCEL</t>
        </is>
      </c>
      <c r="AD98" s="443" t="inlineStr">
        <is>
          <t>TEXTIL SANTANDERINA</t>
        </is>
      </c>
      <c r="AE98" s="508" t="inlineStr">
        <is>
          <t xml:space="preserve">11166 BLUE BLACK (COLOUR 901) : Lenzing cert. code: 11608792 </t>
        </is>
      </c>
      <c r="AF98" s="508" t="n"/>
      <c r="AG98" s="508" t="n"/>
      <c r="AH98" s="443" t="inlineStr">
        <is>
          <t>100% Sustainable fabric</t>
        </is>
      </c>
      <c r="AI98" s="508" t="inlineStr">
        <is>
          <t>100% Tencel lyocell</t>
        </is>
      </c>
      <c r="AJ98" s="508" t="inlineStr">
        <is>
          <t>200g</t>
        </is>
      </c>
      <c r="AK98" s="421" t="n">
        <v>4.1</v>
      </c>
      <c r="AL98" s="508" t="inlineStr">
        <is>
          <t>STOCK</t>
        </is>
      </c>
      <c r="AM98" s="508" t="inlineStr">
        <is>
          <t>STOCK</t>
        </is>
      </c>
      <c r="AN98" s="443" t="inlineStr">
        <is>
          <t>SUPPLIER NEEDS TO ORDER</t>
        </is>
      </c>
      <c r="AO98" s="508" t="n"/>
      <c r="AP98" s="508" t="n"/>
      <c r="AQ98" s="419" t="n"/>
      <c r="AR98" s="420" t="n"/>
      <c r="AS98" s="446" t="n"/>
      <c r="AT98" s="446" t="inlineStr">
        <is>
          <t>EUR</t>
        </is>
      </c>
      <c r="AU98" s="421" t="inlineStr">
        <is>
          <t>FOB</t>
        </is>
      </c>
      <c r="AV98" s="421" t="inlineStr">
        <is>
          <t>CAD</t>
        </is>
      </c>
      <c r="AW98" s="421" t="inlineStr">
        <is>
          <t>cfmd</t>
        </is>
      </c>
      <c r="AX98" s="421">
        <f>IFERROR((BI98*(1-[1]Assumptions!$K$3))*(1-BG98),0)</f>
        <v/>
      </c>
      <c r="AY98" s="446" t="n">
        <v>59.8</v>
      </c>
      <c r="AZ98" s="446" t="n">
        <v>29.9</v>
      </c>
      <c r="BA98" s="421" t="n">
        <v>29.9</v>
      </c>
      <c r="BB98" s="422">
        <f>IFERROR(((IF(BA98&gt;0, BA98, IF(AZ98&gt;0, AZ98, 0))))*INDEX(Assumptions!$B:$B,MATCH(Y98,Assumptions!$A:$A,0)),0)</f>
        <v/>
      </c>
      <c r="BC98" s="422">
        <f>IFERROR(((IF(BA98&gt;0, BA98, IF(AZ98&gt;0, AZ98, 0))))*INDEX(Assumptions!$C:$C,MATCH(Y98,Assumptions!$A:$A,0)),0)</f>
        <v/>
      </c>
      <c r="BD98" s="422">
        <f>IFERROR(((IF(BA98&gt;0, BA98, IF(AZ98&gt;0, AZ98, 0))))*INDEX(Assumptions!$D:$D,MATCH(Y98,Assumptions!$A:$A,0)),0)</f>
        <v/>
      </c>
      <c r="BE98" s="422">
        <f>IFERROR(((IF(BA98&gt;0, BA98, IF(AZ98&gt;0, AZ98, 0))))*INDEX(Assumptions!$G:$G,MATCH(Z98,Assumptions!$F:$F,0)),0)</f>
        <v/>
      </c>
      <c r="BF98" s="422">
        <f>SUM(BB98:BE98)</f>
        <v/>
      </c>
      <c r="BG98" s="423">
        <f>IFERROR(INDEX(Assumptions!$B:$B,MATCH(Y98,Assumptions!$A:$A,0))+INDEX(Assumptions!$C:$C,MATCH(Y98,Assumptions!$A:$A,0))+INDEX(Assumptions!$D:$D,MATCH(Y98,Assumptions!$A:$A,0))+INDEX(Assumptions!$G:$G,MATCH(Z98,Assumptions!$F:$F,0)),0)</f>
        <v/>
      </c>
      <c r="BH98" s="421">
        <f>((IF(BA98&gt;0, BA98, IF(AZ98&gt;0, AZ98, 0))))+BF98</f>
        <v/>
      </c>
      <c r="BI98" s="421">
        <f>BL98/BK98</f>
        <v/>
      </c>
      <c r="BJ98" s="421">
        <f>BL98/2.38</f>
        <v/>
      </c>
      <c r="BK98" s="508" t="n">
        <v>2.5</v>
      </c>
      <c r="BL98" s="421" t="n">
        <v>149.95</v>
      </c>
      <c r="BM98" s="510">
        <f>IF(SUM(AZ98:BA98)=0,0,(BI98-BH98)/BI98)</f>
        <v/>
      </c>
      <c r="BN98" s="421">
        <f>AY98*CA98</f>
        <v/>
      </c>
      <c r="BO98" s="421" t="n"/>
      <c r="BP98" s="421" t="n"/>
      <c r="BQ98" s="679" t="n">
        <v>42524</v>
      </c>
      <c r="BR98" s="448" t="n">
        <v>42537</v>
      </c>
      <c r="BS98" s="448" t="n"/>
      <c r="BT98" s="427" t="n">
        <v>1</v>
      </c>
      <c r="BU98" s="448" t="n">
        <v>42584</v>
      </c>
      <c r="BV98" s="448" t="n">
        <v>42643</v>
      </c>
      <c r="BW98" s="448" t="n">
        <v>42643</v>
      </c>
      <c r="BX98" s="448" t="n">
        <v>42650</v>
      </c>
      <c r="BY98" s="428" t="n"/>
      <c r="BZ98" s="428" t="n"/>
      <c r="CA98" s="508" t="n">
        <v>15</v>
      </c>
      <c r="CB98" s="429" t="inlineStr">
        <is>
          <t>S</t>
        </is>
      </c>
      <c r="CC98" s="429" t="n">
        <v>3</v>
      </c>
      <c r="CD98" s="430" t="n">
        <v>42667</v>
      </c>
      <c r="CE98" s="430" t="n"/>
      <c r="CF98" s="675" t="n"/>
      <c r="CG98" s="675" t="n"/>
      <c r="CH98" s="676" t="inlineStr">
        <is>
          <t>S</t>
        </is>
      </c>
      <c r="CI98" s="676" t="n"/>
      <c r="CJ98" s="433" t="n"/>
      <c r="CK98" s="677" t="n">
        <v>42877</v>
      </c>
      <c r="CL98" s="677" t="n">
        <v>42877</v>
      </c>
      <c r="CM98" s="436" t="n"/>
      <c r="CN98" s="435" t="n">
        <v>42647</v>
      </c>
      <c r="CO98" s="435" t="n"/>
      <c r="CP98" s="435" t="n"/>
      <c r="CQ98" s="430" t="n">
        <v>42909</v>
      </c>
      <c r="CR98" s="430" t="inlineStr">
        <is>
          <t>GREECE</t>
        </is>
      </c>
      <c r="CS98" s="429" t="inlineStr">
        <is>
          <t>5</t>
        </is>
      </c>
      <c r="CT98" s="430" t="n"/>
      <c r="CU98" s="430" t="n"/>
      <c r="CV98" s="676" t="n"/>
      <c r="CW98" s="438" t="n"/>
      <c r="CX98" s="438" t="n"/>
      <c r="CY98" s="438" t="n">
        <v>253</v>
      </c>
      <c r="CZ98" s="439">
        <f>CY98*AR98</f>
        <v/>
      </c>
      <c r="DA98" s="438" t="n"/>
      <c r="DB98" s="438" t="n"/>
      <c r="DC98" s="438" t="n"/>
      <c r="DD98" s="438" t="n">
        <v>4013200</v>
      </c>
      <c r="DE98" s="678">
        <f>CY98*BI98</f>
        <v/>
      </c>
      <c r="DF98" s="678">
        <f>DE98-(CY98*BH98)</f>
        <v/>
      </c>
      <c r="DG98" s="535" t="n"/>
      <c r="DH98" s="535" t="n"/>
      <c r="DI98" s="535" t="n"/>
      <c r="DJ98" s="535" t="n"/>
      <c r="DK98" s="535" t="n"/>
      <c r="DL98" s="535" t="n"/>
      <c r="DM98" s="535" t="n"/>
      <c r="DN98" s="535" t="n"/>
      <c r="DO98" s="535" t="n"/>
      <c r="DP98" s="535" t="n"/>
    </row>
    <row customFormat="1" customHeight="1" ht="15" r="99" s="568">
      <c r="A99" s="487" t="inlineStr">
        <is>
          <t>K170707051</t>
        </is>
      </c>
      <c r="B99" s="415" t="n">
        <v>2020501668</v>
      </c>
      <c r="C99" s="404" t="inlineStr">
        <is>
          <t>GREY</t>
        </is>
      </c>
      <c r="D99" s="487" t="inlineStr">
        <is>
          <t>JULIANA</t>
        </is>
      </c>
      <c r="E99" s="487" t="inlineStr">
        <is>
          <t>LIGHT GREY TENCEL</t>
        </is>
      </c>
      <c r="F99" s="415" t="n">
        <v>1</v>
      </c>
      <c r="G99" s="405" t="n"/>
      <c r="H99" s="484" t="n"/>
      <c r="I99" s="487" t="n"/>
      <c r="J99" s="552" t="inlineStr">
        <is>
          <t>WOVEN DRESS</t>
        </is>
      </c>
      <c r="K99" s="487" t="n">
        <v>62044400</v>
      </c>
      <c r="L99" s="487" t="inlineStr">
        <is>
          <t>Women's or girls' dresses of artificial fibres (excl. knitted or crocheted and petticoats)</t>
        </is>
      </c>
      <c r="M99" s="410" t="inlineStr">
        <is>
          <t>WOMEN</t>
        </is>
      </c>
      <c r="N99" s="487" t="inlineStr">
        <is>
          <t>RFD</t>
        </is>
      </c>
      <c r="O99" s="486" t="n"/>
      <c r="P99" s="411" t="inlineStr">
        <is>
          <t>NON BLEACH</t>
        </is>
      </c>
      <c r="Q99" s="506" t="inlineStr">
        <is>
          <t>REACTIVE GMD</t>
        </is>
      </c>
      <c r="R99" s="443" t="n"/>
      <c r="S99" s="443" t="inlineStr">
        <is>
          <t>BUTTON DOWN DRESS</t>
        </is>
      </c>
      <c r="T99" s="443" t="inlineStr">
        <is>
          <t>XS - L</t>
        </is>
      </c>
      <c r="U99" s="416" t="inlineStr">
        <is>
          <t>-</t>
        </is>
      </c>
      <c r="V99" s="443" t="inlineStr">
        <is>
          <t>C/O</t>
        </is>
      </c>
      <c r="W99" s="443" t="n"/>
      <c r="X99" s="443" t="inlineStr">
        <is>
          <t>-</t>
        </is>
      </c>
      <c r="Y99" s="444" t="inlineStr">
        <is>
          <t>TURKEY</t>
        </is>
      </c>
      <c r="Z99" s="428" t="n"/>
      <c r="AA99" s="428" t="inlineStr">
        <is>
          <t>IDEA MODA</t>
        </is>
      </c>
      <c r="AB99" s="428" t="inlineStr">
        <is>
          <t xml:space="preserve">UFUK BOYA </t>
        </is>
      </c>
      <c r="AC99" s="539" t="inlineStr">
        <is>
          <t>TENCEL</t>
        </is>
      </c>
      <c r="AD99" s="416" t="inlineStr">
        <is>
          <t>REMA TEKATIL</t>
        </is>
      </c>
      <c r="AE99" s="416" t="inlineStr">
        <is>
          <t>Quicky</t>
        </is>
      </c>
      <c r="AF99" s="508" t="n"/>
      <c r="AG99" s="508" t="n"/>
      <c r="AH99" s="443" t="inlineStr">
        <is>
          <t>100% Sustainable fabric</t>
        </is>
      </c>
      <c r="AI99" s="508" t="inlineStr">
        <is>
          <t>100% Tencel lyocell</t>
        </is>
      </c>
      <c r="AJ99" s="508" t="inlineStr">
        <is>
          <t>185g</t>
        </is>
      </c>
      <c r="AK99" s="421" t="n"/>
      <c r="AL99" s="508" t="n">
        <v>1000</v>
      </c>
      <c r="AM99" s="492" t="inlineStr">
        <is>
          <t>6W</t>
        </is>
      </c>
      <c r="AN99" s="443" t="inlineStr">
        <is>
          <t>SUPPLIER ORDERED</t>
        </is>
      </c>
      <c r="AO99" s="443" t="n"/>
      <c r="AP99" s="419" t="n"/>
      <c r="AQ99" s="419" t="n"/>
      <c r="AR99" s="420" t="n">
        <v>1.95</v>
      </c>
      <c r="AS99" s="446" t="n"/>
      <c r="AT99" s="446" t="inlineStr">
        <is>
          <t>EUR</t>
        </is>
      </c>
      <c r="AU99" s="421" t="inlineStr">
        <is>
          <t>FOB</t>
        </is>
      </c>
      <c r="AV99" s="421" t="inlineStr">
        <is>
          <t>30% PP - 70% CAD</t>
        </is>
      </c>
      <c r="AW99" s="421" t="n"/>
      <c r="AX99" s="421">
        <f>IFERROR((BI99*(1-[1]Assumptions!$K$3))*(1-BG99),0)</f>
        <v/>
      </c>
      <c r="AY99" s="421" t="n">
        <v>56.6</v>
      </c>
      <c r="AZ99" s="446" t="n"/>
      <c r="BA99" s="421" t="n">
        <v>28.3</v>
      </c>
      <c r="BB99" s="422">
        <f>IFERROR(((IF(BA99&gt;0, BA99, IF(AZ99&gt;0, AZ99, 0))))*INDEX(Assumptions!$B:$B,MATCH(Y99,Assumptions!$A:$A,0)),0)</f>
        <v/>
      </c>
      <c r="BC99" s="422">
        <f>IFERROR(((IF(BA99&gt;0, BA99, IF(AZ99&gt;0, AZ99, 0))))*INDEX(Assumptions!$C:$C,MATCH(Y99,Assumptions!$A:$A,0)),0)</f>
        <v/>
      </c>
      <c r="BD99" s="422">
        <f>IFERROR(((IF(BA99&gt;0, BA99, IF(AZ99&gt;0, AZ99, 0))))*INDEX(Assumptions!$D:$D,MATCH(Y99,Assumptions!$A:$A,0)),0)</f>
        <v/>
      </c>
      <c r="BE99" s="422">
        <f>IFERROR(((IF(BA99&gt;0, BA99, IF(AZ99&gt;0, AZ99, 0))))*INDEX(Assumptions!$G:$G,MATCH(Z99,Assumptions!$F:$F,0)),0)</f>
        <v/>
      </c>
      <c r="BF99" s="422">
        <f>SUM(BB99:BE99)</f>
        <v/>
      </c>
      <c r="BG99" s="423">
        <f>IFERROR(INDEX(Assumptions!$B:$B,MATCH(Y99,Assumptions!$A:$A,0))+INDEX(Assumptions!$C:$C,MATCH(Y99,Assumptions!$A:$A,0))+INDEX(Assumptions!$D:$D,MATCH(Y99,Assumptions!$A:$A,0))+INDEX(Assumptions!$G:$G,MATCH(Z99,Assumptions!$F:$F,0)),0)</f>
        <v/>
      </c>
      <c r="BH99" s="421">
        <f>((IF(BA99&gt;0, BA99, IF(AZ99&gt;0, AZ99, 0))))+BF99</f>
        <v/>
      </c>
      <c r="BI99" s="421">
        <f>BL99/BK99</f>
        <v/>
      </c>
      <c r="BJ99" s="421">
        <f>BL99/2.38</f>
        <v/>
      </c>
      <c r="BK99" s="508" t="n">
        <v>2.5</v>
      </c>
      <c r="BL99" s="421" t="n">
        <v>139.95</v>
      </c>
      <c r="BM99" s="510">
        <f>IF(SUM(AZ99:BA99)=0,0,(BI99-BH99)/BI99)</f>
        <v/>
      </c>
      <c r="BN99" s="421">
        <f>AY99*CA99</f>
        <v/>
      </c>
      <c r="BO99" s="421" t="n"/>
      <c r="BP99" s="421" t="n"/>
      <c r="BQ99" s="679" t="n">
        <v>42606</v>
      </c>
      <c r="BR99" s="448" t="n"/>
      <c r="BS99" s="448" t="n"/>
      <c r="BT99" s="427" t="n">
        <v>1</v>
      </c>
      <c r="BU99" s="448" t="n">
        <v>42621</v>
      </c>
      <c r="BV99" s="448" t="n"/>
      <c r="BW99" s="448" t="n">
        <v>42629</v>
      </c>
      <c r="BX99" s="448" t="n">
        <v>42650</v>
      </c>
      <c r="BY99" s="428" t="n"/>
      <c r="BZ99" s="428" t="n"/>
      <c r="CA99" s="508" t="n">
        <v>15</v>
      </c>
      <c r="CB99" s="429" t="inlineStr">
        <is>
          <t>S</t>
        </is>
      </c>
      <c r="CC99" s="429" t="n">
        <v>4</v>
      </c>
      <c r="CD99" s="430" t="n">
        <v>42662</v>
      </c>
      <c r="CE99" s="430" t="inlineStr">
        <is>
          <t>1 piece for photo shoot only / balance 28-10 ex fty. Hangtag is missing in samples!</t>
        </is>
      </c>
      <c r="CF99" s="675" t="n"/>
      <c r="CG99" s="675" t="n"/>
      <c r="CH99" s="676" t="inlineStr">
        <is>
          <t>n/a</t>
        </is>
      </c>
      <c r="CI99" s="676" t="n"/>
      <c r="CJ99" s="433" t="n"/>
      <c r="CK99" s="677" t="n"/>
      <c r="CL99" s="436" t="n"/>
      <c r="CM99" s="436" t="n"/>
      <c r="CN99" s="435" t="n">
        <v>42853</v>
      </c>
      <c r="CO99" s="435" t="n"/>
      <c r="CP99" s="435" t="n"/>
      <c r="CQ99" s="680" t="n">
        <v>42940</v>
      </c>
      <c r="CR99" s="430" t="inlineStr">
        <is>
          <t>HQ</t>
        </is>
      </c>
      <c r="CS99" s="429" t="inlineStr">
        <is>
          <t>4</t>
        </is>
      </c>
      <c r="CT99" s="430" t="n"/>
      <c r="CU99" s="430" t="n"/>
      <c r="CV99" s="676" t="n"/>
      <c r="CW99" s="438" t="n"/>
      <c r="CX99" s="438" t="n"/>
      <c r="CY99" s="438" t="n">
        <v>238</v>
      </c>
      <c r="CZ99" s="439">
        <f>CY99*AR99</f>
        <v/>
      </c>
      <c r="DA99" s="438" t="n"/>
      <c r="DB99" s="438" t="n"/>
      <c r="DC99" s="438" t="n"/>
      <c r="DD99" s="438" t="n">
        <v>4013213</v>
      </c>
      <c r="DE99" s="678">
        <f>CY99*BI99</f>
        <v/>
      </c>
      <c r="DF99" s="678">
        <f>DE99-(CY99*BH99)</f>
        <v/>
      </c>
    </row>
    <row customFormat="1" customHeight="1" ht="15" r="100" s="568">
      <c r="A100" s="521" t="inlineStr">
        <is>
          <t>K170707060</t>
        </is>
      </c>
      <c r="B100" s="464" t="n"/>
      <c r="C100" s="454" t="inlineStr">
        <is>
          <t>RED</t>
        </is>
      </c>
      <c r="D100" s="521" t="inlineStr">
        <is>
          <t>HALEY</t>
        </is>
      </c>
      <c r="E100" s="521" t="inlineStr">
        <is>
          <t>BURNT HENNA</t>
        </is>
      </c>
      <c r="F100" s="464" t="n"/>
      <c r="G100" s="522" t="inlineStr">
        <is>
          <t>x</t>
        </is>
      </c>
      <c r="H100" s="484" t="n">
        <v>42604</v>
      </c>
      <c r="I100" s="521" t="inlineStr">
        <is>
          <t>DOUBLE SOURCED</t>
        </is>
      </c>
      <c r="J100" s="464" t="inlineStr">
        <is>
          <t>WOVEN DRESS</t>
        </is>
      </c>
      <c r="K100" s="521" t="n"/>
      <c r="L100" s="521" t="n"/>
      <c r="M100" s="458" t="inlineStr">
        <is>
          <t>WOMEN</t>
        </is>
      </c>
      <c r="N100" s="521" t="n"/>
      <c r="O100" s="491" t="n"/>
      <c r="P100" s="491" t="n"/>
      <c r="Q100" s="492" t="n"/>
      <c r="R100" s="492" t="n"/>
      <c r="S100" s="492" t="inlineStr">
        <is>
          <t>MANDARIN COLLAR DRESS</t>
        </is>
      </c>
      <c r="T100" s="492" t="n"/>
      <c r="U100" s="492" t="n"/>
      <c r="V100" s="492" t="inlineStr">
        <is>
          <t>NEW</t>
        </is>
      </c>
      <c r="W100" s="492" t="n"/>
      <c r="X100" s="492" t="n"/>
      <c r="Y100" s="493" t="inlineStr">
        <is>
          <t>BULGARIA</t>
        </is>
      </c>
      <c r="Z100" s="494" t="inlineStr">
        <is>
          <t>UNI TEXTILES</t>
        </is>
      </c>
      <c r="AA100" s="494" t="inlineStr">
        <is>
          <t>EDWARD JEANS</t>
        </is>
      </c>
      <c r="AB100" s="494" t="n"/>
      <c r="AC100" s="521" t="inlineStr">
        <is>
          <t>LINEN TENCEL</t>
        </is>
      </c>
      <c r="AD100" s="492" t="inlineStr">
        <is>
          <t>TEXTIL SANTANDERINA</t>
        </is>
      </c>
      <c r="AE100" s="492" t="n">
        <v>1091</v>
      </c>
      <c r="AF100" s="492" t="n"/>
      <c r="AG100" s="492" t="n"/>
      <c r="AH100" s="492" t="inlineStr">
        <is>
          <t>100% Sustainable fabric</t>
        </is>
      </c>
      <c r="AI100" s="492" t="inlineStr">
        <is>
          <t>51% Linen, 49% tencel lyocell</t>
        </is>
      </c>
      <c r="AJ100" s="492" t="inlineStr">
        <is>
          <t>235g</t>
        </is>
      </c>
      <c r="AK100" s="492" t="inlineStr">
        <is>
          <t>€ 4.50</t>
        </is>
      </c>
      <c r="AL100" s="492" t="n">
        <v>1000</v>
      </c>
      <c r="AM100" s="492" t="inlineStr">
        <is>
          <t>6W</t>
        </is>
      </c>
      <c r="AN100" s="492" t="inlineStr">
        <is>
          <t>190 MTRS. RESERVED</t>
        </is>
      </c>
      <c r="AO100" s="492" t="n"/>
      <c r="AP100" s="466" t="n"/>
      <c r="AQ100" s="466" t="n"/>
      <c r="AR100" s="467" t="n"/>
      <c r="AS100" s="495" t="n"/>
      <c r="AT100" s="495" t="n"/>
      <c r="AU100" s="465" t="n"/>
      <c r="AV100" s="465" t="n"/>
      <c r="AW100" s="465" t="n"/>
      <c r="AX100" s="465">
        <f>IFERROR((BI100*(1-[1]Assumptions!$K$3))*(1-BG100),0)</f>
        <v/>
      </c>
      <c r="AY100" s="495" t="n"/>
      <c r="AZ100" s="495" t="n"/>
      <c r="BA100" s="465" t="n">
        <v>27.9</v>
      </c>
      <c r="BB100" s="468">
        <f>IFERROR(((IF(BA100&gt;0, BA100, IF(AY100&gt;0, AY100, IF(AZ100&gt;0, AZ100, 0)))))*INDEX(Assumptions!$B:$B,MATCH(Y100,Assumptions!$A:$A,0)),0)</f>
        <v/>
      </c>
      <c r="BC100" s="468">
        <f>IFERROR(((IF(BA100&gt;0, BA100, IF(AY100&gt;0, AY100, IF(AZ100&gt;0, AZ100, 0)))))*INDEX(Assumptions!$C:$C,MATCH(Y100,Assumptions!$A:$A,0)),0)</f>
        <v/>
      </c>
      <c r="BD100" s="468">
        <f>IFERROR(((IF(BA100&gt;0, BA100, IF(AY100&gt;0, AY100, IF(AZ100&gt;0, AZ100, 0)))))*INDEX(Assumptions!$D:$D,MATCH(Y100,Assumptions!$A:$A,0)),0)</f>
        <v/>
      </c>
      <c r="BE100" s="468">
        <f>IFERROR(((IF(BA100&gt;0, BA100, IF(AY100&gt;0, AY100, IF(AZ100&gt;0, AZ100, 0)))))*INDEX(Assumptions!$G:$G,MATCH(Z100,Assumptions!$F:$F,0)),0)</f>
        <v/>
      </c>
      <c r="BF100" s="468">
        <f>SUM(BB100:BE100)</f>
        <v/>
      </c>
      <c r="BG100" s="469">
        <f>IFERROR(INDEX(Assumptions!$B:$B,MATCH(Y100,Assumptions!$A:$A,0))+INDEX(Assumptions!$C:$C,MATCH(Y100,Assumptions!$A:$A,0))+INDEX(Assumptions!$D:$D,MATCH(Y100,Assumptions!$A:$A,0))+INDEX(Assumptions!$G:$G,MATCH(Z100,Assumptions!$F:$F,0)),0)</f>
        <v/>
      </c>
      <c r="BH100" s="465">
        <f>((IF(BA100&gt;0, BA100, IF(AY100&gt;0, AY100, IF(AZ100&gt;0, AZ100, 0)))))+BF100</f>
        <v/>
      </c>
      <c r="BI100" s="465">
        <f>BL100/BK100</f>
        <v/>
      </c>
      <c r="BJ100" s="465">
        <f>BL100/2.38</f>
        <v/>
      </c>
      <c r="BK100" s="462" t="n">
        <v>2.5</v>
      </c>
      <c r="BL100" s="465" t="n">
        <v>149.95</v>
      </c>
      <c r="BM100" s="523">
        <f>IF(SUM(AZ100:BA100)=0,0,(BI100-BH100)/BI100)</f>
        <v/>
      </c>
      <c r="BN100" s="465">
        <f>AY100*CA100</f>
        <v/>
      </c>
      <c r="BO100" s="465" t="n"/>
      <c r="BP100" s="465" t="n"/>
      <c r="BQ100" s="685" t="n">
        <v>42524</v>
      </c>
      <c r="BR100" s="497" t="n"/>
      <c r="BS100" s="497" t="n"/>
      <c r="BT100" s="472" t="n">
        <v>0</v>
      </c>
      <c r="BU100" s="497" t="inlineStr">
        <is>
          <t>nvt</t>
        </is>
      </c>
      <c r="BV100" s="497" t="n"/>
      <c r="BW100" s="497" t="n"/>
      <c r="BX100" s="497" t="n">
        <v>42650</v>
      </c>
      <c r="BY100" s="494" t="n"/>
      <c r="BZ100" s="494" t="n"/>
      <c r="CA100" s="462" t="n"/>
      <c r="CB100" s="473" t="inlineStr">
        <is>
          <t>S</t>
        </is>
      </c>
      <c r="CC100" s="473" t="n"/>
      <c r="CD100" s="473" t="inlineStr">
        <is>
          <t>EX FTY; 22-10-2016</t>
        </is>
      </c>
      <c r="CE100" s="474" t="n"/>
      <c r="CF100" s="681" t="n"/>
      <c r="CG100" s="681" t="n"/>
      <c r="CH100" s="682" t="n"/>
      <c r="CI100" s="682" t="n"/>
      <c r="CJ100" s="477" t="n"/>
      <c r="CK100" s="683" t="n"/>
      <c r="CL100" s="479" t="n"/>
      <c r="CM100" s="479" t="n"/>
      <c r="CN100" s="480" t="n">
        <v>42647</v>
      </c>
      <c r="CO100" s="480" t="n"/>
      <c r="CP100" s="480" t="n"/>
      <c r="CQ100" s="474" t="n"/>
      <c r="CR100" s="474" t="n"/>
      <c r="CS100" s="429" t="n"/>
      <c r="CT100" s="474" t="n"/>
      <c r="CU100" s="474" t="n"/>
      <c r="CV100" s="682" t="n"/>
      <c r="CW100" s="481" t="n"/>
      <c r="CX100" s="481" t="n"/>
      <c r="CY100" s="481" t="n"/>
      <c r="CZ100" s="481">
        <f>CY100*AR100</f>
        <v/>
      </c>
      <c r="DA100" s="481" t="n"/>
      <c r="DB100" s="481" t="n"/>
      <c r="DC100" s="481" t="n"/>
      <c r="DD100" s="481" t="inlineStr">
        <is>
          <t>-</t>
        </is>
      </c>
      <c r="DE100" s="684">
        <f>CY100*BI100</f>
        <v/>
      </c>
      <c r="DF100" s="684">
        <f>DE100-(CY100*BH100)</f>
        <v/>
      </c>
    </row>
    <row customFormat="1" customHeight="1" ht="15" r="101" s="530">
      <c r="A101" s="487" t="inlineStr">
        <is>
          <t>K170707050</t>
        </is>
      </c>
      <c r="B101" s="415" t="n">
        <v>2020501600</v>
      </c>
      <c r="C101" s="404" t="inlineStr">
        <is>
          <t>BLACK</t>
        </is>
      </c>
      <c r="D101" s="487" t="inlineStr">
        <is>
          <t>JULIANA</t>
        </is>
      </c>
      <c r="E101" s="487" t="inlineStr">
        <is>
          <t>BLUE BLACK</t>
        </is>
      </c>
      <c r="F101" s="415" t="inlineStr">
        <is>
          <t>Core</t>
        </is>
      </c>
      <c r="G101" s="405" t="n"/>
      <c r="H101" s="484" t="n"/>
      <c r="I101" s="487" t="n"/>
      <c r="J101" s="552" t="inlineStr">
        <is>
          <t>WOVEN DRESS</t>
        </is>
      </c>
      <c r="K101" s="487" t="n">
        <v>62044400</v>
      </c>
      <c r="L101" s="487" t="inlineStr">
        <is>
          <t>Women's or girls' dresses of artificial fibres (excl. knitted or crocheted and petticoats)</t>
        </is>
      </c>
      <c r="M101" s="410" t="inlineStr">
        <is>
          <t>WOMEN</t>
        </is>
      </c>
      <c r="N101" s="487" t="n"/>
      <c r="O101" s="486" t="n"/>
      <c r="P101" s="486" t="inlineStr">
        <is>
          <t>NON BLEACH</t>
        </is>
      </c>
      <c r="Q101" s="443" t="inlineStr">
        <is>
          <t>Stone &amp; enzyme wash</t>
        </is>
      </c>
      <c r="R101" s="443" t="n"/>
      <c r="S101" s="443" t="inlineStr">
        <is>
          <t>BUTTON DOWN DRESS</t>
        </is>
      </c>
      <c r="T101" s="443" t="inlineStr">
        <is>
          <t>XS - L</t>
        </is>
      </c>
      <c r="U101" s="416" t="inlineStr">
        <is>
          <t>-</t>
        </is>
      </c>
      <c r="V101" s="443" t="inlineStr">
        <is>
          <t>C/O</t>
        </is>
      </c>
      <c r="W101" s="443" t="inlineStr">
        <is>
          <t>C/O AW16</t>
        </is>
      </c>
      <c r="X101" s="508" t="inlineStr">
        <is>
          <t>ROYAL CORE</t>
        </is>
      </c>
      <c r="Y101" s="444" t="inlineStr">
        <is>
          <t>BULGARIA</t>
        </is>
      </c>
      <c r="Z101" s="428" t="inlineStr">
        <is>
          <t>UNI TEXTILES</t>
        </is>
      </c>
      <c r="AA101" s="428" t="inlineStr">
        <is>
          <t>EDWARD JEANS</t>
        </is>
      </c>
      <c r="AB101" s="428" t="inlineStr">
        <is>
          <t>ALEXANDROS</t>
        </is>
      </c>
      <c r="AC101" s="487" t="inlineStr">
        <is>
          <t>BLUE BLACK TENCEL</t>
        </is>
      </c>
      <c r="AD101" s="443" t="inlineStr">
        <is>
          <t>TEXTIL SANTANDERINA</t>
        </is>
      </c>
      <c r="AE101" s="508" t="inlineStr">
        <is>
          <t xml:space="preserve">11166 BLUE BLACK (COLOUR 901) : Lenzing cert. code: 11608792 </t>
        </is>
      </c>
      <c r="AF101" s="508" t="n"/>
      <c r="AG101" s="508" t="n"/>
      <c r="AH101" s="443" t="inlineStr">
        <is>
          <t>100% Sustainable fabric</t>
        </is>
      </c>
      <c r="AI101" s="508" t="inlineStr">
        <is>
          <t>100% Tencel lyocell</t>
        </is>
      </c>
      <c r="AJ101" s="508" t="inlineStr">
        <is>
          <t>200g</t>
        </is>
      </c>
      <c r="AK101" s="421" t="n">
        <v>4.1</v>
      </c>
      <c r="AL101" s="421" t="inlineStr">
        <is>
          <t>STOCK</t>
        </is>
      </c>
      <c r="AM101" s="508" t="inlineStr">
        <is>
          <t>STOCK</t>
        </is>
      </c>
      <c r="AN101" s="443" t="inlineStr">
        <is>
          <t>SUPPLIER NEEDS TO ORDER</t>
        </is>
      </c>
      <c r="AO101" s="443" t="n"/>
      <c r="AP101" s="419" t="n"/>
      <c r="AQ101" s="419" t="n"/>
      <c r="AR101" s="420" t="n"/>
      <c r="AS101" s="446" t="n"/>
      <c r="AT101" s="446" t="inlineStr">
        <is>
          <t>EUR</t>
        </is>
      </c>
      <c r="AU101" s="421" t="inlineStr">
        <is>
          <t>FOB</t>
        </is>
      </c>
      <c r="AV101" s="421" t="inlineStr">
        <is>
          <t>CAD</t>
        </is>
      </c>
      <c r="AW101" s="421" t="inlineStr">
        <is>
          <t>cfmd</t>
        </is>
      </c>
      <c r="AX101" s="421">
        <f>IFERROR((BI101*(1-[1]Assumptions!$K$3))*(1-BG101),0)</f>
        <v/>
      </c>
      <c r="AY101" s="421" t="n"/>
      <c r="AZ101" s="446" t="n"/>
      <c r="BA101" s="421" t="n">
        <v>27.9</v>
      </c>
      <c r="BB101" s="422">
        <f>IFERROR(((IF(BA101&gt;0, BA101, IF(AZ101&gt;0, AZ101, 0))))*INDEX(Assumptions!$B:$B,MATCH(Y101,Assumptions!$A:$A,0)),0)</f>
        <v/>
      </c>
      <c r="BC101" s="422">
        <f>IFERROR(((IF(BA101&gt;0, BA101, IF(AZ101&gt;0, AZ101, 0))))*INDEX(Assumptions!$C:$C,MATCH(Y101,Assumptions!$A:$A,0)),0)</f>
        <v/>
      </c>
      <c r="BD101" s="422">
        <f>IFERROR(((IF(BA101&gt;0, BA101, IF(AZ101&gt;0, AZ101, 0))))*INDEX(Assumptions!$D:$D,MATCH(Y101,Assumptions!$A:$A,0)),0)</f>
        <v/>
      </c>
      <c r="BE101" s="422">
        <f>IFERROR(((IF(BA101&gt;0, BA101, IF(AZ101&gt;0, AZ101, 0))))*INDEX(Assumptions!$G:$G,MATCH(Z101,Assumptions!$F:$F,0)),0)</f>
        <v/>
      </c>
      <c r="BF101" s="422">
        <f>SUM(BB101:BE101)</f>
        <v/>
      </c>
      <c r="BG101" s="423">
        <f>IFERROR(INDEX(Assumptions!$B:$B,MATCH(Y101,Assumptions!$A:$A,0))+INDEX(Assumptions!$C:$C,MATCH(Y101,Assumptions!$A:$A,0))+INDEX(Assumptions!$D:$D,MATCH(Y101,Assumptions!$A:$A,0))+INDEX(Assumptions!$G:$G,MATCH(Z101,Assumptions!$F:$F,0)),0)</f>
        <v/>
      </c>
      <c r="BH101" s="421">
        <f>((IF(BA101&gt;0, BA101, IF(AZ101&gt;0, AZ101, 0))))+BF101</f>
        <v/>
      </c>
      <c r="BI101" s="421">
        <f>BL101/BK101</f>
        <v/>
      </c>
      <c r="BJ101" s="421">
        <f>BL101/2.38</f>
        <v/>
      </c>
      <c r="BK101" s="508" t="n">
        <v>2.5</v>
      </c>
      <c r="BL101" s="421" t="n">
        <v>139.95</v>
      </c>
      <c r="BM101" s="510">
        <f>IF(SUM(AZ101:BA101)=0,0,(BI101-BH101)/BI101)</f>
        <v/>
      </c>
      <c r="BN101" s="421">
        <f>AY101*CA101</f>
        <v/>
      </c>
      <c r="BO101" s="421" t="n"/>
      <c r="BP101" s="421" t="n"/>
      <c r="BQ101" s="679" t="n"/>
      <c r="BR101" s="448" t="n"/>
      <c r="BS101" s="448" t="n"/>
      <c r="BT101" s="427" t="n">
        <v>0</v>
      </c>
      <c r="BU101" s="448" t="inlineStr">
        <is>
          <t>nvt</t>
        </is>
      </c>
      <c r="BV101" s="448" t="n"/>
      <c r="BW101" s="448" t="n"/>
      <c r="BX101" s="448" t="n"/>
      <c r="BY101" s="428" t="n"/>
      <c r="BZ101" s="428" t="n"/>
      <c r="CA101" s="429" t="n">
        <v>0</v>
      </c>
      <c r="CB101" s="429" t="inlineStr">
        <is>
          <t>N/A</t>
        </is>
      </c>
      <c r="CC101" s="429" t="n"/>
      <c r="CD101" s="430" t="inlineStr">
        <is>
          <t>N/A</t>
        </is>
      </c>
      <c r="CE101" s="430" t="n"/>
      <c r="CF101" s="675" t="n"/>
      <c r="CG101" s="675" t="n"/>
      <c r="CH101" s="676" t="inlineStr">
        <is>
          <t>N/A</t>
        </is>
      </c>
      <c r="CI101" s="676" t="n"/>
      <c r="CJ101" s="433" t="n"/>
      <c r="CK101" s="677" t="n"/>
      <c r="CL101" s="677" t="n">
        <v>42877</v>
      </c>
      <c r="CM101" s="436" t="n"/>
      <c r="CN101" s="435" t="n">
        <v>42647</v>
      </c>
      <c r="CO101" s="435" t="n"/>
      <c r="CP101" s="435" t="n"/>
      <c r="CQ101" s="430" t="n">
        <v>42909</v>
      </c>
      <c r="CR101" s="430" t="inlineStr">
        <is>
          <t>GREECE</t>
        </is>
      </c>
      <c r="CS101" s="429" t="inlineStr">
        <is>
          <t>5</t>
        </is>
      </c>
      <c r="CT101" s="430" t="n"/>
      <c r="CU101" s="430" t="n"/>
      <c r="CV101" s="676" t="n"/>
      <c r="CW101" s="438" t="n"/>
      <c r="CX101" s="438" t="n"/>
      <c r="CY101" s="438" t="n">
        <v>456</v>
      </c>
      <c r="CZ101" s="439">
        <f>CY101*AR101</f>
        <v/>
      </c>
      <c r="DA101" s="438" t="n"/>
      <c r="DB101" s="438" t="n"/>
      <c r="DC101" s="438" t="n"/>
      <c r="DD101" s="438" t="n">
        <v>4013198</v>
      </c>
      <c r="DE101" s="678">
        <f>CY101*BI101</f>
        <v/>
      </c>
      <c r="DF101" s="678">
        <f>DE101-(CY101*BH101)</f>
        <v/>
      </c>
      <c r="DG101" s="568" t="n"/>
      <c r="DH101" s="568" t="n"/>
      <c r="DI101" s="568" t="n"/>
      <c r="DJ101" s="568" t="n"/>
      <c r="DK101" s="568" t="n"/>
      <c r="DL101" s="568" t="n"/>
      <c r="DM101" s="568" t="n"/>
      <c r="DN101" s="568" t="n"/>
      <c r="DO101" s="568" t="n"/>
      <c r="DP101" s="568" t="n"/>
    </row>
    <row customFormat="1" customHeight="1" ht="15" r="102" s="530">
      <c r="A102" s="539" t="inlineStr">
        <is>
          <t>K170707080</t>
        </is>
      </c>
      <c r="B102" s="415" t="n">
        <v>2020600109</v>
      </c>
      <c r="C102" s="404" t="inlineStr">
        <is>
          <t>RED</t>
        </is>
      </c>
      <c r="D102" s="487" t="inlineStr">
        <is>
          <t>HALEY</t>
        </is>
      </c>
      <c r="E102" s="487" t="inlineStr">
        <is>
          <t>BURNT HENNA</t>
        </is>
      </c>
      <c r="F102" s="532" t="n">
        <v>1</v>
      </c>
      <c r="G102" s="538" t="n"/>
      <c r="H102" s="484" t="n"/>
      <c r="I102" s="521" t="n"/>
      <c r="J102" s="552" t="inlineStr">
        <is>
          <t>WOVEN DRESS</t>
        </is>
      </c>
      <c r="K102" s="487" t="n">
        <v>62044990</v>
      </c>
      <c r="L102" s="487" t="inlineStr">
        <is>
          <t>Women's or girls' dresses of textile materials (excl. of silk or silk waste, wool, fine animal hair, cotton or man-made fibres, knitted or crocheted and petticoats)</t>
        </is>
      </c>
      <c r="M102" s="540" t="inlineStr">
        <is>
          <t>WOMEN</t>
        </is>
      </c>
      <c r="N102" s="521" t="n"/>
      <c r="O102" s="541" t="n"/>
      <c r="P102" s="411" t="inlineStr">
        <is>
          <t>NON BLEACH</t>
        </is>
      </c>
      <c r="Q102" s="506" t="inlineStr">
        <is>
          <t>REACTIVE GMD</t>
        </is>
      </c>
      <c r="R102" s="506" t="n"/>
      <c r="S102" s="506" t="inlineStr">
        <is>
          <t>MANDARIN COLLAR DRESS</t>
        </is>
      </c>
      <c r="T102" s="443" t="inlineStr">
        <is>
          <t>XS - L</t>
        </is>
      </c>
      <c r="U102" s="416" t="inlineStr">
        <is>
          <t>-</t>
        </is>
      </c>
      <c r="V102" s="508" t="inlineStr">
        <is>
          <t>NEW</t>
        </is>
      </c>
      <c r="W102" s="506" t="n"/>
      <c r="X102" s="443" t="inlineStr">
        <is>
          <t>-</t>
        </is>
      </c>
      <c r="Y102" s="542" t="inlineStr">
        <is>
          <t>TURKEY</t>
        </is>
      </c>
      <c r="Z102" s="543" t="n"/>
      <c r="AA102" s="444" t="inlineStr">
        <is>
          <t>IDEA MODA</t>
        </is>
      </c>
      <c r="AB102" s="543" t="inlineStr">
        <is>
          <t xml:space="preserve">UFUK BOYA </t>
        </is>
      </c>
      <c r="AC102" s="539" t="inlineStr">
        <is>
          <t>LINEN TENCEL</t>
        </is>
      </c>
      <c r="AD102" s="506" t="inlineStr">
        <is>
          <t>TEXTIL SANTANDERINA</t>
        </is>
      </c>
      <c r="AE102" s="506" t="inlineStr">
        <is>
          <t>1091: Lenzing cert. code: 11703503</t>
        </is>
      </c>
      <c r="AF102" s="506" t="n"/>
      <c r="AG102" s="506" t="n"/>
      <c r="AH102" s="443" t="inlineStr">
        <is>
          <t>100% Sustainable fabric</t>
        </is>
      </c>
      <c r="AI102" s="506" t="inlineStr">
        <is>
          <t>51% Linen, 49% tencel lyocell</t>
        </is>
      </c>
      <c r="AJ102" s="443" t="inlineStr">
        <is>
          <t>235g</t>
        </is>
      </c>
      <c r="AK102" s="506" t="inlineStr">
        <is>
          <t>€ 4.50</t>
        </is>
      </c>
      <c r="AL102" s="506" t="n">
        <v>1000</v>
      </c>
      <c r="AM102" s="506" t="inlineStr">
        <is>
          <t>6W</t>
        </is>
      </c>
      <c r="AN102" s="506" t="inlineStr">
        <is>
          <t>191 MTRS. RESERVED</t>
        </is>
      </c>
      <c r="AO102" s="506" t="n"/>
      <c r="AP102" s="544" t="n"/>
      <c r="AQ102" s="544" t="n"/>
      <c r="AR102" s="420" t="n">
        <v>2.1</v>
      </c>
      <c r="AS102" s="545" t="n"/>
      <c r="AT102" s="446" t="inlineStr">
        <is>
          <t>EUR</t>
        </is>
      </c>
      <c r="AU102" s="421" t="inlineStr">
        <is>
          <t>FOB</t>
        </is>
      </c>
      <c r="AV102" s="421" t="inlineStr">
        <is>
          <t>30% PP - 70% CAD</t>
        </is>
      </c>
      <c r="AW102" s="417" t="n"/>
      <c r="AX102" s="421">
        <f>IFERROR((BI102*(1-[1]Assumptions!$K$3))*(1-BG102),0)</f>
        <v/>
      </c>
      <c r="AY102" s="417" t="n">
        <v>59.6</v>
      </c>
      <c r="AZ102" s="545" t="n">
        <v>29.8</v>
      </c>
      <c r="BA102" s="417" t="n">
        <v>29.8</v>
      </c>
      <c r="BB102" s="422">
        <f>IFERROR(((IF(BA102&gt;0, BA102, IF(AZ102&gt;0, AZ102, 0))))*INDEX(Assumptions!$B:$B,MATCH(Y102,Assumptions!$A:$A,0)),0)</f>
        <v/>
      </c>
      <c r="BC102" s="422">
        <f>IFERROR(((IF(BA102&gt;0, BA102, IF(AZ102&gt;0, AZ102, 0))))*INDEX(Assumptions!$C:$C,MATCH(Y102,Assumptions!$A:$A,0)),0)</f>
        <v/>
      </c>
      <c r="BD102" s="422">
        <f>IFERROR(((IF(BA102&gt;0, BA102, IF(AZ102&gt;0, AZ102, 0))))*INDEX(Assumptions!$D:$D,MATCH(Y102,Assumptions!$A:$A,0)),0)</f>
        <v/>
      </c>
      <c r="BE102" s="422">
        <f>IFERROR(((IF(BA102&gt;0, BA102, IF(AZ102&gt;0, AZ102, 0))))*INDEX(Assumptions!$G:$G,MATCH(Z102,Assumptions!$F:$F,0)),0)</f>
        <v/>
      </c>
      <c r="BF102" s="422">
        <f>SUM(BB102:BE102)</f>
        <v/>
      </c>
      <c r="BG102" s="423">
        <f>IFERROR(INDEX(Assumptions!$B:$B,MATCH(Y102,Assumptions!$A:$A,0))+INDEX(Assumptions!$C:$C,MATCH(Y102,Assumptions!$A:$A,0))+INDEX(Assumptions!$D:$D,MATCH(Y102,Assumptions!$A:$A,0))+INDEX(Assumptions!$G:$G,MATCH(Z102,Assumptions!$F:$F,0)),0)</f>
        <v/>
      </c>
      <c r="BH102" s="421">
        <f>((IF(BA102&gt;0, BA102, IF(AZ102&gt;0, AZ102, 0))))+BF102</f>
        <v/>
      </c>
      <c r="BI102" s="421">
        <f>BL102/BK102</f>
        <v/>
      </c>
      <c r="BJ102" s="421">
        <f>BL102/2.38</f>
        <v/>
      </c>
      <c r="BK102" s="508" t="n">
        <v>2.5</v>
      </c>
      <c r="BL102" s="421" t="n">
        <v>149.95</v>
      </c>
      <c r="BM102" s="510">
        <f>IF(SUM(AZ102:BA102)=0,0,(BI102-BH102)/BI102)</f>
        <v/>
      </c>
      <c r="BN102" s="421">
        <f>AY102*CA102</f>
        <v/>
      </c>
      <c r="BO102" s="417" t="n"/>
      <c r="BP102" s="417" t="n"/>
      <c r="BQ102" s="692" t="n">
        <v>42524</v>
      </c>
      <c r="BR102" s="488" t="n"/>
      <c r="BS102" s="488" t="inlineStr">
        <is>
          <t>ETD 15-7-2016</t>
        </is>
      </c>
      <c r="BT102" s="547" t="n">
        <v>1</v>
      </c>
      <c r="BU102" s="488" t="n">
        <v>42572</v>
      </c>
      <c r="BV102" s="488" t="n">
        <v>42621</v>
      </c>
      <c r="BW102" s="488" t="n">
        <v>42629</v>
      </c>
      <c r="BX102" s="488" t="n">
        <v>42650</v>
      </c>
      <c r="BY102" s="543" t="n"/>
      <c r="BZ102" s="543" t="n"/>
      <c r="CA102" s="508" t="n">
        <v>15</v>
      </c>
      <c r="CB102" s="548" t="inlineStr">
        <is>
          <t>S</t>
        </is>
      </c>
      <c r="CC102" s="548" t="n">
        <v>3</v>
      </c>
      <c r="CD102" s="430" t="n">
        <v>42667</v>
      </c>
      <c r="CE102" s="514" t="inlineStr">
        <is>
          <t>Sleeve + 3cm</t>
        </is>
      </c>
      <c r="CF102" s="514" t="inlineStr">
        <is>
          <t>Sleeve + 3cm</t>
        </is>
      </c>
      <c r="CG102" s="687" t="n"/>
      <c r="CH102" s="689" t="inlineStr">
        <is>
          <t>S</t>
        </is>
      </c>
      <c r="CI102" s="689" t="n"/>
      <c r="CJ102" s="549" t="n"/>
      <c r="CK102" s="677" t="n">
        <v>42887</v>
      </c>
      <c r="CL102" s="517" t="n"/>
      <c r="CM102" s="517" t="n">
        <v>42895</v>
      </c>
      <c r="CN102" s="518" t="n">
        <v>42856</v>
      </c>
      <c r="CO102" s="518" t="n"/>
      <c r="CP102" s="518" t="n"/>
      <c r="CQ102" s="680" t="n">
        <v>42926</v>
      </c>
      <c r="CR102" s="514" t="inlineStr">
        <is>
          <t>HQ</t>
        </is>
      </c>
      <c r="CS102" s="429" t="inlineStr">
        <is>
          <t>4</t>
        </is>
      </c>
      <c r="CT102" s="514" t="n"/>
      <c r="CU102" s="514" t="n"/>
      <c r="CV102" s="689" t="n"/>
      <c r="CW102" s="520" t="n"/>
      <c r="CX102" s="520" t="n"/>
      <c r="CY102" s="438" t="n">
        <v>332</v>
      </c>
      <c r="CZ102" s="439">
        <f>CY102*AR102</f>
        <v/>
      </c>
      <c r="DA102" s="520" t="n"/>
      <c r="DB102" s="520" t="n"/>
      <c r="DC102" s="520" t="n"/>
      <c r="DD102" s="438" t="n">
        <v>4013214</v>
      </c>
      <c r="DE102" s="678">
        <f>CY102*BI102</f>
        <v/>
      </c>
      <c r="DF102" s="678">
        <f>DE102-(CY102*BH102)</f>
        <v/>
      </c>
      <c r="DG102" s="535" t="n"/>
      <c r="DH102" s="535" t="n"/>
      <c r="DI102" s="535" t="n"/>
      <c r="DJ102" s="535" t="n"/>
      <c r="DK102" s="535" t="n"/>
      <c r="DL102" s="535" t="n"/>
      <c r="DM102" s="535" t="n"/>
      <c r="DN102" s="535" t="n"/>
      <c r="DO102" s="535" t="n"/>
      <c r="DP102" s="535" t="n"/>
    </row>
    <row customFormat="1" customHeight="1" ht="15" r="103" s="568">
      <c r="A103" s="415" t="inlineStr">
        <is>
          <t>K170708010</t>
        </is>
      </c>
      <c r="B103" s="415" t="n">
        <v>2030300008</v>
      </c>
      <c r="C103" s="404" t="inlineStr">
        <is>
          <t>INDIGO</t>
        </is>
      </c>
      <c r="D103" s="487" t="inlineStr">
        <is>
          <t>MIA</t>
        </is>
      </c>
      <c r="E103" s="487" t="inlineStr">
        <is>
          <t>HAND WOVEN SLUB</t>
        </is>
      </c>
      <c r="F103" s="415" t="n">
        <v>2</v>
      </c>
      <c r="G103" s="405" t="n"/>
      <c r="H103" s="484" t="n"/>
      <c r="I103" s="487" t="n"/>
      <c r="J103" s="487" t="inlineStr">
        <is>
          <t>SKIRT</t>
        </is>
      </c>
      <c r="K103" s="487" t="n">
        <v>62045200</v>
      </c>
      <c r="L103" s="487" t="inlineStr">
        <is>
          <t>Women's or girls' skirts and divided skirts of cotton (excl. knitted or crocheted and petticoats)</t>
        </is>
      </c>
      <c r="M103" s="410" t="inlineStr">
        <is>
          <t>WOMEN</t>
        </is>
      </c>
      <c r="N103" s="487" t="n"/>
      <c r="O103" s="411" t="inlineStr">
        <is>
          <t>20-1</t>
        </is>
      </c>
      <c r="P103" s="411" t="inlineStr">
        <is>
          <t>ENZYME STONE BLEACH</t>
        </is>
      </c>
      <c r="Q103" s="443" t="inlineStr">
        <is>
          <t>ENZYME PERLİT HYPO</t>
        </is>
      </c>
      <c r="R103" s="443" t="n"/>
      <c r="S103" s="443" t="inlineStr">
        <is>
          <t>WRAP SKIRT</t>
        </is>
      </c>
      <c r="T103" s="443" t="inlineStr">
        <is>
          <t>XS - L</t>
        </is>
      </c>
      <c r="U103" s="416" t="inlineStr">
        <is>
          <t>-</t>
        </is>
      </c>
      <c r="V103" s="508" t="inlineStr">
        <is>
          <t>NEW</t>
        </is>
      </c>
      <c r="W103" s="443" t="n"/>
      <c r="X103" s="443" t="inlineStr">
        <is>
          <t>-</t>
        </is>
      </c>
      <c r="Y103" s="444" t="inlineStr">
        <is>
          <t>TURKEY</t>
        </is>
      </c>
      <c r="Z103" s="428" t="n"/>
      <c r="AA103" s="428" t="inlineStr">
        <is>
          <t>IDEA MODA</t>
        </is>
      </c>
      <c r="AB103" s="428" t="inlineStr">
        <is>
          <t>CEFNAS</t>
        </is>
      </c>
      <c r="AC103" s="487" t="inlineStr">
        <is>
          <t>HAND WOVEN SLUB</t>
        </is>
      </c>
      <c r="AD103" s="443" t="inlineStr">
        <is>
          <t>CALIK</t>
        </is>
      </c>
      <c r="AE103" s="508" t="inlineStr">
        <is>
          <t>D7563O112 hand woven slub</t>
        </is>
      </c>
      <c r="AF103" s="508" t="n"/>
      <c r="AG103" s="508" t="n"/>
      <c r="AH103" s="443" t="inlineStr">
        <is>
          <t>100% Sustainable fabric</t>
        </is>
      </c>
      <c r="AI103" s="508" t="inlineStr">
        <is>
          <t>100% Organic cotton</t>
        </is>
      </c>
      <c r="AJ103" s="416" t="inlineStr">
        <is>
          <t>15 oz</t>
        </is>
      </c>
      <c r="AK103" s="421" t="inlineStr">
        <is>
          <t>€ 5,00 / 138</t>
        </is>
      </c>
      <c r="AL103" s="508" t="n">
        <v>3000</v>
      </c>
      <c r="AM103" s="492" t="inlineStr">
        <is>
          <t>6W</t>
        </is>
      </c>
      <c r="AN103" s="443" t="inlineStr">
        <is>
          <t>CALIK TO CFM STOCK</t>
        </is>
      </c>
      <c r="AO103" s="443" t="n"/>
      <c r="AP103" s="419" t="n"/>
      <c r="AQ103" s="419" t="n"/>
      <c r="AR103" s="420" t="n">
        <v>1.35</v>
      </c>
      <c r="AS103" s="446" t="n"/>
      <c r="AT103" s="446" t="inlineStr">
        <is>
          <t>EUR</t>
        </is>
      </c>
      <c r="AU103" s="421" t="inlineStr">
        <is>
          <t>FOB</t>
        </is>
      </c>
      <c r="AV103" s="421" t="inlineStr">
        <is>
          <t>30% PP - 70% CAD</t>
        </is>
      </c>
      <c r="AW103" s="421" t="inlineStr">
        <is>
          <t>cfmd</t>
        </is>
      </c>
      <c r="AX103" s="421">
        <f>IFERROR((BI103*(1-[1]Assumptions!$K$3))*(1-BG103),0)</f>
        <v/>
      </c>
      <c r="AY103" s="421" t="n">
        <v>38.8</v>
      </c>
      <c r="AZ103" s="446" t="n">
        <v>19.4</v>
      </c>
      <c r="BA103" s="421" t="n">
        <v>19.4</v>
      </c>
      <c r="BB103" s="422">
        <f>IFERROR(((IF(BA103&gt;0, BA103, IF(AZ103&gt;0, AZ103, 0))))*INDEX(Assumptions!$B:$B,MATCH(Y103,Assumptions!$A:$A,0)),0)</f>
        <v/>
      </c>
      <c r="BC103" s="422">
        <f>IFERROR(((IF(BA103&gt;0, BA103, IF(AZ103&gt;0, AZ103, 0))))*INDEX(Assumptions!$C:$C,MATCH(Y103,Assumptions!$A:$A,0)),0)</f>
        <v/>
      </c>
      <c r="BD103" s="422">
        <f>IFERROR(((IF(BA103&gt;0, BA103, IF(AZ103&gt;0, AZ103, 0))))*INDEX(Assumptions!$D:$D,MATCH(Y103,Assumptions!$A:$A,0)),0)</f>
        <v/>
      </c>
      <c r="BE103" s="422">
        <f>IFERROR(((IF(BA103&gt;0, BA103, IF(AZ103&gt;0, AZ103, 0))))*INDEX(Assumptions!$G:$G,MATCH(Z103,Assumptions!$F:$F,0)),0)</f>
        <v/>
      </c>
      <c r="BF103" s="422">
        <f>SUM(BB103:BE103)</f>
        <v/>
      </c>
      <c r="BG103" s="423">
        <f>IFERROR(INDEX(Assumptions!$B:$B,MATCH(Y103,Assumptions!$A:$A,0))+INDEX(Assumptions!$C:$C,MATCH(Y103,Assumptions!$A:$A,0))+INDEX(Assumptions!$D:$D,MATCH(Y103,Assumptions!$A:$A,0))+INDEX(Assumptions!$G:$G,MATCH(Z103,Assumptions!$F:$F,0)),0)</f>
        <v/>
      </c>
      <c r="BH103" s="421">
        <f>((IF(BA103&gt;0, BA103, IF(AZ103&gt;0, AZ103, 0))))+BF103</f>
        <v/>
      </c>
      <c r="BI103" s="421">
        <f>BL103/BK103</f>
        <v/>
      </c>
      <c r="BJ103" s="421">
        <f>BL103/2.38</f>
        <v/>
      </c>
      <c r="BK103" s="508" t="n">
        <v>2.5</v>
      </c>
      <c r="BL103" s="421" t="n">
        <v>119.95</v>
      </c>
      <c r="BM103" s="510">
        <f>IF(SUM(AZ103:BA103)=0,0,(BI103-BH103)/BI103)</f>
        <v/>
      </c>
      <c r="BN103" s="421">
        <f>AY103*CA103</f>
        <v/>
      </c>
      <c r="BO103" s="421" t="n"/>
      <c r="BP103" s="421" t="n"/>
      <c r="BQ103" s="679" t="n">
        <v>42524</v>
      </c>
      <c r="BR103" s="448" t="n">
        <v>42548</v>
      </c>
      <c r="BS103" s="448" t="n"/>
      <c r="BT103" s="427" t="inlineStr">
        <is>
          <t>1</t>
        </is>
      </c>
      <c r="BU103" s="448" t="n">
        <v>42555</v>
      </c>
      <c r="BV103" s="534" t="n">
        <v>42621</v>
      </c>
      <c r="BW103" s="448" t="n">
        <v>42627</v>
      </c>
      <c r="BX103" s="448" t="n">
        <v>42650</v>
      </c>
      <c r="BY103" s="428" t="n"/>
      <c r="BZ103" s="428" t="n"/>
      <c r="CA103" s="508" t="n">
        <v>15</v>
      </c>
      <c r="CB103" s="429" t="inlineStr">
        <is>
          <t>S</t>
        </is>
      </c>
      <c r="CC103" s="429" t="n">
        <v>3</v>
      </c>
      <c r="CD103" s="430" t="n">
        <v>42667</v>
      </c>
      <c r="CE103" s="430" t="inlineStr">
        <is>
          <t>wrong inside WB buttons</t>
        </is>
      </c>
      <c r="CF103" s="675" t="n"/>
      <c r="CG103" s="675" t="n"/>
      <c r="CH103" s="676" t="inlineStr">
        <is>
          <t>S</t>
        </is>
      </c>
      <c r="CI103" s="676" t="n"/>
      <c r="CJ103" s="433" t="n"/>
      <c r="CK103" s="677" t="n">
        <v>42877</v>
      </c>
      <c r="CL103" s="436" t="n"/>
      <c r="CM103" s="436" t="n"/>
      <c r="CN103" s="435" t="n">
        <v>42853</v>
      </c>
      <c r="CO103" s="435" t="n"/>
      <c r="CP103" s="435" t="n"/>
      <c r="CQ103" s="680" t="n">
        <v>42906</v>
      </c>
      <c r="CR103" s="430" t="inlineStr">
        <is>
          <t>HQ</t>
        </is>
      </c>
      <c r="CS103" s="429" t="inlineStr">
        <is>
          <t>4</t>
        </is>
      </c>
      <c r="CT103" s="430" t="n"/>
      <c r="CU103" s="430" t="n"/>
      <c r="CV103" s="676" t="n"/>
      <c r="CW103" s="438" t="n"/>
      <c r="CX103" s="438" t="n"/>
      <c r="CY103" s="438" t="n">
        <v>257</v>
      </c>
      <c r="CZ103" s="439">
        <f>CY103*AR103</f>
        <v/>
      </c>
      <c r="DA103" s="438" t="n"/>
      <c r="DB103" s="438" t="n"/>
      <c r="DC103" s="438" t="n"/>
      <c r="DD103" s="438" t="n">
        <v>4013215</v>
      </c>
      <c r="DE103" s="678">
        <f>CY103*BI103</f>
        <v/>
      </c>
      <c r="DF103" s="678">
        <f>DE103-(CY103*BH103)</f>
        <v/>
      </c>
      <c r="DG103" s="530" t="n"/>
      <c r="DH103" s="530" t="n"/>
      <c r="DI103" s="530" t="n"/>
      <c r="DJ103" s="530" t="n"/>
      <c r="DK103" s="530" t="n"/>
      <c r="DL103" s="530" t="n"/>
      <c r="DM103" s="530" t="n"/>
      <c r="DN103" s="530" t="n"/>
      <c r="DO103" s="530" t="n"/>
      <c r="DP103" s="530" t="n"/>
    </row>
    <row customFormat="1" customHeight="1" ht="15" r="104" s="530">
      <c r="A104" s="415" t="inlineStr">
        <is>
          <t>K170708020</t>
        </is>
      </c>
      <c r="B104" s="415" t="n">
        <v>2030200071</v>
      </c>
      <c r="C104" s="404" t="inlineStr">
        <is>
          <t>RINSED</t>
        </is>
      </c>
      <c r="D104" s="487" t="inlineStr">
        <is>
          <t xml:space="preserve">MURIEL </t>
        </is>
      </c>
      <c r="E104" s="487" t="inlineStr">
        <is>
          <t>DENIM</t>
        </is>
      </c>
      <c r="F104" s="415" t="n">
        <v>2</v>
      </c>
      <c r="G104" s="405" t="n"/>
      <c r="H104" s="674" t="n"/>
      <c r="I104" s="487" t="n"/>
      <c r="J104" s="487" t="inlineStr">
        <is>
          <t>SKIRT</t>
        </is>
      </c>
      <c r="K104" s="487" t="n">
        <v>62045200</v>
      </c>
      <c r="L104" s="487" t="inlineStr">
        <is>
          <t>Women's or girls' skirts and divided skirts of cotton (excl. knitted or crocheted and petticoats)</t>
        </is>
      </c>
      <c r="M104" s="410" t="inlineStr">
        <is>
          <t>WOMEN</t>
        </is>
      </c>
      <c r="N104" s="487" t="n"/>
      <c r="O104" s="411" t="inlineStr">
        <is>
          <t>23-11</t>
        </is>
      </c>
      <c r="P104" s="508" t="inlineStr">
        <is>
          <t>NON BLEACH</t>
        </is>
      </c>
      <c r="Q104" s="508" t="n"/>
      <c r="R104" s="443" t="inlineStr">
        <is>
          <t>WARP</t>
        </is>
      </c>
      <c r="S104" s="443" t="inlineStr">
        <is>
          <t>PENCIL SKIRT</t>
        </is>
      </c>
      <c r="T104" s="443" t="inlineStr">
        <is>
          <t>XS - L</t>
        </is>
      </c>
      <c r="U104" s="416" t="inlineStr">
        <is>
          <t>-</t>
        </is>
      </c>
      <c r="V104" s="508" t="inlineStr">
        <is>
          <t>NEW</t>
        </is>
      </c>
      <c r="W104" s="443" t="n"/>
      <c r="X104" s="508" t="inlineStr">
        <is>
          <t>-</t>
        </is>
      </c>
      <c r="Y104" s="444" t="inlineStr">
        <is>
          <t>TUNISIA</t>
        </is>
      </c>
      <c r="Z104" s="428" t="inlineStr">
        <is>
          <t>ARTLAB</t>
        </is>
      </c>
      <c r="AA104" s="428" t="inlineStr">
        <is>
          <t>ARTLAB</t>
        </is>
      </c>
      <c r="AB104" s="427" t="inlineStr">
        <is>
          <t>INTERWASHING</t>
        </is>
      </c>
      <c r="AC104" s="487" t="n"/>
      <c r="AD104" s="443" t="inlineStr">
        <is>
          <t>ORTA</t>
        </is>
      </c>
      <c r="AE104" s="508" t="inlineStr">
        <is>
          <t>9593A-48 Crimson warp stretch</t>
        </is>
      </c>
      <c r="AF104" s="508" t="inlineStr">
        <is>
          <t>8551A-48 crimson warp stretch</t>
        </is>
      </c>
      <c r="AG104" s="415" t="inlineStr">
        <is>
          <t>TBC</t>
        </is>
      </c>
      <c r="AH104" s="508" t="inlineStr">
        <is>
          <t>99% Sustainable fabric</t>
        </is>
      </c>
      <c r="AI104" s="508" t="inlineStr">
        <is>
          <t>99% Organic cotton, 1% elastane</t>
        </is>
      </c>
      <c r="AJ104" s="416" t="inlineStr">
        <is>
          <t>13,5 oz</t>
        </is>
      </c>
      <c r="AK104" s="417" t="inlineStr">
        <is>
          <t>5,75 / 150</t>
        </is>
      </c>
      <c r="AL104" s="416" t="n">
        <v>3000</v>
      </c>
      <c r="AM104" s="506" t="inlineStr">
        <is>
          <t>6-12 weeks</t>
        </is>
      </c>
      <c r="AN104" s="443" t="inlineStr">
        <is>
          <t>615M ORDRED BY MARIA</t>
        </is>
      </c>
      <c r="AO104" s="443" t="n"/>
      <c r="AP104" s="419" t="n"/>
      <c r="AQ104" s="419" t="n"/>
      <c r="AR104" s="420" t="n">
        <v>0.8</v>
      </c>
      <c r="AS104" s="446" t="inlineStr">
        <is>
          <t>PETRA</t>
        </is>
      </c>
      <c r="AT104" s="421" t="inlineStr">
        <is>
          <t>EUR</t>
        </is>
      </c>
      <c r="AU104" s="421" t="inlineStr">
        <is>
          <t>FOB</t>
        </is>
      </c>
      <c r="AV104" s="421" t="inlineStr">
        <is>
          <t>90 DAYS NETT</t>
        </is>
      </c>
      <c r="AW104" s="421" t="inlineStr">
        <is>
          <t>cfmd</t>
        </is>
      </c>
      <c r="AX104" s="421">
        <f>IFERROR((BI104*(1-[1]Assumptions!$K$3))*(1-BG104),0)</f>
        <v/>
      </c>
      <c r="AY104" s="421" t="n">
        <v>45</v>
      </c>
      <c r="AZ104" s="446" t="n"/>
      <c r="BA104" s="421" t="n">
        <v>16.5</v>
      </c>
      <c r="BB104" s="422">
        <f>IFERROR(((IF(BA104&gt;0, BA104, IF(AZ104&gt;0, AZ104, 0))))*INDEX(Assumptions!$B:$B,MATCH(Y104,Assumptions!$A:$A,0)),0)</f>
        <v/>
      </c>
      <c r="BC104" s="422">
        <f>IFERROR(((IF(BA104&gt;0, BA104, IF(AZ104&gt;0, AZ104, 0))))*INDEX(Assumptions!$C:$C,MATCH(Y104,Assumptions!$A:$A,0)),0)</f>
        <v/>
      </c>
      <c r="BD104" s="422">
        <f>IFERROR(((IF(BA104&gt;0, BA104, IF(AZ104&gt;0, AZ104, 0))))*INDEX(Assumptions!$D:$D,MATCH(Y104,Assumptions!$A:$A,0)),0)</f>
        <v/>
      </c>
      <c r="BE104" s="422">
        <f>IFERROR(((IF(BA104&gt;0, BA104, IF(AZ104&gt;0, AZ104, 0))))*INDEX(Assumptions!$G:$G,MATCH(Z104,Assumptions!$F:$F,0)),0)</f>
        <v/>
      </c>
      <c r="BF104" s="422">
        <f>SUM(BB104:BE104)</f>
        <v/>
      </c>
      <c r="BG104" s="423">
        <f>IFERROR(INDEX(Assumptions!$B:$B,MATCH(Y104,Assumptions!$A:$A,0))+INDEX(Assumptions!$C:$C,MATCH(Y104,Assumptions!$A:$A,0))+INDEX(Assumptions!$D:$D,MATCH(Y104,Assumptions!$A:$A,0))+INDEX(Assumptions!$G:$G,MATCH(Z104,Assumptions!$F:$F,0)),0)</f>
        <v/>
      </c>
      <c r="BH104" s="421">
        <f>((IF(BA104&gt;0, BA104, IF(AZ104&gt;0, AZ104, 0))))+BF104</f>
        <v/>
      </c>
      <c r="BI104" s="421">
        <f>BL104/BK104</f>
        <v/>
      </c>
      <c r="BJ104" s="421">
        <f>BL104/2.38</f>
        <v/>
      </c>
      <c r="BK104" s="508" t="n">
        <v>2.5</v>
      </c>
      <c r="BL104" s="421" t="n">
        <v>99.95</v>
      </c>
      <c r="BM104" s="510">
        <f>IF(SUM(AZ104:BA104)=0,0,(BI104-BH104)/BI104)</f>
        <v/>
      </c>
      <c r="BN104" s="421">
        <f>AY104*CA104</f>
        <v/>
      </c>
      <c r="BO104" s="421" t="n">
        <v>1.1</v>
      </c>
      <c r="BP104" s="421" t="n">
        <v>0.49</v>
      </c>
      <c r="BQ104" s="679" t="n">
        <v>42544</v>
      </c>
      <c r="BR104" s="448" t="n"/>
      <c r="BS104" s="448" t="n"/>
      <c r="BT104" s="427" t="n">
        <v>1</v>
      </c>
      <c r="BU104" s="448" t="n">
        <v>42571</v>
      </c>
      <c r="BV104" s="448" t="n"/>
      <c r="BW104" s="448" t="n">
        <v>42577</v>
      </c>
      <c r="BX104" s="448" t="n">
        <v>42650</v>
      </c>
      <c r="BY104" s="428" t="n"/>
      <c r="BZ104" s="428" t="n"/>
      <c r="CA104" s="508" t="n">
        <v>15</v>
      </c>
      <c r="CB104" s="429" t="inlineStr">
        <is>
          <t>S</t>
        </is>
      </c>
      <c r="CC104" s="429" t="n">
        <v>3</v>
      </c>
      <c r="CD104" s="430" t="n">
        <v>42669</v>
      </c>
      <c r="CE104" s="430" t="n"/>
      <c r="CF104" s="675" t="n"/>
      <c r="CG104" s="675" t="n"/>
      <c r="CH104" s="676" t="inlineStr">
        <is>
          <t>NOT</t>
        </is>
      </c>
      <c r="CI104" s="676" t="n">
        <v>42767</v>
      </c>
      <c r="CJ104" s="433" t="n">
        <v>42747</v>
      </c>
      <c r="CK104" s="677" t="inlineStr">
        <is>
          <t>ex facty 25-02-17</t>
        </is>
      </c>
      <c r="CL104" s="435" t="inlineStr">
        <is>
          <t>NEW FIT</t>
        </is>
      </c>
      <c r="CM104" s="436" t="n"/>
      <c r="CN104" s="435" t="n">
        <v>42888</v>
      </c>
      <c r="CO104" s="435" t="n"/>
      <c r="CP104" s="435" t="n"/>
      <c r="CQ104" s="430" t="n">
        <v>42950</v>
      </c>
      <c r="CR104" s="430" t="inlineStr">
        <is>
          <t>Tunisia</t>
        </is>
      </c>
      <c r="CS104" s="429" t="inlineStr">
        <is>
          <t>5</t>
        </is>
      </c>
      <c r="CT104" s="430" t="inlineStr">
        <is>
          <t>facing falling down a bit same as SMS ok to ship</t>
        </is>
      </c>
      <c r="CU104" s="430" t="n"/>
      <c r="CV104" s="676" t="n"/>
      <c r="CW104" s="438" t="n"/>
      <c r="CX104" s="438" t="n"/>
      <c r="CY104" s="438" t="n">
        <v>249</v>
      </c>
      <c r="CZ104" s="439">
        <f>CY104*AR104</f>
        <v/>
      </c>
      <c r="DA104" s="438" t="n"/>
      <c r="DB104" s="438" t="n"/>
      <c r="DC104" s="438" t="n"/>
      <c r="DD104" s="438" t="n">
        <v>4013282</v>
      </c>
      <c r="DE104" s="678">
        <f>CY104*BI104</f>
        <v/>
      </c>
      <c r="DF104" s="678">
        <f>DE104-(CY104*BH104)</f>
        <v/>
      </c>
    </row>
    <row customFormat="1" customHeight="1" ht="15" r="105" s="530">
      <c r="A105" s="532" t="inlineStr">
        <is>
          <t>K170708030</t>
        </is>
      </c>
      <c r="B105" s="415" t="n">
        <v>2030300007</v>
      </c>
      <c r="C105" s="404" t="inlineStr">
        <is>
          <t>D.USED</t>
        </is>
      </c>
      <c r="D105" s="415" t="inlineStr">
        <is>
          <t>YETTA</t>
        </is>
      </c>
      <c r="E105" s="415" t="inlineStr">
        <is>
          <t>DARK</t>
        </is>
      </c>
      <c r="F105" s="415" t="n">
        <v>1</v>
      </c>
      <c r="G105" s="405" t="n"/>
      <c r="H105" s="674" t="n"/>
      <c r="I105" s="415" t="n"/>
      <c r="J105" s="415" t="inlineStr">
        <is>
          <t>SKIRT</t>
        </is>
      </c>
      <c r="K105" s="487" t="n">
        <v>62045200</v>
      </c>
      <c r="L105" s="487" t="inlineStr">
        <is>
          <t>Women's or girls' skirts and divided skirts of cotton (excl. knitted or crocheted and petticoats)</t>
        </is>
      </c>
      <c r="M105" s="524" t="inlineStr">
        <is>
          <t>WOMEN</t>
        </is>
      </c>
      <c r="N105" s="415" t="n"/>
      <c r="O105" s="411" t="n"/>
      <c r="P105" s="508" t="inlineStr">
        <is>
          <t>NON BLEACH</t>
        </is>
      </c>
      <c r="Q105" s="508" t="n"/>
      <c r="R105" s="443" t="inlineStr">
        <is>
          <t>NON</t>
        </is>
      </c>
      <c r="S105" s="508" t="inlineStr">
        <is>
          <t>WIDE PLEATED SKIRT</t>
        </is>
      </c>
      <c r="T105" s="443" t="inlineStr">
        <is>
          <t>XS - L</t>
        </is>
      </c>
      <c r="U105" s="416" t="inlineStr">
        <is>
          <t>-</t>
        </is>
      </c>
      <c r="V105" s="508" t="inlineStr">
        <is>
          <t>C/O SS17</t>
        </is>
      </c>
      <c r="W105" s="508" t="n"/>
      <c r="X105" s="508" t="inlineStr">
        <is>
          <t>-</t>
        </is>
      </c>
      <c r="Y105" s="427" t="inlineStr">
        <is>
          <t>TUNISIA</t>
        </is>
      </c>
      <c r="Z105" s="427" t="inlineStr">
        <is>
          <t>ARTLAB</t>
        </is>
      </c>
      <c r="AA105" s="427" t="inlineStr">
        <is>
          <t>ARTLAB</t>
        </is>
      </c>
      <c r="AB105" s="427" t="inlineStr">
        <is>
          <t>INTERWASHING</t>
        </is>
      </c>
      <c r="AC105" s="508" t="n"/>
      <c r="AD105" s="508" t="inlineStr">
        <is>
          <t>ORTA</t>
        </is>
      </c>
      <c r="AE105" s="508" t="inlineStr">
        <is>
          <t xml:space="preserve">9569A-43 </t>
        </is>
      </c>
      <c r="AF105" s="508" t="n">
        <v>8303</v>
      </c>
      <c r="AG105" s="415" t="inlineStr">
        <is>
          <t>TBC</t>
        </is>
      </c>
      <c r="AH105" s="508" t="inlineStr">
        <is>
          <t>100% Sustainable fabric</t>
        </is>
      </c>
      <c r="AI105" s="508" t="inlineStr">
        <is>
          <t>100% Organic cotton</t>
        </is>
      </c>
      <c r="AJ105" s="416" t="inlineStr">
        <is>
          <t>13 oz</t>
        </is>
      </c>
      <c r="AK105" s="417" t="inlineStr">
        <is>
          <t>5,15 / 152</t>
        </is>
      </c>
      <c r="AL105" s="416" t="n"/>
      <c r="AM105" s="504" t="n"/>
      <c r="AN105" s="508" t="n"/>
      <c r="AO105" s="419" t="n"/>
      <c r="AP105" s="419" t="n"/>
      <c r="AQ105" s="419" t="n"/>
      <c r="AR105" s="420" t="n">
        <v>1.46</v>
      </c>
      <c r="AS105" s="421" t="n"/>
      <c r="AT105" s="421" t="inlineStr">
        <is>
          <t>EUR</t>
        </is>
      </c>
      <c r="AU105" s="421" t="inlineStr">
        <is>
          <t>FOB</t>
        </is>
      </c>
      <c r="AV105" s="421" t="inlineStr">
        <is>
          <t>90 DAYS NETT</t>
        </is>
      </c>
      <c r="AW105" s="421" t="inlineStr">
        <is>
          <t>cfmd</t>
        </is>
      </c>
      <c r="AX105" s="421">
        <f>IFERROR((BI105*(1-[1]Assumptions!$K$3))*(1-BG105),0)</f>
        <v/>
      </c>
      <c r="AY105" s="421" t="n">
        <v>45</v>
      </c>
      <c r="AZ105" s="421" t="n"/>
      <c r="BA105" s="421" t="n">
        <v>20.7</v>
      </c>
      <c r="BB105" s="422">
        <f>IFERROR(((IF(BA105&gt;0, BA105, IF(AZ105&gt;0, AZ105, 0))))*INDEX(Assumptions!$B:$B,MATCH(Y105,Assumptions!$A:$A,0)),0)</f>
        <v/>
      </c>
      <c r="BC105" s="422">
        <f>IFERROR(((IF(BA105&gt;0, BA105, IF(AZ105&gt;0, AZ105, 0))))*INDEX(Assumptions!$C:$C,MATCH(Y105,Assumptions!$A:$A,0)),0)</f>
        <v/>
      </c>
      <c r="BD105" s="422">
        <f>IFERROR(((IF(BA105&gt;0, BA105, IF(AZ105&gt;0, AZ105, 0))))*INDEX(Assumptions!$D:$D,MATCH(Y105,Assumptions!$A:$A,0)),0)</f>
        <v/>
      </c>
      <c r="BE105" s="422">
        <f>IFERROR(((IF(BA105&gt;0, BA105, IF(AZ105&gt;0, AZ105, 0))))*INDEX(Assumptions!$G:$G,MATCH(Z105,Assumptions!$F:$F,0)),0)</f>
        <v/>
      </c>
      <c r="BF105" s="422">
        <f>SUM(BB105:BE105)</f>
        <v/>
      </c>
      <c r="BG105" s="423">
        <f>IFERROR(INDEX(Assumptions!$B:$B,MATCH(Y105,Assumptions!$A:$A,0))+INDEX(Assumptions!$C:$C,MATCH(Y105,Assumptions!$A:$A,0))+INDEX(Assumptions!$D:$D,MATCH(Y105,Assumptions!$A:$A,0))+INDEX(Assumptions!$G:$G,MATCH(Z105,Assumptions!$F:$F,0)),0)</f>
        <v/>
      </c>
      <c r="BH105" s="421">
        <f>((IF(BA105&gt;0, BA105, IF(AZ105&gt;0, AZ105, 0))))+BF105</f>
        <v/>
      </c>
      <c r="BI105" s="421">
        <f>BL105/BK105</f>
        <v/>
      </c>
      <c r="BJ105" s="421">
        <f>BL105/2.38</f>
        <v/>
      </c>
      <c r="BK105" s="508" t="n">
        <v>2.5</v>
      </c>
      <c r="BL105" s="417" t="n">
        <v>129.95</v>
      </c>
      <c r="BM105" s="510">
        <f>IF(SUM(AZ105:BA105)=0,0,(BI105-BH105)/BI105)</f>
        <v/>
      </c>
      <c r="BN105" s="421">
        <f>AY105*CA105</f>
        <v/>
      </c>
      <c r="BO105" s="421" t="n">
        <v>1.1</v>
      </c>
      <c r="BP105" s="421" t="n">
        <v>2.48</v>
      </c>
      <c r="BQ105" s="425" t="n">
        <v>42605</v>
      </c>
      <c r="BR105" s="528" t="n"/>
      <c r="BS105" s="425" t="n"/>
      <c r="BT105" s="427" t="n"/>
      <c r="BU105" s="425" t="n"/>
      <c r="BV105" s="425" t="n"/>
      <c r="BW105" s="425" t="n"/>
      <c r="BX105" s="448" t="n">
        <v>42650</v>
      </c>
      <c r="BY105" s="427" t="n"/>
      <c r="BZ105" s="427" t="n"/>
      <c r="CA105" s="508" t="n">
        <v>15</v>
      </c>
      <c r="CB105" s="429" t="n"/>
      <c r="CC105" s="429" t="n">
        <v>3</v>
      </c>
      <c r="CD105" s="430" t="n">
        <v>42669</v>
      </c>
      <c r="CE105" s="675" t="n"/>
      <c r="CF105" s="675" t="n"/>
      <c r="CG105" s="675" t="n"/>
      <c r="CH105" s="676" t="inlineStr">
        <is>
          <t>NOT</t>
        </is>
      </c>
      <c r="CI105" s="676" t="n">
        <v>42767</v>
      </c>
      <c r="CJ105" s="433" t="n">
        <v>42747</v>
      </c>
      <c r="CK105" s="677" t="inlineStr">
        <is>
          <t>ex facty 25-02-17</t>
        </is>
      </c>
      <c r="CL105" s="435" t="inlineStr">
        <is>
          <t>PPS TO APROVE FBRIC</t>
        </is>
      </c>
      <c r="CM105" s="435" t="n"/>
      <c r="CN105" s="435" t="n">
        <v>42873</v>
      </c>
      <c r="CO105" s="435" t="n"/>
      <c r="CP105" s="435" t="n"/>
      <c r="CQ105" s="430" t="n">
        <v>42908</v>
      </c>
      <c r="CR105" s="430" t="inlineStr">
        <is>
          <t>Tunisia</t>
        </is>
      </c>
      <c r="CS105" s="429" t="n">
        <v>5</v>
      </c>
      <c r="CT105" s="675" t="inlineStr">
        <is>
          <t>Wrong dye set used for 80 pcs. Correct bulk</t>
        </is>
      </c>
      <c r="CU105" s="675" t="n"/>
      <c r="CV105" s="490" t="n"/>
      <c r="CW105" s="438" t="n"/>
      <c r="CX105" s="438" t="n"/>
      <c r="CY105" s="438" t="n">
        <v>447</v>
      </c>
      <c r="CZ105" s="439">
        <f>CY105*AR105</f>
        <v/>
      </c>
      <c r="DA105" s="438" t="n"/>
      <c r="DB105" s="438" t="n"/>
      <c r="DC105" s="438" t="n"/>
      <c r="DD105" s="438" t="n">
        <v>4013283</v>
      </c>
      <c r="DE105" s="678">
        <f>CY105*BI105</f>
        <v/>
      </c>
      <c r="DF105" s="678">
        <f>DE105-(CY105*BH105)</f>
        <v/>
      </c>
      <c r="DG105" s="568" t="n"/>
      <c r="DH105" s="568" t="n"/>
      <c r="DI105" s="568" t="n"/>
      <c r="DJ105" s="568" t="n"/>
      <c r="DK105" s="568" t="n"/>
      <c r="DL105" s="568" t="n"/>
      <c r="DM105" s="568" t="n"/>
      <c r="DN105" s="568" t="n"/>
      <c r="DO105" s="568" t="n"/>
      <c r="DP105" s="568" t="n"/>
    </row>
    <row customFormat="1" customHeight="1" ht="15" r="106" s="568">
      <c r="A106" s="415" t="inlineStr">
        <is>
          <t>K170750001</t>
        </is>
      </c>
      <c r="B106" s="415" t="n">
        <v>5109900068</v>
      </c>
      <c r="C106" s="404" t="inlineStr">
        <is>
          <t>RAW</t>
        </is>
      </c>
      <c r="D106" s="532" t="inlineStr">
        <is>
          <t>BABY KOI</t>
        </is>
      </c>
      <c r="E106" s="415" t="inlineStr">
        <is>
          <t>DRY SELVAGE</t>
        </is>
      </c>
      <c r="F106" s="415" t="n">
        <v>1</v>
      </c>
      <c r="G106" s="505" t="n"/>
      <c r="H106" s="674" t="n"/>
      <c r="I106" s="415" t="n"/>
      <c r="J106" s="415" t="inlineStr">
        <is>
          <t>JEANS</t>
        </is>
      </c>
      <c r="K106" s="532" t="n">
        <v>62034231</v>
      </c>
      <c r="L106" s="532" t="inlineStr">
        <is>
          <t>Men's or boys' trousers and breeches of cotton denim (excl. knitted or crocheted, industrial and occupational, bib and brace overalls and underpants)</t>
        </is>
      </c>
      <c r="M106" s="524" t="inlineStr">
        <is>
          <t>UNISEX</t>
        </is>
      </c>
      <c r="N106" s="415" t="n"/>
      <c r="O106" s="411" t="n"/>
      <c r="P106" s="486" t="inlineStr">
        <is>
          <t>NON BLEACH</t>
        </is>
      </c>
      <c r="Q106" s="508" t="n"/>
      <c r="R106" s="508" t="inlineStr">
        <is>
          <t>NON</t>
        </is>
      </c>
      <c r="S106" s="508" t="n"/>
      <c r="T106" s="416" t="inlineStr">
        <is>
          <t>74-104</t>
        </is>
      </c>
      <c r="U106" s="416" t="inlineStr">
        <is>
          <t>-</t>
        </is>
      </c>
      <c r="V106" s="415" t="inlineStr">
        <is>
          <t>C/O</t>
        </is>
      </c>
      <c r="W106" s="415" t="inlineStr">
        <is>
          <t>C/O</t>
        </is>
      </c>
      <c r="X106" s="416" t="inlineStr">
        <is>
          <t>KINGS OF SHUTTLE LOOM</t>
        </is>
      </c>
      <c r="Y106" s="444" t="inlineStr">
        <is>
          <t>TUNISIA</t>
        </is>
      </c>
      <c r="Z106" s="428" t="inlineStr">
        <is>
          <t>ARTLAB</t>
        </is>
      </c>
      <c r="AA106" s="428" t="inlineStr">
        <is>
          <t>ARTLAB</t>
        </is>
      </c>
      <c r="AB106" s="427" t="inlineStr">
        <is>
          <t>-</t>
        </is>
      </c>
      <c r="AC106" s="508" t="n"/>
      <c r="AD106" s="508" t="inlineStr">
        <is>
          <t>CANDIANI</t>
        </is>
      </c>
      <c r="AE106" s="508" t="inlineStr">
        <is>
          <t>SL7276 Sioux crispy organic</t>
        </is>
      </c>
      <c r="AF106" s="508" t="n"/>
      <c r="AG106" s="508" t="n"/>
      <c r="AH106" s="508" t="inlineStr">
        <is>
          <t>100% Sustainable fabric</t>
        </is>
      </c>
      <c r="AI106" s="508" t="inlineStr">
        <is>
          <t>100% Organic cotton</t>
        </is>
      </c>
      <c r="AJ106" s="416" t="inlineStr">
        <is>
          <t>13 oz</t>
        </is>
      </c>
      <c r="AK106" s="421" t="inlineStr">
        <is>
          <t>4,9 / 80</t>
        </is>
      </c>
      <c r="AL106" s="508" t="n">
        <v>1500</v>
      </c>
      <c r="AM106" s="492" t="inlineStr">
        <is>
          <t>6-7</t>
        </is>
      </c>
      <c r="AN106" s="419" t="n"/>
      <c r="AO106" s="419" t="n"/>
      <c r="AP106" s="419" t="n"/>
      <c r="AQ106" s="419" t="n"/>
      <c r="AR106" s="420" t="n"/>
      <c r="AS106" s="421" t="inlineStr">
        <is>
          <t>HH</t>
        </is>
      </c>
      <c r="AT106" s="421" t="inlineStr">
        <is>
          <t>EUR</t>
        </is>
      </c>
      <c r="AU106" s="421" t="inlineStr">
        <is>
          <t>FOB</t>
        </is>
      </c>
      <c r="AV106" s="421" t="inlineStr">
        <is>
          <t>90 DAYS NETT</t>
        </is>
      </c>
      <c r="AW106" s="421" t="inlineStr">
        <is>
          <t>cfmd</t>
        </is>
      </c>
      <c r="AX106" s="421">
        <f>IFERROR((BI106*(1-[1]Assumptions!$K$3))*(1-BG106),0)</f>
        <v/>
      </c>
      <c r="AY106" s="421" t="n">
        <v>45</v>
      </c>
      <c r="AZ106" s="421" t="n"/>
      <c r="BA106" s="421" t="n">
        <v>16.9</v>
      </c>
      <c r="BB106" s="422">
        <f>IFERROR(((IF(BA106&gt;0, BA106, IF(AZ106&gt;0, AZ106, 0))))*INDEX(Assumptions!$B:$B,MATCH(Y106,Assumptions!$A:$A,0)),0)</f>
        <v/>
      </c>
      <c r="BC106" s="422">
        <f>IFERROR(((IF(BA106&gt;0, BA106, IF(AZ106&gt;0, AZ106, 0))))*INDEX(Assumptions!$C:$C,MATCH(Y106,Assumptions!$A:$A,0)),0)</f>
        <v/>
      </c>
      <c r="BD106" s="422">
        <f>IFERROR(((IF(BA106&gt;0, BA106, IF(AZ106&gt;0, AZ106, 0))))*INDEX(Assumptions!$D:$D,MATCH(Y106,Assumptions!$A:$A,0)),0)</f>
        <v/>
      </c>
      <c r="BE106" s="422">
        <f>IFERROR(((IF(BA106&gt;0, BA106, IF(AZ106&gt;0, AZ106, 0))))*INDEX(Assumptions!$G:$G,MATCH(Z106,Assumptions!$F:$F,0)),0)</f>
        <v/>
      </c>
      <c r="BF106" s="422">
        <f>SUM(BB106:BE106)</f>
        <v/>
      </c>
      <c r="BG106" s="423">
        <f>IFERROR(INDEX(Assumptions!$B:$B,MATCH(Y106,Assumptions!$A:$A,0))+INDEX(Assumptions!$C:$C,MATCH(Y106,Assumptions!$A:$A,0))+INDEX(Assumptions!$D:$D,MATCH(Y106,Assumptions!$A:$A,0))+INDEX(Assumptions!$G:$G,MATCH(Z106,Assumptions!$F:$F,0)),0)</f>
        <v/>
      </c>
      <c r="BH106" s="421">
        <f>((IF(BA106&gt;0, BA106, IF(AZ106&gt;0, AZ106, 0))))+BF106</f>
        <v/>
      </c>
      <c r="BI106" s="421">
        <f>BL106/BK106</f>
        <v/>
      </c>
      <c r="BJ106" s="421">
        <f>BL106/2.38</f>
        <v/>
      </c>
      <c r="BK106" s="508" t="n">
        <v>2.5</v>
      </c>
      <c r="BL106" s="421" t="n">
        <v>79.95</v>
      </c>
      <c r="BM106" s="510">
        <f>IF(SUM(AZ106:BA106)=0,0,(BI106-BH106)/BI106)</f>
        <v/>
      </c>
      <c r="BN106" s="421">
        <f>AY106*CA106</f>
        <v/>
      </c>
      <c r="BO106" s="421" t="inlineStr">
        <is>
          <t>-</t>
        </is>
      </c>
      <c r="BP106" s="421" t="n"/>
      <c r="BQ106" s="425" t="n"/>
      <c r="BR106" s="425" t="n"/>
      <c r="BS106" s="425" t="n"/>
      <c r="BT106" s="427" t="inlineStr">
        <is>
          <t>0</t>
        </is>
      </c>
      <c r="BU106" s="425" t="n"/>
      <c r="BV106" s="425" t="n"/>
      <c r="BW106" s="425" t="inlineStr">
        <is>
          <t>N/A</t>
        </is>
      </c>
      <c r="BX106" s="448" t="n"/>
      <c r="BY106" s="425" t="n"/>
      <c r="BZ106" s="425" t="n"/>
      <c r="CA106" s="508" t="n">
        <v>0</v>
      </c>
      <c r="CB106" s="429" t="inlineStr">
        <is>
          <t>N/A</t>
        </is>
      </c>
      <c r="CC106" s="429" t="n"/>
      <c r="CD106" s="429" t="inlineStr">
        <is>
          <t>N/A</t>
        </is>
      </c>
      <c r="CE106" s="675" t="n"/>
      <c r="CF106" s="675" t="n"/>
      <c r="CG106" s="675" t="n"/>
      <c r="CH106" s="433" t="inlineStr">
        <is>
          <t>N/A</t>
        </is>
      </c>
      <c r="CI106" s="676" t="inlineStr">
        <is>
          <t>N/A</t>
        </is>
      </c>
      <c r="CJ106" s="433" t="inlineStr">
        <is>
          <t>N/A</t>
        </is>
      </c>
      <c r="CK106" s="677" t="n"/>
      <c r="CL106" s="436" t="n"/>
      <c r="CM106" s="436" t="n"/>
      <c r="CN106" s="435" t="inlineStr">
        <is>
          <t>n/a</t>
        </is>
      </c>
      <c r="CO106" s="435" t="n"/>
      <c r="CP106" s="435" t="n"/>
      <c r="CQ106" s="430" t="inlineStr">
        <is>
          <t>-</t>
        </is>
      </c>
      <c r="CR106" s="430" t="n"/>
      <c r="CS106" s="429" t="n"/>
      <c r="CT106" s="675" t="n"/>
      <c r="CU106" s="675" t="n"/>
      <c r="CV106" s="490" t="n"/>
      <c r="CW106" s="438" t="n"/>
      <c r="CX106" s="438" t="n"/>
      <c r="CY106" s="438" t="n">
        <v>0</v>
      </c>
      <c r="CZ106" s="439">
        <f>CY106*AR106</f>
        <v/>
      </c>
      <c r="DA106" s="438" t="n"/>
      <c r="DB106" s="438" t="n"/>
      <c r="DC106" s="438" t="n"/>
      <c r="DD106" s="438" t="inlineStr">
        <is>
          <t>-</t>
        </is>
      </c>
      <c r="DE106" s="678">
        <f>CY106*BI106</f>
        <v/>
      </c>
      <c r="DF106" s="678">
        <f>DE106-(CY106*BH106)</f>
        <v/>
      </c>
      <c r="DG106" s="535" t="n"/>
      <c r="DH106" s="535" t="n"/>
      <c r="DI106" s="535" t="n"/>
      <c r="DJ106" s="535" t="n"/>
      <c r="DK106" s="535" t="n"/>
      <c r="DL106" s="535" t="n"/>
      <c r="DM106" s="535" t="n"/>
      <c r="DN106" s="535" t="n"/>
      <c r="DO106" s="535" t="n"/>
      <c r="DP106" s="535" t="n"/>
    </row>
    <row customFormat="1" customHeight="1" ht="15" r="107" s="530">
      <c r="A107" s="415" t="inlineStr">
        <is>
          <t>K170750002</t>
        </is>
      </c>
      <c r="B107" s="415" t="n">
        <v>5109900703</v>
      </c>
      <c r="C107" s="404" t="inlineStr">
        <is>
          <t>D.USED</t>
        </is>
      </c>
      <c r="D107" s="415" t="inlineStr">
        <is>
          <t xml:space="preserve">BABY KOI </t>
        </is>
      </c>
      <c r="E107" s="415" t="inlineStr">
        <is>
          <t>VINTAGE CREASED</t>
        </is>
      </c>
      <c r="F107" s="415" t="n">
        <v>1</v>
      </c>
      <c r="G107" s="505" t="n"/>
      <c r="H107" s="674" t="n"/>
      <c r="I107" s="415" t="n"/>
      <c r="J107" s="415" t="inlineStr">
        <is>
          <t>JEANS</t>
        </is>
      </c>
      <c r="K107" s="532" t="n">
        <v>62034231</v>
      </c>
      <c r="L107" s="532" t="inlineStr">
        <is>
          <t>Men's or boys' trousers and breeches of cotton denim (excl. knitted or crocheted, industrial and occupational, bib and brace overalls and underpants)</t>
        </is>
      </c>
      <c r="M107" s="524" t="inlineStr">
        <is>
          <t>UNISEX</t>
        </is>
      </c>
      <c r="N107" s="415" t="n"/>
      <c r="O107" s="411" t="inlineStr">
        <is>
          <t>23-9</t>
        </is>
      </c>
      <c r="P107" s="508" t="inlineStr">
        <is>
          <t xml:space="preserve">PP SPRAY </t>
        </is>
      </c>
      <c r="Q107" s="508" t="n"/>
      <c r="R107" s="508" t="inlineStr">
        <is>
          <t>WARP</t>
        </is>
      </c>
      <c r="S107" s="508" t="inlineStr">
        <is>
          <t>BABY KOI</t>
        </is>
      </c>
      <c r="T107" s="508" t="inlineStr">
        <is>
          <t>74-104</t>
        </is>
      </c>
      <c r="U107" s="416" t="inlineStr">
        <is>
          <t>-</t>
        </is>
      </c>
      <c r="V107" s="508" t="inlineStr">
        <is>
          <t>C/O</t>
        </is>
      </c>
      <c r="W107" s="508" t="n"/>
      <c r="X107" s="443" t="inlineStr">
        <is>
          <t>-</t>
        </is>
      </c>
      <c r="Y107" s="427" t="inlineStr">
        <is>
          <t>TUNISIA</t>
        </is>
      </c>
      <c r="Z107" s="427" t="inlineStr">
        <is>
          <t>ARTLAB</t>
        </is>
      </c>
      <c r="AA107" s="427" t="inlineStr">
        <is>
          <t>ARTLAB</t>
        </is>
      </c>
      <c r="AB107" s="427" t="inlineStr">
        <is>
          <t>INTERWASHING</t>
        </is>
      </c>
      <c r="AC107" s="415" t="n"/>
      <c r="AD107" s="525" t="inlineStr">
        <is>
          <t>ORTA</t>
        </is>
      </c>
      <c r="AE107" s="508" t="inlineStr">
        <is>
          <t>9593A-48 Crimson warp stretch</t>
        </is>
      </c>
      <c r="AF107" s="508" t="inlineStr">
        <is>
          <t>8551A-48 Crimson warp stretch</t>
        </is>
      </c>
      <c r="AG107" s="415" t="inlineStr">
        <is>
          <t>TBC</t>
        </is>
      </c>
      <c r="AH107" s="508" t="inlineStr">
        <is>
          <t>99% Sustainable fabric</t>
        </is>
      </c>
      <c r="AI107" s="508" t="inlineStr">
        <is>
          <t>99% Organic cotton, 1% elastane</t>
        </is>
      </c>
      <c r="AJ107" s="416" t="inlineStr">
        <is>
          <t>13,5 oz</t>
        </is>
      </c>
      <c r="AK107" s="417" t="inlineStr">
        <is>
          <t>5,75 / 150</t>
        </is>
      </c>
      <c r="AL107" s="506" t="n">
        <v>3000</v>
      </c>
      <c r="AM107" s="506" t="inlineStr">
        <is>
          <t>6-12 weeks</t>
        </is>
      </c>
      <c r="AN107" s="508" t="inlineStr">
        <is>
          <t>MARIA</t>
        </is>
      </c>
      <c r="AO107" s="419" t="n"/>
      <c r="AP107" s="419" t="n"/>
      <c r="AQ107" s="419" t="n"/>
      <c r="AR107" s="420" t="n">
        <v>0.42</v>
      </c>
      <c r="AS107" s="421" t="inlineStr">
        <is>
          <t>HH</t>
        </is>
      </c>
      <c r="AT107" s="421" t="inlineStr">
        <is>
          <t>EUR</t>
        </is>
      </c>
      <c r="AU107" s="421" t="inlineStr">
        <is>
          <t>FOB</t>
        </is>
      </c>
      <c r="AV107" s="421" t="inlineStr">
        <is>
          <t>90 DAYS NETT</t>
        </is>
      </c>
      <c r="AW107" s="421" t="inlineStr">
        <is>
          <t>cfmd</t>
        </is>
      </c>
      <c r="AX107" s="421">
        <f>IFERROR((BI107*(1-[1]Assumptions!$K$3))*(1-BG107),0)</f>
        <v/>
      </c>
      <c r="AY107" s="421" t="n">
        <v>45</v>
      </c>
      <c r="AZ107" s="421" t="n"/>
      <c r="BA107" s="421" t="n">
        <v>20.3</v>
      </c>
      <c r="BB107" s="422">
        <f>IFERROR(((IF(BA107&gt;0, BA107, IF(AZ107&gt;0, AZ107, 0))))*INDEX(Assumptions!$B:$B,MATCH(Y107,Assumptions!$A:$A,0)),0)</f>
        <v/>
      </c>
      <c r="BC107" s="422">
        <f>IFERROR(((IF(BA107&gt;0, BA107, IF(AZ107&gt;0, AZ107, 0))))*INDEX(Assumptions!$C:$C,MATCH(Y107,Assumptions!$A:$A,0)),0)</f>
        <v/>
      </c>
      <c r="BD107" s="422">
        <f>IFERROR(((IF(BA107&gt;0, BA107, IF(AZ107&gt;0, AZ107, 0))))*INDEX(Assumptions!$D:$D,MATCH(Y107,Assumptions!$A:$A,0)),0)</f>
        <v/>
      </c>
      <c r="BE107" s="422">
        <f>IFERROR(((IF(BA107&gt;0, BA107, IF(AZ107&gt;0, AZ107, 0))))*INDEX(Assumptions!$G:$G,MATCH(Z107,Assumptions!$F:$F,0)),0)</f>
        <v/>
      </c>
      <c r="BF107" s="422">
        <f>SUM(BB107:BE107)</f>
        <v/>
      </c>
      <c r="BG107" s="423">
        <f>IFERROR(INDEX(Assumptions!$B:$B,MATCH(Y107,Assumptions!$A:$A,0))+INDEX(Assumptions!$C:$C,MATCH(Y107,Assumptions!$A:$A,0))+INDEX(Assumptions!$D:$D,MATCH(Y107,Assumptions!$A:$A,0))+INDEX(Assumptions!$G:$G,MATCH(Z107,Assumptions!$F:$F,0)),0)</f>
        <v/>
      </c>
      <c r="BH107" s="421">
        <f>((IF(BA107&gt;0, BA107, IF(AZ107&gt;0, AZ107, 0))))+BF107</f>
        <v/>
      </c>
      <c r="BI107" s="421">
        <f>BL107/BK107</f>
        <v/>
      </c>
      <c r="BJ107" s="421">
        <f>BL107/2.38</f>
        <v/>
      </c>
      <c r="BK107" s="508" t="n">
        <v>2.5</v>
      </c>
      <c r="BL107" s="421" t="n">
        <v>79.95</v>
      </c>
      <c r="BM107" s="510">
        <f>IF(SUM(AZ107:BA107)=0,0,(BI107-BH107)/BI107)</f>
        <v/>
      </c>
      <c r="BN107" s="421">
        <f>AY107*CA107</f>
        <v/>
      </c>
      <c r="BO107" s="421" t="n">
        <v>8.25</v>
      </c>
      <c r="BP107" s="421" t="n">
        <v>3</v>
      </c>
      <c r="BQ107" s="425" t="n">
        <v>42605</v>
      </c>
      <c r="BR107" s="425" t="n"/>
      <c r="BS107" s="425" t="n"/>
      <c r="BT107" s="427" t="n"/>
      <c r="BU107" s="425" t="n"/>
      <c r="BV107" s="425" t="n"/>
      <c r="BW107" s="425" t="inlineStr">
        <is>
          <t>N/A</t>
        </is>
      </c>
      <c r="BX107" s="448" t="n">
        <v>42650</v>
      </c>
      <c r="BY107" s="425" t="n"/>
      <c r="BZ107" s="425" t="n"/>
      <c r="CA107" s="508" t="n">
        <v>17</v>
      </c>
      <c r="CB107" s="429" t="n">
        <v>86</v>
      </c>
      <c r="CC107" s="429" t="n">
        <v>3</v>
      </c>
      <c r="CD107" s="430" t="n">
        <v>42670</v>
      </c>
      <c r="CE107" s="675" t="n"/>
      <c r="CF107" s="675" t="n"/>
      <c r="CG107" s="675" t="n"/>
      <c r="CH107" s="433" t="inlineStr">
        <is>
          <t>N/A</t>
        </is>
      </c>
      <c r="CI107" s="676" t="n">
        <v>42767</v>
      </c>
      <c r="CJ107" s="433" t="inlineStr">
        <is>
          <t>N/A</t>
        </is>
      </c>
      <c r="CK107" s="677" t="n"/>
      <c r="CL107" s="436" t="n"/>
      <c r="CM107" s="436" t="n"/>
      <c r="CN107" s="435" t="n">
        <v>42853</v>
      </c>
      <c r="CO107" s="435" t="n"/>
      <c r="CP107" s="435" t="n"/>
      <c r="CQ107" s="430" t="n">
        <v>42936</v>
      </c>
      <c r="CR107" s="430" t="inlineStr">
        <is>
          <t>Tunisia</t>
        </is>
      </c>
      <c r="CS107" s="429" t="n"/>
      <c r="CT107" s="675" t="n"/>
      <c r="CU107" s="675" t="n"/>
      <c r="CV107" s="490" t="n"/>
      <c r="CW107" s="438" t="n"/>
      <c r="CX107" s="438" t="n"/>
      <c r="CY107" s="438" t="n">
        <v>63</v>
      </c>
      <c r="CZ107" s="439">
        <f>CY107*AR107</f>
        <v/>
      </c>
      <c r="DA107" s="438" t="n"/>
      <c r="DB107" s="438" t="n"/>
      <c r="DC107" s="438" t="n"/>
      <c r="DD107" s="438" t="n">
        <v>4013410</v>
      </c>
      <c r="DE107" s="678">
        <f>CY107*BI107</f>
        <v/>
      </c>
      <c r="DF107" s="678">
        <f>DE107-(CY107*BH107)</f>
        <v/>
      </c>
      <c r="DG107" s="568" t="n"/>
      <c r="DH107" s="568" t="n"/>
      <c r="DI107" s="568" t="n"/>
      <c r="DJ107" s="568" t="n"/>
      <c r="DK107" s="568" t="n"/>
      <c r="DL107" s="568" t="n"/>
      <c r="DM107" s="568" t="n"/>
      <c r="DN107" s="568" t="n"/>
      <c r="DO107" s="568" t="n"/>
      <c r="DP107" s="568" t="n"/>
    </row>
    <row customFormat="1" customHeight="1" ht="15" r="108" s="568">
      <c r="A108" s="464" t="inlineStr">
        <is>
          <t>K170750003</t>
        </is>
      </c>
      <c r="B108" s="464" t="n">
        <v>5109900782</v>
      </c>
      <c r="C108" s="454" t="inlineStr">
        <is>
          <t>RAW</t>
        </is>
      </c>
      <c r="D108" s="464" t="inlineStr">
        <is>
          <t>KIDS KOI</t>
        </is>
      </c>
      <c r="E108" s="464" t="inlineStr">
        <is>
          <t>DRY SELVAGE</t>
        </is>
      </c>
      <c r="F108" s="464" t="n">
        <v>1</v>
      </c>
      <c r="G108" s="522" t="inlineStr">
        <is>
          <t>PUT ON HOLD</t>
        </is>
      </c>
      <c r="H108" s="674" t="n"/>
      <c r="I108" s="464" t="n"/>
      <c r="J108" s="464" t="inlineStr">
        <is>
          <t>JEANS</t>
        </is>
      </c>
      <c r="K108" s="464" t="n">
        <v>62034231</v>
      </c>
      <c r="L108" s="464" t="inlineStr">
        <is>
          <t>Men's or boys' trousers and breeches of cotton denim (excl. knitted or crocheted, industrial and occupational, bib and brace overalls and underpants)</t>
        </is>
      </c>
      <c r="M108" s="553" t="inlineStr">
        <is>
          <t>UNISEX</t>
        </is>
      </c>
      <c r="N108" s="464" t="n"/>
      <c r="O108" s="460" t="inlineStr">
        <is>
          <t>28-1</t>
        </is>
      </c>
      <c r="P108" s="462" t="n">
        <v>0</v>
      </c>
      <c r="Q108" s="462" t="n"/>
      <c r="R108" s="462" t="inlineStr">
        <is>
          <t>NON</t>
        </is>
      </c>
      <c r="S108" s="462" t="inlineStr">
        <is>
          <t>VINGINO</t>
        </is>
      </c>
      <c r="T108" s="462" t="inlineStr">
        <is>
          <t>110-140</t>
        </is>
      </c>
      <c r="U108" s="462" t="inlineStr">
        <is>
          <t>-</t>
        </is>
      </c>
      <c r="V108" s="462" t="inlineStr">
        <is>
          <t>NEW</t>
        </is>
      </c>
      <c r="W108" s="462" t="n"/>
      <c r="X108" s="462" t="inlineStr">
        <is>
          <t>KINGS OF SHUTTLE LOOM</t>
        </is>
      </c>
      <c r="Y108" s="493" t="inlineStr">
        <is>
          <t>TUNISIA</t>
        </is>
      </c>
      <c r="Z108" s="494" t="inlineStr">
        <is>
          <t>ARTLAB</t>
        </is>
      </c>
      <c r="AA108" s="494" t="inlineStr">
        <is>
          <t>ARTLAB</t>
        </is>
      </c>
      <c r="AB108" s="472" t="inlineStr">
        <is>
          <t>-</t>
        </is>
      </c>
      <c r="AC108" s="462" t="n"/>
      <c r="AD108" s="462" t="inlineStr">
        <is>
          <t>CANDIANI</t>
        </is>
      </c>
      <c r="AE108" s="462" t="inlineStr">
        <is>
          <t>SL7276 Sioux crispy organic</t>
        </is>
      </c>
      <c r="AF108" s="462" t="n"/>
      <c r="AG108" s="462" t="n"/>
      <c r="AH108" s="462" t="inlineStr">
        <is>
          <t>100% Sustainable fabric</t>
        </is>
      </c>
      <c r="AI108" s="462" t="inlineStr">
        <is>
          <t>100% Organic cotton</t>
        </is>
      </c>
      <c r="AJ108" s="462" t="inlineStr">
        <is>
          <t>13 oz</t>
        </is>
      </c>
      <c r="AK108" s="465" t="inlineStr">
        <is>
          <t>4,9 / 80</t>
        </is>
      </c>
      <c r="AL108" s="462" t="n">
        <v>1500</v>
      </c>
      <c r="AM108" s="492" t="inlineStr">
        <is>
          <t>6-7</t>
        </is>
      </c>
      <c r="AN108" s="554" t="inlineStr">
        <is>
          <t>NEEDS TO ORDER</t>
        </is>
      </c>
      <c r="AO108" s="466" t="n"/>
      <c r="AP108" s="466" t="n"/>
      <c r="AQ108" s="466" t="n"/>
      <c r="AR108" s="467" t="n"/>
      <c r="AS108" s="465" t="inlineStr">
        <is>
          <t>HH</t>
        </is>
      </c>
      <c r="AT108" s="465" t="inlineStr">
        <is>
          <t>EUR</t>
        </is>
      </c>
      <c r="AU108" s="465" t="inlineStr">
        <is>
          <t>FOB</t>
        </is>
      </c>
      <c r="AV108" s="421" t="inlineStr">
        <is>
          <t>90 DAYS NETT</t>
        </is>
      </c>
      <c r="AW108" s="465" t="n"/>
      <c r="AX108" s="465">
        <f>IFERROR((BI108*(1-[1]Assumptions!$K$3))*(1-BG108),0)</f>
        <v/>
      </c>
      <c r="AY108" s="465" t="n">
        <v>45</v>
      </c>
      <c r="AZ108" s="465" t="n"/>
      <c r="BA108" s="465" t="n"/>
      <c r="BB108" s="468">
        <f>IFERROR(((IF(BA108&gt;0, BA108, IF(AZ108&gt;0, AZ108, 0))))*INDEX(Assumptions!$B:$B,MATCH(Y108,Assumptions!$A:$A,0)),0)</f>
        <v/>
      </c>
      <c r="BC108" s="468">
        <f>IFERROR(((IF(BA108&gt;0, BA108, IF(AZ108&gt;0, AZ108, 0))))*INDEX(Assumptions!$C:$C,MATCH(Y108,Assumptions!$A:$A,0)),0)</f>
        <v/>
      </c>
      <c r="BD108" s="468">
        <f>IFERROR(((IF(BA108&gt;0, BA108, IF(AZ108&gt;0, AZ108, 0))))*INDEX(Assumptions!$D:$D,MATCH(Y108,Assumptions!$A:$A,0)),0)</f>
        <v/>
      </c>
      <c r="BE108" s="468">
        <f>IFERROR(((IF(BA108&gt;0, BA108, IF(AZ108&gt;0, AZ108, 0))))*INDEX(Assumptions!$G:$G,MATCH(Z108,Assumptions!$F:$F,0)),0)</f>
        <v/>
      </c>
      <c r="BF108" s="468">
        <f>SUM(BB108:BE108)</f>
        <v/>
      </c>
      <c r="BG108" s="469">
        <f>IFERROR(INDEX(Assumptions!$B:$B,MATCH(Y108,Assumptions!$A:$A,0))+INDEX(Assumptions!$C:$C,MATCH(Y108,Assumptions!$A:$A,0))+INDEX(Assumptions!$D:$D,MATCH(Y108,Assumptions!$A:$A,0))+INDEX(Assumptions!$G:$G,MATCH(Z108,Assumptions!$F:$F,0)),0)</f>
        <v/>
      </c>
      <c r="BH108" s="465">
        <f>((IF(BA108&gt;0, BA108, IF(AY108&gt;0, AY108, IF(AZ108&gt;0, AZ108, 0)))))+BF108</f>
        <v/>
      </c>
      <c r="BI108" s="465">
        <f>BL108/BK108</f>
        <v/>
      </c>
      <c r="BJ108" s="465">
        <f>BL108/2.38</f>
        <v/>
      </c>
      <c r="BK108" s="462" t="n">
        <v>2.5</v>
      </c>
      <c r="BL108" s="465" t="n">
        <v>79.95</v>
      </c>
      <c r="BM108" s="523">
        <f>IF(SUM(AZ108:BA108)=0,0,(BI108-BH108)/BI108)</f>
        <v/>
      </c>
      <c r="BN108" s="465">
        <f>AY108*CA108</f>
        <v/>
      </c>
      <c r="BO108" s="465" t="inlineStr">
        <is>
          <t>-</t>
        </is>
      </c>
      <c r="BP108" s="465" t="n"/>
      <c r="BQ108" s="471" t="n">
        <v>42576</v>
      </c>
      <c r="BR108" s="471" t="n"/>
      <c r="BS108" s="471" t="n"/>
      <c r="BT108" s="472" t="n">
        <v>1</v>
      </c>
      <c r="BU108" s="471" t="n"/>
      <c r="BV108" s="471" t="n"/>
      <c r="BW108" s="471" t="n"/>
      <c r="BX108" s="497" t="n"/>
      <c r="BY108" s="471" t="n"/>
      <c r="BZ108" s="471" t="inlineStr">
        <is>
          <t>on HOLD</t>
        </is>
      </c>
      <c r="CA108" s="462" t="n">
        <v>0</v>
      </c>
      <c r="CB108" s="473" t="inlineStr">
        <is>
          <t>N/A</t>
        </is>
      </c>
      <c r="CC108" s="473" t="n"/>
      <c r="CD108" s="474" t="inlineStr">
        <is>
          <t>N/A</t>
        </is>
      </c>
      <c r="CE108" s="681" t="n"/>
      <c r="CF108" s="681" t="n"/>
      <c r="CG108" s="681" t="n"/>
      <c r="CH108" s="477" t="n"/>
      <c r="CI108" s="477" t="n"/>
      <c r="CJ108" s="477" t="n"/>
      <c r="CK108" s="683" t="n"/>
      <c r="CL108" s="479" t="n"/>
      <c r="CM108" s="479" t="n"/>
      <c r="CN108" s="480" t="n"/>
      <c r="CO108" s="480" t="n"/>
      <c r="CP108" s="480" t="n"/>
      <c r="CQ108" s="474" t="n"/>
      <c r="CR108" s="474" t="n"/>
      <c r="CS108" s="429" t="n"/>
      <c r="CT108" s="681" t="n"/>
      <c r="CU108" s="681" t="n"/>
      <c r="CV108" s="555" t="n"/>
      <c r="CW108" s="481" t="n"/>
      <c r="CX108" s="481" t="n"/>
      <c r="CY108" s="481" t="n"/>
      <c r="CZ108" s="481">
        <f>CY108*AR108</f>
        <v/>
      </c>
      <c r="DA108" s="481" t="n"/>
      <c r="DB108" s="481" t="n"/>
      <c r="DC108" s="481" t="n"/>
      <c r="DD108" s="481" t="inlineStr">
        <is>
          <t>-</t>
        </is>
      </c>
      <c r="DE108" s="684">
        <f>CY108*BI108</f>
        <v/>
      </c>
      <c r="DF108" s="684">
        <f>DE108-(CY108*BH108)</f>
        <v/>
      </c>
      <c r="DG108" s="535" t="n"/>
      <c r="DH108" s="535" t="n"/>
      <c r="DI108" s="535" t="n"/>
      <c r="DJ108" s="535" t="n"/>
      <c r="DK108" s="535" t="n"/>
      <c r="DL108" s="535" t="n"/>
      <c r="DM108" s="535" t="n"/>
      <c r="DN108" s="535" t="n"/>
      <c r="DO108" s="535" t="n"/>
      <c r="DP108" s="535" t="n"/>
    </row>
    <row customFormat="1" customHeight="1" ht="15" r="109" s="530">
      <c r="A109" s="415" t="inlineStr">
        <is>
          <t>K170750010</t>
        </is>
      </c>
      <c r="B109" s="415" t="n">
        <v>1010401393</v>
      </c>
      <c r="C109" s="404" t="inlineStr">
        <is>
          <t>OFFWHI</t>
        </is>
      </c>
      <c r="D109" s="415" t="inlineStr">
        <is>
          <t>LUDWIG</t>
        </is>
      </c>
      <c r="E109" s="415" t="inlineStr">
        <is>
          <t>ECRU PANEL</t>
        </is>
      </c>
      <c r="F109" s="415" t="n">
        <v>1</v>
      </c>
      <c r="G109" s="405" t="n"/>
      <c r="H109" s="674" t="n"/>
      <c r="I109" s="415" t="n"/>
      <c r="J109" s="415" t="inlineStr">
        <is>
          <t>JEANS</t>
        </is>
      </c>
      <c r="K109" s="415" t="n">
        <v>62034235</v>
      </c>
      <c r="L109" s="409" t="inlineStr">
        <is>
          <t>Men's or boys' trousers and breeches of cotton (excl. denim, cut corduroy, knitted or crocheted, industrial and occupational, bib and brace overalls and underpants)</t>
        </is>
      </c>
      <c r="M109" s="524" t="inlineStr">
        <is>
          <t>MEN</t>
        </is>
      </c>
      <c r="N109" s="415" t="n"/>
      <c r="O109" s="411" t="inlineStr">
        <is>
          <t>13-1</t>
        </is>
      </c>
      <c r="P109" s="508" t="inlineStr">
        <is>
          <t xml:space="preserve">BLEACH </t>
        </is>
      </c>
      <c r="Q109" s="508" t="n"/>
      <c r="R109" s="443" t="inlineStr">
        <is>
          <t>NON</t>
        </is>
      </c>
      <c r="S109" s="508" t="inlineStr">
        <is>
          <t>PAINTER PANT</t>
        </is>
      </c>
      <c r="T109" s="508" t="inlineStr">
        <is>
          <t>28-38</t>
        </is>
      </c>
      <c r="U109" s="508" t="inlineStr">
        <is>
          <t>32-34</t>
        </is>
      </c>
      <c r="V109" s="508" t="inlineStr">
        <is>
          <t>NEW</t>
        </is>
      </c>
      <c r="W109" s="508" t="n"/>
      <c r="X109" s="508" t="inlineStr">
        <is>
          <t>-</t>
        </is>
      </c>
      <c r="Y109" s="427" t="inlineStr">
        <is>
          <t>TUNISIA</t>
        </is>
      </c>
      <c r="Z109" s="427" t="inlineStr">
        <is>
          <t>ARTLAB</t>
        </is>
      </c>
      <c r="AA109" s="427" t="inlineStr">
        <is>
          <t>ARTLAB</t>
        </is>
      </c>
      <c r="AB109" s="427" t="inlineStr">
        <is>
          <t>INTERWASHING</t>
        </is>
      </c>
      <c r="AC109" s="415" t="n"/>
      <c r="AD109" s="415" t="inlineStr">
        <is>
          <t>ORTA</t>
        </is>
      </c>
      <c r="AE109" s="508" t="inlineStr">
        <is>
          <t>0003A ECRU</t>
        </is>
      </c>
      <c r="AF109" s="508" t="n"/>
      <c r="AG109" s="415" t="inlineStr">
        <is>
          <t>TBC</t>
        </is>
      </c>
      <c r="AH109" s="508" t="inlineStr">
        <is>
          <t>100% Sustainable fabric</t>
        </is>
      </c>
      <c r="AI109" s="508" t="inlineStr">
        <is>
          <t>100% Organic cotton</t>
        </is>
      </c>
      <c r="AJ109" s="416" t="inlineStr">
        <is>
          <t>12 oz</t>
        </is>
      </c>
      <c r="AK109" s="417" t="inlineStr">
        <is>
          <t>4,5 / 148</t>
        </is>
      </c>
      <c r="AL109" s="416" t="n"/>
      <c r="AM109" s="506" t="n"/>
      <c r="AN109" s="508" t="inlineStr">
        <is>
          <t>75M ORDERED</t>
        </is>
      </c>
      <c r="AO109" s="419" t="n"/>
      <c r="AP109" s="419" t="n"/>
      <c r="AQ109" s="419" t="n"/>
      <c r="AR109" s="420" t="n">
        <v>1.45</v>
      </c>
      <c r="AS109" s="421" t="n"/>
      <c r="AT109" s="421" t="inlineStr">
        <is>
          <t>EUR</t>
        </is>
      </c>
      <c r="AU109" s="421" t="inlineStr">
        <is>
          <t>FOB</t>
        </is>
      </c>
      <c r="AV109" s="421" t="inlineStr">
        <is>
          <t>90 DAYS NETT</t>
        </is>
      </c>
      <c r="AW109" s="421" t="inlineStr">
        <is>
          <t>cfmd</t>
        </is>
      </c>
      <c r="AX109" s="421">
        <f>IFERROR((BI109*(1-[1]Assumptions!$K$3))*(1-BG109),0)</f>
        <v/>
      </c>
      <c r="AY109" s="421" t="n">
        <v>45</v>
      </c>
      <c r="AZ109" s="421" t="n"/>
      <c r="BA109" s="421" t="n">
        <v>21</v>
      </c>
      <c r="BB109" s="422">
        <f>IFERROR(((IF(BA109&gt;0, BA109, IF(AZ109&gt;0, AZ109, 0))))*INDEX(Assumptions!$B:$B,MATCH(Y109,Assumptions!$A:$A,0)),0)</f>
        <v/>
      </c>
      <c r="BC109" s="422">
        <f>IFERROR(((IF(BA109&gt;0, BA109, IF(AZ109&gt;0, AZ109, 0))))*INDEX(Assumptions!$C:$C,MATCH(Y109,Assumptions!$A:$A,0)),0)</f>
        <v/>
      </c>
      <c r="BD109" s="422">
        <f>IFERROR(((IF(BA109&gt;0, BA109, IF(AZ109&gt;0, AZ109, 0))))*INDEX(Assumptions!$D:$D,MATCH(Y109,Assumptions!$A:$A,0)),0)</f>
        <v/>
      </c>
      <c r="BE109" s="422">
        <f>IFERROR(((IF(BA109&gt;0, BA109, IF(AZ109&gt;0, AZ109, 0))))*INDEX(Assumptions!$G:$G,MATCH(Z109,Assumptions!$F:$F,0)),0)</f>
        <v/>
      </c>
      <c r="BF109" s="422">
        <f>SUM(BB109:BE109)</f>
        <v/>
      </c>
      <c r="BG109" s="423">
        <f>IFERROR(INDEX(Assumptions!$B:$B,MATCH(Y109,Assumptions!$A:$A,0))+INDEX(Assumptions!$C:$C,MATCH(Y109,Assumptions!$A:$A,0))+INDEX(Assumptions!$D:$D,MATCH(Y109,Assumptions!$A:$A,0))+INDEX(Assumptions!$G:$G,MATCH(Z109,Assumptions!$F:$F,0)),0)</f>
        <v/>
      </c>
      <c r="BH109" s="421">
        <f>((IF(BA109&gt;0, BA109, IF(AZ109&gt;0, AZ109, 0))))+BF109</f>
        <v/>
      </c>
      <c r="BI109" s="421">
        <f>BL109/BK109</f>
        <v/>
      </c>
      <c r="BJ109" s="421">
        <f>BL109/2.38</f>
        <v/>
      </c>
      <c r="BK109" s="508" t="n">
        <v>2.5</v>
      </c>
      <c r="BL109" s="421" t="n">
        <v>199.95</v>
      </c>
      <c r="BM109" s="510">
        <f>IF(SUM(AZ109:BA109)=0,0,(BI109-BH109)/BI109)</f>
        <v/>
      </c>
      <c r="BN109" s="421">
        <f>AY109*CA109</f>
        <v/>
      </c>
      <c r="BO109" s="421" t="n">
        <v>3</v>
      </c>
      <c r="BP109" s="421" t="n">
        <v>0</v>
      </c>
      <c r="BQ109" s="425" t="n">
        <v>42605</v>
      </c>
      <c r="BR109" s="425" t="n"/>
      <c r="BS109" s="425" t="n"/>
      <c r="BT109" s="427" t="n"/>
      <c r="BU109" s="425" t="n"/>
      <c r="BV109" s="425" t="n"/>
      <c r="BW109" s="425" t="n">
        <v>42605</v>
      </c>
      <c r="BX109" s="448" t="n">
        <v>42650</v>
      </c>
      <c r="BY109" s="513" t="inlineStr">
        <is>
          <t>APPROVED BY TEST OF LEILA</t>
        </is>
      </c>
      <c r="BZ109" s="513" t="n"/>
      <c r="CA109" s="508" t="n">
        <v>20</v>
      </c>
      <c r="CB109" s="429" t="inlineStr">
        <is>
          <t>32x32</t>
        </is>
      </c>
      <c r="CC109" s="429" t="n">
        <v>3</v>
      </c>
      <c r="CD109" s="430" t="n">
        <v>42669</v>
      </c>
      <c r="CE109" s="675" t="n"/>
      <c r="CF109" s="675" t="n"/>
      <c r="CG109" s="675" t="n"/>
      <c r="CH109" s="676" t="inlineStr">
        <is>
          <t>N/A</t>
        </is>
      </c>
      <c r="CI109" s="676" t="n">
        <v>42767</v>
      </c>
      <c r="CJ109" s="433" t="inlineStr">
        <is>
          <t>N/A</t>
        </is>
      </c>
      <c r="CK109" s="690" t="n"/>
      <c r="CL109" s="435" t="n"/>
      <c r="CM109" s="435" t="n"/>
      <c r="CN109" s="435" t="n">
        <v>42860</v>
      </c>
      <c r="CO109" s="435" t="n"/>
      <c r="CP109" s="435" t="n"/>
      <c r="CQ109" s="430" t="n">
        <v>42948</v>
      </c>
      <c r="CR109" s="430" t="inlineStr">
        <is>
          <t>Tunisia</t>
        </is>
      </c>
      <c r="CS109" s="429" t="n">
        <v>5</v>
      </c>
      <c r="CT109" s="675" t="inlineStr">
        <is>
          <t>inseam - 2 to 3 cm too short fits 1 size too small</t>
        </is>
      </c>
      <c r="CU109" s="675" t="inlineStr">
        <is>
          <t>inseam -2 to -3 cm too short fits 1 size too small</t>
        </is>
      </c>
      <c r="CV109" s="490" t="n"/>
      <c r="CW109" s="438" t="n"/>
      <c r="CX109" s="438" t="n"/>
      <c r="CY109" s="438" t="n">
        <v>86</v>
      </c>
      <c r="CZ109" s="439">
        <f>CY109*AR109</f>
        <v/>
      </c>
      <c r="DA109" s="438" t="n"/>
      <c r="DB109" s="438" t="n"/>
      <c r="DC109" s="438" t="n"/>
      <c r="DD109" s="438" t="n">
        <v>4013411</v>
      </c>
      <c r="DE109" s="678">
        <f>CY109*BI109</f>
        <v/>
      </c>
      <c r="DF109" s="678">
        <f>DE109-(CY109*BH109)</f>
        <v/>
      </c>
      <c r="DG109" s="568" t="n"/>
      <c r="DH109" s="568" t="n"/>
      <c r="DI109" s="568" t="n"/>
      <c r="DJ109" s="568" t="n"/>
      <c r="DK109" s="568" t="n"/>
      <c r="DL109" s="568" t="n"/>
      <c r="DM109" s="568" t="n"/>
      <c r="DN109" s="568" t="n"/>
      <c r="DO109" s="568" t="n"/>
      <c r="DP109" s="568" t="n"/>
    </row>
    <row customFormat="1" customHeight="1" ht="15" r="110" s="568">
      <c r="A110" s="415" t="inlineStr">
        <is>
          <t>K170750011</t>
        </is>
      </c>
      <c r="B110" s="415" t="n">
        <v>1010103627</v>
      </c>
      <c r="C110" s="404" t="inlineStr">
        <is>
          <t>INDIGO</t>
        </is>
      </c>
      <c r="D110" s="415" t="inlineStr">
        <is>
          <t>LUDWIG</t>
        </is>
      </c>
      <c r="E110" s="415" t="inlineStr">
        <is>
          <t>BLUE PANEL</t>
        </is>
      </c>
      <c r="F110" s="415" t="n">
        <v>1</v>
      </c>
      <c r="G110" s="405" t="n"/>
      <c r="H110" s="674" t="n"/>
      <c r="I110" s="415" t="n"/>
      <c r="J110" s="415" t="inlineStr">
        <is>
          <t>JEANS</t>
        </is>
      </c>
      <c r="K110" s="532" t="n">
        <v>62034231</v>
      </c>
      <c r="L110" s="532" t="inlineStr">
        <is>
          <t>Men's or boys' trousers and breeches of cotton denim (excl. knitted or crocheted, industrial and occupational, bib and brace overalls and underpants)</t>
        </is>
      </c>
      <c r="M110" s="524" t="inlineStr">
        <is>
          <t>MEN</t>
        </is>
      </c>
      <c r="N110" s="415" t="n"/>
      <c r="O110" s="411" t="inlineStr">
        <is>
          <t>3-1</t>
        </is>
      </c>
      <c r="P110" s="508" t="inlineStr">
        <is>
          <t xml:space="preserve">BLEACH </t>
        </is>
      </c>
      <c r="Q110" s="508" t="n"/>
      <c r="R110" s="508" t="inlineStr">
        <is>
          <t>NON</t>
        </is>
      </c>
      <c r="S110" s="508" t="inlineStr">
        <is>
          <t>PAINTER PANT</t>
        </is>
      </c>
      <c r="T110" s="508" t="inlineStr">
        <is>
          <t>28-38</t>
        </is>
      </c>
      <c r="U110" s="508" t="inlineStr">
        <is>
          <t>32-34</t>
        </is>
      </c>
      <c r="V110" s="508" t="inlineStr">
        <is>
          <t>NEW</t>
        </is>
      </c>
      <c r="W110" s="508" t="n"/>
      <c r="X110" s="508" t="inlineStr">
        <is>
          <t>-</t>
        </is>
      </c>
      <c r="Y110" s="427" t="inlineStr">
        <is>
          <t>TUNISIA</t>
        </is>
      </c>
      <c r="Z110" s="427" t="inlineStr">
        <is>
          <t>ARTLAB</t>
        </is>
      </c>
      <c r="AA110" s="427" t="inlineStr">
        <is>
          <t>ARTLAB</t>
        </is>
      </c>
      <c r="AB110" s="427" t="inlineStr">
        <is>
          <t>INTERWASHING</t>
        </is>
      </c>
      <c r="AC110" s="415" t="n"/>
      <c r="AD110" s="525" t="inlineStr">
        <is>
          <t>ORTA</t>
        </is>
      </c>
      <c r="AE110" s="508" t="n">
        <v>9560</v>
      </c>
      <c r="AF110" s="508" t="n"/>
      <c r="AG110" s="415" t="inlineStr">
        <is>
          <t>TBC</t>
        </is>
      </c>
      <c r="AH110" s="508" t="inlineStr">
        <is>
          <t>56% Sustainable fabric</t>
        </is>
      </c>
      <c r="AI110" s="508" t="inlineStr">
        <is>
          <t>56% Organic cotton (warp), 44% cotton (weft)</t>
        </is>
      </c>
      <c r="AJ110" s="416" t="inlineStr">
        <is>
          <t>15 oz</t>
        </is>
      </c>
      <c r="AK110" s="417" t="inlineStr">
        <is>
          <t>5,35 / 150</t>
        </is>
      </c>
      <c r="AL110" s="416" t="n"/>
      <c r="AM110" s="506" t="n"/>
      <c r="AN110" s="508" t="inlineStr">
        <is>
          <t>135M ORDERED BY MARIA</t>
        </is>
      </c>
      <c r="AO110" s="419" t="n"/>
      <c r="AP110" s="419" t="n"/>
      <c r="AQ110" s="419" t="n"/>
      <c r="AR110" s="420" t="n">
        <v>1.46</v>
      </c>
      <c r="AS110" s="421" t="n"/>
      <c r="AT110" s="421" t="inlineStr">
        <is>
          <t>EUR</t>
        </is>
      </c>
      <c r="AU110" s="421" t="inlineStr">
        <is>
          <t>FOB</t>
        </is>
      </c>
      <c r="AV110" s="421" t="inlineStr">
        <is>
          <t>90 DAYS NETT</t>
        </is>
      </c>
      <c r="AW110" s="421" t="inlineStr">
        <is>
          <t>cfmd</t>
        </is>
      </c>
      <c r="AX110" s="421">
        <f>IFERROR((BI110*(1-[1]Assumptions!$K$3))*(1-BG110),0)</f>
        <v/>
      </c>
      <c r="AY110" s="421" t="n">
        <v>45</v>
      </c>
      <c r="AZ110" s="421" t="n"/>
      <c r="BA110" s="421" t="n">
        <v>21</v>
      </c>
      <c r="BB110" s="422">
        <f>IFERROR(((IF(BA110&gt;0, BA110, IF(AZ110&gt;0, AZ110, 0))))*INDEX(Assumptions!$B:$B,MATCH(Y110,Assumptions!$A:$A,0)),0)</f>
        <v/>
      </c>
      <c r="BC110" s="422">
        <f>IFERROR(((IF(BA110&gt;0, BA110, IF(AZ110&gt;0, AZ110, 0))))*INDEX(Assumptions!$C:$C,MATCH(Y110,Assumptions!$A:$A,0)),0)</f>
        <v/>
      </c>
      <c r="BD110" s="422">
        <f>IFERROR(((IF(BA110&gt;0, BA110, IF(AZ110&gt;0, AZ110, 0))))*INDEX(Assumptions!$D:$D,MATCH(Y110,Assumptions!$A:$A,0)),0)</f>
        <v/>
      </c>
      <c r="BE110" s="422">
        <f>IFERROR(((IF(BA110&gt;0, BA110, IF(AZ110&gt;0, AZ110, 0))))*INDEX(Assumptions!$G:$G,MATCH(Z110,Assumptions!$F:$F,0)),0)</f>
        <v/>
      </c>
      <c r="BF110" s="422">
        <f>SUM(BB110:BE110)</f>
        <v/>
      </c>
      <c r="BG110" s="423">
        <f>IFERROR(INDEX(Assumptions!$B:$B,MATCH(Y110,Assumptions!$A:$A,0))+INDEX(Assumptions!$C:$C,MATCH(Y110,Assumptions!$A:$A,0))+INDEX(Assumptions!$D:$D,MATCH(Y110,Assumptions!$A:$A,0))+INDEX(Assumptions!$G:$G,MATCH(Z110,Assumptions!$F:$F,0)),0)</f>
        <v/>
      </c>
      <c r="BH110" s="421">
        <f>((IF(BA110&gt;0, BA110, IF(AZ110&gt;0, AZ110, 0))))+BF110</f>
        <v/>
      </c>
      <c r="BI110" s="421">
        <f>BL110/BK110</f>
        <v/>
      </c>
      <c r="BJ110" s="421">
        <f>BL110/2.38</f>
        <v/>
      </c>
      <c r="BK110" s="508" t="n">
        <v>2.5</v>
      </c>
      <c r="BL110" s="421" t="n">
        <v>199.95</v>
      </c>
      <c r="BM110" s="510">
        <f>IF(SUM(AZ110:BA110)=0,0,(BI110-BH110)/BI110)</f>
        <v/>
      </c>
      <c r="BN110" s="421">
        <f>AY110*CA110</f>
        <v/>
      </c>
      <c r="BO110" s="421" t="n">
        <v>3</v>
      </c>
      <c r="BP110" s="421" t="n">
        <v>0</v>
      </c>
      <c r="BQ110" s="425" t="n">
        <v>42605</v>
      </c>
      <c r="BR110" s="425" t="n"/>
      <c r="BS110" s="425" t="n"/>
      <c r="BT110" s="427" t="n"/>
      <c r="BU110" s="425" t="n"/>
      <c r="BV110" s="425" t="n"/>
      <c r="BW110" s="425" t="n">
        <v>42605</v>
      </c>
      <c r="BX110" s="425" t="n">
        <v>42665</v>
      </c>
      <c r="BY110" s="513" t="inlineStr">
        <is>
          <t>APPROVED BY LUDWIG</t>
        </is>
      </c>
      <c r="BZ110" s="513" t="n"/>
      <c r="CA110" s="508" t="n">
        <v>20</v>
      </c>
      <c r="CB110" s="429" t="inlineStr">
        <is>
          <t>32x32</t>
        </is>
      </c>
      <c r="CC110" s="429" t="n">
        <v>3</v>
      </c>
      <c r="CD110" s="430" t="n">
        <v>42676</v>
      </c>
      <c r="CE110" s="675" t="n"/>
      <c r="CF110" s="675" t="n"/>
      <c r="CG110" s="675" t="n"/>
      <c r="CH110" s="676" t="inlineStr">
        <is>
          <t>N/A</t>
        </is>
      </c>
      <c r="CI110" s="676" t="n">
        <v>42767</v>
      </c>
      <c r="CJ110" s="433" t="inlineStr">
        <is>
          <t>N/A</t>
        </is>
      </c>
      <c r="CK110" s="690" t="n"/>
      <c r="CL110" s="435" t="n"/>
      <c r="CM110" s="435" t="n"/>
      <c r="CN110" s="435" t="n">
        <v>42891</v>
      </c>
      <c r="CO110" s="435" t="n"/>
      <c r="CP110" s="435" t="n"/>
      <c r="CQ110" s="430" t="n">
        <v>42948</v>
      </c>
      <c r="CR110" s="430" t="inlineStr">
        <is>
          <t>Tunisia</t>
        </is>
      </c>
      <c r="CS110" s="429" t="n">
        <v>5</v>
      </c>
      <c r="CT110" s="675" t="inlineStr">
        <is>
          <t xml:space="preserve">thigh is -1.5 </t>
        </is>
      </c>
      <c r="CU110" s="675" t="n"/>
      <c r="CV110" s="490" t="n"/>
      <c r="CW110" s="438" t="n"/>
      <c r="CX110" s="438" t="n"/>
      <c r="CY110" s="438" t="n">
        <v>61</v>
      </c>
      <c r="CZ110" s="439">
        <f>CY110*AR110</f>
        <v/>
      </c>
      <c r="DA110" s="438" t="n"/>
      <c r="DB110" s="438" t="n"/>
      <c r="DC110" s="438" t="n"/>
      <c r="DD110" s="438" t="n">
        <v>4013592</v>
      </c>
      <c r="DE110" s="678">
        <f>CY110*BI110</f>
        <v/>
      </c>
      <c r="DF110" s="678">
        <f>DE110-(CY110*BH110)</f>
        <v/>
      </c>
      <c r="DG110" s="530" t="n"/>
      <c r="DH110" s="530" t="n"/>
      <c r="DI110" s="530" t="n"/>
      <c r="DJ110" s="530" t="n"/>
      <c r="DK110" s="530" t="n"/>
      <c r="DL110" s="530" t="n"/>
      <c r="DM110" s="530" t="n"/>
      <c r="DN110" s="530" t="n"/>
      <c r="DO110" s="530" t="n"/>
      <c r="DP110" s="530" t="n"/>
    </row>
    <row customFormat="1" customHeight="1" ht="15" r="111" s="568">
      <c r="A111" s="415" t="inlineStr">
        <is>
          <t>K170750012</t>
        </is>
      </c>
      <c r="B111" s="415" t="n">
        <v>1010103628</v>
      </c>
      <c r="C111" s="404" t="inlineStr">
        <is>
          <t>DBLACK</t>
        </is>
      </c>
      <c r="D111" s="415" t="inlineStr">
        <is>
          <t>LUDWIG</t>
        </is>
      </c>
      <c r="E111" s="415" t="inlineStr">
        <is>
          <t>BLACK BLACK RINSE</t>
        </is>
      </c>
      <c r="F111" s="415" t="n">
        <v>2</v>
      </c>
      <c r="G111" s="405" t="n"/>
      <c r="H111" s="674" t="n"/>
      <c r="I111" s="415" t="n"/>
      <c r="J111" s="415" t="inlineStr">
        <is>
          <t>JEANS</t>
        </is>
      </c>
      <c r="K111" s="532" t="n">
        <v>62034231</v>
      </c>
      <c r="L111" s="532" t="inlineStr">
        <is>
          <t>Men's or boys' trousers and breeches of cotton denim (excl. knitted or crocheted, industrial and occupational, bib and brace overalls and underpants)</t>
        </is>
      </c>
      <c r="M111" s="524" t="inlineStr">
        <is>
          <t>MEN</t>
        </is>
      </c>
      <c r="N111" s="415" t="n"/>
      <c r="O111" s="411" t="inlineStr">
        <is>
          <t>17-1</t>
        </is>
      </c>
      <c r="P111" s="508" t="inlineStr">
        <is>
          <t>NON BLEACH</t>
        </is>
      </c>
      <c r="Q111" s="508" t="n"/>
      <c r="R111" s="508" t="inlineStr">
        <is>
          <t>WARP</t>
        </is>
      </c>
      <c r="S111" s="508" t="inlineStr">
        <is>
          <t>PAINTER PANT</t>
        </is>
      </c>
      <c r="T111" s="508" t="inlineStr">
        <is>
          <t>28-38</t>
        </is>
      </c>
      <c r="U111" s="508" t="inlineStr">
        <is>
          <t>32-34</t>
        </is>
      </c>
      <c r="V111" s="508" t="inlineStr">
        <is>
          <t>NEW</t>
        </is>
      </c>
      <c r="W111" s="508" t="n"/>
      <c r="X111" s="508" t="inlineStr">
        <is>
          <t>-</t>
        </is>
      </c>
      <c r="Y111" s="427" t="inlineStr">
        <is>
          <t>TUNISIA</t>
        </is>
      </c>
      <c r="Z111" s="427" t="inlineStr">
        <is>
          <t>ARTLAB</t>
        </is>
      </c>
      <c r="AA111" s="427" t="inlineStr">
        <is>
          <t>ARTLAB</t>
        </is>
      </c>
      <c r="AB111" s="427" t="inlineStr">
        <is>
          <t>INTERWASHING</t>
        </is>
      </c>
      <c r="AC111" s="415" t="n"/>
      <c r="AD111" s="525" t="inlineStr">
        <is>
          <t>CALIK</t>
        </is>
      </c>
      <c r="AE111" s="508" t="inlineStr">
        <is>
          <t>70599D Gleen black OD black organic</t>
        </is>
      </c>
      <c r="AF111" s="508" t="inlineStr">
        <is>
          <t>70103D Gleen Black OD Black</t>
        </is>
      </c>
      <c r="AG111" s="415" t="inlineStr">
        <is>
          <t>TBC</t>
        </is>
      </c>
      <c r="AH111" s="503" t="inlineStr">
        <is>
          <t>100% Sustainable fabric</t>
        </is>
      </c>
      <c r="AI111" s="508" t="inlineStr">
        <is>
          <t>100% Organic cotton</t>
        </is>
      </c>
      <c r="AJ111" s="416" t="inlineStr">
        <is>
          <t>12 oz</t>
        </is>
      </c>
      <c r="AK111" s="417" t="inlineStr">
        <is>
          <t>4,50 / 155</t>
        </is>
      </c>
      <c r="AL111" s="416" t="n"/>
      <c r="AM111" s="506" t="n"/>
      <c r="AN111" s="508" t="inlineStr">
        <is>
          <t>225M ORDERED BY MARIA</t>
        </is>
      </c>
      <c r="AO111" s="419" t="n"/>
      <c r="AP111" s="419" t="n"/>
      <c r="AQ111" s="419" t="n"/>
      <c r="AR111" s="420" t="n">
        <v>1.47</v>
      </c>
      <c r="AS111" s="421" t="n"/>
      <c r="AT111" s="421" t="inlineStr">
        <is>
          <t>EUR</t>
        </is>
      </c>
      <c r="AU111" s="421" t="inlineStr">
        <is>
          <t>FOB</t>
        </is>
      </c>
      <c r="AV111" s="421" t="inlineStr">
        <is>
          <t>90 DAYS NETT</t>
        </is>
      </c>
      <c r="AW111" s="421" t="inlineStr">
        <is>
          <t>cfmd</t>
        </is>
      </c>
      <c r="AX111" s="421">
        <f>IFERROR((BI111*(1-[1]Assumptions!$K$3))*(1-BG111),0)</f>
        <v/>
      </c>
      <c r="AY111" s="421" t="n">
        <v>45</v>
      </c>
      <c r="AZ111" s="421" t="n"/>
      <c r="BA111" s="421" t="n">
        <v>18.7</v>
      </c>
      <c r="BB111" s="422">
        <f>IFERROR(((IF(BA111&gt;0, BA111, IF(AZ111&gt;0, AZ111, 0))))*INDEX(Assumptions!$B:$B,MATCH(Y111,Assumptions!$A:$A,0)),0)</f>
        <v/>
      </c>
      <c r="BC111" s="422">
        <f>IFERROR(((IF(BA111&gt;0, BA111, IF(AZ111&gt;0, AZ111, 0))))*INDEX(Assumptions!$C:$C,MATCH(Y111,Assumptions!$A:$A,0)),0)</f>
        <v/>
      </c>
      <c r="BD111" s="422">
        <f>IFERROR(((IF(BA111&gt;0, BA111, IF(AZ111&gt;0, AZ111, 0))))*INDEX(Assumptions!$D:$D,MATCH(Y111,Assumptions!$A:$A,0)),0)</f>
        <v/>
      </c>
      <c r="BE111" s="422">
        <f>IFERROR(((IF(BA111&gt;0, BA111, IF(AZ111&gt;0, AZ111, 0))))*INDEX(Assumptions!$G:$G,MATCH(Z111,Assumptions!$F:$F,0)),0)</f>
        <v/>
      </c>
      <c r="BF111" s="422">
        <f>SUM(BB111:BE111)</f>
        <v/>
      </c>
      <c r="BG111" s="423">
        <f>IFERROR(INDEX(Assumptions!$B:$B,MATCH(Y111,Assumptions!$A:$A,0))+INDEX(Assumptions!$C:$C,MATCH(Y111,Assumptions!$A:$A,0))+INDEX(Assumptions!$D:$D,MATCH(Y111,Assumptions!$A:$A,0))+INDEX(Assumptions!$G:$G,MATCH(Z111,Assumptions!$F:$F,0)),0)</f>
        <v/>
      </c>
      <c r="BH111" s="421">
        <f>((IF(BA111&gt;0, BA111, IF(AZ111&gt;0, AZ111, 0))))+BF111</f>
        <v/>
      </c>
      <c r="BI111" s="421">
        <f>BL111/BK111</f>
        <v/>
      </c>
      <c r="BJ111" s="421">
        <f>BL111/2.38</f>
        <v/>
      </c>
      <c r="BK111" s="508" t="n">
        <v>2.5</v>
      </c>
      <c r="BL111" s="421" t="n">
        <v>119.95</v>
      </c>
      <c r="BM111" s="510">
        <f>IF(SUM(AZ111:BA111)=0,0,(BI111-BH111)/BI111)</f>
        <v/>
      </c>
      <c r="BN111" s="421">
        <f>AY111*CA111</f>
        <v/>
      </c>
      <c r="BO111" s="421" t="n">
        <v>0.75</v>
      </c>
      <c r="BP111" s="421" t="n"/>
      <c r="BQ111" s="425" t="n">
        <v>42605</v>
      </c>
      <c r="BR111" s="425" t="n"/>
      <c r="BS111" s="425" t="n"/>
      <c r="BT111" s="427" t="n"/>
      <c r="BU111" s="425" t="n"/>
      <c r="BV111" s="425" t="n"/>
      <c r="BW111" s="425" t="n">
        <v>42605</v>
      </c>
      <c r="BX111" s="425" t="n">
        <v>42665</v>
      </c>
      <c r="BY111" s="425" t="n"/>
      <c r="BZ111" s="425" t="n"/>
      <c r="CA111" s="508" t="n">
        <v>17</v>
      </c>
      <c r="CB111" s="429" t="inlineStr">
        <is>
          <t>32x32</t>
        </is>
      </c>
      <c r="CC111" s="429" t="n">
        <v>3</v>
      </c>
      <c r="CD111" s="430" t="n">
        <v>42669</v>
      </c>
      <c r="CE111" s="675" t="n"/>
      <c r="CF111" s="675" t="n"/>
      <c r="CG111" s="675" t="n"/>
      <c r="CH111" s="489" t="inlineStr">
        <is>
          <t>NOT</t>
        </is>
      </c>
      <c r="CI111" s="676" t="n">
        <v>42768</v>
      </c>
      <c r="CJ111" s="433" t="n">
        <v>42747</v>
      </c>
      <c r="CK111" s="677" t="inlineStr">
        <is>
          <t>ex facty 25-02-17</t>
        </is>
      </c>
      <c r="CL111" s="435" t="inlineStr">
        <is>
          <t>NEW FIT</t>
        </is>
      </c>
      <c r="CM111" s="435" t="n"/>
      <c r="CN111" s="435" t="n">
        <v>42873</v>
      </c>
      <c r="CO111" s="435" t="n"/>
      <c r="CP111" s="435" t="n"/>
      <c r="CQ111" s="430" t="n">
        <v>42998</v>
      </c>
      <c r="CR111" s="430" t="inlineStr">
        <is>
          <t>Tunisia</t>
        </is>
      </c>
      <c r="CS111" s="429" t="n">
        <v>5</v>
      </c>
      <c r="CT111" s="675" t="n"/>
      <c r="CU111" s="675" t="n"/>
      <c r="CV111" s="490" t="n"/>
      <c r="CW111" s="438" t="n"/>
      <c r="CX111" s="438" t="n"/>
      <c r="CY111" s="438" t="n">
        <v>101</v>
      </c>
      <c r="CZ111" s="439">
        <f>CY111*AR111</f>
        <v/>
      </c>
      <c r="DA111" s="438" t="n"/>
      <c r="DB111" s="438" t="n"/>
      <c r="DC111" s="438" t="n"/>
      <c r="DD111" s="438" t="n">
        <v>4013412</v>
      </c>
      <c r="DE111" s="678">
        <f>CY111*BI111</f>
        <v/>
      </c>
      <c r="DF111" s="678">
        <f>DE111-(CY111*BH111)</f>
        <v/>
      </c>
    </row>
    <row customFormat="1" customHeight="1" ht="15" r="112" s="568">
      <c r="A112" s="464" t="inlineStr">
        <is>
          <t>K170750013</t>
        </is>
      </c>
      <c r="B112" s="464" t="n"/>
      <c r="C112" s="454" t="n"/>
      <c r="D112" s="521" t="inlineStr">
        <is>
          <t>LUDWIG</t>
        </is>
      </c>
      <c r="E112" s="521" t="inlineStr">
        <is>
          <t>BLACK BLACK</t>
        </is>
      </c>
      <c r="F112" s="464" t="n"/>
      <c r="G112" s="522" t="inlineStr">
        <is>
          <t>x</t>
        </is>
      </c>
      <c r="H112" s="674" t="n">
        <v>42604</v>
      </c>
      <c r="I112" s="521" t="n"/>
      <c r="J112" s="521" t="inlineStr">
        <is>
          <t>PANTS</t>
        </is>
      </c>
      <c r="K112" s="521" t="n"/>
      <c r="L112" s="521" t="n"/>
      <c r="M112" s="458" t="inlineStr">
        <is>
          <t>MEN</t>
        </is>
      </c>
      <c r="N112" s="521" t="n"/>
      <c r="O112" s="460" t="inlineStr">
        <is>
          <t>26-1</t>
        </is>
      </c>
      <c r="P112" s="462" t="n"/>
      <c r="Q112" s="492" t="inlineStr">
        <is>
          <t>GMD</t>
        </is>
      </c>
      <c r="R112" s="492" t="inlineStr">
        <is>
          <t>NON</t>
        </is>
      </c>
      <c r="S112" s="492" t="n"/>
      <c r="T112" s="462" t="inlineStr">
        <is>
          <t>28-38</t>
        </is>
      </c>
      <c r="U112" s="462" t="inlineStr">
        <is>
          <t>32-34</t>
        </is>
      </c>
      <c r="V112" s="492" t="inlineStr">
        <is>
          <t>NEW</t>
        </is>
      </c>
      <c r="W112" s="462" t="n"/>
      <c r="X112" s="492" t="n"/>
      <c r="Y112" s="493" t="inlineStr">
        <is>
          <t>TUNISIA</t>
        </is>
      </c>
      <c r="Z112" s="494" t="inlineStr">
        <is>
          <t>ARTLAB</t>
        </is>
      </c>
      <c r="AA112" s="494" t="inlineStr">
        <is>
          <t>ARTLAB</t>
        </is>
      </c>
      <c r="AB112" s="494" t="inlineStr">
        <is>
          <t>BLUE &amp; DYE</t>
        </is>
      </c>
      <c r="AC112" s="521" t="n"/>
      <c r="AD112" s="492" t="inlineStr">
        <is>
          <t>ROTATEKS</t>
        </is>
      </c>
      <c r="AE112" s="492" t="inlineStr">
        <is>
          <t>01023 ASVAN PFD</t>
        </is>
      </c>
      <c r="AF112" s="462" t="n"/>
      <c r="AG112" s="462" t="n"/>
      <c r="AH112" s="556" t="inlineStr">
        <is>
          <t>100% Sustainable fabric</t>
        </is>
      </c>
      <c r="AI112" s="462" t="inlineStr">
        <is>
          <t>100% Organic cotton</t>
        </is>
      </c>
      <c r="AJ112" s="492" t="inlineStr">
        <is>
          <t>400g</t>
        </is>
      </c>
      <c r="AK112" s="465" t="n">
        <v>4.25</v>
      </c>
      <c r="AL112" s="557" t="n">
        <v>500</v>
      </c>
      <c r="AM112" s="492" t="inlineStr">
        <is>
          <t>8W</t>
        </is>
      </c>
      <c r="AN112" s="554" t="inlineStr">
        <is>
          <t>NEEDS TO ORDER</t>
        </is>
      </c>
      <c r="AO112" s="492" t="n"/>
      <c r="AP112" s="466" t="n"/>
      <c r="AQ112" s="466" t="n"/>
      <c r="AR112" s="467" t="n"/>
      <c r="AS112" s="495" t="n"/>
      <c r="AT112" s="495" t="n"/>
      <c r="AU112" s="465" t="n"/>
      <c r="AV112" s="465" t="inlineStr">
        <is>
          <t>90 DAYS NETT</t>
        </is>
      </c>
      <c r="AW112" s="465" t="n"/>
      <c r="AX112" s="465">
        <f>IFERROR((BI112*(1-[1]Assumptions!$K$3))*(1-BG112),0)</f>
        <v/>
      </c>
      <c r="AY112" s="465" t="n"/>
      <c r="AZ112" s="465" t="n"/>
      <c r="BA112" s="465" t="n"/>
      <c r="BB112" s="468">
        <f>IFERROR(((IF(BA112&gt;0, BA112, IF(AY112&gt;0, AY112, IF(AZ112&gt;0, AZ112, 0)))))*INDEX(Assumptions!$B:$B,MATCH(Y112,Assumptions!$A:$A,0)),0)</f>
        <v/>
      </c>
      <c r="BC112" s="468">
        <f>IFERROR(((IF(BA112&gt;0, BA112, IF(AY112&gt;0, AY112, IF(AZ112&gt;0, AZ112, 0)))))*INDEX(Assumptions!$C:$C,MATCH(Y112,Assumptions!$A:$A,0)),0)</f>
        <v/>
      </c>
      <c r="BD112" s="468">
        <f>IFERROR(((IF(BA112&gt;0, BA112, IF(AY112&gt;0, AY112, IF(AZ112&gt;0, AZ112, 0)))))*INDEX(Assumptions!$D:$D,MATCH(Y112,Assumptions!$A:$A,0)),0)</f>
        <v/>
      </c>
      <c r="BE112" s="468">
        <f>IFERROR(((IF(BA112&gt;0, BA112, IF(AY112&gt;0, AY112, IF(AZ112&gt;0, AZ112, 0)))))*INDEX(Assumptions!$G:$G,MATCH(Z112,Assumptions!$F:$F,0)),0)</f>
        <v/>
      </c>
      <c r="BF112" s="468">
        <f>SUM(BB112:BE112)</f>
        <v/>
      </c>
      <c r="BG112" s="469">
        <f>IFERROR(INDEX(Assumptions!$B:$B,MATCH(Y112,Assumptions!$A:$A,0))+INDEX(Assumptions!$C:$C,MATCH(Y112,Assumptions!$A:$A,0))+INDEX(Assumptions!$D:$D,MATCH(Y112,Assumptions!$A:$A,0))+INDEX(Assumptions!$G:$G,MATCH(Z112,Assumptions!$F:$F,0)),0)</f>
        <v/>
      </c>
      <c r="BH112" s="465">
        <f>((IF(BA112&gt;0, BA112, IF(AY112&gt;0, AY112, IF(AZ112&gt;0, AZ112, 0)))))+BF112</f>
        <v/>
      </c>
      <c r="BI112" s="465">
        <f>BL112/BK112</f>
        <v/>
      </c>
      <c r="BJ112" s="465">
        <f>BL112/2.38</f>
        <v/>
      </c>
      <c r="BK112" s="462" t="n">
        <v>2.5</v>
      </c>
      <c r="BL112" s="465" t="n"/>
      <c r="BM112" s="523">
        <f>IF(SUM(AZ112:BA112)=0,0,(BI112-BH112)/BI112)</f>
        <v/>
      </c>
      <c r="BN112" s="465">
        <f>AY112*CA112</f>
        <v/>
      </c>
      <c r="BO112" s="465" t="n"/>
      <c r="BP112" s="465" t="n"/>
      <c r="BQ112" s="685" t="n"/>
      <c r="BR112" s="497" t="n"/>
      <c r="BS112" s="497" t="n"/>
      <c r="BT112" s="472" t="n">
        <v>0</v>
      </c>
      <c r="BU112" s="497" t="n"/>
      <c r="BV112" s="497" t="n"/>
      <c r="BW112" s="497" t="n"/>
      <c r="BX112" s="497" t="n"/>
      <c r="BY112" s="494" t="n"/>
      <c r="BZ112" s="494" t="n"/>
      <c r="CA112" s="462" t="n"/>
      <c r="CB112" s="473" t="inlineStr">
        <is>
          <t>32X32</t>
        </is>
      </c>
      <c r="CC112" s="473" t="n"/>
      <c r="CD112" s="473" t="inlineStr">
        <is>
          <t>EX FTY; 22-10-2016</t>
        </is>
      </c>
      <c r="CE112" s="474" t="n"/>
      <c r="CF112" s="681" t="n"/>
      <c r="CG112" s="681" t="n"/>
      <c r="CH112" s="682" t="n"/>
      <c r="CI112" s="682" t="n"/>
      <c r="CJ112" s="477" t="n"/>
      <c r="CK112" s="683" t="n"/>
      <c r="CL112" s="479" t="n"/>
      <c r="CM112" s="479" t="n"/>
      <c r="CN112" s="480" t="n"/>
      <c r="CO112" s="480" t="n"/>
      <c r="CP112" s="480" t="n"/>
      <c r="CQ112" s="474" t="n"/>
      <c r="CR112" s="474" t="n"/>
      <c r="CS112" s="429" t="n"/>
      <c r="CT112" s="474" t="n"/>
      <c r="CU112" s="474" t="n"/>
      <c r="CV112" s="682" t="n"/>
      <c r="CW112" s="481" t="n"/>
      <c r="CX112" s="481" t="n"/>
      <c r="CY112" s="481" t="n"/>
      <c r="CZ112" s="481">
        <f>CY112*AR112</f>
        <v/>
      </c>
      <c r="DA112" s="481" t="n"/>
      <c r="DB112" s="481" t="n"/>
      <c r="DC112" s="481" t="n"/>
      <c r="DD112" s="481" t="inlineStr">
        <is>
          <t>-</t>
        </is>
      </c>
      <c r="DE112" s="684">
        <f>CY112*BI112</f>
        <v/>
      </c>
      <c r="DF112" s="684">
        <f>DE112-(CY112*BH112)</f>
        <v/>
      </c>
    </row>
    <row customFormat="1" customHeight="1" ht="15" r="113" s="530">
      <c r="A113" s="415" t="inlineStr">
        <is>
          <t>K170750020</t>
        </is>
      </c>
      <c r="B113" s="415" t="n">
        <v>1010103629</v>
      </c>
      <c r="C113" s="404" t="inlineStr">
        <is>
          <t>RINSED</t>
        </is>
      </c>
      <c r="D113" s="415" t="inlineStr">
        <is>
          <t>PETER</t>
        </is>
      </c>
      <c r="E113" s="415" t="inlineStr">
        <is>
          <t>VEGGIE WARP RINSE</t>
        </is>
      </c>
      <c r="F113" s="415" t="n">
        <v>1</v>
      </c>
      <c r="G113" s="405" t="n"/>
      <c r="H113" s="674" t="n"/>
      <c r="I113" s="415" t="n"/>
      <c r="J113" s="415" t="inlineStr">
        <is>
          <t>JEANS</t>
        </is>
      </c>
      <c r="K113" s="532" t="n">
        <v>62034231</v>
      </c>
      <c r="L113" s="532" t="inlineStr">
        <is>
          <t>Men's or boys' trousers and breeches of cotton denim (excl. knitted or crocheted, industrial and occupational, bib and brace overalls and underpants)</t>
        </is>
      </c>
      <c r="M113" s="524" t="inlineStr">
        <is>
          <t>MEN</t>
        </is>
      </c>
      <c r="N113" s="415" t="n"/>
      <c r="O113" s="411" t="inlineStr">
        <is>
          <t>18-1</t>
        </is>
      </c>
      <c r="P113" s="508" t="inlineStr">
        <is>
          <t>NON BLEACH</t>
        </is>
      </c>
      <c r="Q113" s="508" t="n"/>
      <c r="R113" s="443" t="inlineStr">
        <is>
          <t>NON</t>
        </is>
      </c>
      <c r="S113" s="508" t="inlineStr">
        <is>
          <t>FRENCH WORKER</t>
        </is>
      </c>
      <c r="T113" s="508" t="inlineStr">
        <is>
          <t>28-38</t>
        </is>
      </c>
      <c r="U113" s="508" t="inlineStr">
        <is>
          <t>32-34</t>
        </is>
      </c>
      <c r="V113" s="508" t="inlineStr">
        <is>
          <t>NEW</t>
        </is>
      </c>
      <c r="W113" s="508" t="n"/>
      <c r="X113" s="508" t="inlineStr">
        <is>
          <t>-</t>
        </is>
      </c>
      <c r="Y113" s="427" t="inlineStr">
        <is>
          <t>TUNISIA</t>
        </is>
      </c>
      <c r="Z113" s="427" t="inlineStr">
        <is>
          <t>ARTLAB</t>
        </is>
      </c>
      <c r="AA113" s="427" t="inlineStr">
        <is>
          <t>ARTLAB</t>
        </is>
      </c>
      <c r="AB113" s="427" t="inlineStr">
        <is>
          <t>INTERWASHING</t>
        </is>
      </c>
      <c r="AC113" s="415" t="n"/>
      <c r="AD113" s="415" t="inlineStr">
        <is>
          <t>ORTA</t>
        </is>
      </c>
      <c r="AE113" s="508" t="inlineStr">
        <is>
          <t xml:space="preserve">9588A-40 </t>
        </is>
      </c>
      <c r="AF113" s="508" t="inlineStr">
        <is>
          <t>8353A-40 Veggie denim</t>
        </is>
      </c>
      <c r="AG113" s="415" t="inlineStr">
        <is>
          <t>TBC</t>
        </is>
      </c>
      <c r="AH113" s="503" t="inlineStr">
        <is>
          <t>100% Sustainable fabric</t>
        </is>
      </c>
      <c r="AI113" s="508" t="inlineStr">
        <is>
          <t>100% Organic cotton</t>
        </is>
      </c>
      <c r="AJ113" s="416" t="inlineStr">
        <is>
          <t>11,25 oz</t>
        </is>
      </c>
      <c r="AK113" s="417" t="inlineStr">
        <is>
          <t>5,65 / 148</t>
        </is>
      </c>
      <c r="AL113" s="416" t="n"/>
      <c r="AM113" s="506" t="n"/>
      <c r="AN113" s="508" t="inlineStr">
        <is>
          <t>105M ORDERED BY MARIA</t>
        </is>
      </c>
      <c r="AO113" s="419" t="n"/>
      <c r="AP113" s="419" t="n"/>
      <c r="AQ113" s="419" t="n"/>
      <c r="AR113" s="420" t="n">
        <v>1.44</v>
      </c>
      <c r="AS113" s="421" t="n"/>
      <c r="AT113" s="421" t="inlineStr">
        <is>
          <t>EUR</t>
        </is>
      </c>
      <c r="AU113" s="421" t="inlineStr">
        <is>
          <t>FOB</t>
        </is>
      </c>
      <c r="AV113" s="421" t="inlineStr">
        <is>
          <t>90 DAYS NETT</t>
        </is>
      </c>
      <c r="AW113" s="421" t="inlineStr">
        <is>
          <t>cfmd</t>
        </is>
      </c>
      <c r="AX113" s="421">
        <f>IFERROR((BI113*(1-[1]Assumptions!$K$3))*(1-BG113),0)</f>
        <v/>
      </c>
      <c r="AY113" s="421" t="n">
        <v>45</v>
      </c>
      <c r="AZ113" s="421" t="n"/>
      <c r="BA113" s="421" t="n">
        <v>21.5</v>
      </c>
      <c r="BB113" s="422">
        <f>IFERROR(((IF(BA113&gt;0, BA113, IF(AZ113&gt;0, AZ113, 0))))*INDEX(Assumptions!$B:$B,MATCH(Y113,Assumptions!$A:$A,0)),0)</f>
        <v/>
      </c>
      <c r="BC113" s="422">
        <f>IFERROR(((IF(BA113&gt;0, BA113, IF(AZ113&gt;0, AZ113, 0))))*INDEX(Assumptions!$C:$C,MATCH(Y113,Assumptions!$A:$A,0)),0)</f>
        <v/>
      </c>
      <c r="BD113" s="422">
        <f>IFERROR(((IF(BA113&gt;0, BA113, IF(AZ113&gt;0, AZ113, 0))))*INDEX(Assumptions!$D:$D,MATCH(Y113,Assumptions!$A:$A,0)),0)</f>
        <v/>
      </c>
      <c r="BE113" s="422">
        <f>IFERROR(((IF(BA113&gt;0, BA113, IF(AZ113&gt;0, AZ113, 0))))*INDEX(Assumptions!$G:$G,MATCH(Z113,Assumptions!$F:$F,0)),0)</f>
        <v/>
      </c>
      <c r="BF113" s="422">
        <f>SUM(BB113:BE113)</f>
        <v/>
      </c>
      <c r="BG113" s="423">
        <f>IFERROR(INDEX(Assumptions!$B:$B,MATCH(Y113,Assumptions!$A:$A,0))+INDEX(Assumptions!$C:$C,MATCH(Y113,Assumptions!$A:$A,0))+INDEX(Assumptions!$D:$D,MATCH(Y113,Assumptions!$A:$A,0))+INDEX(Assumptions!$G:$G,MATCH(Z113,Assumptions!$F:$F,0)),0)</f>
        <v/>
      </c>
      <c r="BH113" s="421">
        <f>((IF(BA113&gt;0, BA113, IF(AZ113&gt;0, AZ113, 0))))+BF113</f>
        <v/>
      </c>
      <c r="BI113" s="421">
        <f>BL113/BK113</f>
        <v/>
      </c>
      <c r="BJ113" s="421">
        <f>BL113/2.38</f>
        <v/>
      </c>
      <c r="BK113" s="508" t="n">
        <v>2.5</v>
      </c>
      <c r="BL113" s="421" t="n">
        <v>119.95</v>
      </c>
      <c r="BM113" s="510">
        <f>IF(SUM(AZ113:BA113)=0,0,(BI113-BH113)/BI113)</f>
        <v/>
      </c>
      <c r="BN113" s="421">
        <f>AY113*CA113</f>
        <v/>
      </c>
      <c r="BO113" s="421" t="n">
        <v>0.75</v>
      </c>
      <c r="BP113" s="421" t="n">
        <v>2.4</v>
      </c>
      <c r="BQ113" s="425" t="n">
        <v>42605</v>
      </c>
      <c r="BR113" s="425" t="n"/>
      <c r="BS113" s="425" t="n"/>
      <c r="BT113" s="427" t="n"/>
      <c r="BU113" s="425" t="n"/>
      <c r="BV113" s="425" t="n"/>
      <c r="BW113" s="425" t="n">
        <v>42605</v>
      </c>
      <c r="BX113" s="425" t="n">
        <v>42665</v>
      </c>
      <c r="BY113" s="425" t="n"/>
      <c r="BZ113" s="425" t="n"/>
      <c r="CA113" s="508" t="n">
        <v>17</v>
      </c>
      <c r="CB113" s="429" t="inlineStr">
        <is>
          <t>32x32</t>
        </is>
      </c>
      <c r="CC113" s="429" t="n">
        <v>3</v>
      </c>
      <c r="CD113" s="430" t="n">
        <v>42676</v>
      </c>
      <c r="CE113" s="675" t="n"/>
      <c r="CF113" s="675" t="n"/>
      <c r="CG113" s="675" t="n"/>
      <c r="CH113" s="489" t="inlineStr">
        <is>
          <t>NOT</t>
        </is>
      </c>
      <c r="CI113" s="676" t="n">
        <v>42767</v>
      </c>
      <c r="CJ113" s="433" t="n">
        <v>42747</v>
      </c>
      <c r="CK113" s="677" t="inlineStr">
        <is>
          <t>ex facty 25-02-17</t>
        </is>
      </c>
      <c r="CL113" s="435" t="inlineStr">
        <is>
          <t>NEW FIT</t>
        </is>
      </c>
      <c r="CM113" s="435" t="n"/>
      <c r="CN113" s="435" t="n">
        <v>42860</v>
      </c>
      <c r="CO113" s="435" t="n"/>
      <c r="CP113" s="435" t="n"/>
      <c r="CQ113" s="430" t="n">
        <v>42928</v>
      </c>
      <c r="CR113" s="430" t="inlineStr">
        <is>
          <t>Tunisia</t>
        </is>
      </c>
      <c r="CS113" s="429" t="n">
        <v>5</v>
      </c>
      <c r="CT113" s="675" t="inlineStr">
        <is>
          <t>1 Size too small, backpockets too small. Inseam -2 cm</t>
        </is>
      </c>
      <c r="CU113" s="675" t="inlineStr">
        <is>
          <t>1 Size too small, backpockets too small. Inseam -2 cm</t>
        </is>
      </c>
      <c r="CV113" s="490" t="n"/>
      <c r="CW113" s="438" t="n"/>
      <c r="CX113" s="438" t="n"/>
      <c r="CY113" s="438" t="n">
        <v>205</v>
      </c>
      <c r="CZ113" s="439">
        <f>CY113*AR113</f>
        <v/>
      </c>
      <c r="DA113" s="438" t="n"/>
      <c r="DB113" s="438" t="n"/>
      <c r="DC113" s="438" t="n"/>
      <c r="DD113" s="438" t="n">
        <v>4013284</v>
      </c>
      <c r="DE113" s="678">
        <f>CY113*BI113</f>
        <v/>
      </c>
      <c r="DF113" s="678">
        <f>DE113-(CY113*BH113)</f>
        <v/>
      </c>
      <c r="DG113" s="568" t="n"/>
      <c r="DH113" s="568" t="n"/>
      <c r="DI113" s="568" t="n"/>
      <c r="DJ113" s="568" t="n"/>
      <c r="DK113" s="568" t="n"/>
      <c r="DL113" s="568" t="n"/>
      <c r="DM113" s="568" t="n"/>
      <c r="DN113" s="568" t="n"/>
      <c r="DO113" s="568" t="n"/>
      <c r="DP113" s="568" t="n"/>
    </row>
    <row customFormat="1" customHeight="1" ht="15" r="114" s="568">
      <c r="A114" s="415" t="inlineStr">
        <is>
          <t>K170750021</t>
        </is>
      </c>
      <c r="B114" s="415" t="n">
        <v>1010103630</v>
      </c>
      <c r="C114" s="404" t="inlineStr">
        <is>
          <t>DBLACK</t>
        </is>
      </c>
      <c r="D114" s="415" t="inlineStr">
        <is>
          <t xml:space="preserve">PETER </t>
        </is>
      </c>
      <c r="E114" s="415" t="inlineStr">
        <is>
          <t>BLACK BLACK RINSE</t>
        </is>
      </c>
      <c r="F114" s="415" t="n">
        <v>2</v>
      </c>
      <c r="G114" s="405" t="n"/>
      <c r="H114" s="674" t="n"/>
      <c r="I114" s="415" t="n"/>
      <c r="J114" s="415" t="inlineStr">
        <is>
          <t>JEANS</t>
        </is>
      </c>
      <c r="K114" s="532" t="n">
        <v>62034231</v>
      </c>
      <c r="L114" s="532" t="inlineStr">
        <is>
          <t>Men's or boys' trousers and breeches of cotton denim (excl. knitted or crocheted, industrial and occupational, bib and brace overalls and underpants)</t>
        </is>
      </c>
      <c r="M114" s="524" t="inlineStr">
        <is>
          <t>MEN</t>
        </is>
      </c>
      <c r="N114" s="415" t="n"/>
      <c r="O114" s="411" t="inlineStr">
        <is>
          <t>17-1</t>
        </is>
      </c>
      <c r="P114" s="508" t="inlineStr">
        <is>
          <t>NON BLEACH</t>
        </is>
      </c>
      <c r="Q114" s="508" t="n"/>
      <c r="R114" s="508" t="inlineStr">
        <is>
          <t>WARP</t>
        </is>
      </c>
      <c r="S114" s="508" t="inlineStr">
        <is>
          <t>FRENCH WORKER</t>
        </is>
      </c>
      <c r="T114" s="508" t="inlineStr">
        <is>
          <t>28-38</t>
        </is>
      </c>
      <c r="U114" s="508" t="inlineStr">
        <is>
          <t>32-34</t>
        </is>
      </c>
      <c r="V114" s="508" t="inlineStr">
        <is>
          <t>NEW</t>
        </is>
      </c>
      <c r="W114" s="508" t="n"/>
      <c r="X114" s="508" t="inlineStr">
        <is>
          <t>-</t>
        </is>
      </c>
      <c r="Y114" s="427" t="inlineStr">
        <is>
          <t>TUNISIA</t>
        </is>
      </c>
      <c r="Z114" s="427" t="inlineStr">
        <is>
          <t>ARTLAB</t>
        </is>
      </c>
      <c r="AA114" s="427" t="inlineStr">
        <is>
          <t>ARTLAB</t>
        </is>
      </c>
      <c r="AB114" s="427" t="inlineStr">
        <is>
          <t>INTERWASHING</t>
        </is>
      </c>
      <c r="AC114" s="415" t="n"/>
      <c r="AD114" s="525" t="inlineStr">
        <is>
          <t>CALIK</t>
        </is>
      </c>
      <c r="AE114" s="508" t="inlineStr">
        <is>
          <t>70599D Gleen black OD black organic</t>
        </is>
      </c>
      <c r="AF114" s="508" t="inlineStr">
        <is>
          <t>70103D Gleen Black OD Black</t>
        </is>
      </c>
      <c r="AG114" s="415" t="inlineStr">
        <is>
          <t>TBC</t>
        </is>
      </c>
      <c r="AH114" s="503" t="inlineStr">
        <is>
          <t>100% Sustainable fabric</t>
        </is>
      </c>
      <c r="AI114" s="508" t="inlineStr">
        <is>
          <t>100% Organic cotton</t>
        </is>
      </c>
      <c r="AJ114" s="416" t="inlineStr">
        <is>
          <t>12 oz</t>
        </is>
      </c>
      <c r="AK114" s="417" t="inlineStr">
        <is>
          <t>4,50 / 155</t>
        </is>
      </c>
      <c r="AL114" s="416" t="n"/>
      <c r="AM114" s="506" t="n"/>
      <c r="AN114" s="508" t="inlineStr">
        <is>
          <t>225M ORDERED BY MARIA</t>
        </is>
      </c>
      <c r="AO114" s="419" t="n"/>
      <c r="AP114" s="419" t="n"/>
      <c r="AQ114" s="419" t="n"/>
      <c r="AR114" s="420" t="n">
        <v>1.36</v>
      </c>
      <c r="AS114" s="421" t="n"/>
      <c r="AT114" s="421" t="inlineStr">
        <is>
          <t>EUR</t>
        </is>
      </c>
      <c r="AU114" s="421" t="inlineStr">
        <is>
          <t>FOB</t>
        </is>
      </c>
      <c r="AV114" s="421" t="inlineStr">
        <is>
          <t>90 DAYS NETT</t>
        </is>
      </c>
      <c r="AW114" s="421" t="inlineStr">
        <is>
          <t>cfmd</t>
        </is>
      </c>
      <c r="AX114" s="421">
        <f>IFERROR((BI114*(1-[1]Assumptions!$K$3))*(1-BG114),0)</f>
        <v/>
      </c>
      <c r="AY114" s="421" t="n">
        <v>45</v>
      </c>
      <c r="AZ114" s="421" t="n"/>
      <c r="BA114" s="421" t="n">
        <v>19.2</v>
      </c>
      <c r="BB114" s="422">
        <f>IFERROR(((IF(BA114&gt;0, BA114, IF(AZ114&gt;0, AZ114, 0))))*INDEX(Assumptions!$B:$B,MATCH(Y114,Assumptions!$A:$A,0)),0)</f>
        <v/>
      </c>
      <c r="BC114" s="422">
        <f>IFERROR(((IF(BA114&gt;0, BA114, IF(AZ114&gt;0, AZ114, 0))))*INDEX(Assumptions!$C:$C,MATCH(Y114,Assumptions!$A:$A,0)),0)</f>
        <v/>
      </c>
      <c r="BD114" s="422">
        <f>IFERROR(((IF(BA114&gt;0, BA114, IF(AZ114&gt;0, AZ114, 0))))*INDEX(Assumptions!$D:$D,MATCH(Y114,Assumptions!$A:$A,0)),0)</f>
        <v/>
      </c>
      <c r="BE114" s="422">
        <f>IFERROR(((IF(BA114&gt;0, BA114, IF(AZ114&gt;0, AZ114, 0))))*INDEX(Assumptions!$G:$G,MATCH(Z114,Assumptions!$F:$F,0)),0)</f>
        <v/>
      </c>
      <c r="BF114" s="422">
        <f>SUM(BB114:BE114)</f>
        <v/>
      </c>
      <c r="BG114" s="423">
        <f>IFERROR(INDEX(Assumptions!$B:$B,MATCH(Y114,Assumptions!$A:$A,0))+INDEX(Assumptions!$C:$C,MATCH(Y114,Assumptions!$A:$A,0))+INDEX(Assumptions!$D:$D,MATCH(Y114,Assumptions!$A:$A,0))+INDEX(Assumptions!$G:$G,MATCH(Z114,Assumptions!$F:$F,0)),0)</f>
        <v/>
      </c>
      <c r="BH114" s="421">
        <f>((IF(BA114&gt;0, BA114, IF(AZ114&gt;0, AZ114, 0))))+BF114</f>
        <v/>
      </c>
      <c r="BI114" s="421">
        <f>BL114/BK114</f>
        <v/>
      </c>
      <c r="BJ114" s="421">
        <f>BL114/2.38</f>
        <v/>
      </c>
      <c r="BK114" s="508" t="n">
        <v>2.5</v>
      </c>
      <c r="BL114" s="421" t="n">
        <v>119.95</v>
      </c>
      <c r="BM114" s="510">
        <f>IF(SUM(AZ114:BA114)=0,0,(BI114-BH114)/BI114)</f>
        <v/>
      </c>
      <c r="BN114" s="421">
        <f>AY114*CA114</f>
        <v/>
      </c>
      <c r="BO114" s="421" t="n">
        <v>0.75</v>
      </c>
      <c r="BP114" s="421" t="n"/>
      <c r="BQ114" s="425" t="n">
        <v>42605</v>
      </c>
      <c r="BR114" s="425" t="n"/>
      <c r="BS114" s="425" t="n"/>
      <c r="BT114" s="427" t="n"/>
      <c r="BU114" s="425" t="n"/>
      <c r="BV114" s="425" t="n"/>
      <c r="BW114" s="425" t="n">
        <v>42605</v>
      </c>
      <c r="BX114" s="425" t="n">
        <v>42665</v>
      </c>
      <c r="BY114" s="425" t="n"/>
      <c r="BZ114" s="425" t="n"/>
      <c r="CA114" s="508" t="n">
        <v>17</v>
      </c>
      <c r="CB114" s="429" t="inlineStr">
        <is>
          <t>32x32</t>
        </is>
      </c>
      <c r="CC114" s="429" t="n">
        <v>3</v>
      </c>
      <c r="CD114" s="430" t="n">
        <v>42669</v>
      </c>
      <c r="CE114" s="675" t="n"/>
      <c r="CF114" s="675" t="n"/>
      <c r="CG114" s="675" t="n"/>
      <c r="CH114" s="489" t="inlineStr">
        <is>
          <t>N/A</t>
        </is>
      </c>
      <c r="CI114" s="676" t="n">
        <v>42768</v>
      </c>
      <c r="CJ114" s="433" t="inlineStr">
        <is>
          <t>N/A</t>
        </is>
      </c>
      <c r="CK114" s="690" t="n"/>
      <c r="CL114" s="435" t="n"/>
      <c r="CM114" s="435" t="n"/>
      <c r="CN114" s="435" t="n">
        <v>42873</v>
      </c>
      <c r="CO114" s="435" t="n"/>
      <c r="CP114" s="435" t="n"/>
      <c r="CQ114" s="430" t="n">
        <v>42998</v>
      </c>
      <c r="CR114" s="430" t="inlineStr">
        <is>
          <t>Tunisia</t>
        </is>
      </c>
      <c r="CS114" s="429" t="n">
        <v>3</v>
      </c>
      <c r="CT114" s="675" t="n"/>
      <c r="CU114" s="675" t="n"/>
      <c r="CV114" s="490" t="n"/>
      <c r="CW114" s="438" t="n"/>
      <c r="CX114" s="438" t="n"/>
      <c r="CY114" s="438" t="n">
        <v>121</v>
      </c>
      <c r="CZ114" s="439">
        <f>CY114*AR114</f>
        <v/>
      </c>
      <c r="DA114" s="438" t="n"/>
      <c r="DB114" s="438" t="n"/>
      <c r="DC114" s="438" t="n"/>
      <c r="DD114" s="438" t="n">
        <v>4013285</v>
      </c>
      <c r="DE114" s="678">
        <f>CY114*BI114</f>
        <v/>
      </c>
      <c r="DF114" s="678">
        <f>DE114-(CY114*BH114)</f>
        <v/>
      </c>
      <c r="DG114" s="535" t="n"/>
      <c r="DH114" s="535" t="n"/>
      <c r="DI114" s="535" t="n"/>
      <c r="DJ114" s="535" t="n"/>
      <c r="DK114" s="535" t="n"/>
      <c r="DL114" s="535" t="n"/>
      <c r="DM114" s="535" t="n"/>
      <c r="DN114" s="535" t="n"/>
      <c r="DO114" s="535" t="n"/>
      <c r="DP114" s="535" t="n"/>
    </row>
    <row customFormat="1" customHeight="1" ht="15" r="115" s="568">
      <c r="A115" s="464" t="inlineStr">
        <is>
          <t>K170750022</t>
        </is>
      </c>
      <c r="B115" s="464" t="n"/>
      <c r="C115" s="454" t="n"/>
      <c r="D115" s="464" t="inlineStr">
        <is>
          <t>PETER</t>
        </is>
      </c>
      <c r="E115" s="521" t="inlineStr">
        <is>
          <t>FRENCH WORKER</t>
        </is>
      </c>
      <c r="F115" s="464" t="n"/>
      <c r="G115" s="522" t="inlineStr">
        <is>
          <t>x</t>
        </is>
      </c>
      <c r="H115" s="674" t="n">
        <v>42604</v>
      </c>
      <c r="I115" s="521" t="n"/>
      <c r="J115" s="521" t="inlineStr">
        <is>
          <t>PANTS</t>
        </is>
      </c>
      <c r="K115" s="521" t="n"/>
      <c r="L115" s="521" t="n"/>
      <c r="M115" s="458" t="inlineStr">
        <is>
          <t>MEN</t>
        </is>
      </c>
      <c r="N115" s="521" t="n"/>
      <c r="O115" s="460" t="inlineStr">
        <is>
          <t>10-1</t>
        </is>
      </c>
      <c r="P115" s="462" t="inlineStr">
        <is>
          <t>RAW</t>
        </is>
      </c>
      <c r="Q115" s="492" t="inlineStr">
        <is>
          <t>RAW</t>
        </is>
      </c>
      <c r="R115" s="492" t="n"/>
      <c r="S115" s="492" t="inlineStr">
        <is>
          <t>FRENCH WORKER PANT</t>
        </is>
      </c>
      <c r="T115" s="462" t="inlineStr">
        <is>
          <t>28-38</t>
        </is>
      </c>
      <c r="U115" s="462" t="inlineStr">
        <is>
          <t>32-34</t>
        </is>
      </c>
      <c r="V115" s="492" t="inlineStr">
        <is>
          <t>NEW</t>
        </is>
      </c>
      <c r="W115" s="492" t="n"/>
      <c r="X115" s="492" t="n"/>
      <c r="Y115" s="493" t="inlineStr">
        <is>
          <t>TUNISIA</t>
        </is>
      </c>
      <c r="Z115" s="494" t="inlineStr">
        <is>
          <t>ARTLAB</t>
        </is>
      </c>
      <c r="AA115" s="494" t="inlineStr">
        <is>
          <t>ARTLAB</t>
        </is>
      </c>
      <c r="AB115" s="472" t="inlineStr">
        <is>
          <t>INTERWASHING</t>
        </is>
      </c>
      <c r="AC115" s="521" t="n"/>
      <c r="AD115" s="492" t="inlineStr">
        <is>
          <t>ROYO</t>
        </is>
      </c>
      <c r="AE115" s="462" t="inlineStr">
        <is>
          <t>THEROS-1-IMPER // 82354</t>
        </is>
      </c>
      <c r="AF115" s="462" t="n"/>
      <c r="AG115" s="462" t="n"/>
      <c r="AH115" s="556" t="inlineStr">
        <is>
          <t>63% Sustainable fabric</t>
        </is>
      </c>
      <c r="AI115" s="462" t="inlineStr">
        <is>
          <t>63% Organic cotton, 34% polyester, 3% elastane</t>
        </is>
      </c>
      <c r="AJ115" s="462" t="inlineStr">
        <is>
          <t>15 oz</t>
        </is>
      </c>
      <c r="AK115" s="465" t="inlineStr">
        <is>
          <t>€ 7,95 / 128</t>
        </is>
      </c>
      <c r="AL115" s="465" t="n"/>
      <c r="AM115" s="492" t="n"/>
      <c r="AN115" s="492" t="inlineStr">
        <is>
          <t>150M ORDERED BY MARIA</t>
        </is>
      </c>
      <c r="AO115" s="492" t="n"/>
      <c r="AP115" s="466" t="n"/>
      <c r="AQ115" s="466" t="n"/>
      <c r="AR115" s="467" t="n"/>
      <c r="AS115" s="495" t="inlineStr">
        <is>
          <t>HH</t>
        </is>
      </c>
      <c r="AT115" s="495" t="n"/>
      <c r="AU115" s="465" t="n"/>
      <c r="AV115" s="465" t="inlineStr">
        <is>
          <t>90 DAYS NETT</t>
        </is>
      </c>
      <c r="AW115" s="465" t="n"/>
      <c r="AX115" s="465">
        <f>IFERROR((BI115*(1-[1]Assumptions!$K$3))*(1-BG115),0)</f>
        <v/>
      </c>
      <c r="AY115" s="465" t="n"/>
      <c r="AZ115" s="465" t="n"/>
      <c r="BA115" s="465" t="n"/>
      <c r="BB115" s="468">
        <f>IFERROR(((IF(BA115&gt;0, BA115, IF(AY115&gt;0, AY115, IF(AZ115&gt;0, AZ115, 0)))))*INDEX(Assumptions!$B:$B,MATCH(Y115,Assumptions!$A:$A,0)),0)</f>
        <v/>
      </c>
      <c r="BC115" s="468">
        <f>IFERROR(((IF(BA115&gt;0, BA115, IF(AY115&gt;0, AY115, IF(AZ115&gt;0, AZ115, 0)))))*INDEX(Assumptions!$C:$C,MATCH(Y115,Assumptions!$A:$A,0)),0)</f>
        <v/>
      </c>
      <c r="BD115" s="468">
        <f>IFERROR(((IF(BA115&gt;0, BA115, IF(AY115&gt;0, AY115, IF(AZ115&gt;0, AZ115, 0)))))*INDEX(Assumptions!$D:$D,MATCH(Y115,Assumptions!$A:$A,0)),0)</f>
        <v/>
      </c>
      <c r="BE115" s="468">
        <f>IFERROR(((IF(BA115&gt;0, BA115, IF(AY115&gt;0, AY115, IF(AZ115&gt;0, AZ115, 0)))))*INDEX(Assumptions!$G:$G,MATCH(Z115,Assumptions!$F:$F,0)),0)</f>
        <v/>
      </c>
      <c r="BF115" s="468">
        <f>SUM(BB115:BE115)</f>
        <v/>
      </c>
      <c r="BG115" s="469">
        <f>IFERROR(INDEX(Assumptions!$B:$B,MATCH(Y115,Assumptions!$A:$A,0))+INDEX(Assumptions!$C:$C,MATCH(Y115,Assumptions!$A:$A,0))+INDEX(Assumptions!$D:$D,MATCH(Y115,Assumptions!$A:$A,0))+INDEX(Assumptions!$G:$G,MATCH(Z115,Assumptions!$F:$F,0)),0)</f>
        <v/>
      </c>
      <c r="BH115" s="465">
        <f>((IF(BA115&gt;0, BA115, IF(AY115&gt;0, AY115, IF(AZ115&gt;0, AZ115, 0)))))+BF115</f>
        <v/>
      </c>
      <c r="BI115" s="465">
        <f>BL115/BK115</f>
        <v/>
      </c>
      <c r="BJ115" s="465">
        <f>BL115/2.38</f>
        <v/>
      </c>
      <c r="BK115" s="462" t="n">
        <v>2.5</v>
      </c>
      <c r="BL115" s="465" t="n">
        <v>139.95</v>
      </c>
      <c r="BM115" s="523">
        <f>IF(SUM(AZ115:BA115)=0,0,(BI115-BH115)/BI115)</f>
        <v/>
      </c>
      <c r="BN115" s="465">
        <f>AY115*CA115</f>
        <v/>
      </c>
      <c r="BO115" s="465" t="n"/>
      <c r="BP115" s="465" t="n"/>
      <c r="BQ115" s="685" t="n">
        <v>42573</v>
      </c>
      <c r="BR115" s="497" t="n"/>
      <c r="BS115" s="497" t="n"/>
      <c r="BT115" s="472" t="n">
        <v>1</v>
      </c>
      <c r="BU115" s="497" t="n">
        <v>42584</v>
      </c>
      <c r="BV115" s="497" t="n"/>
      <c r="BW115" s="497" t="n"/>
      <c r="BX115" s="497" t="n">
        <v>42650</v>
      </c>
      <c r="BY115" s="494" t="n"/>
      <c r="BZ115" s="494" t="n"/>
      <c r="CA115" s="462" t="n"/>
      <c r="CB115" s="473" t="inlineStr">
        <is>
          <t>32X32</t>
        </is>
      </c>
      <c r="CC115" s="473" t="n"/>
      <c r="CD115" s="473" t="inlineStr">
        <is>
          <t>EX FTY; 22-10-2016</t>
        </is>
      </c>
      <c r="CE115" s="474" t="n"/>
      <c r="CF115" s="681" t="n"/>
      <c r="CG115" s="681" t="n"/>
      <c r="CH115" s="682" t="n"/>
      <c r="CI115" s="682" t="n"/>
      <c r="CJ115" s="477" t="n"/>
      <c r="CK115" s="683" t="n"/>
      <c r="CL115" s="479" t="n"/>
      <c r="CM115" s="479" t="n"/>
      <c r="CN115" s="480" t="n"/>
      <c r="CO115" s="480" t="n"/>
      <c r="CP115" s="480" t="n"/>
      <c r="CQ115" s="474" t="n"/>
      <c r="CR115" s="474" t="n"/>
      <c r="CS115" s="429" t="n"/>
      <c r="CT115" s="474" t="n"/>
      <c r="CU115" s="474" t="n"/>
      <c r="CV115" s="682" t="n"/>
      <c r="CW115" s="481" t="n"/>
      <c r="CX115" s="481" t="n"/>
      <c r="CY115" s="481" t="n"/>
      <c r="CZ115" s="481">
        <f>CY115*AR115</f>
        <v/>
      </c>
      <c r="DA115" s="481" t="n"/>
      <c r="DB115" s="481" t="n"/>
      <c r="DC115" s="481" t="n"/>
      <c r="DD115" s="481" t="inlineStr">
        <is>
          <t>-</t>
        </is>
      </c>
      <c r="DE115" s="684">
        <f>CY115*BI115</f>
        <v/>
      </c>
      <c r="DF115" s="684">
        <f>DE115-(CY115*BH115)</f>
        <v/>
      </c>
    </row>
    <row customFormat="1" customHeight="1" ht="15" r="116" s="535">
      <c r="A116" s="464" t="inlineStr">
        <is>
          <t>K170750030</t>
        </is>
      </c>
      <c r="B116" s="464" t="n">
        <v>1010401394</v>
      </c>
      <c r="C116" s="454" t="inlineStr">
        <is>
          <t>BLACK</t>
        </is>
      </c>
      <c r="D116" s="521" t="inlineStr">
        <is>
          <t>HENRI</t>
        </is>
      </c>
      <c r="E116" s="521" t="inlineStr">
        <is>
          <t>BLACK</t>
        </is>
      </c>
      <c r="F116" s="464" t="n">
        <v>2</v>
      </c>
      <c r="G116" s="455" t="inlineStr">
        <is>
          <t>x</t>
        </is>
      </c>
      <c r="H116" s="484" t="n">
        <v>42840</v>
      </c>
      <c r="I116" s="521" t="n"/>
      <c r="J116" s="464" t="inlineStr">
        <is>
          <t>PANTS</t>
        </is>
      </c>
      <c r="K116" s="464" t="n">
        <v>62034235</v>
      </c>
      <c r="L116" s="457" t="inlineStr">
        <is>
          <t>Men's or boys' trousers and breeches of cotton (excl. denim, cut corduroy, knitted or crocheted, industrial and occupational, bib and brace overalls and underpants)</t>
        </is>
      </c>
      <c r="M116" s="458" t="inlineStr">
        <is>
          <t>MEN</t>
        </is>
      </c>
      <c r="N116" s="521" t="n"/>
      <c r="O116" s="460" t="inlineStr">
        <is>
          <t>26-2</t>
        </is>
      </c>
      <c r="P116" s="460" t="inlineStr">
        <is>
          <t>NON BLEACH</t>
        </is>
      </c>
      <c r="Q116" s="492" t="inlineStr">
        <is>
          <t>GMD</t>
        </is>
      </c>
      <c r="R116" s="492" t="inlineStr">
        <is>
          <t>NON</t>
        </is>
      </c>
      <c r="S116" s="492" t="inlineStr">
        <is>
          <t>WIDE PLEATED CHINO</t>
        </is>
      </c>
      <c r="T116" s="462" t="inlineStr">
        <is>
          <t>28-38</t>
        </is>
      </c>
      <c r="U116" s="462" t="inlineStr">
        <is>
          <t>32-34</t>
        </is>
      </c>
      <c r="V116" s="492" t="inlineStr">
        <is>
          <t>NEW</t>
        </is>
      </c>
      <c r="W116" s="492" t="n"/>
      <c r="X116" s="462" t="inlineStr">
        <is>
          <t>-</t>
        </is>
      </c>
      <c r="Y116" s="493" t="inlineStr">
        <is>
          <t>TUNISIA</t>
        </is>
      </c>
      <c r="Z116" s="494" t="inlineStr">
        <is>
          <t>ARTLAB</t>
        </is>
      </c>
      <c r="AA116" s="494" t="inlineStr">
        <is>
          <t>ARTLAB</t>
        </is>
      </c>
      <c r="AB116" s="494" t="inlineStr">
        <is>
          <t>BLUE &amp; DYE</t>
        </is>
      </c>
      <c r="AC116" s="521" t="n"/>
      <c r="AD116" s="492" t="inlineStr">
        <is>
          <t>ROTATEKS</t>
        </is>
      </c>
      <c r="AE116" s="492" t="inlineStr">
        <is>
          <t>01023 ASVAN PFD</t>
        </is>
      </c>
      <c r="AF116" s="492" t="n"/>
      <c r="AG116" s="464" t="inlineStr">
        <is>
          <t>TBC</t>
        </is>
      </c>
      <c r="AH116" s="556" t="inlineStr">
        <is>
          <t>100% Sustainable fabric</t>
        </is>
      </c>
      <c r="AI116" s="462" t="inlineStr">
        <is>
          <t>100% Organic cotton</t>
        </is>
      </c>
      <c r="AJ116" s="492" t="inlineStr">
        <is>
          <t>400g</t>
        </is>
      </c>
      <c r="AK116" s="465" t="n">
        <v>4.25</v>
      </c>
      <c r="AL116" s="557" t="n">
        <v>500</v>
      </c>
      <c r="AM116" s="492" t="inlineStr">
        <is>
          <t>8W</t>
        </is>
      </c>
      <c r="AN116" s="462" t="inlineStr">
        <is>
          <t>MARIA</t>
        </is>
      </c>
      <c r="AO116" s="492" t="n"/>
      <c r="AP116" s="466" t="n"/>
      <c r="AQ116" s="466" t="n"/>
      <c r="AR116" s="467" t="n">
        <v>1.56</v>
      </c>
      <c r="AS116" s="495" t="n"/>
      <c r="AT116" s="465" t="inlineStr">
        <is>
          <t>EUR</t>
        </is>
      </c>
      <c r="AU116" s="465" t="inlineStr">
        <is>
          <t>FOB</t>
        </is>
      </c>
      <c r="AV116" s="465" t="inlineStr">
        <is>
          <t>90 DAYS NETT</t>
        </is>
      </c>
      <c r="AW116" s="465" t="inlineStr">
        <is>
          <t>cfmd</t>
        </is>
      </c>
      <c r="AX116" s="465">
        <f>IFERROR((BI116*(1-[1]Assumptions!$K$3))*(1-BG116),0)</f>
        <v/>
      </c>
      <c r="AY116" s="465" t="n">
        <v>45</v>
      </c>
      <c r="AZ116" s="465" t="n"/>
      <c r="BA116" s="465" t="n">
        <v>20.4</v>
      </c>
      <c r="BB116" s="468">
        <f>IFERROR(((IF(BA116&gt;0, BA116, IF(AZ116&gt;0, AZ116, 0))))*INDEX(Assumptions!$B:$B,MATCH(Y116,Assumptions!$A:$A,0)),0)</f>
        <v/>
      </c>
      <c r="BC116" s="468">
        <f>IFERROR(((IF(BA116&gt;0, BA116, IF(AZ116&gt;0, AZ116, 0))))*INDEX(Assumptions!$C:$C,MATCH(Y116,Assumptions!$A:$A,0)),0)</f>
        <v/>
      </c>
      <c r="BD116" s="468">
        <f>IFERROR(((IF(BA116&gt;0, BA116, IF(AZ116&gt;0, AZ116, 0))))*INDEX(Assumptions!$D:$D,MATCH(Y116,Assumptions!$A:$A,0)),0)</f>
        <v/>
      </c>
      <c r="BE116" s="468">
        <f>IFERROR(((IF(BA116&gt;0, BA116, IF(AZ116&gt;0, AZ116, 0))))*INDEX(Assumptions!$G:$G,MATCH(Z116,Assumptions!$F:$F,0)),0)</f>
        <v/>
      </c>
      <c r="BF116" s="468">
        <f>SUM(BB116:BE116)</f>
        <v/>
      </c>
      <c r="BG116" s="469">
        <f>IFERROR(INDEX(Assumptions!$B:$B,MATCH(Y116,Assumptions!$A:$A,0))+INDEX(Assumptions!$C:$C,MATCH(Y116,Assumptions!$A:$A,0))+INDEX(Assumptions!$D:$D,MATCH(Y116,Assumptions!$A:$A,0))+INDEX(Assumptions!$G:$G,MATCH(Z116,Assumptions!$F:$F,0)),0)</f>
        <v/>
      </c>
      <c r="BH116" s="465">
        <f>((IF(BA116&gt;0, BA116, IF(AZ116&gt;0, AZ116, 0))))+BF116</f>
        <v/>
      </c>
      <c r="BI116" s="465">
        <f>BL116/BK116</f>
        <v/>
      </c>
      <c r="BJ116" s="465">
        <f>BL116/2.38</f>
        <v/>
      </c>
      <c r="BK116" s="462" t="n">
        <v>2.5</v>
      </c>
      <c r="BL116" s="465" t="n">
        <v>119.95</v>
      </c>
      <c r="BM116" s="523">
        <f>IF(SUM(AZ116:BA116)=0,0,(BI116-BH116)/BI116)</f>
        <v/>
      </c>
      <c r="BN116" s="465">
        <f>AY116*CA116</f>
        <v/>
      </c>
      <c r="BO116" s="465" t="n">
        <v>2.2</v>
      </c>
      <c r="BP116" s="465" t="n">
        <v>2.2</v>
      </c>
      <c r="BQ116" s="685" t="n">
        <v>42544</v>
      </c>
      <c r="BR116" s="497" t="n"/>
      <c r="BS116" s="497" t="n"/>
      <c r="BT116" s="472" t="inlineStr">
        <is>
          <t>1</t>
        </is>
      </c>
      <c r="BU116" s="497" t="n">
        <v>42571</v>
      </c>
      <c r="BV116" s="497" t="n">
        <v>42633</v>
      </c>
      <c r="BW116" s="497" t="n"/>
      <c r="BX116" s="497" t="n">
        <v>42650</v>
      </c>
      <c r="BY116" s="494" t="inlineStr">
        <is>
          <t>FIT APPROVED ON 2ND PROTO</t>
        </is>
      </c>
      <c r="BZ116" s="494" t="n"/>
      <c r="CA116" s="462" t="n">
        <v>15</v>
      </c>
      <c r="CB116" s="473" t="inlineStr">
        <is>
          <t>32X32</t>
        </is>
      </c>
      <c r="CC116" s="473" t="n">
        <v>3</v>
      </c>
      <c r="CD116" s="473" t="n">
        <v>42669</v>
      </c>
      <c r="CE116" s="681" t="inlineStr">
        <is>
          <t>1 size too small, 2 cm too short</t>
        </is>
      </c>
      <c r="CF116" s="681" t="inlineStr">
        <is>
          <t>1 size too small, 2 cm too short</t>
        </is>
      </c>
      <c r="CG116" s="681" t="n"/>
      <c r="CH116" s="682" t="inlineStr">
        <is>
          <t>N/A</t>
        </is>
      </c>
      <c r="CI116" s="682" t="n">
        <v>42767</v>
      </c>
      <c r="CJ116" s="477" t="inlineStr">
        <is>
          <t>N/A</t>
        </is>
      </c>
      <c r="CK116" s="683" t="n"/>
      <c r="CL116" s="479" t="inlineStr">
        <is>
          <t>NOT SURE IF WE HAVE THIS FABRIC FOR PROD.</t>
        </is>
      </c>
      <c r="CM116" s="479" t="n"/>
      <c r="CN116" s="480" t="n"/>
      <c r="CO116" s="480" t="n"/>
      <c r="CP116" s="480" t="n"/>
      <c r="CQ116" s="474" t="n"/>
      <c r="CR116" s="474" t="n"/>
      <c r="CS116" s="429" t="n"/>
      <c r="CT116" s="681" t="n"/>
      <c r="CU116" s="681" t="n"/>
      <c r="CV116" s="555" t="n"/>
      <c r="CW116" s="481" t="n"/>
      <c r="CX116" s="481" t="n"/>
      <c r="CY116" s="481" t="n"/>
      <c r="CZ116" s="502">
        <f>CY116*AR116</f>
        <v/>
      </c>
      <c r="DA116" s="481" t="n"/>
      <c r="DB116" s="481" t="n"/>
      <c r="DC116" s="481" t="n"/>
      <c r="DD116" s="481" t="inlineStr">
        <is>
          <t>-</t>
        </is>
      </c>
      <c r="DE116" s="684">
        <f>CY116*BI116</f>
        <v/>
      </c>
      <c r="DF116" s="684">
        <f>DE116-(CY116*BH116)</f>
        <v/>
      </c>
      <c r="DG116" s="568" t="n"/>
      <c r="DH116" s="568" t="n"/>
      <c r="DI116" s="568" t="n"/>
      <c r="DJ116" s="568" t="n"/>
      <c r="DK116" s="568" t="n"/>
      <c r="DL116" s="568" t="n"/>
      <c r="DM116" s="568" t="n"/>
      <c r="DN116" s="568" t="n"/>
      <c r="DO116" s="568" t="n"/>
      <c r="DP116" s="568" t="n"/>
    </row>
    <row customFormat="1" customHeight="1" ht="15" r="117" s="568">
      <c r="A117" s="464" t="inlineStr">
        <is>
          <t>K170750031</t>
        </is>
      </c>
      <c r="B117" s="464" t="n"/>
      <c r="C117" s="454" t="n"/>
      <c r="D117" s="521" t="inlineStr">
        <is>
          <t>HENRI</t>
        </is>
      </c>
      <c r="E117" s="521" t="inlineStr">
        <is>
          <t>HAND WOVEN SLUB</t>
        </is>
      </c>
      <c r="F117" s="464" t="n"/>
      <c r="G117" s="522" t="inlineStr">
        <is>
          <t>x</t>
        </is>
      </c>
      <c r="H117" s="674" t="n">
        <v>42604</v>
      </c>
      <c r="I117" s="521" t="n"/>
      <c r="J117" s="464" t="inlineStr">
        <is>
          <t>PANTS</t>
        </is>
      </c>
      <c r="K117" s="521" t="n"/>
      <c r="L117" s="521" t="n"/>
      <c r="M117" s="458" t="inlineStr">
        <is>
          <t>MEN</t>
        </is>
      </c>
      <c r="N117" s="521" t="n"/>
      <c r="O117" s="460" t="inlineStr">
        <is>
          <t>20-1</t>
        </is>
      </c>
      <c r="P117" s="462" t="n">
        <v>0</v>
      </c>
      <c r="Q117" s="492" t="n"/>
      <c r="R117" s="492" t="inlineStr">
        <is>
          <t>NON</t>
        </is>
      </c>
      <c r="S117" s="492" t="inlineStr">
        <is>
          <t>WIDE LEG CHINO</t>
        </is>
      </c>
      <c r="T117" s="462" t="inlineStr">
        <is>
          <t>28-38</t>
        </is>
      </c>
      <c r="U117" s="462" t="inlineStr">
        <is>
          <t>32-34</t>
        </is>
      </c>
      <c r="V117" s="492" t="inlineStr">
        <is>
          <t>NEW</t>
        </is>
      </c>
      <c r="W117" s="492" t="n"/>
      <c r="X117" s="492" t="n"/>
      <c r="Y117" s="493" t="inlineStr">
        <is>
          <t>TUNISIA</t>
        </is>
      </c>
      <c r="Z117" s="494" t="inlineStr">
        <is>
          <t>ARTLAB</t>
        </is>
      </c>
      <c r="AA117" s="494" t="inlineStr">
        <is>
          <t>ARTLAB</t>
        </is>
      </c>
      <c r="AB117" s="472" t="inlineStr">
        <is>
          <t>INTERWASHING</t>
        </is>
      </c>
      <c r="AC117" s="521" t="inlineStr">
        <is>
          <t>HAND WOVEN SLUB</t>
        </is>
      </c>
      <c r="AD117" s="492" t="inlineStr">
        <is>
          <t>CALIK</t>
        </is>
      </c>
      <c r="AE117" s="462" t="inlineStr">
        <is>
          <t>D7563O112 hand woven slub</t>
        </is>
      </c>
      <c r="AF117" s="492" t="n"/>
      <c r="AG117" s="492" t="n"/>
      <c r="AH117" s="492" t="inlineStr">
        <is>
          <t>100% Sustainable fabric</t>
        </is>
      </c>
      <c r="AI117" s="462" t="inlineStr">
        <is>
          <t>100% Organic cotton</t>
        </is>
      </c>
      <c r="AJ117" s="462" t="inlineStr">
        <is>
          <t>15 oz</t>
        </is>
      </c>
      <c r="AK117" s="465" t="inlineStr">
        <is>
          <t>€ 5,00 / 138</t>
        </is>
      </c>
      <c r="AL117" s="462" t="n">
        <v>3000</v>
      </c>
      <c r="AM117" s="492" t="inlineStr">
        <is>
          <t>6W</t>
        </is>
      </c>
      <c r="AN117" s="492" t="inlineStr">
        <is>
          <t>45M ORDERED BY MARIA</t>
        </is>
      </c>
      <c r="AO117" s="492" t="n"/>
      <c r="AP117" s="466" t="n"/>
      <c r="AQ117" s="466" t="n"/>
      <c r="AR117" s="467" t="n"/>
      <c r="AS117" s="495" t="inlineStr">
        <is>
          <t>HH</t>
        </is>
      </c>
      <c r="AT117" s="495" t="n"/>
      <c r="AU117" s="465" t="n"/>
      <c r="AV117" s="465" t="inlineStr">
        <is>
          <t>90 DAYS NETT</t>
        </is>
      </c>
      <c r="AW117" s="465" t="n"/>
      <c r="AX117" s="465">
        <f>IFERROR((BI117*(1-[1]Assumptions!$K$3))*(1-BG117),0)</f>
        <v/>
      </c>
      <c r="AY117" s="465" t="n"/>
      <c r="AZ117" s="465" t="n"/>
      <c r="BA117" s="465" t="n"/>
      <c r="BB117" s="468">
        <f>IFERROR(((IF(BA117&gt;0, BA117, IF(AY117&gt;0, AY117, IF(AZ117&gt;0, AZ117, 0)))))*INDEX(Assumptions!$B:$B,MATCH(Y117,Assumptions!$A:$A,0)),0)</f>
        <v/>
      </c>
      <c r="BC117" s="468">
        <f>IFERROR(((IF(BA117&gt;0, BA117, IF(AY117&gt;0, AY117, IF(AZ117&gt;0, AZ117, 0)))))*INDEX(Assumptions!$C:$C,MATCH(Y117,Assumptions!$A:$A,0)),0)</f>
        <v/>
      </c>
      <c r="BD117" s="468">
        <f>IFERROR(((IF(BA117&gt;0, BA117, IF(AY117&gt;0, AY117, IF(AZ117&gt;0, AZ117, 0)))))*INDEX(Assumptions!$D:$D,MATCH(Y117,Assumptions!$A:$A,0)),0)</f>
        <v/>
      </c>
      <c r="BE117" s="468">
        <f>IFERROR(((IF(BA117&gt;0, BA117, IF(AY117&gt;0, AY117, IF(AZ117&gt;0, AZ117, 0)))))*INDEX(Assumptions!$G:$G,MATCH(Z117,Assumptions!$F:$F,0)),0)</f>
        <v/>
      </c>
      <c r="BF117" s="468">
        <f>SUM(BB117:BE117)</f>
        <v/>
      </c>
      <c r="BG117" s="469">
        <f>IFERROR(INDEX(Assumptions!$B:$B,MATCH(Y117,Assumptions!$A:$A,0))+INDEX(Assumptions!$C:$C,MATCH(Y117,Assumptions!$A:$A,0))+INDEX(Assumptions!$D:$D,MATCH(Y117,Assumptions!$A:$A,0))+INDEX(Assumptions!$G:$G,MATCH(Z117,Assumptions!$F:$F,0)),0)</f>
        <v/>
      </c>
      <c r="BH117" s="465">
        <f>((IF(BA117&gt;0, BA117, IF(AY117&gt;0, AY117, IF(AZ117&gt;0, AZ117, 0)))))+BF117</f>
        <v/>
      </c>
      <c r="BI117" s="465">
        <f>BL117/BK117</f>
        <v/>
      </c>
      <c r="BJ117" s="465">
        <f>BL117/2.38</f>
        <v/>
      </c>
      <c r="BK117" s="462" t="n">
        <v>2.5</v>
      </c>
      <c r="BL117" s="465" t="n">
        <v>139.95</v>
      </c>
      <c r="BM117" s="523">
        <f>IF(SUM(AZ117:BA117)=0,0,(BI117-BH117)/BI117)</f>
        <v/>
      </c>
      <c r="BN117" s="465">
        <f>AY117*CA117</f>
        <v/>
      </c>
      <c r="BO117" s="465" t="n"/>
      <c r="BP117" s="465" t="n"/>
      <c r="BQ117" s="685" t="n">
        <v>42541</v>
      </c>
      <c r="BR117" s="497" t="n"/>
      <c r="BS117" s="497" t="n"/>
      <c r="BT117" s="472" t="n">
        <v>1</v>
      </c>
      <c r="BU117" s="497" t="inlineStr">
        <is>
          <t>ETD 25-7-2016</t>
        </is>
      </c>
      <c r="BV117" s="497" t="n"/>
      <c r="BW117" s="497" t="n"/>
      <c r="BX117" s="497" t="n">
        <v>42650</v>
      </c>
      <c r="BY117" s="494" t="n"/>
      <c r="BZ117" s="494" t="n"/>
      <c r="CA117" s="462" t="n"/>
      <c r="CB117" s="473" t="inlineStr">
        <is>
          <t>32X32</t>
        </is>
      </c>
      <c r="CC117" s="473" t="n"/>
      <c r="CD117" s="473" t="inlineStr">
        <is>
          <t>EX FTY; 22-10-2016</t>
        </is>
      </c>
      <c r="CE117" s="474" t="n"/>
      <c r="CF117" s="681" t="n"/>
      <c r="CG117" s="681" t="n"/>
      <c r="CH117" s="682" t="n"/>
      <c r="CI117" s="682" t="n"/>
      <c r="CJ117" s="477" t="n"/>
      <c r="CK117" s="683" t="n"/>
      <c r="CL117" s="479" t="n"/>
      <c r="CM117" s="479" t="n"/>
      <c r="CN117" s="480" t="n"/>
      <c r="CO117" s="480" t="n"/>
      <c r="CP117" s="480" t="n"/>
      <c r="CQ117" s="474" t="n"/>
      <c r="CR117" s="474" t="n"/>
      <c r="CS117" s="429" t="n"/>
      <c r="CT117" s="474" t="n"/>
      <c r="CU117" s="474" t="n"/>
      <c r="CV117" s="682" t="n"/>
      <c r="CW117" s="481" t="n"/>
      <c r="CX117" s="481" t="n"/>
      <c r="CY117" s="481" t="n"/>
      <c r="CZ117" s="481">
        <f>CY117*AR117</f>
        <v/>
      </c>
      <c r="DA117" s="481" t="n"/>
      <c r="DB117" s="481" t="n"/>
      <c r="DC117" s="481" t="n"/>
      <c r="DD117" s="481" t="inlineStr">
        <is>
          <t>-</t>
        </is>
      </c>
      <c r="DE117" s="684">
        <f>CY117*BI117</f>
        <v/>
      </c>
      <c r="DF117" s="684">
        <f>DE117-(CY117*BH117)</f>
        <v/>
      </c>
      <c r="DG117" s="535" t="n"/>
      <c r="DH117" s="535" t="n"/>
      <c r="DI117" s="535" t="n"/>
      <c r="DJ117" s="535" t="n"/>
      <c r="DK117" s="535" t="n"/>
      <c r="DL117" s="535" t="n"/>
      <c r="DM117" s="535" t="n"/>
      <c r="DN117" s="535" t="n"/>
      <c r="DO117" s="535" t="n"/>
      <c r="DP117" s="535" t="n"/>
    </row>
    <row customFormat="1" customHeight="1" ht="15" r="118" s="568">
      <c r="A118" s="464" t="inlineStr">
        <is>
          <t>K170750031</t>
        </is>
      </c>
      <c r="B118" s="464" t="n">
        <v>1010401473</v>
      </c>
      <c r="C118" s="454" t="inlineStr">
        <is>
          <t>BROWN</t>
        </is>
      </c>
      <c r="D118" s="521" t="inlineStr">
        <is>
          <t>HENRI</t>
        </is>
      </c>
      <c r="E118" s="521" t="inlineStr">
        <is>
          <t>FOREST NIGHT</t>
        </is>
      </c>
      <c r="F118" s="464" t="n">
        <v>2</v>
      </c>
      <c r="G118" s="455" t="inlineStr">
        <is>
          <t>x</t>
        </is>
      </c>
      <c r="H118" s="693" t="n">
        <v>42676</v>
      </c>
      <c r="I118" s="521" t="n"/>
      <c r="J118" s="464" t="inlineStr">
        <is>
          <t>PANTS</t>
        </is>
      </c>
      <c r="K118" s="464" t="n">
        <v>62034235</v>
      </c>
      <c r="L118" s="457" t="inlineStr">
        <is>
          <t>Men's or boys' trousers and breeches of cotton (excl. denim, cut corduroy, knitted or crocheted, industrial and occupational, bib and brace overalls and underpants)</t>
        </is>
      </c>
      <c r="M118" s="458" t="inlineStr">
        <is>
          <t>MEN</t>
        </is>
      </c>
      <c r="N118" s="521" t="n"/>
      <c r="O118" s="460" t="n"/>
      <c r="P118" s="491" t="inlineStr">
        <is>
          <t>NON BLEACH</t>
        </is>
      </c>
      <c r="Q118" s="492" t="n"/>
      <c r="R118" s="492" t="inlineStr">
        <is>
          <t>NON</t>
        </is>
      </c>
      <c r="S118" s="492" t="inlineStr">
        <is>
          <t>WIDE PLEATED CHINO</t>
        </is>
      </c>
      <c r="T118" s="462" t="inlineStr">
        <is>
          <t>28-38</t>
        </is>
      </c>
      <c r="U118" s="462" t="inlineStr">
        <is>
          <t>32-34</t>
        </is>
      </c>
      <c r="V118" s="492" t="inlineStr">
        <is>
          <t>NEW</t>
        </is>
      </c>
      <c r="W118" s="492" t="n"/>
      <c r="X118" s="462" t="inlineStr">
        <is>
          <t>-</t>
        </is>
      </c>
      <c r="Y118" s="493" t="inlineStr">
        <is>
          <t>TUNISIA</t>
        </is>
      </c>
      <c r="Z118" s="494" t="inlineStr">
        <is>
          <t>ARTLAB</t>
        </is>
      </c>
      <c r="AA118" s="494" t="inlineStr">
        <is>
          <t>ARTLAB</t>
        </is>
      </c>
      <c r="AB118" s="494" t="inlineStr">
        <is>
          <t>BLUE &amp; DYE</t>
        </is>
      </c>
      <c r="AC118" s="521" t="n"/>
      <c r="AD118" s="492" t="inlineStr">
        <is>
          <t>ROTATEKS</t>
        </is>
      </c>
      <c r="AE118" s="492" t="inlineStr">
        <is>
          <t>01023 ASVAN PFD</t>
        </is>
      </c>
      <c r="AF118" s="492" t="n"/>
      <c r="AG118" s="464" t="inlineStr">
        <is>
          <t>TBC</t>
        </is>
      </c>
      <c r="AH118" s="556" t="inlineStr">
        <is>
          <t>100% Sustainable fabric</t>
        </is>
      </c>
      <c r="AI118" s="462" t="inlineStr">
        <is>
          <t>100% Organic cotton</t>
        </is>
      </c>
      <c r="AJ118" s="492" t="inlineStr">
        <is>
          <t>400g</t>
        </is>
      </c>
      <c r="AK118" s="465" t="n">
        <v>4.25</v>
      </c>
      <c r="AL118" s="557" t="n">
        <v>500</v>
      </c>
      <c r="AM118" s="492" t="inlineStr">
        <is>
          <t>8W</t>
        </is>
      </c>
      <c r="AN118" s="462" t="n"/>
      <c r="AO118" s="492" t="n"/>
      <c r="AP118" s="466" t="n"/>
      <c r="AQ118" s="466" t="n"/>
      <c r="AR118" s="467" t="n">
        <v>1.56</v>
      </c>
      <c r="AS118" s="495" t="n"/>
      <c r="AT118" s="465" t="inlineStr">
        <is>
          <t>EUR</t>
        </is>
      </c>
      <c r="AU118" s="465" t="inlineStr">
        <is>
          <t>FOB</t>
        </is>
      </c>
      <c r="AV118" s="465" t="inlineStr">
        <is>
          <t>90 DAYS NETT</t>
        </is>
      </c>
      <c r="AW118" s="465" t="inlineStr">
        <is>
          <t>cfmd</t>
        </is>
      </c>
      <c r="AX118" s="465">
        <f>IFERROR((BI118*(1-[1]Assumptions!$K$3))*(1-BG118),0)</f>
        <v/>
      </c>
      <c r="AY118" s="465" t="n">
        <v>45</v>
      </c>
      <c r="AZ118" s="465" t="n"/>
      <c r="BA118" s="465" t="n">
        <v>20.4</v>
      </c>
      <c r="BB118" s="468">
        <f>IFERROR(((IF(BA118&gt;0, BA118, IF(AZ118&gt;0, AZ118, 0))))*INDEX(Assumptions!$B:$B,MATCH(Y118,Assumptions!$A:$A,0)),0)</f>
        <v/>
      </c>
      <c r="BC118" s="468">
        <f>IFERROR(((IF(BA118&gt;0, BA118, IF(AZ118&gt;0, AZ118, 0))))*INDEX(Assumptions!$C:$C,MATCH(Y118,Assumptions!$A:$A,0)),0)</f>
        <v/>
      </c>
      <c r="BD118" s="468">
        <f>IFERROR(((IF(BA118&gt;0, BA118, IF(AZ118&gt;0, AZ118, 0))))*INDEX(Assumptions!$D:$D,MATCH(Y118,Assumptions!$A:$A,0)),0)</f>
        <v/>
      </c>
      <c r="BE118" s="468">
        <f>IFERROR(((IF(BA118&gt;0, BA118, IF(AZ118&gt;0, AZ118, 0))))*INDEX(Assumptions!$G:$G,MATCH(Z118,Assumptions!$F:$F,0)),0)</f>
        <v/>
      </c>
      <c r="BF118" s="468">
        <f>SUM(BB118:BE118)</f>
        <v/>
      </c>
      <c r="BG118" s="469">
        <f>IFERROR(INDEX(Assumptions!$B:$B,MATCH(Y118,Assumptions!$A:$A,0))+INDEX(Assumptions!$C:$C,MATCH(Y118,Assumptions!$A:$A,0))+INDEX(Assumptions!$D:$D,MATCH(Y118,Assumptions!$A:$A,0))+INDEX(Assumptions!$G:$G,MATCH(Z118,Assumptions!$F:$F,0)),0)</f>
        <v/>
      </c>
      <c r="BH118" s="465">
        <f>((IF(BA118&gt;0, BA118, IF(AZ118&gt;0, AZ118, 0))))+BF118</f>
        <v/>
      </c>
      <c r="BI118" s="465">
        <f>BL118/BK118</f>
        <v/>
      </c>
      <c r="BJ118" s="465">
        <f>BL118/2.38</f>
        <v/>
      </c>
      <c r="BK118" s="462" t="n">
        <v>2.5</v>
      </c>
      <c r="BL118" s="465" t="n">
        <v>119.95</v>
      </c>
      <c r="BM118" s="523">
        <f>IF(SUM(AZ118:BA118)=0,0,(BI118-BH118)/BI118)</f>
        <v/>
      </c>
      <c r="BN118" s="465">
        <f>AY118*CA118</f>
        <v/>
      </c>
      <c r="BO118" s="465" t="n">
        <v>2.2</v>
      </c>
      <c r="BP118" s="465" t="n">
        <v>2.2</v>
      </c>
      <c r="BQ118" s="685" t="n"/>
      <c r="BR118" s="497" t="n"/>
      <c r="BS118" s="497" t="n"/>
      <c r="BT118" s="472" t="n"/>
      <c r="BU118" s="497" t="n"/>
      <c r="BV118" s="497" t="n"/>
      <c r="BW118" s="497" t="n"/>
      <c r="BX118" s="497" t="n"/>
      <c r="BY118" s="494" t="n"/>
      <c r="BZ118" s="494" t="n"/>
      <c r="CA118" s="462" t="n">
        <v>3</v>
      </c>
      <c r="CB118" s="473" t="inlineStr">
        <is>
          <t>32X32</t>
        </is>
      </c>
      <c r="CC118" s="473" t="n">
        <v>3</v>
      </c>
      <c r="CD118" s="473" t="inlineStr">
        <is>
          <t>30.11.2016</t>
        </is>
      </c>
      <c r="CE118" s="681" t="n"/>
      <c r="CF118" s="681" t="n"/>
      <c r="CG118" s="681" t="n"/>
      <c r="CH118" s="477" t="inlineStr">
        <is>
          <t>NOT</t>
        </is>
      </c>
      <c r="CI118" s="682" t="n"/>
      <c r="CJ118" s="477" t="n">
        <v>42747</v>
      </c>
      <c r="CK118" s="683" t="inlineStr">
        <is>
          <t>ex facty 25-02-17</t>
        </is>
      </c>
      <c r="CL118" s="479" t="inlineStr">
        <is>
          <t>NOT SURE IF WE HAVE THIS FABRIC FOR PROD.</t>
        </is>
      </c>
      <c r="CM118" s="479" t="n"/>
      <c r="CN118" s="480" t="n"/>
      <c r="CO118" s="480" t="n"/>
      <c r="CP118" s="480" t="n"/>
      <c r="CQ118" s="474" t="n"/>
      <c r="CR118" s="474" t="n"/>
      <c r="CS118" s="429" t="n"/>
      <c r="CT118" s="681" t="n"/>
      <c r="CU118" s="681" t="n"/>
      <c r="CV118" s="555" t="n"/>
      <c r="CW118" s="481" t="n"/>
      <c r="CX118" s="481" t="n"/>
      <c r="CY118" s="481" t="n"/>
      <c r="CZ118" s="502">
        <f>CY118*AR118</f>
        <v/>
      </c>
      <c r="DA118" s="481" t="n"/>
      <c r="DB118" s="481" t="n"/>
      <c r="DC118" s="481" t="n"/>
      <c r="DD118" s="481" t="inlineStr">
        <is>
          <t>-</t>
        </is>
      </c>
      <c r="DE118" s="684">
        <f>CY118*BI118</f>
        <v/>
      </c>
      <c r="DF118" s="684">
        <f>DE118-(CY118*BH118)</f>
        <v/>
      </c>
      <c r="DG118" s="535" t="n"/>
      <c r="DH118" s="535" t="n"/>
      <c r="DI118" s="535" t="n"/>
      <c r="DJ118" s="535" t="n"/>
      <c r="DK118" s="535" t="n"/>
      <c r="DL118" s="535" t="n"/>
      <c r="DM118" s="535" t="n"/>
      <c r="DN118" s="535" t="n"/>
      <c r="DO118" s="535" t="n"/>
      <c r="DP118" s="535" t="n"/>
    </row>
    <row customFormat="1" customHeight="1" ht="15" r="119" s="568">
      <c r="A119" s="464" t="inlineStr">
        <is>
          <t>K170750032</t>
        </is>
      </c>
      <c r="B119" s="464" t="n">
        <v>1010103748</v>
      </c>
      <c r="C119" s="454" t="inlineStr">
        <is>
          <t>RINSED</t>
        </is>
      </c>
      <c r="D119" s="521" t="inlineStr">
        <is>
          <t>HENRI</t>
        </is>
      </c>
      <c r="E119" s="464" t="inlineStr">
        <is>
          <t>VEGGIE WARP RINSE</t>
        </is>
      </c>
      <c r="F119" s="464" t="n">
        <v>1</v>
      </c>
      <c r="G119" s="455" t="inlineStr">
        <is>
          <t>x</t>
        </is>
      </c>
      <c r="H119" s="693" t="n">
        <v>42676</v>
      </c>
      <c r="I119" s="521" t="n"/>
      <c r="J119" s="464" t="inlineStr">
        <is>
          <t>PANTS</t>
        </is>
      </c>
      <c r="K119" s="464" t="n">
        <v>62034231</v>
      </c>
      <c r="L119" s="464" t="inlineStr">
        <is>
          <t>Men's or boys' trousers and breeches of cotton denim (excl. knitted or crocheted, industrial and occupational, bib and brace overalls and underpants)</t>
        </is>
      </c>
      <c r="M119" s="458" t="inlineStr">
        <is>
          <t>MEN</t>
        </is>
      </c>
      <c r="N119" s="521" t="n"/>
      <c r="O119" s="460" t="n"/>
      <c r="P119" s="462" t="inlineStr">
        <is>
          <t>NON BLEACH</t>
        </is>
      </c>
      <c r="Q119" s="462" t="n"/>
      <c r="R119" s="492" t="inlineStr">
        <is>
          <t>NON</t>
        </is>
      </c>
      <c r="S119" s="492" t="inlineStr">
        <is>
          <t>WIDE PLEATED CHINO</t>
        </is>
      </c>
      <c r="T119" s="462" t="inlineStr">
        <is>
          <t>28-38</t>
        </is>
      </c>
      <c r="U119" s="462" t="inlineStr">
        <is>
          <t>32-34</t>
        </is>
      </c>
      <c r="V119" s="492" t="inlineStr">
        <is>
          <t>NEW</t>
        </is>
      </c>
      <c r="W119" s="492" t="n"/>
      <c r="X119" s="462" t="inlineStr">
        <is>
          <t>-</t>
        </is>
      </c>
      <c r="Y119" s="493" t="inlineStr">
        <is>
          <t>TUNISIA</t>
        </is>
      </c>
      <c r="Z119" s="494" t="inlineStr">
        <is>
          <t>ARTLAB</t>
        </is>
      </c>
      <c r="AA119" s="494" t="inlineStr">
        <is>
          <t>ARTLAB</t>
        </is>
      </c>
      <c r="AB119" s="472" t="inlineStr">
        <is>
          <t>INTERWASHING</t>
        </is>
      </c>
      <c r="AC119" s="521" t="n"/>
      <c r="AD119" s="464" t="inlineStr">
        <is>
          <t>ORTA</t>
        </is>
      </c>
      <c r="AE119" s="462" t="inlineStr">
        <is>
          <t xml:space="preserve">9588A-40 </t>
        </is>
      </c>
      <c r="AF119" s="462" t="inlineStr">
        <is>
          <t>8353A-40 Veggie denim</t>
        </is>
      </c>
      <c r="AG119" s="464" t="inlineStr">
        <is>
          <t>TBC</t>
        </is>
      </c>
      <c r="AH119" s="500" t="inlineStr">
        <is>
          <t>100% Sustainable fabric</t>
        </is>
      </c>
      <c r="AI119" s="462" t="inlineStr">
        <is>
          <t>100% Organic cotton</t>
        </is>
      </c>
      <c r="AJ119" s="462" t="inlineStr">
        <is>
          <t>11,25 oz</t>
        </is>
      </c>
      <c r="AK119" s="465" t="inlineStr">
        <is>
          <t>5,65 / 148</t>
        </is>
      </c>
      <c r="AL119" s="557" t="n"/>
      <c r="AM119" s="492" t="n"/>
      <c r="AN119" s="462" t="n"/>
      <c r="AO119" s="492" t="n"/>
      <c r="AP119" s="466" t="n"/>
      <c r="AQ119" s="466" t="n"/>
      <c r="AR119" s="467" t="n">
        <v>1.44</v>
      </c>
      <c r="AS119" s="495" t="n"/>
      <c r="AT119" s="465" t="inlineStr">
        <is>
          <t>EUR</t>
        </is>
      </c>
      <c r="AU119" s="465" t="inlineStr">
        <is>
          <t>FOB</t>
        </is>
      </c>
      <c r="AV119" s="465" t="inlineStr">
        <is>
          <t>90 DAYS NETT</t>
        </is>
      </c>
      <c r="AW119" s="465" t="n">
        <v>21.5</v>
      </c>
      <c r="AX119" s="465">
        <f>IFERROR((BI119*(1-[1]Assumptions!$K$3))*(1-BG119),0)</f>
        <v/>
      </c>
      <c r="AY119" s="465" t="n">
        <v>45</v>
      </c>
      <c r="AZ119" s="465" t="n"/>
      <c r="BA119" s="465" t="n">
        <v>21.5</v>
      </c>
      <c r="BB119" s="468">
        <f>IFERROR(((IF(BA119&gt;0, BA119, IF(AZ119&gt;0, AZ119, 0))))*INDEX(Assumptions!$B:$B,MATCH(Y119,Assumptions!$A:$A,0)),0)</f>
        <v/>
      </c>
      <c r="BC119" s="468">
        <f>IFERROR(((IF(BA119&gt;0, BA119, IF(AZ119&gt;0, AZ119, 0))))*INDEX(Assumptions!$C:$C,MATCH(Y119,Assumptions!$A:$A,0)),0)</f>
        <v/>
      </c>
      <c r="BD119" s="468">
        <f>IFERROR(((IF(BA119&gt;0, BA119, IF(AZ119&gt;0, AZ119, 0))))*INDEX(Assumptions!$D:$D,MATCH(Y119,Assumptions!$A:$A,0)),0)</f>
        <v/>
      </c>
      <c r="BE119" s="468">
        <f>IFERROR(((IF(BA119&gt;0, BA119, IF(AZ119&gt;0, AZ119, 0))))*INDEX(Assumptions!$G:$G,MATCH(Z119,Assumptions!$F:$F,0)),0)</f>
        <v/>
      </c>
      <c r="BF119" s="468">
        <f>SUM(BB119:BE119)</f>
        <v/>
      </c>
      <c r="BG119" s="469">
        <f>IFERROR(INDEX(Assumptions!$B:$B,MATCH(Y119,Assumptions!$A:$A,0))+INDEX(Assumptions!$C:$C,MATCH(Y119,Assumptions!$A:$A,0))+INDEX(Assumptions!$D:$D,MATCH(Y119,Assumptions!$A:$A,0))+INDEX(Assumptions!$G:$G,MATCH(Z119,Assumptions!$F:$F,0)),0)</f>
        <v/>
      </c>
      <c r="BH119" s="465">
        <f>((IF(BA119&gt;0, BA119, IF(AZ119&gt;0, AZ119, 0))))+BF119</f>
        <v/>
      </c>
      <c r="BI119" s="465">
        <f>BL119/BK119</f>
        <v/>
      </c>
      <c r="BJ119" s="465">
        <f>BL119/2.38</f>
        <v/>
      </c>
      <c r="BK119" s="462" t="n">
        <v>2.5</v>
      </c>
      <c r="BL119" s="465" t="n">
        <v>119.95</v>
      </c>
      <c r="BM119" s="523">
        <f>IF(SUM(AZ119:BA119)=0,0,(BI119-BH119)/BI119)</f>
        <v/>
      </c>
      <c r="BN119" s="465">
        <f>AY119*CA119</f>
        <v/>
      </c>
      <c r="BO119" s="465" t="n">
        <v>0.75</v>
      </c>
      <c r="BP119" s="465" t="n">
        <v>2.4</v>
      </c>
      <c r="BQ119" s="685" t="n"/>
      <c r="BR119" s="497" t="n"/>
      <c r="BS119" s="497" t="n"/>
      <c r="BT119" s="472" t="n"/>
      <c r="BU119" s="497" t="n"/>
      <c r="BV119" s="497" t="n"/>
      <c r="BW119" s="497" t="n"/>
      <c r="BX119" s="497" t="n"/>
      <c r="BY119" s="494" t="n"/>
      <c r="BZ119" s="494" t="n"/>
      <c r="CA119" s="462" t="n">
        <v>3</v>
      </c>
      <c r="CB119" s="473" t="inlineStr">
        <is>
          <t>32X32</t>
        </is>
      </c>
      <c r="CC119" s="473" t="n">
        <v>3</v>
      </c>
      <c r="CD119" s="473" t="inlineStr">
        <is>
          <t>30.11.2016</t>
        </is>
      </c>
      <c r="CE119" s="681" t="n"/>
      <c r="CF119" s="681" t="n"/>
      <c r="CG119" s="681" t="n"/>
      <c r="CH119" s="682" t="inlineStr">
        <is>
          <t>N/A</t>
        </is>
      </c>
      <c r="CI119" s="682" t="n">
        <v>42767</v>
      </c>
      <c r="CJ119" s="477" t="inlineStr">
        <is>
          <t>N/A</t>
        </is>
      </c>
      <c r="CK119" s="683" t="n"/>
      <c r="CL119" s="479" t="n"/>
      <c r="CM119" s="479" t="n"/>
      <c r="CN119" s="480" t="n"/>
      <c r="CO119" s="480" t="n"/>
      <c r="CP119" s="480" t="n"/>
      <c r="CQ119" s="474" t="n"/>
      <c r="CR119" s="474" t="n"/>
      <c r="CS119" s="429" t="n"/>
      <c r="CT119" s="681" t="n"/>
      <c r="CU119" s="681" t="n"/>
      <c r="CV119" s="555" t="n"/>
      <c r="CW119" s="481" t="n"/>
      <c r="CX119" s="481" t="n"/>
      <c r="CY119" s="481" t="n"/>
      <c r="CZ119" s="502">
        <f>CY119*AR119</f>
        <v/>
      </c>
      <c r="DA119" s="481" t="n"/>
      <c r="DB119" s="481" t="n"/>
      <c r="DC119" s="481" t="n"/>
      <c r="DD119" s="481" t="inlineStr">
        <is>
          <t>-</t>
        </is>
      </c>
      <c r="DE119" s="684">
        <f>CY119*BI119</f>
        <v/>
      </c>
      <c r="DF119" s="684">
        <f>DE119-(CY119*BH119)</f>
        <v/>
      </c>
    </row>
    <row customFormat="1" customHeight="1" ht="15" r="120" s="568">
      <c r="A120" s="415" t="inlineStr">
        <is>
          <t>K170750040</t>
        </is>
      </c>
      <c r="B120" s="415" t="n">
        <v>1010103669</v>
      </c>
      <c r="C120" s="404" t="inlineStr">
        <is>
          <t>INDIGO</t>
        </is>
      </c>
      <c r="D120" s="487" t="inlineStr">
        <is>
          <t>JUAN</t>
        </is>
      </c>
      <c r="E120" s="487" t="inlineStr">
        <is>
          <t>SATEEN DARK INDIGO</t>
        </is>
      </c>
      <c r="F120" s="415" t="n">
        <v>2</v>
      </c>
      <c r="G120" s="405" t="n"/>
      <c r="H120" s="484" t="n"/>
      <c r="I120" s="487" t="n"/>
      <c r="J120" s="415" t="inlineStr">
        <is>
          <t>PANTS</t>
        </is>
      </c>
      <c r="K120" s="532" t="n">
        <v>62034231</v>
      </c>
      <c r="L120" s="532" t="inlineStr">
        <is>
          <t>Men's or boys' trousers and breeches of cotton denim (excl. knitted or crocheted, industrial and occupational, bib and brace overalls and underpants)</t>
        </is>
      </c>
      <c r="M120" s="410" t="inlineStr">
        <is>
          <t>MEN</t>
        </is>
      </c>
      <c r="N120" s="487" t="n"/>
      <c r="O120" s="411" t="n"/>
      <c r="P120" s="411" t="inlineStr">
        <is>
          <t>ENZYME BLEACH</t>
        </is>
      </c>
      <c r="Q120" s="443" t="inlineStr">
        <is>
          <t>ENZYME HYPO</t>
        </is>
      </c>
      <c r="R120" s="443" t="n"/>
      <c r="S120" s="443" t="inlineStr">
        <is>
          <t>TRACK PANT</t>
        </is>
      </c>
      <c r="T120" s="443" t="inlineStr">
        <is>
          <t>S - XXL</t>
        </is>
      </c>
      <c r="U120" s="508" t="inlineStr">
        <is>
          <t>ONE INSEAM</t>
        </is>
      </c>
      <c r="V120" s="443" t="inlineStr">
        <is>
          <t>NEW</t>
        </is>
      </c>
      <c r="W120" s="443" t="n"/>
      <c r="X120" s="443" t="inlineStr">
        <is>
          <t>-</t>
        </is>
      </c>
      <c r="Y120" s="444" t="inlineStr">
        <is>
          <t>TURKEY</t>
        </is>
      </c>
      <c r="Z120" s="428" t="n"/>
      <c r="AA120" s="428" t="inlineStr">
        <is>
          <t>IDEA MODA</t>
        </is>
      </c>
      <c r="AB120" s="428" t="inlineStr">
        <is>
          <t>CEFNAS</t>
        </is>
      </c>
      <c r="AC120" s="487" t="inlineStr">
        <is>
          <t>SATEEN DENIM</t>
        </is>
      </c>
      <c r="AD120" s="443" t="inlineStr">
        <is>
          <t>CALIK</t>
        </is>
      </c>
      <c r="AE120" s="508" t="inlineStr">
        <is>
          <t>D7497P313: Lenzing Modal cert. Code: 11702394</t>
        </is>
      </c>
      <c r="AF120" s="443" t="inlineStr">
        <is>
          <t>D7497P313 - Lenzing Modal certf. Code: 11702394</t>
        </is>
      </c>
      <c r="AG120" s="443" t="n"/>
      <c r="AH120" s="443" t="inlineStr">
        <is>
          <t>66% Sustainable fabric</t>
        </is>
      </c>
      <c r="AI120" s="443" t="inlineStr">
        <is>
          <t>66% Modal, 24% cotton, 7% polybutylene terephthalate, 3% elastane</t>
        </is>
      </c>
      <c r="AJ120" s="443" t="inlineStr">
        <is>
          <t>14 oz</t>
        </is>
      </c>
      <c r="AK120" s="443" t="inlineStr">
        <is>
          <t>5,08 CIF</t>
        </is>
      </c>
      <c r="AL120" s="443" t="n">
        <v>3000</v>
      </c>
      <c r="AM120" s="492" t="inlineStr">
        <is>
          <t>6W</t>
        </is>
      </c>
      <c r="AN120" s="443" t="inlineStr">
        <is>
          <t>CALIK TO CFM STOCK</t>
        </is>
      </c>
      <c r="AO120" s="443" t="n"/>
      <c r="AP120" s="419" t="n"/>
      <c r="AQ120" s="419" t="n"/>
      <c r="AR120" s="420" t="n">
        <v>2</v>
      </c>
      <c r="AS120" s="446" t="inlineStr">
        <is>
          <t>IDEA MODA</t>
        </is>
      </c>
      <c r="AT120" s="446" t="inlineStr">
        <is>
          <t>EUR</t>
        </is>
      </c>
      <c r="AU120" s="421" t="inlineStr">
        <is>
          <t>FOB</t>
        </is>
      </c>
      <c r="AV120" s="421" t="inlineStr">
        <is>
          <t>30% PP - 70% CAD</t>
        </is>
      </c>
      <c r="AW120" s="421" t="n"/>
      <c r="AX120" s="421">
        <f>IFERROR((BI120*(1-[1]Assumptions!$K$3))*(1-BG120),0)</f>
        <v/>
      </c>
      <c r="AY120" s="421" t="n">
        <v>59.8</v>
      </c>
      <c r="AZ120" s="421" t="n">
        <v>29.9</v>
      </c>
      <c r="BA120" s="421" t="n">
        <v>29.9</v>
      </c>
      <c r="BB120" s="422">
        <f>IFERROR(((IF(BA120&gt;0, BA120, IF(AZ120&gt;0, AZ120, 0))))*INDEX(Assumptions!$B:$B,MATCH(Y120,Assumptions!$A:$A,0)),0)</f>
        <v/>
      </c>
      <c r="BC120" s="422">
        <f>IFERROR(((IF(BA120&gt;0, BA120, IF(AZ120&gt;0, AZ120, 0))))*INDEX(Assumptions!$C:$C,MATCH(Y120,Assumptions!$A:$A,0)),0)</f>
        <v/>
      </c>
      <c r="BD120" s="422">
        <f>IFERROR(((IF(BA120&gt;0, BA120, IF(AZ120&gt;0, AZ120, 0))))*INDEX(Assumptions!$D:$D,MATCH(Y120,Assumptions!$A:$A,0)),0)</f>
        <v/>
      </c>
      <c r="BE120" s="422">
        <f>IFERROR(((IF(BA120&gt;0, BA120, IF(AZ120&gt;0, AZ120, 0))))*INDEX(Assumptions!$G:$G,MATCH(Z120,Assumptions!$F:$F,0)),0)</f>
        <v/>
      </c>
      <c r="BF120" s="422">
        <f>SUM(BB120:BE120)</f>
        <v/>
      </c>
      <c r="BG120" s="423">
        <f>IFERROR(INDEX(Assumptions!$B:$B,MATCH(Y120,Assumptions!$A:$A,0))+INDEX(Assumptions!$C:$C,MATCH(Y120,Assumptions!$A:$A,0))+INDEX(Assumptions!$D:$D,MATCH(Y120,Assumptions!$A:$A,0))+INDEX(Assumptions!$G:$G,MATCH(Z120,Assumptions!$F:$F,0)),0)</f>
        <v/>
      </c>
      <c r="BH120" s="421">
        <f>((IF(BA120&gt;0, BA120, IF(AZ120&gt;0, AZ120, 0))))+BF120</f>
        <v/>
      </c>
      <c r="BI120" s="421">
        <f>BL120/BK120</f>
        <v/>
      </c>
      <c r="BJ120" s="421">
        <f>BL120/2.38</f>
        <v/>
      </c>
      <c r="BK120" s="508" t="n">
        <v>2.5</v>
      </c>
      <c r="BL120" s="421" t="n">
        <v>149.95</v>
      </c>
      <c r="BM120" s="510">
        <f>IF(SUM(AZ120:BA120)=0,0,(BI120-BH120)/BI120)</f>
        <v/>
      </c>
      <c r="BN120" s="421">
        <f>AY120*CA120</f>
        <v/>
      </c>
      <c r="BO120" s="421" t="n"/>
      <c r="BP120" s="421" t="n"/>
      <c r="BQ120" s="679" t="n">
        <v>42541</v>
      </c>
      <c r="BR120" s="448" t="n">
        <v>42541</v>
      </c>
      <c r="BS120" s="448" t="n"/>
      <c r="BT120" s="427" t="inlineStr">
        <is>
          <t>1</t>
        </is>
      </c>
      <c r="BU120" s="448" t="n">
        <v>42576</v>
      </c>
      <c r="BV120" s="448" t="n">
        <v>42607</v>
      </c>
      <c r="BW120" s="448" t="n">
        <v>42615</v>
      </c>
      <c r="BX120" s="448" t="n">
        <v>42650</v>
      </c>
      <c r="BY120" s="559" t="n"/>
      <c r="BZ120" s="559" t="inlineStr">
        <is>
          <t>Premium only!</t>
        </is>
      </c>
      <c r="CA120" s="508" t="n">
        <v>18</v>
      </c>
      <c r="CB120" s="429" t="inlineStr">
        <is>
          <t>M</t>
        </is>
      </c>
      <c r="CC120" s="429" t="n">
        <v>3</v>
      </c>
      <c r="CD120" s="430" t="n">
        <v>42676</v>
      </c>
      <c r="CE120" s="430" t="n"/>
      <c r="CF120" s="675" t="n"/>
      <c r="CG120" s="675" t="n"/>
      <c r="CH120" s="676" t="inlineStr">
        <is>
          <t>M</t>
        </is>
      </c>
      <c r="CI120" s="676" t="n"/>
      <c r="CJ120" s="433" t="n"/>
      <c r="CK120" s="677" t="n"/>
      <c r="CL120" s="436" t="n"/>
      <c r="CM120" s="436" t="n"/>
      <c r="CN120" s="435" t="n">
        <v>42856</v>
      </c>
      <c r="CO120" s="435" t="n"/>
      <c r="CP120" s="435" t="n"/>
      <c r="CQ120" s="680" t="n">
        <v>42950</v>
      </c>
      <c r="CR120" s="430" t="inlineStr">
        <is>
          <t>HQ</t>
        </is>
      </c>
      <c r="CS120" s="429" t="inlineStr">
        <is>
          <t>5</t>
        </is>
      </c>
      <c r="CT120" s="430" t="n"/>
      <c r="CU120" s="430" t="n"/>
      <c r="CV120" s="676" t="n"/>
      <c r="CW120" s="438" t="n"/>
      <c r="CX120" s="438" t="n"/>
      <c r="CY120" s="438" t="n">
        <v>104</v>
      </c>
      <c r="CZ120" s="439">
        <f>CY120*AR120</f>
        <v/>
      </c>
      <c r="DA120" s="438" t="n"/>
      <c r="DB120" s="438" t="n"/>
      <c r="DC120" s="438" t="n"/>
      <c r="DD120" s="438" t="n">
        <v>4013216</v>
      </c>
      <c r="DE120" s="678">
        <f>CY120*BI120</f>
        <v/>
      </c>
      <c r="DF120" s="678">
        <f>DE120-(CY120*BH120)</f>
        <v/>
      </c>
    </row>
    <row customFormat="1" customHeight="1" ht="15" r="121" s="568">
      <c r="A121" s="464" t="inlineStr">
        <is>
          <t>K170750050</t>
        </is>
      </c>
      <c r="B121" s="464" t="n"/>
      <c r="C121" s="454" t="n"/>
      <c r="D121" s="521" t="inlineStr">
        <is>
          <t>HERRICK</t>
        </is>
      </c>
      <c r="E121" s="521" t="inlineStr">
        <is>
          <t>DARK OLIVE GREEN</t>
        </is>
      </c>
      <c r="F121" s="464" t="n"/>
      <c r="G121" s="522" t="inlineStr">
        <is>
          <t>x</t>
        </is>
      </c>
      <c r="H121" s="674" t="n">
        <v>42604</v>
      </c>
      <c r="I121" s="521" t="n"/>
      <c r="J121" s="464" t="inlineStr">
        <is>
          <t>PANTS</t>
        </is>
      </c>
      <c r="K121" s="521" t="n"/>
      <c r="L121" s="521" t="n"/>
      <c r="M121" s="458" t="inlineStr">
        <is>
          <t>MEN</t>
        </is>
      </c>
      <c r="N121" s="521" t="n"/>
      <c r="O121" s="460" t="inlineStr">
        <is>
          <t>26-3</t>
        </is>
      </c>
      <c r="P121" s="462" t="n"/>
      <c r="Q121" s="492" t="inlineStr">
        <is>
          <t>GMD follow colour card</t>
        </is>
      </c>
      <c r="R121" s="492" t="inlineStr">
        <is>
          <t>NON</t>
        </is>
      </c>
      <c r="S121" s="492" t="n"/>
      <c r="T121" s="462" t="inlineStr">
        <is>
          <t>28-38</t>
        </is>
      </c>
      <c r="U121" s="462" t="inlineStr">
        <is>
          <t>32-34</t>
        </is>
      </c>
      <c r="V121" s="492" t="inlineStr">
        <is>
          <t>C/O AW16</t>
        </is>
      </c>
      <c r="W121" s="492" t="n"/>
      <c r="X121" s="492" t="n"/>
      <c r="Y121" s="493" t="inlineStr">
        <is>
          <t>TUNISIA</t>
        </is>
      </c>
      <c r="Z121" s="494" t="inlineStr">
        <is>
          <t>ARTLAB</t>
        </is>
      </c>
      <c r="AA121" s="494" t="inlineStr">
        <is>
          <t>ARTLAB</t>
        </is>
      </c>
      <c r="AB121" s="494" t="inlineStr">
        <is>
          <t>BLUE &amp; DYE</t>
        </is>
      </c>
      <c r="AC121" s="521" t="n"/>
      <c r="AD121" s="492" t="inlineStr">
        <is>
          <t>ROTATEKS</t>
        </is>
      </c>
      <c r="AE121" s="492" t="inlineStr">
        <is>
          <t>01023 ASVAN PFD</t>
        </is>
      </c>
      <c r="AF121" s="462" t="n"/>
      <c r="AG121" s="462" t="n"/>
      <c r="AH121" s="556" t="inlineStr">
        <is>
          <t>100% Sustainable fabric</t>
        </is>
      </c>
      <c r="AI121" s="462" t="inlineStr">
        <is>
          <t>100% Organic cotton</t>
        </is>
      </c>
      <c r="AJ121" s="492" t="inlineStr">
        <is>
          <t>400g</t>
        </is>
      </c>
      <c r="AK121" s="465" t="n">
        <v>4.25</v>
      </c>
      <c r="AL121" s="557" t="n">
        <v>500</v>
      </c>
      <c r="AM121" s="492" t="inlineStr">
        <is>
          <t>8W</t>
        </is>
      </c>
      <c r="AN121" s="554" t="inlineStr">
        <is>
          <t>NEEDS TO ORDER</t>
        </is>
      </c>
      <c r="AO121" s="492" t="n"/>
      <c r="AP121" s="466" t="n"/>
      <c r="AQ121" s="466" t="n"/>
      <c r="AR121" s="467" t="n"/>
      <c r="AS121" s="495" t="n"/>
      <c r="AT121" s="495" t="n"/>
      <c r="AU121" s="465" t="n"/>
      <c r="AV121" s="465" t="inlineStr">
        <is>
          <t>90 DAYS NETT</t>
        </is>
      </c>
      <c r="AW121" s="465" t="n"/>
      <c r="AX121" s="465">
        <f>IFERROR((BI121*(1-[1]Assumptions!$K$3))*(1-BG121),0)</f>
        <v/>
      </c>
      <c r="AY121" s="465" t="n"/>
      <c r="AZ121" s="465" t="n"/>
      <c r="BA121" s="465" t="n"/>
      <c r="BB121" s="468">
        <f>IFERROR(((IF(BA121&gt;0, BA121, IF(AY121&gt;0, AY121, IF(AZ121&gt;0, AZ121, 0)))))*INDEX(Assumptions!$B:$B,MATCH(Y121,Assumptions!$A:$A,0)),0)</f>
        <v/>
      </c>
      <c r="BC121" s="468">
        <f>IFERROR(((IF(BA121&gt;0, BA121, IF(AY121&gt;0, AY121, IF(AZ121&gt;0, AZ121, 0)))))*INDEX(Assumptions!$C:$C,MATCH(Y121,Assumptions!$A:$A,0)),0)</f>
        <v/>
      </c>
      <c r="BD121" s="468">
        <f>IFERROR(((IF(BA121&gt;0, BA121, IF(AY121&gt;0, AY121, IF(AZ121&gt;0, AZ121, 0)))))*INDEX(Assumptions!$D:$D,MATCH(Y121,Assumptions!$A:$A,0)),0)</f>
        <v/>
      </c>
      <c r="BE121" s="468">
        <f>IFERROR(((IF(BA121&gt;0, BA121, IF(AY121&gt;0, AY121, IF(AZ121&gt;0, AZ121, 0)))))*INDEX(Assumptions!$G:$G,MATCH(Z121,Assumptions!$F:$F,0)),0)</f>
        <v/>
      </c>
      <c r="BF121" s="468">
        <f>SUM(BB121:BE121)</f>
        <v/>
      </c>
      <c r="BG121" s="469">
        <f>IFERROR(INDEX(Assumptions!$B:$B,MATCH(Y121,Assumptions!$A:$A,0))+INDEX(Assumptions!$C:$C,MATCH(Y121,Assumptions!$A:$A,0))+INDEX(Assumptions!$D:$D,MATCH(Y121,Assumptions!$A:$A,0))+INDEX(Assumptions!$G:$G,MATCH(Z121,Assumptions!$F:$F,0)),0)</f>
        <v/>
      </c>
      <c r="BH121" s="465">
        <f>((IF(BA121&gt;0, BA121, IF(AY121&gt;0, AY121, IF(AZ121&gt;0, AZ121, 0)))))+BF121</f>
        <v/>
      </c>
      <c r="BI121" s="465">
        <f>BL121/BK121</f>
        <v/>
      </c>
      <c r="BJ121" s="465">
        <f>BL121/2.38</f>
        <v/>
      </c>
      <c r="BK121" s="462" t="n">
        <v>2.5</v>
      </c>
      <c r="BL121" s="465" t="n">
        <v>119.95</v>
      </c>
      <c r="BM121" s="523">
        <f>IF(SUM(AZ121:BA121)=0,0,(BI121-BH121)/BI121)</f>
        <v/>
      </c>
      <c r="BN121" s="465">
        <f>AY121*CA121</f>
        <v/>
      </c>
      <c r="BO121" s="465" t="n"/>
      <c r="BP121" s="465" t="n"/>
      <c r="BQ121" s="685" t="n"/>
      <c r="BR121" s="497" t="n"/>
      <c r="BS121" s="497" t="n"/>
      <c r="BT121" s="472" t="inlineStr">
        <is>
          <t>0</t>
        </is>
      </c>
      <c r="BU121" s="497" t="n"/>
      <c r="BV121" s="497" t="n"/>
      <c r="BW121" s="497" t="n"/>
      <c r="BX121" s="497" t="n">
        <v>42650</v>
      </c>
      <c r="BY121" s="494" t="n"/>
      <c r="BZ121" s="494" t="n"/>
      <c r="CA121" s="462" t="n"/>
      <c r="CB121" s="473" t="inlineStr">
        <is>
          <t>32X32</t>
        </is>
      </c>
      <c r="CC121" s="473" t="n"/>
      <c r="CD121" s="473" t="inlineStr">
        <is>
          <t>EX FTY; 22-10-2016</t>
        </is>
      </c>
      <c r="CE121" s="474" t="n"/>
      <c r="CF121" s="681" t="n"/>
      <c r="CG121" s="681" t="n"/>
      <c r="CH121" s="682" t="n"/>
      <c r="CI121" s="682" t="n"/>
      <c r="CJ121" s="477" t="n"/>
      <c r="CK121" s="683" t="n"/>
      <c r="CL121" s="479" t="n"/>
      <c r="CM121" s="479" t="n"/>
      <c r="CN121" s="480" t="n"/>
      <c r="CO121" s="480" t="n"/>
      <c r="CP121" s="480" t="n"/>
      <c r="CQ121" s="474" t="n"/>
      <c r="CR121" s="474" t="n"/>
      <c r="CS121" s="429" t="n"/>
      <c r="CT121" s="474" t="n"/>
      <c r="CU121" s="474" t="n"/>
      <c r="CV121" s="682" t="n"/>
      <c r="CW121" s="481" t="n"/>
      <c r="CX121" s="481" t="n"/>
      <c r="CY121" s="481" t="n"/>
      <c r="CZ121" s="481">
        <f>CY121*AR121</f>
        <v/>
      </c>
      <c r="DA121" s="481" t="n"/>
      <c r="DB121" s="481" t="n"/>
      <c r="DC121" s="481" t="n"/>
      <c r="DD121" s="481" t="inlineStr">
        <is>
          <t>-</t>
        </is>
      </c>
      <c r="DE121" s="684">
        <f>CY121*BI121</f>
        <v/>
      </c>
      <c r="DF121" s="684">
        <f>DE121-(CY121*BH121)</f>
        <v/>
      </c>
    </row>
    <row customFormat="1" customHeight="1" ht="15" r="122" s="568">
      <c r="A122" s="464" t="inlineStr">
        <is>
          <t>K170750051</t>
        </is>
      </c>
      <c r="B122" s="464" t="n">
        <v>1010401392</v>
      </c>
      <c r="C122" s="454" t="inlineStr">
        <is>
          <t>ARMY</t>
        </is>
      </c>
      <c r="D122" s="521" t="inlineStr">
        <is>
          <t>HERRICK</t>
        </is>
      </c>
      <c r="E122" s="521" t="inlineStr">
        <is>
          <t>CAMO</t>
        </is>
      </c>
      <c r="F122" s="464" t="n">
        <v>2</v>
      </c>
      <c r="G122" s="522" t="inlineStr">
        <is>
          <t>x</t>
        </is>
      </c>
      <c r="H122" s="484" t="n">
        <v>42818</v>
      </c>
      <c r="I122" s="521" t="n"/>
      <c r="J122" s="464" t="inlineStr">
        <is>
          <t>PANTS</t>
        </is>
      </c>
      <c r="K122" s="464" t="n">
        <v>62034235</v>
      </c>
      <c r="L122" s="457" t="inlineStr">
        <is>
          <t>Men's or boys' trousers and breeches of cotton (excl. denim, cut corduroy, knitted or crocheted, industrial and occupational, bib and brace overalls and underpants)</t>
        </is>
      </c>
      <c r="M122" s="458" t="inlineStr">
        <is>
          <t>MEN</t>
        </is>
      </c>
      <c r="N122" s="521" t="n"/>
      <c r="O122" s="460" t="n"/>
      <c r="P122" s="460" t="inlineStr">
        <is>
          <t>NON BLEACH</t>
        </is>
      </c>
      <c r="Q122" s="492" t="inlineStr">
        <is>
          <t>HEAVY ENZYME WASH</t>
        </is>
      </c>
      <c r="R122" s="492" t="n"/>
      <c r="S122" s="492" t="n"/>
      <c r="T122" s="462" t="inlineStr">
        <is>
          <t>28-38</t>
        </is>
      </c>
      <c r="U122" s="462" t="inlineStr">
        <is>
          <t>32-34</t>
        </is>
      </c>
      <c r="V122" s="492" t="inlineStr">
        <is>
          <t>C/O AW16</t>
        </is>
      </c>
      <c r="W122" s="492" t="n"/>
      <c r="X122" s="492" t="inlineStr">
        <is>
          <t>-</t>
        </is>
      </c>
      <c r="Y122" s="493" t="inlineStr">
        <is>
          <t>INDIA</t>
        </is>
      </c>
      <c r="Z122" s="494" t="inlineStr">
        <is>
          <t>INDYBLU</t>
        </is>
      </c>
      <c r="AA122" s="494" t="inlineStr">
        <is>
          <t>BHA</t>
        </is>
      </c>
      <c r="AB122" s="494" t="inlineStr">
        <is>
          <t>Wash &amp; Wear</t>
        </is>
      </c>
      <c r="AC122" s="464" t="n"/>
      <c r="AD122" s="492" t="inlineStr">
        <is>
          <t>Alcot Fabrics</t>
        </is>
      </c>
      <c r="AE122" s="492" t="n"/>
      <c r="AF122" s="462" t="n"/>
      <c r="AG122" s="462" t="n"/>
      <c r="AH122" s="492" t="inlineStr">
        <is>
          <t>100% Sustainable fabric</t>
        </is>
      </c>
      <c r="AI122" s="462" t="inlineStr">
        <is>
          <t>100% Organic cotton</t>
        </is>
      </c>
      <c r="AJ122" s="492" t="inlineStr">
        <is>
          <t>390g</t>
        </is>
      </c>
      <c r="AK122" s="492" t="inlineStr">
        <is>
          <t>EUR 5.30/m</t>
        </is>
      </c>
      <c r="AL122" s="492" t="inlineStr">
        <is>
          <t>Sampling 100 mt / bulk 3000 mts</t>
        </is>
      </c>
      <c r="AM122" s="492" t="inlineStr">
        <is>
          <t>4wk sampling / 8wk bulk</t>
        </is>
      </c>
      <c r="AN122" s="492" t="inlineStr">
        <is>
          <t>SUPPLIER NEEDS TO ORDER</t>
        </is>
      </c>
      <c r="AO122" s="492" t="n"/>
      <c r="AP122" s="466" t="n"/>
      <c r="AQ122" s="466" t="n"/>
      <c r="AR122" s="467" t="n"/>
      <c r="AS122" s="495" t="n"/>
      <c r="AT122" s="495" t="inlineStr">
        <is>
          <t>EUR</t>
        </is>
      </c>
      <c r="AU122" s="465" t="inlineStr">
        <is>
          <t>FOB</t>
        </is>
      </c>
      <c r="AV122" s="465" t="inlineStr">
        <is>
          <t>30 DAYS NETT</t>
        </is>
      </c>
      <c r="AW122" s="465" t="n">
        <v>18</v>
      </c>
      <c r="AX122" s="465">
        <f>IFERROR((BI122*(1-[1]Assumptions!$K$3))*(1-BG122),0)</f>
        <v/>
      </c>
      <c r="AY122" s="465" t="n">
        <v>51.8</v>
      </c>
      <c r="AZ122" s="495" t="n">
        <v>26.1</v>
      </c>
      <c r="BA122" s="465" t="n">
        <v>26.5</v>
      </c>
      <c r="BB122" s="468">
        <f>IFERROR(((IF(BA122&gt;0, BA122, IF(AZ122&gt;0, AZ122, 0))))*INDEX(Assumptions!$B:$B,MATCH(Y122,Assumptions!$A:$A,0)),0)</f>
        <v/>
      </c>
      <c r="BC122" s="468">
        <f>IFERROR(((IF(BA122&gt;0, BA122, IF(AZ122&gt;0, AZ122, 0))))*INDEX(Assumptions!$C:$C,MATCH(Y122,Assumptions!$A:$A,0)),0)</f>
        <v/>
      </c>
      <c r="BD122" s="468">
        <f>IFERROR(((IF(BA122&gt;0, BA122, IF(AZ122&gt;0, AZ122, 0))))*INDEX(Assumptions!$D:$D,MATCH(Y122,Assumptions!$A:$A,0)),0)</f>
        <v/>
      </c>
      <c r="BE122" s="468">
        <f>IFERROR(((IF(BA122&gt;0, BA122, IF(AZ122&gt;0, AZ122, 0))))*INDEX(Assumptions!$G:$G,MATCH(Z122,Assumptions!$F:$F,0)),0)</f>
        <v/>
      </c>
      <c r="BF122" s="468">
        <f>SUM(BB122:BE122)</f>
        <v/>
      </c>
      <c r="BG122" s="469">
        <f>IFERROR(INDEX(Assumptions!$B:$B,MATCH(Y122,Assumptions!$A:$A,0))+INDEX(Assumptions!$C:$C,MATCH(Y122,Assumptions!$A:$A,0))+INDEX(Assumptions!$D:$D,MATCH(Y122,Assumptions!$A:$A,0))+INDEX(Assumptions!$G:$G,MATCH(Z122,Assumptions!$F:$F,0)),0)</f>
        <v/>
      </c>
      <c r="BH122" s="465">
        <f>((IF(BA122&gt;0, BA122, IF(AZ122&gt;0, AZ122, 0))))+BF122</f>
        <v/>
      </c>
      <c r="BI122" s="465">
        <f>BL122/BK122</f>
        <v/>
      </c>
      <c r="BJ122" s="465">
        <f>BL122/2.38</f>
        <v/>
      </c>
      <c r="BK122" s="462" t="n">
        <v>2.5</v>
      </c>
      <c r="BL122" s="465" t="n">
        <v>129.95</v>
      </c>
      <c r="BM122" s="523">
        <f>IF(SUM(AZ122:BA122)=0,0,(BI122-BH122)/BI122)</f>
        <v/>
      </c>
      <c r="BN122" s="465">
        <f>AY122*CA122</f>
        <v/>
      </c>
      <c r="BO122" s="465" t="n"/>
      <c r="BP122" s="465" t="n"/>
      <c r="BQ122" s="685" t="n">
        <v>42576</v>
      </c>
      <c r="BR122" s="497" t="n"/>
      <c r="BS122" s="497" t="n"/>
      <c r="BT122" s="472" t="n">
        <v>1</v>
      </c>
      <c r="BU122" s="497" t="inlineStr">
        <is>
          <t>ETD 25-7-2016</t>
        </is>
      </c>
      <c r="BV122" s="497" t="inlineStr">
        <is>
          <t>10-8-2016 / 3rd proto ETD; n/a</t>
        </is>
      </c>
      <c r="BW122" s="497" t="n">
        <v>42605</v>
      </c>
      <c r="BX122" s="497" t="n">
        <v>42650</v>
      </c>
      <c r="BY122" s="494" t="n"/>
      <c r="BZ122" s="494" t="n"/>
      <c r="CA122" s="462" t="n">
        <v>18</v>
      </c>
      <c r="CB122" s="473" t="inlineStr">
        <is>
          <t>32X32</t>
        </is>
      </c>
      <c r="CC122" s="473" t="n">
        <v>18</v>
      </c>
      <c r="CD122" s="474" t="n">
        <v>42738</v>
      </c>
      <c r="CE122" s="474" t="n"/>
      <c r="CF122" s="681" t="n"/>
      <c r="CG122" s="681" t="n"/>
      <c r="CH122" s="682" t="n"/>
      <c r="CI122" s="682" t="n"/>
      <c r="CJ122" s="477" t="n"/>
      <c r="CK122" s="683" t="n"/>
      <c r="CL122" s="479" t="n"/>
      <c r="CM122" s="479" t="n"/>
      <c r="CN122" s="480" t="n"/>
      <c r="CO122" s="480" t="n"/>
      <c r="CP122" s="480" t="n"/>
      <c r="CQ122" s="474" t="n"/>
      <c r="CR122" s="474" t="n"/>
      <c r="CS122" s="429" t="n"/>
      <c r="CT122" s="474" t="n"/>
      <c r="CU122" s="474" t="n"/>
      <c r="CV122" s="682" t="n"/>
      <c r="CW122" s="481" t="n"/>
      <c r="CX122" s="481" t="n"/>
      <c r="CY122" s="481" t="n"/>
      <c r="CZ122" s="481">
        <f>CY122*AR122</f>
        <v/>
      </c>
      <c r="DA122" s="481" t="n"/>
      <c r="DB122" s="481" t="n"/>
      <c r="DC122" s="481" t="n"/>
      <c r="DD122" s="481" t="inlineStr">
        <is>
          <t>-</t>
        </is>
      </c>
      <c r="DE122" s="684">
        <f>CY122*BI122</f>
        <v/>
      </c>
      <c r="DF122" s="684">
        <f>DE122-(CY122*BH122)</f>
        <v/>
      </c>
    </row>
    <row customFormat="1" customHeight="1" ht="15" r="123" s="568">
      <c r="A123" s="464" t="inlineStr">
        <is>
          <t>K170750052</t>
        </is>
      </c>
      <c r="B123" s="464" t="n">
        <v>10104</v>
      </c>
      <c r="C123" s="454" t="inlineStr">
        <is>
          <t>BROWN</t>
        </is>
      </c>
      <c r="D123" s="521" t="inlineStr">
        <is>
          <t>HERRICK DRAWCORD</t>
        </is>
      </c>
      <c r="E123" s="521" t="inlineStr">
        <is>
          <t>CORDUROY MUSTARD</t>
        </is>
      </c>
      <c r="F123" s="464" t="n"/>
      <c r="G123" s="522" t="inlineStr">
        <is>
          <t>x</t>
        </is>
      </c>
      <c r="H123" s="674" t="n">
        <v>42635</v>
      </c>
      <c r="I123" s="521" t="n"/>
      <c r="J123" s="464" t="inlineStr">
        <is>
          <t>PANTS</t>
        </is>
      </c>
      <c r="K123" s="464" t="n">
        <v>62034233</v>
      </c>
      <c r="L123" s="521" t="inlineStr">
        <is>
          <t>Men's or boys' trousers and breeches of cotton cut corduroy (excl. knitted or crocheted, industrial and occupational, bib and brace overalls and underpants)</t>
        </is>
      </c>
      <c r="M123" s="458" t="inlineStr">
        <is>
          <t>MEN</t>
        </is>
      </c>
      <c r="N123" s="521" t="n"/>
      <c r="O123" s="460" t="inlineStr">
        <is>
          <t>25-1</t>
        </is>
      </c>
      <c r="P123" s="462" t="n"/>
      <c r="Q123" s="492" t="inlineStr">
        <is>
          <t>GMD follow colour card</t>
        </is>
      </c>
      <c r="R123" s="492" t="n"/>
      <c r="S123" s="492" t="inlineStr">
        <is>
          <t>DRAWCORD PANT</t>
        </is>
      </c>
      <c r="T123" s="462" t="inlineStr">
        <is>
          <t>28-38</t>
        </is>
      </c>
      <c r="U123" s="462" t="inlineStr">
        <is>
          <t>32-34</t>
        </is>
      </c>
      <c r="V123" s="492" t="inlineStr">
        <is>
          <t>NEW</t>
        </is>
      </c>
      <c r="W123" s="492" t="n"/>
      <c r="X123" s="492" t="n"/>
      <c r="Y123" s="493" t="inlineStr">
        <is>
          <t>TUNISIA</t>
        </is>
      </c>
      <c r="Z123" s="494" t="inlineStr">
        <is>
          <t>ARTLAB</t>
        </is>
      </c>
      <c r="AA123" s="494" t="inlineStr">
        <is>
          <t>ARTLAB</t>
        </is>
      </c>
      <c r="AB123" s="494" t="inlineStr">
        <is>
          <t>BLUE &amp; DYE</t>
        </is>
      </c>
      <c r="AC123" s="521" t="n"/>
      <c r="AD123" s="492" t="inlineStr">
        <is>
          <t>NORTHERN LINEN</t>
        </is>
      </c>
      <c r="AE123" s="492" t="inlineStr">
        <is>
          <t>14699 GR Ecru</t>
        </is>
      </c>
      <c r="AF123" s="462" t="n"/>
      <c r="AG123" s="464" t="inlineStr">
        <is>
          <t>TBC</t>
        </is>
      </c>
      <c r="AH123" s="492" t="inlineStr">
        <is>
          <t>50% Sustainable fabric</t>
        </is>
      </c>
      <c r="AI123" s="492" t="inlineStr">
        <is>
          <t>50% Linen, 50% cotton</t>
        </is>
      </c>
      <c r="AJ123" s="492" t="inlineStr">
        <is>
          <t>290g</t>
        </is>
      </c>
      <c r="AK123" s="492" t="inlineStr">
        <is>
          <t>€ 5,25 / 145</t>
        </is>
      </c>
      <c r="AL123" s="492" t="n">
        <v>500</v>
      </c>
      <c r="AM123" s="492" t="inlineStr">
        <is>
          <t>8-10W</t>
        </is>
      </c>
      <c r="AN123" s="492" t="inlineStr">
        <is>
          <t>MARIA</t>
        </is>
      </c>
      <c r="AO123" s="492" t="n"/>
      <c r="AP123" s="466" t="n"/>
      <c r="AQ123" s="466" t="n"/>
      <c r="AR123" s="467" t="n"/>
      <c r="AS123" s="495" t="n"/>
      <c r="AT123" s="465" t="inlineStr">
        <is>
          <t>EUR</t>
        </is>
      </c>
      <c r="AU123" s="465" t="inlineStr">
        <is>
          <t>FOB</t>
        </is>
      </c>
      <c r="AV123" s="465" t="inlineStr">
        <is>
          <t>90 DAYS NETT</t>
        </is>
      </c>
      <c r="AW123" s="465" t="n"/>
      <c r="AX123" s="465">
        <f>IFERROR((BI123*(1-[1]Assumptions!$K$3))*(1-BG123),0)</f>
        <v/>
      </c>
      <c r="AY123" s="465" t="n">
        <v>45</v>
      </c>
      <c r="AZ123" s="465" t="n"/>
      <c r="BA123" s="465" t="n"/>
      <c r="BB123" s="468">
        <f>IFERROR(((IF(BA123&gt;0, BA123, IF(AY123&gt;0, AY123, IF(AZ123&gt;0, AZ123, 0)))))*INDEX(Assumptions!$B:$B,MATCH(Y123,Assumptions!$A:$A,0)),0)</f>
        <v/>
      </c>
      <c r="BC123" s="468">
        <f>IFERROR(((IF(BA123&gt;0, BA123, IF(AY123&gt;0, AY123, IF(AZ123&gt;0, AZ123, 0)))))*INDEX(Assumptions!$C:$C,MATCH(Y123,Assumptions!$A:$A,0)),0)</f>
        <v/>
      </c>
      <c r="BD123" s="468">
        <f>IFERROR(((IF(BA123&gt;0, BA123, IF(AY123&gt;0, AY123, IF(AZ123&gt;0, AZ123, 0)))))*INDEX(Assumptions!$D:$D,MATCH(Y123,Assumptions!$A:$A,0)),0)</f>
        <v/>
      </c>
      <c r="BE123" s="468">
        <f>IFERROR(((IF(BA123&gt;0, BA123, IF(AY123&gt;0, AY123, IF(AZ123&gt;0, AZ123, 0)))))*INDEX(Assumptions!$G:$G,MATCH(Z123,Assumptions!$F:$F,0)),0)</f>
        <v/>
      </c>
      <c r="BF123" s="468">
        <f>SUM(BB123:BE123)</f>
        <v/>
      </c>
      <c r="BG123" s="469">
        <f>IFERROR(INDEX(Assumptions!$B:$B,MATCH(Y123,Assumptions!$A:$A,0))+INDEX(Assumptions!$C:$C,MATCH(Y123,Assumptions!$A:$A,0))+INDEX(Assumptions!$D:$D,MATCH(Y123,Assumptions!$A:$A,0))+INDEX(Assumptions!$G:$G,MATCH(Z123,Assumptions!$F:$F,0)),0)</f>
        <v/>
      </c>
      <c r="BH123" s="465">
        <f>((IF(BA123&gt;0, BA123, IF(AZ123&gt;0, AZ123, 0))))+BF123</f>
        <v/>
      </c>
      <c r="BI123" s="465">
        <f>BL123/BK123</f>
        <v/>
      </c>
      <c r="BJ123" s="465">
        <f>BL123/2.38</f>
        <v/>
      </c>
      <c r="BK123" s="462" t="n">
        <v>2.5</v>
      </c>
      <c r="BL123" s="465" t="n">
        <v>129.95</v>
      </c>
      <c r="BM123" s="523">
        <f>IF(SUM(AZ123:BA123)=0,0,(BI123-BH123)/BI123)</f>
        <v/>
      </c>
      <c r="BN123" s="465">
        <f>AY123*CA123</f>
        <v/>
      </c>
      <c r="BO123" s="465" t="n"/>
      <c r="BP123" s="465" t="n"/>
      <c r="BQ123" s="685" t="n">
        <v>42544</v>
      </c>
      <c r="BR123" s="497" t="n"/>
      <c r="BS123" s="497" t="n"/>
      <c r="BT123" s="472" t="n"/>
      <c r="BU123" s="497" t="n">
        <v>42633</v>
      </c>
      <c r="BV123" s="497" t="n"/>
      <c r="BW123" s="497" t="n"/>
      <c r="BX123" s="497" t="n"/>
      <c r="BY123" s="494" t="inlineStr">
        <is>
          <t>STYLE CANCELLED</t>
        </is>
      </c>
      <c r="BZ123" s="494" t="n"/>
      <c r="CA123" s="462" t="n">
        <v>19</v>
      </c>
      <c r="CB123" s="473" t="inlineStr">
        <is>
          <t>32X32</t>
        </is>
      </c>
      <c r="CC123" s="473" t="n"/>
      <c r="CD123" s="473" t="inlineStr">
        <is>
          <t>EX FTY; 22-10-2016</t>
        </is>
      </c>
      <c r="CE123" s="474" t="n"/>
      <c r="CF123" s="681" t="n"/>
      <c r="CG123" s="681" t="n"/>
      <c r="CH123" s="682" t="n"/>
      <c r="CI123" s="682" t="n"/>
      <c r="CJ123" s="477" t="n"/>
      <c r="CK123" s="683" t="n"/>
      <c r="CL123" s="479" t="n"/>
      <c r="CM123" s="479" t="n"/>
      <c r="CN123" s="480" t="n"/>
      <c r="CO123" s="480" t="n"/>
      <c r="CP123" s="480" t="n"/>
      <c r="CQ123" s="474" t="n"/>
      <c r="CR123" s="474" t="n"/>
      <c r="CS123" s="429" t="n"/>
      <c r="CT123" s="474" t="n"/>
      <c r="CU123" s="474" t="n"/>
      <c r="CV123" s="682" t="n"/>
      <c r="CW123" s="481" t="n"/>
      <c r="CX123" s="481" t="n"/>
      <c r="CY123" s="481" t="n"/>
      <c r="CZ123" s="481">
        <f>CY123*AR123</f>
        <v/>
      </c>
      <c r="DA123" s="481" t="n"/>
      <c r="DB123" s="481" t="n"/>
      <c r="DC123" s="481" t="n"/>
      <c r="DD123" s="481" t="inlineStr">
        <is>
          <t>-</t>
        </is>
      </c>
      <c r="DE123" s="684">
        <f>CY123*BI123</f>
        <v/>
      </c>
      <c r="DF123" s="684">
        <f>DE123-(CY123*BH123)</f>
        <v/>
      </c>
      <c r="DG123" s="535" t="n"/>
      <c r="DH123" s="535" t="n"/>
      <c r="DI123" s="535" t="n"/>
      <c r="DJ123" s="535" t="n"/>
      <c r="DK123" s="535" t="n"/>
      <c r="DL123" s="535" t="n"/>
      <c r="DM123" s="535" t="n"/>
      <c r="DN123" s="535" t="n"/>
      <c r="DO123" s="535" t="n"/>
      <c r="DP123" s="535" t="n"/>
    </row>
    <row customFormat="1" customHeight="1" ht="15" r="124" s="568">
      <c r="A124" s="464" t="inlineStr">
        <is>
          <t>K170750053</t>
        </is>
      </c>
      <c r="B124" s="464" t="n">
        <v>1010103631</v>
      </c>
      <c r="C124" s="454" t="inlineStr">
        <is>
          <t>INDIGO</t>
        </is>
      </c>
      <c r="D124" s="521" t="inlineStr">
        <is>
          <t xml:space="preserve">HERRICK </t>
        </is>
      </c>
      <c r="E124" s="521" t="inlineStr">
        <is>
          <t>HAND WOVEN DENIM</t>
        </is>
      </c>
      <c r="F124" s="464" t="n">
        <v>1</v>
      </c>
      <c r="G124" s="455" t="inlineStr">
        <is>
          <t>x</t>
        </is>
      </c>
      <c r="H124" s="484" t="n">
        <v>42840</v>
      </c>
      <c r="I124" s="521" t="n"/>
      <c r="J124" s="464" t="inlineStr">
        <is>
          <t>PANTS</t>
        </is>
      </c>
      <c r="K124" s="464" t="n">
        <v>62034231</v>
      </c>
      <c r="L124" s="464" t="inlineStr">
        <is>
          <t>Men's or boys' trousers and breeches of cotton denim (excl. knitted or crocheted, industrial and occupational, bib and brace overalls and underpants)</t>
        </is>
      </c>
      <c r="M124" s="458" t="inlineStr">
        <is>
          <t>MEN</t>
        </is>
      </c>
      <c r="N124" s="521" t="n"/>
      <c r="O124" s="460" t="n"/>
      <c r="P124" s="462" t="inlineStr">
        <is>
          <t>NON BLEACH</t>
        </is>
      </c>
      <c r="Q124" s="492" t="inlineStr">
        <is>
          <t xml:space="preserve">TBC RINSE </t>
        </is>
      </c>
      <c r="R124" s="462" t="inlineStr">
        <is>
          <t>-</t>
        </is>
      </c>
      <c r="S124" s="462" t="inlineStr">
        <is>
          <t>WIDE LEG CHINO</t>
        </is>
      </c>
      <c r="T124" s="462" t="inlineStr">
        <is>
          <t>28-38</t>
        </is>
      </c>
      <c r="U124" s="462" t="inlineStr">
        <is>
          <t>32-34</t>
        </is>
      </c>
      <c r="V124" s="462" t="inlineStr">
        <is>
          <t>C/O</t>
        </is>
      </c>
      <c r="W124" s="492" t="n"/>
      <c r="X124" s="462" t="inlineStr">
        <is>
          <t>-</t>
        </is>
      </c>
      <c r="Y124" s="493" t="inlineStr">
        <is>
          <t>TUNISIA</t>
        </is>
      </c>
      <c r="Z124" s="494" t="inlineStr">
        <is>
          <t>ARTLAB</t>
        </is>
      </c>
      <c r="AA124" s="494" t="inlineStr">
        <is>
          <t>ARTLAB</t>
        </is>
      </c>
      <c r="AB124" s="494" t="inlineStr">
        <is>
          <t>INTERWASHING</t>
        </is>
      </c>
      <c r="AC124" s="521" t="inlineStr">
        <is>
          <t>HAND WOVEN DENIM</t>
        </is>
      </c>
      <c r="AD124" s="492" t="inlineStr">
        <is>
          <t>CALIK</t>
        </is>
      </c>
      <c r="AE124" s="462" t="inlineStr">
        <is>
          <t>D7030O112 hand woven denim</t>
        </is>
      </c>
      <c r="AF124" s="462" t="n"/>
      <c r="AG124" s="464" t="n"/>
      <c r="AH124" s="556" t="inlineStr">
        <is>
          <t>100% Sustainable fabric</t>
        </is>
      </c>
      <c r="AI124" s="462" t="inlineStr">
        <is>
          <t>60% Organic cotton, 40% linen</t>
        </is>
      </c>
      <c r="AJ124" s="462" t="inlineStr">
        <is>
          <t>10 oz</t>
        </is>
      </c>
      <c r="AK124" s="492" t="inlineStr">
        <is>
          <t>€ 6,40 / 150</t>
        </is>
      </c>
      <c r="AL124" s="492" t="n">
        <v>3000</v>
      </c>
      <c r="AM124" s="492" t="inlineStr">
        <is>
          <t>6W</t>
        </is>
      </c>
      <c r="AN124" s="462" t="inlineStr">
        <is>
          <t>45M ORDERED BY MARIA</t>
        </is>
      </c>
      <c r="AO124" s="492" t="n"/>
      <c r="AP124" s="466" t="n"/>
      <c r="AQ124" s="466" t="n"/>
      <c r="AR124" s="467" t="n">
        <v>1.53</v>
      </c>
      <c r="AS124" s="495" t="inlineStr">
        <is>
          <t>HH</t>
        </is>
      </c>
      <c r="AT124" s="465" t="inlineStr">
        <is>
          <t>EUR</t>
        </is>
      </c>
      <c r="AU124" s="465" t="inlineStr">
        <is>
          <t>FOB</t>
        </is>
      </c>
      <c r="AV124" s="465" t="inlineStr">
        <is>
          <t>90 DAYS NETT</t>
        </is>
      </c>
      <c r="AW124" s="465" t="inlineStr">
        <is>
          <t>cfmd</t>
        </is>
      </c>
      <c r="AX124" s="465">
        <f>IFERROR((BI124*(1-[1]Assumptions!$K$3))*(1-BG124),0)</f>
        <v/>
      </c>
      <c r="AY124" s="465" t="n">
        <v>45</v>
      </c>
      <c r="AZ124" s="465" t="n"/>
      <c r="BA124" s="465" t="n">
        <v>21.4</v>
      </c>
      <c r="BB124" s="468">
        <f>IFERROR(((IF(BA124&gt;0, BA124, IF(AZ124&gt;0, AZ124, 0))))*INDEX(Assumptions!$B:$B,MATCH(Y124,Assumptions!$A:$A,0)),0)</f>
        <v/>
      </c>
      <c r="BC124" s="468">
        <f>IFERROR(((IF(BA124&gt;0, BA124, IF(AZ124&gt;0, AZ124, 0))))*INDEX(Assumptions!$C:$C,MATCH(Y124,Assumptions!$A:$A,0)),0)</f>
        <v/>
      </c>
      <c r="BD124" s="468">
        <f>IFERROR(((IF(BA124&gt;0, BA124, IF(AZ124&gt;0, AZ124, 0))))*INDEX(Assumptions!$D:$D,MATCH(Y124,Assumptions!$A:$A,0)),0)</f>
        <v/>
      </c>
      <c r="BE124" s="468">
        <f>IFERROR(((IF(BA124&gt;0, BA124, IF(AZ124&gt;0, AZ124, 0))))*INDEX(Assumptions!$G:$G,MATCH(Z124,Assumptions!$F:$F,0)),0)</f>
        <v/>
      </c>
      <c r="BF124" s="468">
        <f>SUM(BB124:BE124)</f>
        <v/>
      </c>
      <c r="BG124" s="469">
        <f>IFERROR(INDEX(Assumptions!$B:$B,MATCH(Y124,Assumptions!$A:$A,0))+INDEX(Assumptions!$C:$C,MATCH(Y124,Assumptions!$A:$A,0))+INDEX(Assumptions!$D:$D,MATCH(Y124,Assumptions!$A:$A,0))+INDEX(Assumptions!$G:$G,MATCH(Z124,Assumptions!$F:$F,0)),0)</f>
        <v/>
      </c>
      <c r="BH124" s="465">
        <f>((IF(BA124&gt;0, BA124, IF(AZ124&gt;0, AZ124, 0))))+BF124</f>
        <v/>
      </c>
      <c r="BI124" s="465">
        <f>BL124/BK124</f>
        <v/>
      </c>
      <c r="BJ124" s="465">
        <f>BL124/2.38</f>
        <v/>
      </c>
      <c r="BK124" s="462" t="n">
        <v>2.5</v>
      </c>
      <c r="BL124" s="465" t="n">
        <v>129.95</v>
      </c>
      <c r="BM124" s="523">
        <f>IF(SUM(AZ124:BA124)=0,0,(BI124-BH124)/BI124)</f>
        <v/>
      </c>
      <c r="BN124" s="465">
        <f>AY124*CA124</f>
        <v/>
      </c>
      <c r="BO124" s="465" t="n">
        <v>1.1</v>
      </c>
      <c r="BP124" s="465" t="n">
        <v>1.41</v>
      </c>
      <c r="BQ124" s="685" t="n">
        <v>42544</v>
      </c>
      <c r="BR124" s="497" t="n"/>
      <c r="BS124" s="497" t="n"/>
      <c r="BT124" s="472" t="inlineStr">
        <is>
          <t>1</t>
        </is>
      </c>
      <c r="BU124" s="497" t="n">
        <v>42571</v>
      </c>
      <c r="BV124" s="560" t="inlineStr">
        <is>
          <t>reqst 26-07</t>
        </is>
      </c>
      <c r="BW124" s="497" t="n"/>
      <c r="BX124" s="497" t="n">
        <v>42650</v>
      </c>
      <c r="BY124" s="494" t="inlineStr">
        <is>
          <t>DRAWCORD CANCELLED, FOR SMS NORMAL HERRICK. NO TIME FOR PROTO</t>
        </is>
      </c>
      <c r="BZ124" s="494" t="n"/>
      <c r="CA124" s="462" t="n">
        <v>15</v>
      </c>
      <c r="CB124" s="473" t="inlineStr">
        <is>
          <t>32X32</t>
        </is>
      </c>
      <c r="CC124" s="473" t="n">
        <v>3</v>
      </c>
      <c r="CD124" s="474" t="n">
        <v>42669</v>
      </c>
      <c r="CE124" s="474" t="n"/>
      <c r="CF124" s="681" t="n"/>
      <c r="CG124" s="681" t="n"/>
      <c r="CH124" s="682" t="inlineStr">
        <is>
          <t>N/A</t>
        </is>
      </c>
      <c r="CI124" s="682" t="inlineStr">
        <is>
          <t>DBL CHECK REINF</t>
        </is>
      </c>
      <c r="CJ124" s="477" t="inlineStr">
        <is>
          <t>N/A</t>
        </is>
      </c>
      <c r="CK124" s="683" t="n"/>
      <c r="CL124" s="479" t="n"/>
      <c r="CM124" s="479" t="n"/>
      <c r="CN124" s="480" t="n"/>
      <c r="CO124" s="480" t="n"/>
      <c r="CP124" s="480" t="n"/>
      <c r="CQ124" s="474" t="n"/>
      <c r="CR124" s="474" t="n"/>
      <c r="CS124" s="429" t="n"/>
      <c r="CT124" s="474" t="n"/>
      <c r="CU124" s="474" t="n"/>
      <c r="CV124" s="682" t="n"/>
      <c r="CW124" s="481" t="n"/>
      <c r="CX124" s="481" t="n"/>
      <c r="CY124" s="481" t="n"/>
      <c r="CZ124" s="502">
        <f>CY124*AR124</f>
        <v/>
      </c>
      <c r="DA124" s="481" t="n"/>
      <c r="DB124" s="481" t="n"/>
      <c r="DC124" s="481" t="n"/>
      <c r="DD124" s="481" t="inlineStr">
        <is>
          <t>-</t>
        </is>
      </c>
      <c r="DE124" s="684">
        <f>CY124*BI124</f>
        <v/>
      </c>
      <c r="DF124" s="684">
        <f>DE124-(CY124*BH124)</f>
        <v/>
      </c>
      <c r="DG124" s="535" t="n"/>
      <c r="DH124" s="535" t="n"/>
      <c r="DI124" s="535" t="n"/>
      <c r="DJ124" s="535" t="n"/>
      <c r="DK124" s="535" t="n"/>
      <c r="DL124" s="535" t="n"/>
      <c r="DM124" s="535" t="n"/>
      <c r="DN124" s="535" t="n"/>
      <c r="DO124" s="535" t="n"/>
      <c r="DP124" s="535" t="n"/>
    </row>
    <row customFormat="1" customHeight="1" ht="15" r="125" s="568">
      <c r="A125" s="464" t="inlineStr">
        <is>
          <t>K170750054</t>
        </is>
      </c>
      <c r="B125" s="464" t="n">
        <v>1010103632</v>
      </c>
      <c r="C125" s="454" t="inlineStr">
        <is>
          <t>RINSED</t>
        </is>
      </c>
      <c r="D125" s="464" t="inlineStr">
        <is>
          <t>HERRICK</t>
        </is>
      </c>
      <c r="E125" s="464" t="inlineStr">
        <is>
          <t>CRINKLE RINSE</t>
        </is>
      </c>
      <c r="F125" s="464" t="n">
        <v>2</v>
      </c>
      <c r="G125" s="455" t="inlineStr">
        <is>
          <t>x</t>
        </is>
      </c>
      <c r="H125" s="484" t="n">
        <v>42840</v>
      </c>
      <c r="I125" s="464" t="n"/>
      <c r="J125" s="464" t="inlineStr">
        <is>
          <t>PANTS</t>
        </is>
      </c>
      <c r="K125" s="464" t="n">
        <v>62034231</v>
      </c>
      <c r="L125" s="464" t="inlineStr">
        <is>
          <t>Men's or boys' trousers and breeches of cotton denim (excl. knitted or crocheted, industrial and occupational, bib and brace overalls and underpants)</t>
        </is>
      </c>
      <c r="M125" s="553" t="inlineStr">
        <is>
          <t>MEN</t>
        </is>
      </c>
      <c r="N125" s="464" t="n"/>
      <c r="O125" s="460" t="inlineStr">
        <is>
          <t>3-9</t>
        </is>
      </c>
      <c r="P125" s="462" t="inlineStr">
        <is>
          <t>NON BLEACH</t>
        </is>
      </c>
      <c r="Q125" s="462" t="inlineStr">
        <is>
          <t>AS WASH STANDARD</t>
        </is>
      </c>
      <c r="R125" s="462" t="inlineStr">
        <is>
          <t>NON</t>
        </is>
      </c>
      <c r="S125" s="462" t="inlineStr">
        <is>
          <t>WIDE LEG CHINO</t>
        </is>
      </c>
      <c r="T125" s="462" t="inlineStr">
        <is>
          <t>28-38</t>
        </is>
      </c>
      <c r="U125" s="462" t="inlineStr">
        <is>
          <t>32-34</t>
        </is>
      </c>
      <c r="V125" s="462" t="inlineStr">
        <is>
          <t>C/O</t>
        </is>
      </c>
      <c r="W125" s="462" t="n"/>
      <c r="X125" s="462" t="inlineStr">
        <is>
          <t>-</t>
        </is>
      </c>
      <c r="Y125" s="472" t="inlineStr">
        <is>
          <t>TUNISIA</t>
        </is>
      </c>
      <c r="Z125" s="472" t="inlineStr">
        <is>
          <t>ARTLAB</t>
        </is>
      </c>
      <c r="AA125" s="472" t="inlineStr">
        <is>
          <t>ARTLAB</t>
        </is>
      </c>
      <c r="AB125" s="494" t="inlineStr">
        <is>
          <t>INTERWASHING</t>
        </is>
      </c>
      <c r="AC125" s="462" t="n"/>
      <c r="AD125" s="459" t="inlineStr">
        <is>
          <t>ORTA</t>
        </is>
      </c>
      <c r="AE125" s="462" t="n">
        <v>9560</v>
      </c>
      <c r="AF125" s="462" t="n"/>
      <c r="AG125" s="464" t="inlineStr">
        <is>
          <t>TBC</t>
        </is>
      </c>
      <c r="AH125" s="462" t="inlineStr">
        <is>
          <t>56% Sustainable fabric</t>
        </is>
      </c>
      <c r="AI125" s="462" t="inlineStr">
        <is>
          <t>56% Organic cotton (warp), 44% cotton (weft)</t>
        </is>
      </c>
      <c r="AJ125" s="462" t="inlineStr">
        <is>
          <t>15 oz</t>
        </is>
      </c>
      <c r="AK125" s="492" t="inlineStr">
        <is>
          <t>5,35 / 150</t>
        </is>
      </c>
      <c r="AL125" s="492" t="n"/>
      <c r="AM125" s="492" t="n"/>
      <c r="AN125" s="462" t="inlineStr">
        <is>
          <t>135M ORDERED BY MARIA</t>
        </is>
      </c>
      <c r="AO125" s="466" t="n"/>
      <c r="AP125" s="466" t="n"/>
      <c r="AQ125" s="466" t="n"/>
      <c r="AR125" s="467" t="n">
        <v>1.48</v>
      </c>
      <c r="AS125" s="465" t="n"/>
      <c r="AT125" s="465" t="inlineStr">
        <is>
          <t>EUR</t>
        </is>
      </c>
      <c r="AU125" s="465" t="inlineStr">
        <is>
          <t>FOB</t>
        </is>
      </c>
      <c r="AV125" s="465" t="inlineStr">
        <is>
          <t>90 DAYS NETT</t>
        </is>
      </c>
      <c r="AW125" s="465" t="inlineStr">
        <is>
          <t>cfmd</t>
        </is>
      </c>
      <c r="AX125" s="465">
        <f>IFERROR((BI125*(1-[1]Assumptions!$K$3))*(1-BG125),0)</f>
        <v/>
      </c>
      <c r="AY125" s="465" t="n">
        <v>45</v>
      </c>
      <c r="AZ125" s="465" t="n"/>
      <c r="BA125" s="465" t="n">
        <v>19.3</v>
      </c>
      <c r="BB125" s="468">
        <f>IFERROR(((IF(BA125&gt;0, BA125, IF(AZ125&gt;0, AZ125, 0))))*INDEX(Assumptions!$B:$B,MATCH(Y125,Assumptions!$A:$A,0)),0)</f>
        <v/>
      </c>
      <c r="BC125" s="468">
        <f>IFERROR(((IF(BA125&gt;0, BA125, IF(AZ125&gt;0, AZ125, 0))))*INDEX(Assumptions!$C:$C,MATCH(Y125,Assumptions!$A:$A,0)),0)</f>
        <v/>
      </c>
      <c r="BD125" s="468">
        <f>IFERROR(((IF(BA125&gt;0, BA125, IF(AZ125&gt;0, AZ125, 0))))*INDEX(Assumptions!$D:$D,MATCH(Y125,Assumptions!$A:$A,0)),0)</f>
        <v/>
      </c>
      <c r="BE125" s="468">
        <f>IFERROR(((IF(BA125&gt;0, BA125, IF(AZ125&gt;0, AZ125, 0))))*INDEX(Assumptions!$G:$G,MATCH(Z125,Assumptions!$F:$F,0)),0)</f>
        <v/>
      </c>
      <c r="BF125" s="468">
        <f>SUM(BB125:BE125)</f>
        <v/>
      </c>
      <c r="BG125" s="469">
        <f>IFERROR(INDEX(Assumptions!$B:$B,MATCH(Y125,Assumptions!$A:$A,0))+INDEX(Assumptions!$C:$C,MATCH(Y125,Assumptions!$A:$A,0))+INDEX(Assumptions!$D:$D,MATCH(Y125,Assumptions!$A:$A,0))+INDEX(Assumptions!$G:$G,MATCH(Z125,Assumptions!$F:$F,0)),0)</f>
        <v/>
      </c>
      <c r="BH125" s="465">
        <f>((IF(BA125&gt;0, BA125, IF(AZ125&gt;0, AZ125, 0))))+BF125</f>
        <v/>
      </c>
      <c r="BI125" s="465">
        <f>BL125/BK125</f>
        <v/>
      </c>
      <c r="BJ125" s="465">
        <f>BL125/2.38</f>
        <v/>
      </c>
      <c r="BK125" s="462" t="n">
        <v>2.5</v>
      </c>
      <c r="BL125" s="465" t="n">
        <v>119.95</v>
      </c>
      <c r="BM125" s="523">
        <f>IF(SUM(AZ125:BA125)=0,0,(BI125-BH125)/BI125)</f>
        <v/>
      </c>
      <c r="BN125" s="465">
        <f>AY125*CA125</f>
        <v/>
      </c>
      <c r="BO125" s="465" t="n">
        <v>1.5</v>
      </c>
      <c r="BP125" s="465" t="n">
        <v>0</v>
      </c>
      <c r="BQ125" s="471" t="n">
        <v>42605</v>
      </c>
      <c r="BR125" s="471" t="n"/>
      <c r="BS125" s="471" t="n"/>
      <c r="BT125" s="472" t="n"/>
      <c r="BU125" s="471" t="n"/>
      <c r="BV125" s="471" t="n"/>
      <c r="BW125" s="471" t="inlineStr">
        <is>
          <t>N/A</t>
        </is>
      </c>
      <c r="BX125" s="471" t="n">
        <v>42665</v>
      </c>
      <c r="BY125" s="527" t="inlineStr">
        <is>
          <t>NEW TEST ; COPY CRINCKLE AND KEEP AS DARK AS POSSIBLE 1</t>
        </is>
      </c>
      <c r="BZ125" s="527" t="n"/>
      <c r="CA125" s="462" t="n">
        <v>17</v>
      </c>
      <c r="CB125" s="473" t="inlineStr">
        <is>
          <t>32X32</t>
        </is>
      </c>
      <c r="CC125" s="473" t="n">
        <v>3</v>
      </c>
      <c r="CD125" s="474" t="n">
        <v>42669</v>
      </c>
      <c r="CE125" s="681" t="n"/>
      <c r="CF125" s="681" t="inlineStr">
        <is>
          <t>inseam -2cm</t>
        </is>
      </c>
      <c r="CG125" s="681" t="n"/>
      <c r="CH125" s="682" t="inlineStr">
        <is>
          <t>N/A</t>
        </is>
      </c>
      <c r="CI125" s="682" t="n">
        <v>42767</v>
      </c>
      <c r="CJ125" s="477" t="inlineStr">
        <is>
          <t>N/A</t>
        </is>
      </c>
      <c r="CK125" s="694" t="n"/>
      <c r="CL125" s="480" t="n"/>
      <c r="CM125" s="480" t="n"/>
      <c r="CN125" s="480" t="n"/>
      <c r="CO125" s="480" t="n"/>
      <c r="CP125" s="480" t="n"/>
      <c r="CQ125" s="474" t="n"/>
      <c r="CR125" s="474" t="n"/>
      <c r="CS125" s="429" t="n"/>
      <c r="CT125" s="681" t="n"/>
      <c r="CU125" s="681" t="n"/>
      <c r="CV125" s="555" t="n"/>
      <c r="CW125" s="481" t="n"/>
      <c r="CX125" s="481" t="n"/>
      <c r="CY125" s="481" t="n"/>
      <c r="CZ125" s="502">
        <f>CY125*AR125</f>
        <v/>
      </c>
      <c r="DA125" s="481" t="n"/>
      <c r="DB125" s="481" t="n"/>
      <c r="DC125" s="481" t="n"/>
      <c r="DD125" s="481" t="inlineStr">
        <is>
          <t>-</t>
        </is>
      </c>
      <c r="DE125" s="684">
        <f>CY125*BI125</f>
        <v/>
      </c>
      <c r="DF125" s="684">
        <f>DE125-(CY125*BH125)</f>
        <v/>
      </c>
      <c r="DG125" s="535" t="n"/>
      <c r="DH125" s="535" t="n"/>
      <c r="DI125" s="535" t="n"/>
      <c r="DJ125" s="535" t="n"/>
      <c r="DK125" s="535" t="n"/>
      <c r="DL125" s="535" t="n"/>
      <c r="DM125" s="535" t="n"/>
      <c r="DN125" s="535" t="n"/>
      <c r="DO125" s="535" t="n"/>
      <c r="DP125" s="535" t="n"/>
    </row>
    <row customFormat="1" customHeight="1" ht="15" r="126" s="568">
      <c r="A126" s="415" t="inlineStr">
        <is>
          <t>K170750060</t>
        </is>
      </c>
      <c r="B126" s="415" t="n">
        <v>1010401396</v>
      </c>
      <c r="C126" s="404" t="inlineStr">
        <is>
          <t>BROWN</t>
        </is>
      </c>
      <c r="D126" s="487" t="inlineStr">
        <is>
          <t>JARREL</t>
        </is>
      </c>
      <c r="E126" s="539" t="inlineStr">
        <is>
          <t>CORDUROY MUSTARD</t>
        </is>
      </c>
      <c r="F126" s="532" t="n">
        <v>1</v>
      </c>
      <c r="G126" s="538" t="n"/>
      <c r="H126" s="674" t="n"/>
      <c r="I126" s="539" t="n"/>
      <c r="J126" s="415" t="inlineStr">
        <is>
          <t>PANTS</t>
        </is>
      </c>
      <c r="K126" s="415" t="n">
        <v>62034233</v>
      </c>
      <c r="L126" s="539" t="inlineStr">
        <is>
          <t>Men's or boys' trousers and breeches of cotton cut corduroy (excl. knitted or crocheted, industrial and occupational, bib and brace overalls and underpants)</t>
        </is>
      </c>
      <c r="M126" s="540" t="inlineStr">
        <is>
          <t>MEN</t>
        </is>
      </c>
      <c r="N126" s="539" t="n"/>
      <c r="O126" s="411" t="inlineStr">
        <is>
          <t>25-1</t>
        </is>
      </c>
      <c r="P126" s="411" t="inlineStr">
        <is>
          <t>NON BLEACH</t>
        </is>
      </c>
      <c r="Q126" s="506" t="inlineStr">
        <is>
          <t>GMD follow colour card</t>
        </is>
      </c>
      <c r="R126" s="416" t="inlineStr">
        <is>
          <t>-</t>
        </is>
      </c>
      <c r="S126" s="506" t="inlineStr">
        <is>
          <t>TAPERED CHINO</t>
        </is>
      </c>
      <c r="T126" s="508" t="inlineStr">
        <is>
          <t>28-38</t>
        </is>
      </c>
      <c r="U126" s="508" t="inlineStr">
        <is>
          <t>32-34</t>
        </is>
      </c>
      <c r="V126" s="508" t="inlineStr">
        <is>
          <t>C/O</t>
        </is>
      </c>
      <c r="W126" s="443" t="n"/>
      <c r="X126" s="508" t="inlineStr">
        <is>
          <t>-</t>
        </is>
      </c>
      <c r="Y126" s="444" t="inlineStr">
        <is>
          <t>TUNISIA</t>
        </is>
      </c>
      <c r="Z126" s="428" t="inlineStr">
        <is>
          <t>ARTLAB</t>
        </is>
      </c>
      <c r="AA126" s="428" t="inlineStr">
        <is>
          <t>ARTLAB</t>
        </is>
      </c>
      <c r="AB126" s="543" t="inlineStr">
        <is>
          <t>BLUE &amp; DYE</t>
        </is>
      </c>
      <c r="AC126" s="539" t="n"/>
      <c r="AD126" s="443" t="inlineStr">
        <is>
          <t>NORTHERN LINEN</t>
        </is>
      </c>
      <c r="AE126" s="443" t="inlineStr">
        <is>
          <t>14699 GR Ecru</t>
        </is>
      </c>
      <c r="AF126" s="416" t="n"/>
      <c r="AG126" s="415" t="inlineStr">
        <is>
          <t>TBC</t>
        </is>
      </c>
      <c r="AH126" s="506" t="inlineStr">
        <is>
          <t>50% Sustainable fabric</t>
        </is>
      </c>
      <c r="AI126" s="443" t="inlineStr">
        <is>
          <t>50% Linen, 50% cotton</t>
        </is>
      </c>
      <c r="AJ126" s="506" t="inlineStr">
        <is>
          <t>290g</t>
        </is>
      </c>
      <c r="AK126" s="506" t="inlineStr">
        <is>
          <t>€ 5,25 / 145</t>
        </is>
      </c>
      <c r="AL126" s="506" t="n">
        <v>500</v>
      </c>
      <c r="AM126" s="506" t="inlineStr">
        <is>
          <t>8-10W</t>
        </is>
      </c>
      <c r="AN126" s="443" t="inlineStr">
        <is>
          <t>MARIA</t>
        </is>
      </c>
      <c r="AO126" s="506" t="n"/>
      <c r="AP126" s="544" t="n"/>
      <c r="AQ126" s="544" t="n"/>
      <c r="AR126" s="420" t="n">
        <v>1.5</v>
      </c>
      <c r="AS126" s="545" t="n"/>
      <c r="AT126" s="421" t="inlineStr">
        <is>
          <t>EUR</t>
        </is>
      </c>
      <c r="AU126" s="421" t="inlineStr">
        <is>
          <t>FOB</t>
        </is>
      </c>
      <c r="AV126" s="421" t="inlineStr">
        <is>
          <t>90 DAYS NETT</t>
        </is>
      </c>
      <c r="AW126" s="417" t="inlineStr">
        <is>
          <t>cfmd</t>
        </is>
      </c>
      <c r="AX126" s="421">
        <f>IFERROR((BI126*(1-[1]Assumptions!$K$3))*(1-BG126),0)</f>
        <v/>
      </c>
      <c r="AY126" s="421" t="n">
        <v>45</v>
      </c>
      <c r="AZ126" s="417" t="n"/>
      <c r="BA126" s="421" t="n">
        <v>21</v>
      </c>
      <c r="BB126" s="422">
        <f>IFERROR(((IF(BA126&gt;0, BA126, IF(AZ126&gt;0, AZ126, 0))))*INDEX(Assumptions!$B:$B,MATCH(Y126,Assumptions!$A:$A,0)),0)</f>
        <v/>
      </c>
      <c r="BC126" s="422">
        <f>IFERROR(((IF(BA126&gt;0, BA126, IF(AZ126&gt;0, AZ126, 0))))*INDEX(Assumptions!$C:$C,MATCH(Y126,Assumptions!$A:$A,0)),0)</f>
        <v/>
      </c>
      <c r="BD126" s="422">
        <f>IFERROR(((IF(BA126&gt;0, BA126, IF(AZ126&gt;0, AZ126, 0))))*INDEX(Assumptions!$D:$D,MATCH(Y126,Assumptions!$A:$A,0)),0)</f>
        <v/>
      </c>
      <c r="BE126" s="422">
        <f>IFERROR(((IF(BA126&gt;0, BA126, IF(AZ126&gt;0, AZ126, 0))))*INDEX(Assumptions!$G:$G,MATCH(Z126,Assumptions!$F:$F,0)),0)</f>
        <v/>
      </c>
      <c r="BF126" s="422">
        <f>SUM(BB126:BE126)</f>
        <v/>
      </c>
      <c r="BG126" s="423">
        <f>IFERROR(INDEX(Assumptions!$B:$B,MATCH(Y126,Assumptions!$A:$A,0))+INDEX(Assumptions!$C:$C,MATCH(Y126,Assumptions!$A:$A,0))+INDEX(Assumptions!$D:$D,MATCH(Y126,Assumptions!$A:$A,0))+INDEX(Assumptions!$G:$G,MATCH(Z126,Assumptions!$F:$F,0)),0)</f>
        <v/>
      </c>
      <c r="BH126" s="421">
        <f>((IF(BA126&gt;0, BA126, IF(AZ126&gt;0, AZ126, 0))))+BF126</f>
        <v/>
      </c>
      <c r="BI126" s="421">
        <f>BL126/BK126</f>
        <v/>
      </c>
      <c r="BJ126" s="421">
        <f>BL126/2.38</f>
        <v/>
      </c>
      <c r="BK126" s="508" t="n">
        <v>2.5</v>
      </c>
      <c r="BL126" s="421" t="n">
        <v>119.95</v>
      </c>
      <c r="BM126" s="510">
        <f>IF(SUM(AZ126:BA126)=0,0,(BI126-BH126)/BI126)</f>
        <v/>
      </c>
      <c r="BN126" s="421">
        <f>AY126*CA126</f>
        <v/>
      </c>
      <c r="BO126" s="421" t="n">
        <v>2.2</v>
      </c>
      <c r="BP126" s="421" t="n"/>
      <c r="BQ126" s="679" t="n">
        <v>42635</v>
      </c>
      <c r="BR126" s="488" t="n"/>
      <c r="BS126" s="488" t="n"/>
      <c r="BT126" s="547" t="n"/>
      <c r="BU126" s="488" t="n">
        <v>42633</v>
      </c>
      <c r="BV126" s="488" t="n"/>
      <c r="BW126" s="488" t="inlineStr">
        <is>
          <t>N/A</t>
        </is>
      </c>
      <c r="BX126" s="425" t="n">
        <v>42665</v>
      </c>
      <c r="BY126" s="543" t="inlineStr">
        <is>
          <t>ADDED STYLE. DIRECTLY GO TO SMS</t>
        </is>
      </c>
      <c r="BZ126" s="543" t="n"/>
      <c r="CA126" s="508" t="n">
        <v>18</v>
      </c>
      <c r="CB126" s="429" t="inlineStr">
        <is>
          <t>32X32</t>
        </is>
      </c>
      <c r="CC126" s="429" t="n">
        <v>3</v>
      </c>
      <c r="CD126" s="430" t="n">
        <v>42669</v>
      </c>
      <c r="CE126" s="430" t="n"/>
      <c r="CF126" s="675" t="n"/>
      <c r="CG126" s="675" t="n"/>
      <c r="CH126" s="676" t="inlineStr">
        <is>
          <t>N/A</t>
        </is>
      </c>
      <c r="CI126" s="676" t="n">
        <v>42767</v>
      </c>
      <c r="CJ126" s="433" t="inlineStr">
        <is>
          <t>N/A</t>
        </is>
      </c>
      <c r="CK126" s="677" t="n"/>
      <c r="CL126" s="436" t="n"/>
      <c r="CM126" s="436" t="n"/>
      <c r="CN126" s="435" t="n">
        <v>42877</v>
      </c>
      <c r="CO126" s="435" t="n"/>
      <c r="CP126" s="435" t="n"/>
      <c r="CQ126" s="430" t="n">
        <v>42982</v>
      </c>
      <c r="CR126" s="430" t="inlineStr">
        <is>
          <t>TUNISIA</t>
        </is>
      </c>
      <c r="CS126" s="429" t="n">
        <v>5</v>
      </c>
      <c r="CT126" s="430" t="n"/>
      <c r="CU126" s="430" t="n"/>
      <c r="CV126" s="676" t="n"/>
      <c r="CW126" s="438" t="n"/>
      <c r="CX126" s="438" t="n"/>
      <c r="CY126" s="438" t="n">
        <v>177</v>
      </c>
      <c r="CZ126" s="439">
        <f>CY126*AR126</f>
        <v/>
      </c>
      <c r="DA126" s="438" t="n"/>
      <c r="DB126" s="438" t="n"/>
      <c r="DC126" s="438" t="n"/>
      <c r="DD126" s="438" t="n">
        <v>4013286</v>
      </c>
      <c r="DE126" s="678">
        <f>CY126*BI126</f>
        <v/>
      </c>
      <c r="DF126" s="678">
        <f>DE126-(CY126*BH126)</f>
        <v/>
      </c>
      <c r="DG126" s="530" t="n"/>
      <c r="DH126" s="530" t="n"/>
      <c r="DI126" s="530" t="n"/>
      <c r="DJ126" s="530" t="n"/>
      <c r="DK126" s="530" t="n"/>
      <c r="DL126" s="530" t="n"/>
      <c r="DM126" s="530" t="n"/>
      <c r="DN126" s="530" t="n"/>
      <c r="DO126" s="530" t="n"/>
      <c r="DP126" s="530" t="n"/>
    </row>
    <row customFormat="1" customHeight="1" ht="15" r="127" s="568">
      <c r="A127" s="415" t="inlineStr">
        <is>
          <t>K170750061</t>
        </is>
      </c>
      <c r="B127" s="415" t="n">
        <v>1010401475</v>
      </c>
      <c r="C127" s="404" t="inlineStr">
        <is>
          <t>NAVY</t>
        </is>
      </c>
      <c r="D127" s="487" t="inlineStr">
        <is>
          <t>JARREL</t>
        </is>
      </c>
      <c r="E127" s="539" t="inlineStr">
        <is>
          <t>CORDUROY NAVY</t>
        </is>
      </c>
      <c r="F127" s="532" t="n">
        <v>1</v>
      </c>
      <c r="G127" s="538" t="n"/>
      <c r="H127" s="686" t="n">
        <v>42676</v>
      </c>
      <c r="I127" s="539" t="n"/>
      <c r="J127" s="415" t="inlineStr">
        <is>
          <t>PANTS</t>
        </is>
      </c>
      <c r="K127" s="415" t="n">
        <v>62034233</v>
      </c>
      <c r="L127" s="539" t="inlineStr">
        <is>
          <t>Men's or boys' trousers and breeches of cotton cut corduroy (excl. knitted or crocheted, industrial and occupational, bib and brace overalls and underpants)</t>
        </is>
      </c>
      <c r="M127" s="540" t="inlineStr">
        <is>
          <t>MEN</t>
        </is>
      </c>
      <c r="N127" s="539" t="n"/>
      <c r="O127" s="411" t="n"/>
      <c r="P127" s="411" t="inlineStr">
        <is>
          <t>NON BLEACH</t>
        </is>
      </c>
      <c r="Q127" s="506" t="inlineStr">
        <is>
          <t>GMD follow colour card</t>
        </is>
      </c>
      <c r="R127" s="443" t="inlineStr">
        <is>
          <t>-</t>
        </is>
      </c>
      <c r="S127" s="506" t="inlineStr">
        <is>
          <t>TAPERED CHINO</t>
        </is>
      </c>
      <c r="T127" s="508" t="inlineStr">
        <is>
          <t>28-38</t>
        </is>
      </c>
      <c r="U127" s="508" t="inlineStr">
        <is>
          <t>32-34</t>
        </is>
      </c>
      <c r="V127" s="508" t="inlineStr">
        <is>
          <t>C/O</t>
        </is>
      </c>
      <c r="W127" s="443" t="n"/>
      <c r="X127" s="508" t="inlineStr">
        <is>
          <t>-</t>
        </is>
      </c>
      <c r="Y127" s="444" t="inlineStr">
        <is>
          <t>TUNISIA</t>
        </is>
      </c>
      <c r="Z127" s="428" t="inlineStr">
        <is>
          <t>ARTLAB</t>
        </is>
      </c>
      <c r="AA127" s="428" t="inlineStr">
        <is>
          <t>ARTLAB</t>
        </is>
      </c>
      <c r="AB127" s="543" t="inlineStr">
        <is>
          <t>BLUE &amp; DYE</t>
        </is>
      </c>
      <c r="AC127" s="539" t="n"/>
      <c r="AD127" s="443" t="inlineStr">
        <is>
          <t>NORTHERN LINEN</t>
        </is>
      </c>
      <c r="AE127" s="443" t="inlineStr">
        <is>
          <t>14699 GR Ecru</t>
        </is>
      </c>
      <c r="AF127" s="416" t="n"/>
      <c r="AG127" s="415" t="inlineStr">
        <is>
          <t>TBC</t>
        </is>
      </c>
      <c r="AH127" s="506" t="inlineStr">
        <is>
          <t>50% Sustainable fabric</t>
        </is>
      </c>
      <c r="AI127" s="443" t="inlineStr">
        <is>
          <t>50% Linen, 50% cotton</t>
        </is>
      </c>
      <c r="AJ127" s="506" t="inlineStr">
        <is>
          <t>290g</t>
        </is>
      </c>
      <c r="AK127" s="506" t="inlineStr">
        <is>
          <t>€ 5,25 / 145</t>
        </is>
      </c>
      <c r="AL127" s="506" t="n">
        <v>500</v>
      </c>
      <c r="AM127" s="506" t="inlineStr">
        <is>
          <t>8-10W</t>
        </is>
      </c>
      <c r="AN127" s="443" t="n"/>
      <c r="AO127" s="506" t="n"/>
      <c r="AP127" s="544" t="n"/>
      <c r="AQ127" s="544" t="n"/>
      <c r="AR127" s="420" t="n">
        <v>1.5</v>
      </c>
      <c r="AS127" s="545" t="n"/>
      <c r="AT127" s="421" t="inlineStr">
        <is>
          <t>EUR</t>
        </is>
      </c>
      <c r="AU127" s="421" t="inlineStr">
        <is>
          <t>FOB</t>
        </is>
      </c>
      <c r="AV127" s="421" t="inlineStr">
        <is>
          <t>90 DAYS NETT</t>
        </is>
      </c>
      <c r="AW127" s="417" t="inlineStr">
        <is>
          <t>cfmd</t>
        </is>
      </c>
      <c r="AX127" s="421">
        <f>IFERROR((BI127*(1-[1]Assumptions!$K$3))*(1-BG127),0)</f>
        <v/>
      </c>
      <c r="AY127" s="421" t="n">
        <v>45</v>
      </c>
      <c r="AZ127" s="417" t="n"/>
      <c r="BA127" s="421" t="n">
        <v>21</v>
      </c>
      <c r="BB127" s="422">
        <f>IFERROR(((IF(BA127&gt;0, BA127, IF(AZ127&gt;0, AZ127, 0))))*INDEX(Assumptions!$B:$B,MATCH(Y127,Assumptions!$A:$A,0)),0)</f>
        <v/>
      </c>
      <c r="BC127" s="422">
        <f>IFERROR(((IF(BA127&gt;0, BA127, IF(AZ127&gt;0, AZ127, 0))))*INDEX(Assumptions!$C:$C,MATCH(Y127,Assumptions!$A:$A,0)),0)</f>
        <v/>
      </c>
      <c r="BD127" s="422">
        <f>IFERROR(((IF(BA127&gt;0, BA127, IF(AZ127&gt;0, AZ127, 0))))*INDEX(Assumptions!$D:$D,MATCH(Y127,Assumptions!$A:$A,0)),0)</f>
        <v/>
      </c>
      <c r="BE127" s="422">
        <f>IFERROR(((IF(BA127&gt;0, BA127, IF(AZ127&gt;0, AZ127, 0))))*INDEX(Assumptions!$G:$G,MATCH(Z127,Assumptions!$F:$F,0)),0)</f>
        <v/>
      </c>
      <c r="BF127" s="422">
        <f>SUM(BB127:BE127)</f>
        <v/>
      </c>
      <c r="BG127" s="423">
        <f>IFERROR(INDEX(Assumptions!$B:$B,MATCH(Y127,Assumptions!$A:$A,0))+INDEX(Assumptions!$C:$C,MATCH(Y127,Assumptions!$A:$A,0))+INDEX(Assumptions!$D:$D,MATCH(Y127,Assumptions!$A:$A,0))+INDEX(Assumptions!$G:$G,MATCH(Z127,Assumptions!$F:$F,0)),0)</f>
        <v/>
      </c>
      <c r="BH127" s="421">
        <f>((IF(BA127&gt;0, BA127, IF(AZ127&gt;0, AZ127, 0))))+BF127</f>
        <v/>
      </c>
      <c r="BI127" s="421">
        <f>BL127/BK127</f>
        <v/>
      </c>
      <c r="BJ127" s="421">
        <f>BL127/2.38</f>
        <v/>
      </c>
      <c r="BK127" s="508" t="n">
        <v>2.5</v>
      </c>
      <c r="BL127" s="421" t="n">
        <v>119.95</v>
      </c>
      <c r="BM127" s="510">
        <f>IF(SUM(AZ127:BA127)=0,0,(BI127-BH127)/BI127)</f>
        <v/>
      </c>
      <c r="BN127" s="421">
        <f>AY127*CA127</f>
        <v/>
      </c>
      <c r="BO127" s="421" t="n">
        <v>2.2</v>
      </c>
      <c r="BP127" s="421" t="n"/>
      <c r="BQ127" s="679" t="n"/>
      <c r="BR127" s="488" t="n"/>
      <c r="BS127" s="488" t="n"/>
      <c r="BT127" s="547" t="n"/>
      <c r="BU127" s="488" t="n"/>
      <c r="BV127" s="488" t="n"/>
      <c r="BW127" s="488" t="n"/>
      <c r="BX127" s="425" t="n"/>
      <c r="BY127" s="543" t="n"/>
      <c r="BZ127" s="543" t="n"/>
      <c r="CA127" s="508" t="n">
        <v>3</v>
      </c>
      <c r="CB127" s="429" t="inlineStr">
        <is>
          <t>32X32</t>
        </is>
      </c>
      <c r="CC127" s="429" t="n">
        <v>3</v>
      </c>
      <c r="CD127" s="430" t="n">
        <v>42704</v>
      </c>
      <c r="CE127" s="430" t="n"/>
      <c r="CF127" s="675" t="n"/>
      <c r="CG127" s="675" t="n"/>
      <c r="CH127" s="676" t="inlineStr">
        <is>
          <t>N/A</t>
        </is>
      </c>
      <c r="CI127" s="676" t="n">
        <v>42767</v>
      </c>
      <c r="CJ127" s="433" t="inlineStr">
        <is>
          <t>N/A</t>
        </is>
      </c>
      <c r="CK127" s="677" t="n"/>
      <c r="CL127" s="436" t="n"/>
      <c r="CM127" s="436" t="n"/>
      <c r="CN127" s="435" t="n">
        <v>42877</v>
      </c>
      <c r="CO127" s="435" t="n"/>
      <c r="CP127" s="435" t="n"/>
      <c r="CQ127" s="430" t="n">
        <v>42982</v>
      </c>
      <c r="CR127" s="430" t="inlineStr">
        <is>
          <t>TUNISIA</t>
        </is>
      </c>
      <c r="CS127" s="429" t="n">
        <v>5</v>
      </c>
      <c r="CT127" s="430" t="n"/>
      <c r="CU127" s="430" t="n"/>
      <c r="CV127" s="676" t="n"/>
      <c r="CW127" s="438" t="n"/>
      <c r="CX127" s="438" t="n"/>
      <c r="CY127" s="438" t="n">
        <v>163</v>
      </c>
      <c r="CZ127" s="439">
        <f>CY127*AR127</f>
        <v/>
      </c>
      <c r="DA127" s="438" t="n"/>
      <c r="DB127" s="438" t="n"/>
      <c r="DC127" s="438" t="n"/>
      <c r="DD127" s="438" t="n">
        <v>4013324</v>
      </c>
      <c r="DE127" s="678">
        <f>CY127*BI127</f>
        <v/>
      </c>
      <c r="DF127" s="678">
        <f>DE127-(CY127*BH127)</f>
        <v/>
      </c>
      <c r="DG127" s="535" t="n"/>
      <c r="DH127" s="535" t="n"/>
      <c r="DI127" s="535" t="n"/>
      <c r="DJ127" s="535" t="n"/>
      <c r="DK127" s="535" t="n"/>
      <c r="DL127" s="535" t="n"/>
      <c r="DM127" s="535" t="n"/>
      <c r="DN127" s="535" t="n"/>
      <c r="DO127" s="535" t="n"/>
      <c r="DP127" s="535" t="n"/>
    </row>
    <row customFormat="1" customHeight="1" ht="15" r="128" s="568">
      <c r="A128" s="464" t="inlineStr">
        <is>
          <t>K170750062</t>
        </is>
      </c>
      <c r="B128" s="464" t="n">
        <v>1010401476</v>
      </c>
      <c r="C128" s="454" t="inlineStr">
        <is>
          <t>BROWN</t>
        </is>
      </c>
      <c r="D128" s="521" t="inlineStr">
        <is>
          <t>JARREL</t>
        </is>
      </c>
      <c r="E128" s="521" t="inlineStr">
        <is>
          <t>CORDUROY FOREST NIGHT</t>
        </is>
      </c>
      <c r="F128" s="464" t="n">
        <v>2</v>
      </c>
      <c r="G128" s="522" t="inlineStr">
        <is>
          <t>x</t>
        </is>
      </c>
      <c r="H128" s="693" t="n">
        <v>42676</v>
      </c>
      <c r="I128" s="521" t="n"/>
      <c r="J128" s="464" t="inlineStr">
        <is>
          <t>PANTS</t>
        </is>
      </c>
      <c r="K128" s="464" t="n">
        <v>62034233</v>
      </c>
      <c r="L128" s="521" t="inlineStr">
        <is>
          <t>Men's or boys' trousers and breeches of cotton cut corduroy (excl. knitted or crocheted, industrial and occupational, bib and brace overalls and underpants)</t>
        </is>
      </c>
      <c r="M128" s="458" t="inlineStr">
        <is>
          <t>MEN</t>
        </is>
      </c>
      <c r="N128" s="521" t="n"/>
      <c r="O128" s="460" t="n"/>
      <c r="P128" s="460" t="inlineStr">
        <is>
          <t>NON BLEACH</t>
        </is>
      </c>
      <c r="Q128" s="492" t="inlineStr">
        <is>
          <t>GMD follow colour card</t>
        </is>
      </c>
      <c r="R128" s="492" t="inlineStr">
        <is>
          <t>-</t>
        </is>
      </c>
      <c r="S128" s="492" t="inlineStr">
        <is>
          <t>TAPERED CHINO</t>
        </is>
      </c>
      <c r="T128" s="462" t="inlineStr">
        <is>
          <t>28-38</t>
        </is>
      </c>
      <c r="U128" s="462" t="inlineStr">
        <is>
          <t>32-34</t>
        </is>
      </c>
      <c r="V128" s="462" t="inlineStr">
        <is>
          <t>C/O</t>
        </is>
      </c>
      <c r="W128" s="492" t="n"/>
      <c r="X128" s="462" t="inlineStr">
        <is>
          <t>-</t>
        </is>
      </c>
      <c r="Y128" s="493" t="inlineStr">
        <is>
          <t>TUNISIA</t>
        </is>
      </c>
      <c r="Z128" s="494" t="inlineStr">
        <is>
          <t>ARTLAB</t>
        </is>
      </c>
      <c r="AA128" s="494" t="inlineStr">
        <is>
          <t>ARTLAB</t>
        </is>
      </c>
      <c r="AB128" s="494" t="inlineStr">
        <is>
          <t>BLUE &amp; DYE</t>
        </is>
      </c>
      <c r="AC128" s="521" t="n"/>
      <c r="AD128" s="492" t="inlineStr">
        <is>
          <t>NORTHERN LINEN</t>
        </is>
      </c>
      <c r="AE128" s="492" t="inlineStr">
        <is>
          <t>14699 GR Ecru</t>
        </is>
      </c>
      <c r="AF128" s="462" t="n"/>
      <c r="AG128" s="464" t="inlineStr">
        <is>
          <t>TBC</t>
        </is>
      </c>
      <c r="AH128" s="492" t="inlineStr">
        <is>
          <t>50% Sustainable fabric</t>
        </is>
      </c>
      <c r="AI128" s="492" t="inlineStr">
        <is>
          <t>50% Linen, 50% cotton</t>
        </is>
      </c>
      <c r="AJ128" s="492" t="inlineStr">
        <is>
          <t>290g</t>
        </is>
      </c>
      <c r="AK128" s="492" t="inlineStr">
        <is>
          <t>€ 5,25 / 145</t>
        </is>
      </c>
      <c r="AL128" s="492" t="n">
        <v>500</v>
      </c>
      <c r="AM128" s="492" t="inlineStr">
        <is>
          <t>8-10W</t>
        </is>
      </c>
      <c r="AN128" s="492" t="n"/>
      <c r="AO128" s="492" t="n"/>
      <c r="AP128" s="466" t="n"/>
      <c r="AQ128" s="466" t="n"/>
      <c r="AR128" s="467" t="n">
        <v>1.5</v>
      </c>
      <c r="AS128" s="495" t="n"/>
      <c r="AT128" s="465" t="inlineStr">
        <is>
          <t>EUR</t>
        </is>
      </c>
      <c r="AU128" s="465" t="inlineStr">
        <is>
          <t>FOB</t>
        </is>
      </c>
      <c r="AV128" s="465" t="inlineStr">
        <is>
          <t>90 DAYS NETT</t>
        </is>
      </c>
      <c r="AW128" s="465" t="inlineStr">
        <is>
          <t>cfmd</t>
        </is>
      </c>
      <c r="AX128" s="465">
        <f>IFERROR((BI128*(1-[1]Assumptions!$K$3))*(1-BG128),0)</f>
        <v/>
      </c>
      <c r="AY128" s="465" t="n">
        <v>45</v>
      </c>
      <c r="AZ128" s="465" t="n"/>
      <c r="BA128" s="465" t="n">
        <v>21</v>
      </c>
      <c r="BB128" s="468">
        <f>IFERROR(((IF(BA128&gt;0, BA128, IF(AZ128&gt;0, AZ128, 0))))*INDEX(Assumptions!$B:$B,MATCH(Y128,Assumptions!$A:$A,0)),0)</f>
        <v/>
      </c>
      <c r="BC128" s="468">
        <f>IFERROR(((IF(BA128&gt;0, BA128, IF(AZ128&gt;0, AZ128, 0))))*INDEX(Assumptions!$C:$C,MATCH(Y128,Assumptions!$A:$A,0)),0)</f>
        <v/>
      </c>
      <c r="BD128" s="468">
        <f>IFERROR(((IF(BA128&gt;0, BA128, IF(AZ128&gt;0, AZ128, 0))))*INDEX(Assumptions!$D:$D,MATCH(Y128,Assumptions!$A:$A,0)),0)</f>
        <v/>
      </c>
      <c r="BE128" s="468">
        <f>IFERROR(((IF(BA128&gt;0, BA128, IF(AZ128&gt;0, AZ128, 0))))*INDEX(Assumptions!$G:$G,MATCH(Z128,Assumptions!$F:$F,0)),0)</f>
        <v/>
      </c>
      <c r="BF128" s="468">
        <f>SUM(BB128:BE128)</f>
        <v/>
      </c>
      <c r="BG128" s="469">
        <f>IFERROR(INDEX(Assumptions!$B:$B,MATCH(Y128,Assumptions!$A:$A,0))+INDEX(Assumptions!$C:$C,MATCH(Y128,Assumptions!$A:$A,0))+INDEX(Assumptions!$D:$D,MATCH(Y128,Assumptions!$A:$A,0))+INDEX(Assumptions!$G:$G,MATCH(Z128,Assumptions!$F:$F,0)),0)</f>
        <v/>
      </c>
      <c r="BH128" s="465">
        <f>((IF(BA128&gt;0, BA128, IF(AZ128&gt;0, AZ128, 0))))+BF128</f>
        <v/>
      </c>
      <c r="BI128" s="465">
        <f>BL128/BK128</f>
        <v/>
      </c>
      <c r="BJ128" s="465">
        <f>BL128/2.38</f>
        <v/>
      </c>
      <c r="BK128" s="462" t="n">
        <v>2.5</v>
      </c>
      <c r="BL128" s="465" t="n">
        <v>119.95</v>
      </c>
      <c r="BM128" s="523">
        <f>IF(SUM(AZ128:BA128)=0,0,(BI128-BH128)/BI128)</f>
        <v/>
      </c>
      <c r="BN128" s="465">
        <f>AY128*CA128</f>
        <v/>
      </c>
      <c r="BO128" s="465" t="n">
        <v>2.2</v>
      </c>
      <c r="BP128" s="465" t="n"/>
      <c r="BQ128" s="685" t="n"/>
      <c r="BR128" s="497" t="n"/>
      <c r="BS128" s="497" t="n"/>
      <c r="BT128" s="472" t="n"/>
      <c r="BU128" s="497" t="n"/>
      <c r="BV128" s="497" t="n"/>
      <c r="BW128" s="497" t="n"/>
      <c r="BX128" s="471" t="n"/>
      <c r="BY128" s="494" t="n"/>
      <c r="BZ128" s="494" t="n"/>
      <c r="CA128" s="462" t="n">
        <v>3</v>
      </c>
      <c r="CB128" s="473" t="inlineStr">
        <is>
          <t>32X32</t>
        </is>
      </c>
      <c r="CC128" s="473" t="n">
        <v>3</v>
      </c>
      <c r="CD128" s="474" t="n">
        <v>42704</v>
      </c>
      <c r="CE128" s="474" t="n"/>
      <c r="CF128" s="681" t="n"/>
      <c r="CG128" s="681" t="n"/>
      <c r="CH128" s="682" t="inlineStr">
        <is>
          <t>NOT</t>
        </is>
      </c>
      <c r="CI128" s="682" t="n">
        <v>42767</v>
      </c>
      <c r="CJ128" s="477" t="n">
        <v>42747</v>
      </c>
      <c r="CK128" s="683" t="inlineStr">
        <is>
          <t>ex facty 25-02-17</t>
        </is>
      </c>
      <c r="CL128" s="479" t="inlineStr">
        <is>
          <t>NEW FIT + PPS TO APROVE FBRIC</t>
        </is>
      </c>
      <c r="CM128" s="479" t="n"/>
      <c r="CN128" s="480" t="n"/>
      <c r="CO128" s="480" t="n"/>
      <c r="CP128" s="480" t="n"/>
      <c r="CQ128" s="474" t="n"/>
      <c r="CR128" s="474" t="n"/>
      <c r="CS128" s="429" t="n"/>
      <c r="CT128" s="474" t="n"/>
      <c r="CU128" s="474" t="n"/>
      <c r="CV128" s="682" t="n"/>
      <c r="CW128" s="481" t="n"/>
      <c r="CX128" s="481" t="n"/>
      <c r="CY128" s="481" t="n"/>
      <c r="CZ128" s="502">
        <f>CY128*AR128</f>
        <v/>
      </c>
      <c r="DA128" s="481" t="n"/>
      <c r="DB128" s="481" t="n"/>
      <c r="DC128" s="481" t="n"/>
      <c r="DD128" s="481" t="inlineStr">
        <is>
          <t>-</t>
        </is>
      </c>
      <c r="DE128" s="684">
        <f>CY128*BI128</f>
        <v/>
      </c>
      <c r="DF128" s="684">
        <f>DE128-(CY128*BH128)</f>
        <v/>
      </c>
    </row>
    <row customFormat="1" customHeight="1" ht="15" r="129" s="584">
      <c r="A129" s="415" t="inlineStr">
        <is>
          <t>K170751098</t>
        </is>
      </c>
      <c r="B129" s="562" t="n">
        <v>1010103463</v>
      </c>
      <c r="C129" s="404" t="inlineStr">
        <is>
          <t>RAW</t>
        </is>
      </c>
      <c r="D129" s="415" t="inlineStr">
        <is>
          <t>JAMES</t>
        </is>
      </c>
      <c r="E129" s="415" t="inlineStr">
        <is>
          <t>DRY COMFORT STRETCH</t>
        </is>
      </c>
      <c r="F129" s="415" t="n">
        <v>1</v>
      </c>
      <c r="G129" s="405" t="n"/>
      <c r="H129" s="686" t="n">
        <v>42807</v>
      </c>
      <c r="I129" s="415" t="n"/>
      <c r="J129" s="415" t="inlineStr">
        <is>
          <t>JEANS</t>
        </is>
      </c>
      <c r="K129" s="532" t="n">
        <v>62034231</v>
      </c>
      <c r="L129" s="532" t="inlineStr">
        <is>
          <t>Men's or boys' trousers and breeches of cotton denim (excl. knitted or crocheted, industrial and occupational, bib and brace overalls and underpants)</t>
        </is>
      </c>
      <c r="M129" s="524" t="inlineStr">
        <is>
          <t>MEN</t>
        </is>
      </c>
      <c r="N129" s="415" t="n"/>
      <c r="O129" s="411" t="inlineStr">
        <is>
          <t>C/O</t>
        </is>
      </c>
      <c r="P129" s="508" t="inlineStr">
        <is>
          <t>N/A</t>
        </is>
      </c>
      <c r="Q129" s="508" t="n"/>
      <c r="R129" s="508" t="inlineStr">
        <is>
          <t>STRETCH (extra inseam)</t>
        </is>
      </c>
      <c r="S129" s="508" t="inlineStr">
        <is>
          <t>SKINNY</t>
        </is>
      </c>
      <c r="T129" s="508" t="inlineStr">
        <is>
          <t>27-38</t>
        </is>
      </c>
      <c r="U129" s="508" t="inlineStr">
        <is>
          <t>32-34</t>
        </is>
      </c>
      <c r="V129" s="508" t="inlineStr">
        <is>
          <t>C/O</t>
        </is>
      </c>
      <c r="W129" s="508" t="inlineStr">
        <is>
          <t>C/O SS17</t>
        </is>
      </c>
      <c r="X129" s="508" t="inlineStr">
        <is>
          <t>EVERLASTIN'</t>
        </is>
      </c>
      <c r="Y129" s="427" t="inlineStr">
        <is>
          <t>TUNISIA</t>
        </is>
      </c>
      <c r="Z129" s="427" t="inlineStr">
        <is>
          <t>ARTLAB</t>
        </is>
      </c>
      <c r="AA129" s="427" t="inlineStr">
        <is>
          <t>ARTLAB</t>
        </is>
      </c>
      <c r="AB129" s="427" t="inlineStr">
        <is>
          <t>-</t>
        </is>
      </c>
      <c r="AC129" s="508" t="n"/>
      <c r="AD129" s="508" t="inlineStr">
        <is>
          <t>ORTA</t>
        </is>
      </c>
      <c r="AE129" s="508" t="inlineStr">
        <is>
          <t>9541B-43</t>
        </is>
      </c>
      <c r="AF129" s="508" t="n"/>
      <c r="AG129" s="415" t="inlineStr">
        <is>
          <t>TBC</t>
        </is>
      </c>
      <c r="AH129" s="503" t="inlineStr">
        <is>
          <t>98% Sustainable fabric</t>
        </is>
      </c>
      <c r="AI129" s="508" t="inlineStr">
        <is>
          <t>98% Organic cotton, 2% elastane</t>
        </is>
      </c>
      <c r="AJ129" s="416" t="inlineStr">
        <is>
          <t>12 oz</t>
        </is>
      </c>
      <c r="AK129" s="506" t="inlineStr">
        <is>
          <t>4,8 / 145</t>
        </is>
      </c>
      <c r="AL129" s="506" t="n"/>
      <c r="AM129" s="506" t="n"/>
      <c r="AN129" s="508" t="inlineStr">
        <is>
          <t>N/A</t>
        </is>
      </c>
      <c r="AO129" s="419" t="n"/>
      <c r="AP129" s="419" t="n"/>
      <c r="AQ129" s="419" t="n"/>
      <c r="AR129" s="420" t="n">
        <v>1.24</v>
      </c>
      <c r="AS129" s="421" t="n"/>
      <c r="AT129" s="421" t="inlineStr">
        <is>
          <t>EUR</t>
        </is>
      </c>
      <c r="AU129" s="421" t="inlineStr">
        <is>
          <t>FOB</t>
        </is>
      </c>
      <c r="AV129" s="421" t="inlineStr">
        <is>
          <t>90 DAYS NETT</t>
        </is>
      </c>
      <c r="AW129" s="421" t="inlineStr">
        <is>
          <t>cfmd</t>
        </is>
      </c>
      <c r="AX129" s="421">
        <f>IFERROR((BI129*(1-[1]Assumptions!$K$3))*(1-BG129),0)</f>
        <v/>
      </c>
      <c r="AY129" s="421" t="n">
        <v>45</v>
      </c>
      <c r="AZ129" s="421" t="n"/>
      <c r="BA129" s="421" t="n">
        <v>17.8</v>
      </c>
      <c r="BB129" s="422">
        <f>IFERROR(((IF(BA129&gt;0, BA129, IF(AZ129&gt;0, AZ129, 0))))*INDEX(Assumptions!$B:$B,MATCH(Y129,Assumptions!$A:$A,0)),0)</f>
        <v/>
      </c>
      <c r="BC129" s="422">
        <f>IFERROR(((IF(BA129&gt;0, BA129, IF(AZ129&gt;0, AZ129, 0))))*INDEX(Assumptions!$C:$C,MATCH(Y129,Assumptions!$A:$A,0)),0)</f>
        <v/>
      </c>
      <c r="BD129" s="422">
        <f>IFERROR(((IF(BA129&gt;0, BA129, IF(AZ129&gt;0, AZ129, 0))))*INDEX(Assumptions!$D:$D,MATCH(Y129,Assumptions!$A:$A,0)),0)</f>
        <v/>
      </c>
      <c r="BE129" s="422">
        <f>IFERROR(((IF(BA129&gt;0, BA129, IF(AZ129&gt;0, AZ129, 0))))*INDEX(Assumptions!$G:$G,MATCH(Z129,Assumptions!$F:$F,0)),0)</f>
        <v/>
      </c>
      <c r="BF129" s="422">
        <f>SUM(BB129:BE129)</f>
        <v/>
      </c>
      <c r="BG129" s="423">
        <f>IFERROR(INDEX(Assumptions!$B:$B,MATCH(Y129,Assumptions!$A:$A,0))+INDEX(Assumptions!$C:$C,MATCH(Y129,Assumptions!$A:$A,0))+INDEX(Assumptions!$D:$D,MATCH(Y129,Assumptions!$A:$A,0))+INDEX(Assumptions!$G:$G,MATCH(Z129,Assumptions!$F:$F,0)),0)</f>
        <v/>
      </c>
      <c r="BH129" s="421">
        <f>((IF(BA129&gt;0, BA129, IF(AZ129&gt;0, AZ129, 0))))+BF129</f>
        <v/>
      </c>
      <c r="BI129" s="421">
        <f>BL129/BK129</f>
        <v/>
      </c>
      <c r="BJ129" s="421">
        <f>BL129/2.38</f>
        <v/>
      </c>
      <c r="BK129" s="508" t="n">
        <v>2.5</v>
      </c>
      <c r="BL129" s="421" t="n">
        <v>99.95</v>
      </c>
      <c r="BM129" s="510">
        <f>IF(SUM(AZ129:BA129)=0,0,(BI129-BH129)/BI129)</f>
        <v/>
      </c>
      <c r="BN129" s="421">
        <f>AY129*CA129</f>
        <v/>
      </c>
      <c r="BO129" s="421" t="inlineStr">
        <is>
          <t>-</t>
        </is>
      </c>
      <c r="BP129" s="421" t="n"/>
      <c r="BQ129" s="425" t="n"/>
      <c r="BR129" s="425" t="n"/>
      <c r="BS129" s="425" t="n"/>
      <c r="BT129" s="427" t="n"/>
      <c r="BU129" s="425" t="n"/>
      <c r="BV129" s="425" t="n"/>
      <c r="BW129" s="425" t="n"/>
      <c r="BX129" s="425" t="n"/>
      <c r="BY129" s="425" t="n"/>
      <c r="BZ129" s="425" t="n"/>
      <c r="CA129" s="429" t="n">
        <v>0</v>
      </c>
      <c r="CB129" s="429" t="inlineStr">
        <is>
          <t>N/A</t>
        </is>
      </c>
      <c r="CC129" s="429" t="n"/>
      <c r="CD129" s="430" t="inlineStr">
        <is>
          <t>N/A</t>
        </is>
      </c>
      <c r="CE129" s="675" t="n"/>
      <c r="CF129" s="675" t="n"/>
      <c r="CG129" s="675" t="n"/>
      <c r="CH129" s="489" t="inlineStr">
        <is>
          <t>N/A</t>
        </is>
      </c>
      <c r="CI129" s="676" t="inlineStr">
        <is>
          <t>N/A</t>
        </is>
      </c>
      <c r="CJ129" s="433" t="inlineStr">
        <is>
          <t>N/A</t>
        </is>
      </c>
      <c r="CK129" s="690" t="n"/>
      <c r="CL129" s="435" t="n"/>
      <c r="CM129" s="435" t="n"/>
      <c r="CN129" s="435" t="n">
        <v>42821</v>
      </c>
      <c r="CO129" s="435" t="n"/>
      <c r="CP129" s="435" t="n"/>
      <c r="CQ129" s="430" t="n">
        <v>42852</v>
      </c>
      <c r="CR129" s="430" t="inlineStr">
        <is>
          <t>Tunisia</t>
        </is>
      </c>
      <c r="CS129" s="429" t="n">
        <v>5</v>
      </c>
      <c r="CT129" s="675" t="inlineStr">
        <is>
          <t>Inseam length -2 cm</t>
        </is>
      </c>
      <c r="CU129" s="675" t="n"/>
      <c r="CV129" s="490" t="n"/>
      <c r="CW129" s="438" t="n"/>
      <c r="CX129" s="438" t="n"/>
      <c r="CY129" s="438" t="n">
        <v>205</v>
      </c>
      <c r="CZ129" s="439">
        <f>CY129*AR129</f>
        <v/>
      </c>
      <c r="DA129" s="438" t="n"/>
      <c r="DB129" s="438" t="n"/>
      <c r="DC129" s="438" t="n"/>
      <c r="DD129" s="438" t="n">
        <v>4012863</v>
      </c>
      <c r="DE129" s="678">
        <f>CY129*BI129</f>
        <v/>
      </c>
      <c r="DF129" s="678">
        <f>DE129-(CY129*BH129)</f>
        <v/>
      </c>
      <c r="DG129" s="530" t="n"/>
      <c r="DH129" s="530" t="n"/>
      <c r="DI129" s="530" t="n"/>
      <c r="DJ129" s="530" t="n"/>
      <c r="DK129" s="530" t="n"/>
      <c r="DL129" s="530" t="n"/>
      <c r="DM129" s="530" t="n"/>
      <c r="DN129" s="530" t="n"/>
      <c r="DO129" s="530" t="n"/>
      <c r="DP129" s="530" t="n"/>
    </row>
    <row customFormat="1" customHeight="1" ht="15" r="130" s="530">
      <c r="A130" s="415" t="inlineStr">
        <is>
          <t>K170751099</t>
        </is>
      </c>
      <c r="B130" s="415" t="n">
        <v>1010103474</v>
      </c>
      <c r="C130" s="404" t="inlineStr">
        <is>
          <t>RAW</t>
        </is>
      </c>
      <c r="D130" s="415" t="inlineStr">
        <is>
          <t>CHARLES SELVAGE</t>
        </is>
      </c>
      <c r="E130" s="415" t="inlineStr">
        <is>
          <t>13 OZ DRY BLACK</t>
        </is>
      </c>
      <c r="F130" s="415" t="n">
        <v>1</v>
      </c>
      <c r="G130" s="405" t="n"/>
      <c r="H130" s="674" t="n"/>
      <c r="I130" s="415" t="n"/>
      <c r="J130" s="415" t="inlineStr">
        <is>
          <t>JEANS</t>
        </is>
      </c>
      <c r="K130" s="532" t="n">
        <v>62034231</v>
      </c>
      <c r="L130" s="532" t="inlineStr">
        <is>
          <t>Men's or boys' trousers and breeches of cotton denim (excl. knitted or crocheted, industrial and occupational, bib and brace overalls and underpants)</t>
        </is>
      </c>
      <c r="M130" s="410" t="inlineStr">
        <is>
          <t>MEN</t>
        </is>
      </c>
      <c r="N130" s="415" t="n"/>
      <c r="O130" s="411" t="n"/>
      <c r="P130" s="508" t="inlineStr">
        <is>
          <t>N/A</t>
        </is>
      </c>
      <c r="Q130" s="508" t="n"/>
      <c r="R130" s="443" t="inlineStr">
        <is>
          <t>NON</t>
        </is>
      </c>
      <c r="S130" s="508" t="inlineStr">
        <is>
          <t>MID RISE SLIM</t>
        </is>
      </c>
      <c r="T130" s="508" t="inlineStr">
        <is>
          <t>28-38</t>
        </is>
      </c>
      <c r="U130" s="508" t="inlineStr">
        <is>
          <t>32-34</t>
        </is>
      </c>
      <c r="V130" s="508" t="inlineStr">
        <is>
          <t>C/O</t>
        </is>
      </c>
      <c r="W130" s="508" t="inlineStr">
        <is>
          <t>C/O SS16</t>
        </is>
      </c>
      <c r="X130" s="508" t="inlineStr">
        <is>
          <t>KINGS OF SHUTTLE LOOM</t>
        </is>
      </c>
      <c r="Y130" s="427" t="inlineStr">
        <is>
          <t>TUNISIA</t>
        </is>
      </c>
      <c r="Z130" s="427" t="inlineStr">
        <is>
          <t>ARTLAB</t>
        </is>
      </c>
      <c r="AA130" s="427" t="inlineStr">
        <is>
          <t>ARTLAB</t>
        </is>
      </c>
      <c r="AB130" s="427" t="inlineStr">
        <is>
          <t>-</t>
        </is>
      </c>
      <c r="AC130" s="508" t="n"/>
      <c r="AD130" s="525" t="inlineStr">
        <is>
          <t>CANDIANI</t>
        </is>
      </c>
      <c r="AE130" s="508" t="inlineStr">
        <is>
          <t>SL7274 N pitch appeal-preshrunk organic</t>
        </is>
      </c>
      <c r="AF130" s="508" t="inlineStr">
        <is>
          <t>SL7274 N pitch appeal-preshrunk</t>
        </is>
      </c>
      <c r="AG130" s="415" t="n"/>
      <c r="AH130" s="508" t="inlineStr">
        <is>
          <t>100% Sustainable fabric</t>
        </is>
      </c>
      <c r="AI130" s="508" t="inlineStr">
        <is>
          <t>100% Organic cotton</t>
        </is>
      </c>
      <c r="AJ130" s="508" t="inlineStr">
        <is>
          <t>13 oz</t>
        </is>
      </c>
      <c r="AK130" s="421" t="inlineStr">
        <is>
          <t>5,55 / 80</t>
        </is>
      </c>
      <c r="AL130" s="508" t="n">
        <v>1500</v>
      </c>
      <c r="AM130" s="418" t="inlineStr">
        <is>
          <t>6-7</t>
        </is>
      </c>
      <c r="AN130" s="418" t="n"/>
      <c r="AO130" s="419" t="n"/>
      <c r="AP130" s="419" t="n"/>
      <c r="AQ130" s="419" t="n"/>
      <c r="AR130" s="420" t="n"/>
      <c r="AS130" s="421" t="n"/>
      <c r="AT130" s="421" t="inlineStr">
        <is>
          <t>EUR</t>
        </is>
      </c>
      <c r="AU130" s="421" t="inlineStr">
        <is>
          <t>FOB</t>
        </is>
      </c>
      <c r="AV130" s="421" t="inlineStr">
        <is>
          <t>90 DAYS NETT</t>
        </is>
      </c>
      <c r="AW130" s="421" t="inlineStr">
        <is>
          <t>cfmd</t>
        </is>
      </c>
      <c r="AX130" s="421">
        <f>IFERROR((BI130*(1-[1]Assumptions!$K$3))*(1-BG130),0)</f>
        <v/>
      </c>
      <c r="AY130" s="421" t="n">
        <v>45</v>
      </c>
      <c r="AZ130" s="421" t="n"/>
      <c r="BA130" s="421" t="n">
        <v>25</v>
      </c>
      <c r="BB130" s="422">
        <f>IFERROR(((IF(BA130&gt;0, BA130, IF(AZ130&gt;0, AZ130, 0))))*INDEX(Assumptions!$B:$B,MATCH(Y130,Assumptions!$A:$A,0)),0)</f>
        <v/>
      </c>
      <c r="BC130" s="422">
        <f>IFERROR(((IF(BA130&gt;0, BA130, IF(AZ130&gt;0, AZ130, 0))))*INDEX(Assumptions!$C:$C,MATCH(Y130,Assumptions!$A:$A,0)),0)</f>
        <v/>
      </c>
      <c r="BD130" s="422">
        <f>IFERROR(((IF(BA130&gt;0, BA130, IF(AZ130&gt;0, AZ130, 0))))*INDEX(Assumptions!$D:$D,MATCH(Y130,Assumptions!$A:$A,0)),0)</f>
        <v/>
      </c>
      <c r="BE130" s="422">
        <f>IFERROR(((IF(BA130&gt;0, BA130, IF(AZ130&gt;0, AZ130, 0))))*INDEX(Assumptions!$G:$G,MATCH(Z130,Assumptions!$F:$F,0)),0)</f>
        <v/>
      </c>
      <c r="BF130" s="422">
        <f>SUM(BB130:BE130)</f>
        <v/>
      </c>
      <c r="BG130" s="423">
        <f>IFERROR(INDEX(Assumptions!$B:$B,MATCH(Y130,Assumptions!$A:$A,0))+INDEX(Assumptions!$C:$C,MATCH(Y130,Assumptions!$A:$A,0))+INDEX(Assumptions!$D:$D,MATCH(Y130,Assumptions!$A:$A,0))+INDEX(Assumptions!$G:$G,MATCH(Z130,Assumptions!$F:$F,0)),0)</f>
        <v/>
      </c>
      <c r="BH130" s="421">
        <f>((IF(BA130&gt;0, BA130, IF(AZ130&gt;0, AZ130, 0))))+BF130</f>
        <v/>
      </c>
      <c r="BI130" s="421">
        <f>BL130/BK130</f>
        <v/>
      </c>
      <c r="BJ130" s="421">
        <f>BL130/2.38</f>
        <v/>
      </c>
      <c r="BK130" s="508" t="n">
        <v>2.5</v>
      </c>
      <c r="BL130" s="421" t="n">
        <v>139.95</v>
      </c>
      <c r="BM130" s="510">
        <f>IF(SUM(AZ130:BA130)=0,0,(BI130-BH130)/BI130)</f>
        <v/>
      </c>
      <c r="BN130" s="421">
        <f>AY130*CA130</f>
        <v/>
      </c>
      <c r="BO130" s="421" t="inlineStr">
        <is>
          <t>-</t>
        </is>
      </c>
      <c r="BP130" s="421" t="n"/>
      <c r="BQ130" s="425" t="n"/>
      <c r="BR130" s="425" t="n"/>
      <c r="BS130" s="425" t="n"/>
      <c r="BT130" s="427" t="n"/>
      <c r="BU130" s="425" t="n"/>
      <c r="BV130" s="425" t="n"/>
      <c r="BW130" s="425" t="inlineStr">
        <is>
          <t>N/A</t>
        </is>
      </c>
      <c r="BX130" s="425" t="n"/>
      <c r="BY130" s="425" t="n"/>
      <c r="BZ130" s="425" t="n"/>
      <c r="CA130" s="508" t="n">
        <v>0</v>
      </c>
      <c r="CB130" s="429" t="inlineStr">
        <is>
          <t>N/A</t>
        </is>
      </c>
      <c r="CC130" s="429" t="n"/>
      <c r="CD130" s="430" t="inlineStr">
        <is>
          <t>N/A</t>
        </is>
      </c>
      <c r="CE130" s="675" t="n"/>
      <c r="CF130" s="675" t="n"/>
      <c r="CG130" s="675" t="n"/>
      <c r="CH130" s="489" t="inlineStr">
        <is>
          <t>N/A</t>
        </is>
      </c>
      <c r="CI130" s="676" t="inlineStr">
        <is>
          <t>N/A</t>
        </is>
      </c>
      <c r="CJ130" s="433" t="inlineStr">
        <is>
          <t>N/A</t>
        </is>
      </c>
      <c r="CK130" s="690" t="n"/>
      <c r="CL130" s="435" t="n"/>
      <c r="CM130" s="435" t="n"/>
      <c r="CN130" s="435" t="inlineStr">
        <is>
          <t>n/a</t>
        </is>
      </c>
      <c r="CO130" s="435" t="n"/>
      <c r="CP130" s="435" t="n"/>
      <c r="CQ130" s="430" t="inlineStr">
        <is>
          <t>-</t>
        </is>
      </c>
      <c r="CR130" s="430" t="n"/>
      <c r="CS130" s="429" t="n"/>
      <c r="CT130" s="675" t="n"/>
      <c r="CU130" s="675" t="n"/>
      <c r="CV130" s="490" t="n"/>
      <c r="CW130" s="438" t="n"/>
      <c r="CX130" s="438" t="n"/>
      <c r="CY130" s="438" t="n">
        <v>0</v>
      </c>
      <c r="CZ130" s="439">
        <f>CY130*AR130</f>
        <v/>
      </c>
      <c r="DA130" s="438" t="n"/>
      <c r="DB130" s="438" t="n"/>
      <c r="DC130" s="438" t="n"/>
      <c r="DD130" s="438" t="inlineStr">
        <is>
          <t>-</t>
        </is>
      </c>
      <c r="DE130" s="678">
        <f>CY130*BI130</f>
        <v/>
      </c>
      <c r="DF130" s="678">
        <f>DE130-(CY130*BH130)</f>
        <v/>
      </c>
    </row>
    <row customFormat="1" customHeight="1" ht="15" r="131" s="568">
      <c r="A131" s="415" t="inlineStr">
        <is>
          <t>K170751100</t>
        </is>
      </c>
      <c r="B131" s="415" t="n">
        <v>1010103475</v>
      </c>
      <c r="C131" s="404" t="inlineStr">
        <is>
          <t>RAW</t>
        </is>
      </c>
      <c r="D131" s="415" t="inlineStr">
        <is>
          <t>CHARLES SELVAGE</t>
        </is>
      </c>
      <c r="E131" s="415" t="inlineStr">
        <is>
          <t>N-GINE DRY</t>
        </is>
      </c>
      <c r="F131" s="415" t="n">
        <v>1</v>
      </c>
      <c r="G131" s="405" t="n"/>
      <c r="H131" s="674" t="n"/>
      <c r="I131" s="415" t="n"/>
      <c r="J131" s="415" t="inlineStr">
        <is>
          <t>JEANS</t>
        </is>
      </c>
      <c r="K131" s="532" t="n">
        <v>62034231</v>
      </c>
      <c r="L131" s="532" t="inlineStr">
        <is>
          <t>Men's or boys' trousers and breeches of cotton denim (excl. knitted or crocheted, industrial and occupational, bib and brace overalls and underpants)</t>
        </is>
      </c>
      <c r="M131" s="410" t="inlineStr">
        <is>
          <t>MEN</t>
        </is>
      </c>
      <c r="N131" s="415" t="n"/>
      <c r="O131" s="411" t="n"/>
      <c r="P131" s="508" t="inlineStr">
        <is>
          <t>N/A</t>
        </is>
      </c>
      <c r="Q131" s="508" t="n"/>
      <c r="R131" s="443" t="inlineStr">
        <is>
          <t>NON</t>
        </is>
      </c>
      <c r="S131" s="508" t="inlineStr">
        <is>
          <t>MID RISE SLIM</t>
        </is>
      </c>
      <c r="T131" s="508" t="inlineStr">
        <is>
          <t>28-38</t>
        </is>
      </c>
      <c r="U131" s="508" t="inlineStr">
        <is>
          <t>32-34</t>
        </is>
      </c>
      <c r="V131" s="508" t="inlineStr">
        <is>
          <t>C/O</t>
        </is>
      </c>
      <c r="W131" s="508" t="inlineStr">
        <is>
          <t>C/O SS16</t>
        </is>
      </c>
      <c r="X131" s="508" t="inlineStr">
        <is>
          <t>KINGS OF SHUTTLE LOOM</t>
        </is>
      </c>
      <c r="Y131" s="427" t="inlineStr">
        <is>
          <t>TUNISIA</t>
        </is>
      </c>
      <c r="Z131" s="427" t="inlineStr">
        <is>
          <t>ARTLAB</t>
        </is>
      </c>
      <c r="AA131" s="427" t="inlineStr">
        <is>
          <t>ARTLAB</t>
        </is>
      </c>
      <c r="AB131" s="427" t="inlineStr">
        <is>
          <t>-</t>
        </is>
      </c>
      <c r="AC131" s="508" t="n"/>
      <c r="AD131" s="525" t="inlineStr">
        <is>
          <t>CANDIANI</t>
        </is>
      </c>
      <c r="AE131" s="524" t="inlineStr">
        <is>
          <t>SL4760 N gine preshrunk organic</t>
        </is>
      </c>
      <c r="AF131" s="524" t="inlineStr">
        <is>
          <t>SL4760 N gine preshrunk</t>
        </is>
      </c>
      <c r="AG131" s="415" t="n"/>
      <c r="AH131" s="508" t="inlineStr">
        <is>
          <t>100% Sustainable fabric</t>
        </is>
      </c>
      <c r="AI131" s="508" t="inlineStr">
        <is>
          <t>100% Organic cotton</t>
        </is>
      </c>
      <c r="AJ131" s="508" t="inlineStr">
        <is>
          <t>12 oz</t>
        </is>
      </c>
      <c r="AK131" s="421" t="inlineStr">
        <is>
          <t>4,85 / 78</t>
        </is>
      </c>
      <c r="AL131" s="508" t="n">
        <v>1500</v>
      </c>
      <c r="AM131" s="418" t="inlineStr">
        <is>
          <t>6-7</t>
        </is>
      </c>
      <c r="AN131" s="418" t="n"/>
      <c r="AO131" s="419" t="n"/>
      <c r="AP131" s="419" t="n"/>
      <c r="AQ131" s="419" t="n"/>
      <c r="AR131" s="420" t="n"/>
      <c r="AS131" s="421" t="n"/>
      <c r="AT131" s="421" t="inlineStr">
        <is>
          <t>EUR</t>
        </is>
      </c>
      <c r="AU131" s="421" t="inlineStr">
        <is>
          <t>FOB</t>
        </is>
      </c>
      <c r="AV131" s="421" t="inlineStr">
        <is>
          <t>90 DAYS NETT</t>
        </is>
      </c>
      <c r="AW131" s="421" t="inlineStr">
        <is>
          <t>cfmd</t>
        </is>
      </c>
      <c r="AX131" s="421">
        <f>IFERROR((BI131*(1-[1]Assumptions!$K$3))*(1-BG131),0)</f>
        <v/>
      </c>
      <c r="AY131" s="421" t="n">
        <v>45</v>
      </c>
      <c r="AZ131" s="421" t="n"/>
      <c r="BA131" s="421" t="n">
        <v>24.5</v>
      </c>
      <c r="BB131" s="422">
        <f>IFERROR(((IF(BA131&gt;0, BA131, IF(AZ131&gt;0, AZ131, 0))))*INDEX(Assumptions!$B:$B,MATCH(Y131,Assumptions!$A:$A,0)),0)</f>
        <v/>
      </c>
      <c r="BC131" s="422">
        <f>IFERROR(((IF(BA131&gt;0, BA131, IF(AZ131&gt;0, AZ131, 0))))*INDEX(Assumptions!$C:$C,MATCH(Y131,Assumptions!$A:$A,0)),0)</f>
        <v/>
      </c>
      <c r="BD131" s="422">
        <f>IFERROR(((IF(BA131&gt;0, BA131, IF(AZ131&gt;0, AZ131, 0))))*INDEX(Assumptions!$D:$D,MATCH(Y131,Assumptions!$A:$A,0)),0)</f>
        <v/>
      </c>
      <c r="BE131" s="422">
        <f>IFERROR(((IF(BA131&gt;0, BA131, IF(AZ131&gt;0, AZ131, 0))))*INDEX(Assumptions!$G:$G,MATCH(Z131,Assumptions!$F:$F,0)),0)</f>
        <v/>
      </c>
      <c r="BF131" s="422">
        <f>SUM(BB131:BE131)</f>
        <v/>
      </c>
      <c r="BG131" s="423">
        <f>IFERROR(INDEX(Assumptions!$B:$B,MATCH(Y131,Assumptions!$A:$A,0))+INDEX(Assumptions!$C:$C,MATCH(Y131,Assumptions!$A:$A,0))+INDEX(Assumptions!$D:$D,MATCH(Y131,Assumptions!$A:$A,0))+INDEX(Assumptions!$G:$G,MATCH(Z131,Assumptions!$F:$F,0)),0)</f>
        <v/>
      </c>
      <c r="BH131" s="421">
        <f>((IF(BA131&gt;0, BA131, IF(AZ131&gt;0, AZ131, 0))))+BF131</f>
        <v/>
      </c>
      <c r="BI131" s="421">
        <f>BL131/BK131</f>
        <v/>
      </c>
      <c r="BJ131" s="421">
        <f>BL131/2.38</f>
        <v/>
      </c>
      <c r="BK131" s="508" t="n">
        <v>2.5</v>
      </c>
      <c r="BL131" s="421" t="n">
        <v>139.95</v>
      </c>
      <c r="BM131" s="510">
        <f>IF(SUM(AZ131:BA131)=0,0,(BI131-BH131)/BI131)</f>
        <v/>
      </c>
      <c r="BN131" s="421">
        <f>AY131*CA131</f>
        <v/>
      </c>
      <c r="BO131" s="421" t="inlineStr">
        <is>
          <t>-</t>
        </is>
      </c>
      <c r="BP131" s="421" t="n"/>
      <c r="BQ131" s="425" t="n"/>
      <c r="BR131" s="425" t="n"/>
      <c r="BS131" s="425" t="n"/>
      <c r="BT131" s="427" t="n"/>
      <c r="BU131" s="425" t="n"/>
      <c r="BV131" s="425" t="n"/>
      <c r="BW131" s="425" t="inlineStr">
        <is>
          <t>N/A</t>
        </is>
      </c>
      <c r="BX131" s="425" t="n"/>
      <c r="BY131" s="425" t="n"/>
      <c r="BZ131" s="425" t="n"/>
      <c r="CA131" s="508" t="n">
        <v>0</v>
      </c>
      <c r="CB131" s="429" t="inlineStr">
        <is>
          <t>N/A</t>
        </is>
      </c>
      <c r="CC131" s="429" t="n"/>
      <c r="CD131" s="430" t="inlineStr">
        <is>
          <t>N/A</t>
        </is>
      </c>
      <c r="CE131" s="675" t="n"/>
      <c r="CF131" s="675" t="n"/>
      <c r="CG131" s="675" t="n"/>
      <c r="CH131" s="489" t="inlineStr">
        <is>
          <t>N/A</t>
        </is>
      </c>
      <c r="CI131" s="676" t="inlineStr">
        <is>
          <t>N/A</t>
        </is>
      </c>
      <c r="CJ131" s="433" t="inlineStr">
        <is>
          <t>N/A</t>
        </is>
      </c>
      <c r="CK131" s="690" t="n"/>
      <c r="CL131" s="435" t="n"/>
      <c r="CM131" s="435" t="n"/>
      <c r="CN131" s="435" t="inlineStr">
        <is>
          <t>n/a</t>
        </is>
      </c>
      <c r="CO131" s="435" t="n"/>
      <c r="CP131" s="435" t="n"/>
      <c r="CQ131" s="430" t="inlineStr">
        <is>
          <t>-</t>
        </is>
      </c>
      <c r="CR131" s="430" t="n"/>
      <c r="CS131" s="429" t="n"/>
      <c r="CT131" s="675" t="n"/>
      <c r="CU131" s="675" t="n"/>
      <c r="CV131" s="490" t="n"/>
      <c r="CW131" s="438" t="n"/>
      <c r="CX131" s="438" t="n"/>
      <c r="CY131" s="438" t="n">
        <v>0</v>
      </c>
      <c r="CZ131" s="439">
        <f>CY131*AR131</f>
        <v/>
      </c>
      <c r="DA131" s="438" t="n"/>
      <c r="DB131" s="438" t="n"/>
      <c r="DC131" s="438" t="n"/>
      <c r="DD131" s="438" t="inlineStr">
        <is>
          <t>-</t>
        </is>
      </c>
      <c r="DE131" s="678">
        <f>CY131*BI131</f>
        <v/>
      </c>
      <c r="DF131" s="678">
        <f>DE131-(CY131*BH131)</f>
        <v/>
      </c>
      <c r="DG131" s="530" t="n"/>
      <c r="DH131" s="530" t="n"/>
      <c r="DI131" s="530" t="n"/>
      <c r="DJ131" s="530" t="n"/>
      <c r="DK131" s="530" t="n"/>
      <c r="DL131" s="530" t="n"/>
      <c r="DM131" s="530" t="n"/>
      <c r="DN131" s="530" t="n"/>
      <c r="DO131" s="530" t="n"/>
      <c r="DP131" s="530" t="n"/>
    </row>
    <row customFormat="1" customHeight="1" ht="15" r="132" s="568">
      <c r="A132" s="415" t="inlineStr">
        <is>
          <t>K170751101</t>
        </is>
      </c>
      <c r="B132" s="415" t="n">
        <v>1010103633</v>
      </c>
      <c r="C132" s="404" t="inlineStr">
        <is>
          <t>D.USED</t>
        </is>
      </c>
      <c r="D132" s="415" t="inlineStr">
        <is>
          <t>CHARLES</t>
        </is>
      </c>
      <c r="E132" s="415" t="inlineStr">
        <is>
          <t>VEGGIE WARP WORN</t>
        </is>
      </c>
      <c r="F132" s="415" t="n">
        <v>1</v>
      </c>
      <c r="G132" s="405" t="n"/>
      <c r="H132" s="674" t="n"/>
      <c r="I132" s="415" t="n"/>
      <c r="J132" s="415" t="inlineStr">
        <is>
          <t>JEANS</t>
        </is>
      </c>
      <c r="K132" s="532" t="n">
        <v>62034231</v>
      </c>
      <c r="L132" s="532" t="inlineStr">
        <is>
          <t>Men's or boys' trousers and breeches of cotton denim (excl. knitted or crocheted, industrial and occupational, bib and brace overalls and underpants)</t>
        </is>
      </c>
      <c r="M132" s="410" t="inlineStr">
        <is>
          <t>MEN</t>
        </is>
      </c>
      <c r="N132" s="415" t="n"/>
      <c r="O132" s="411" t="inlineStr">
        <is>
          <t>19-2</t>
        </is>
      </c>
      <c r="P132" s="508" t="inlineStr">
        <is>
          <t>PP SPRAY + RESIN</t>
        </is>
      </c>
      <c r="Q132" s="508" t="n"/>
      <c r="R132" s="508" t="inlineStr">
        <is>
          <t>STRETCH</t>
        </is>
      </c>
      <c r="S132" s="508" t="inlineStr">
        <is>
          <t>MID RISE SLIM</t>
        </is>
      </c>
      <c r="T132" s="508" t="inlineStr">
        <is>
          <t>28-38</t>
        </is>
      </c>
      <c r="U132" s="508" t="inlineStr">
        <is>
          <t>32-34</t>
        </is>
      </c>
      <c r="V132" s="508" t="inlineStr">
        <is>
          <t>C/O</t>
        </is>
      </c>
      <c r="W132" s="508" t="n"/>
      <c r="X132" s="508" t="inlineStr">
        <is>
          <t>SEASONAL MAIN</t>
        </is>
      </c>
      <c r="Y132" s="427" t="inlineStr">
        <is>
          <t>TUNISIA</t>
        </is>
      </c>
      <c r="Z132" s="427" t="inlineStr">
        <is>
          <t>ARTLAB</t>
        </is>
      </c>
      <c r="AA132" s="427" t="inlineStr">
        <is>
          <t>ARTLAB</t>
        </is>
      </c>
      <c r="AB132" s="427" t="inlineStr">
        <is>
          <t>INTERWASHING</t>
        </is>
      </c>
      <c r="AC132" s="508" t="n"/>
      <c r="AD132" s="508" t="inlineStr">
        <is>
          <t>ORTA</t>
        </is>
      </c>
      <c r="AE132" s="415" t="inlineStr">
        <is>
          <t>9573A-37 Veggie denim stretch</t>
        </is>
      </c>
      <c r="AF132" s="415" t="n">
        <v>8354</v>
      </c>
      <c r="AG132" s="415" t="inlineStr">
        <is>
          <t>TBC</t>
        </is>
      </c>
      <c r="AH132" s="503" t="inlineStr">
        <is>
          <t>94% Sustainable fabric</t>
        </is>
      </c>
      <c r="AI132" s="508" t="inlineStr">
        <is>
          <t>94% Organic cotton, 5% elastomultiester, 1% elastane</t>
        </is>
      </c>
      <c r="AJ132" s="416" t="inlineStr">
        <is>
          <t>10 oz</t>
        </is>
      </c>
      <c r="AK132" s="417" t="inlineStr">
        <is>
          <t>5,75 / 150</t>
        </is>
      </c>
      <c r="AL132" s="506" t="n"/>
      <c r="AM132" s="506" t="n"/>
      <c r="AN132" s="418" t="inlineStr">
        <is>
          <t>225M ORDERED BY MARIA</t>
        </is>
      </c>
      <c r="AO132" s="419" t="n"/>
      <c r="AP132" s="419" t="n"/>
      <c r="AQ132" s="419" t="n"/>
      <c r="AR132" s="420" t="n">
        <v>1.46</v>
      </c>
      <c r="AS132" s="421" t="n"/>
      <c r="AT132" s="421" t="inlineStr">
        <is>
          <t>EUR</t>
        </is>
      </c>
      <c r="AU132" s="421" t="inlineStr">
        <is>
          <t>FOB</t>
        </is>
      </c>
      <c r="AV132" s="421" t="inlineStr">
        <is>
          <t>90 DAYS NETT</t>
        </is>
      </c>
      <c r="AW132" s="421" t="inlineStr">
        <is>
          <t>cfmd</t>
        </is>
      </c>
      <c r="AX132" s="421">
        <f>IFERROR((BI132*(1-[1]Assumptions!$K$3))*(1-BG132),0)</f>
        <v/>
      </c>
      <c r="AY132" s="421" t="n">
        <v>45</v>
      </c>
      <c r="AZ132" s="421" t="n"/>
      <c r="BA132" s="421" t="n">
        <v>25.3</v>
      </c>
      <c r="BB132" s="422">
        <f>IFERROR(((IF(BA132&gt;0, BA132, IF(AZ132&gt;0, AZ132, 0))))*INDEX(Assumptions!$B:$B,MATCH(Y132,Assumptions!$A:$A,0)),0)</f>
        <v/>
      </c>
      <c r="BC132" s="422">
        <f>IFERROR(((IF(BA132&gt;0, BA132, IF(AZ132&gt;0, AZ132, 0))))*INDEX(Assumptions!$C:$C,MATCH(Y132,Assumptions!$A:$A,0)),0)</f>
        <v/>
      </c>
      <c r="BD132" s="422">
        <f>IFERROR(((IF(BA132&gt;0, BA132, IF(AZ132&gt;0, AZ132, 0))))*INDEX(Assumptions!$D:$D,MATCH(Y132,Assumptions!$A:$A,0)),0)</f>
        <v/>
      </c>
      <c r="BE132" s="422">
        <f>IFERROR(((IF(BA132&gt;0, BA132, IF(AZ132&gt;0, AZ132, 0))))*INDEX(Assumptions!$G:$G,MATCH(Z132,Assumptions!$F:$F,0)),0)</f>
        <v/>
      </c>
      <c r="BF132" s="422">
        <f>SUM(BB132:BE132)</f>
        <v/>
      </c>
      <c r="BG132" s="423">
        <f>IFERROR(INDEX(Assumptions!$B:$B,MATCH(Y132,Assumptions!$A:$A,0))+INDEX(Assumptions!$C:$C,MATCH(Y132,Assumptions!$A:$A,0))+INDEX(Assumptions!$D:$D,MATCH(Y132,Assumptions!$A:$A,0))+INDEX(Assumptions!$G:$G,MATCH(Z132,Assumptions!$F:$F,0)),0)</f>
        <v/>
      </c>
      <c r="BH132" s="421">
        <f>((IF(BA132&gt;0, BA132, IF(AZ132&gt;0, AZ132, 0))))+BF132</f>
        <v/>
      </c>
      <c r="BI132" s="421">
        <f>BL132/BK132</f>
        <v/>
      </c>
      <c r="BJ132" s="421">
        <f>BL132/2.38</f>
        <v/>
      </c>
      <c r="BK132" s="508" t="n">
        <v>2.5</v>
      </c>
      <c r="BL132" s="421" t="n">
        <v>139.95</v>
      </c>
      <c r="BM132" s="510">
        <f>IF(SUM(AZ132:BA132)=0,0,(BI132-BH132)/BI132)</f>
        <v/>
      </c>
      <c r="BN132" s="421">
        <f>AY132*CA132</f>
        <v/>
      </c>
      <c r="BO132" s="421" t="n">
        <v>6.5</v>
      </c>
      <c r="BP132" s="421" t="n">
        <v>2.95</v>
      </c>
      <c r="BQ132" s="425" t="n">
        <v>42605</v>
      </c>
      <c r="BR132" s="425" t="n"/>
      <c r="BS132" s="425" t="n"/>
      <c r="BT132" s="427" t="n"/>
      <c r="BU132" s="425" t="n"/>
      <c r="BV132" s="425" t="n"/>
      <c r="BW132" s="425" t="inlineStr">
        <is>
          <t>N/A</t>
        </is>
      </c>
      <c r="BX132" s="425" t="n">
        <v>42665</v>
      </c>
      <c r="BY132" s="425" t="n"/>
      <c r="BZ132" s="425" t="n"/>
      <c r="CA132" s="508" t="n">
        <v>17</v>
      </c>
      <c r="CB132" s="429" t="inlineStr">
        <is>
          <t>32x32</t>
        </is>
      </c>
      <c r="CC132" s="429" t="n">
        <v>3</v>
      </c>
      <c r="CD132" s="430" t="n">
        <v>42669</v>
      </c>
      <c r="CE132" s="675" t="inlineStr">
        <is>
          <t xml:space="preserve">Fit 1 size too big. </t>
        </is>
      </c>
      <c r="CF132" s="675" t="inlineStr">
        <is>
          <t xml:space="preserve">Fit 1 size too big. </t>
        </is>
      </c>
      <c r="CG132" s="675" t="n"/>
      <c r="CH132" s="489" t="inlineStr">
        <is>
          <t>NOT</t>
        </is>
      </c>
      <c r="CI132" s="676" t="n">
        <v>42767</v>
      </c>
      <c r="CJ132" s="433" t="n">
        <v>42747</v>
      </c>
      <c r="CK132" s="677" t="inlineStr">
        <is>
          <t>ex facty 25-02-17</t>
        </is>
      </c>
      <c r="CL132" s="436" t="inlineStr">
        <is>
          <t xml:space="preserve"> APROVE FBRIC</t>
        </is>
      </c>
      <c r="CM132" s="435" t="n"/>
      <c r="CN132" s="435" t="n">
        <v>42873</v>
      </c>
      <c r="CO132" s="435" t="n"/>
      <c r="CP132" s="435" t="n"/>
      <c r="CQ132" s="430" t="n">
        <v>42957</v>
      </c>
      <c r="CR132" s="430" t="inlineStr">
        <is>
          <t>Amsterdam</t>
        </is>
      </c>
      <c r="CS132" s="429" t="n"/>
      <c r="CT132" s="675" t="n"/>
      <c r="CU132" s="675" t="n"/>
      <c r="CV132" s="490" t="n"/>
      <c r="CW132" s="438" t="n"/>
      <c r="CX132" s="438" t="n"/>
      <c r="CY132" s="438" t="n">
        <v>114</v>
      </c>
      <c r="CZ132" s="439">
        <f>CY132*AR132</f>
        <v/>
      </c>
      <c r="DA132" s="438" t="n"/>
      <c r="DB132" s="438" t="n"/>
      <c r="DC132" s="438" t="n"/>
      <c r="DD132" s="438" t="n">
        <v>4013287</v>
      </c>
      <c r="DE132" s="678">
        <f>CY132*BI132</f>
        <v/>
      </c>
      <c r="DF132" s="678">
        <f>DE132-(CY132*BH132)</f>
        <v/>
      </c>
      <c r="DG132" s="530" t="n"/>
      <c r="DH132" s="530" t="n"/>
      <c r="DI132" s="530" t="n"/>
      <c r="DJ132" s="530" t="n"/>
      <c r="DK132" s="530" t="n"/>
      <c r="DL132" s="530" t="n"/>
      <c r="DM132" s="530" t="n"/>
      <c r="DN132" s="530" t="n"/>
      <c r="DO132" s="530" t="n"/>
      <c r="DP132" s="530" t="n"/>
    </row>
    <row customFormat="1" customHeight="1" ht="15" r="133" s="568">
      <c r="A133" s="415" t="inlineStr">
        <is>
          <t>K170751102</t>
        </is>
      </c>
      <c r="B133" s="415" t="n">
        <v>1010103634</v>
      </c>
      <c r="C133" s="532" t="inlineStr">
        <is>
          <t>DGREY</t>
        </is>
      </c>
      <c r="D133" s="415" t="inlineStr">
        <is>
          <t>CHARLES</t>
        </is>
      </c>
      <c r="E133" s="415" t="inlineStr">
        <is>
          <t>SULPHUR GREY</t>
        </is>
      </c>
      <c r="F133" s="415" t="n">
        <v>1</v>
      </c>
      <c r="G133" s="405" t="n"/>
      <c r="H133" s="674" t="n"/>
      <c r="I133" s="415" t="n"/>
      <c r="J133" s="415" t="inlineStr">
        <is>
          <t>JEANS</t>
        </is>
      </c>
      <c r="K133" s="532" t="n">
        <v>62034231</v>
      </c>
      <c r="L133" s="532" t="inlineStr">
        <is>
          <t>Men's or boys' trousers and breeches of cotton denim (excl. knitted or crocheted, industrial and occupational, bib and brace overalls and underpants)</t>
        </is>
      </c>
      <c r="M133" s="524" t="inlineStr">
        <is>
          <t>MEN</t>
        </is>
      </c>
      <c r="N133" s="415" t="n"/>
      <c r="O133" s="411" t="inlineStr">
        <is>
          <t>8-1</t>
        </is>
      </c>
      <c r="P133" s="508" t="inlineStr">
        <is>
          <t>PP SPRAY</t>
        </is>
      </c>
      <c r="Q133" s="508" t="n"/>
      <c r="R133" s="508" t="inlineStr">
        <is>
          <t>STRETCH</t>
        </is>
      </c>
      <c r="S133" s="508" t="inlineStr">
        <is>
          <t>MID RISE SLIM</t>
        </is>
      </c>
      <c r="T133" s="508" t="inlineStr">
        <is>
          <t>28-38</t>
        </is>
      </c>
      <c r="U133" s="508" t="inlineStr">
        <is>
          <t>32-34</t>
        </is>
      </c>
      <c r="V133" s="508" t="inlineStr">
        <is>
          <t>C/O</t>
        </is>
      </c>
      <c r="W133" s="508" t="n"/>
      <c r="X133" s="508" t="inlineStr">
        <is>
          <t>SEASONAL MAIN</t>
        </is>
      </c>
      <c r="Y133" s="427" t="inlineStr">
        <is>
          <t>TUNISIA</t>
        </is>
      </c>
      <c r="Z133" s="427" t="inlineStr">
        <is>
          <t>ARTLAB</t>
        </is>
      </c>
      <c r="AA133" s="427" t="inlineStr">
        <is>
          <t>ARTLAB</t>
        </is>
      </c>
      <c r="AB133" s="427" t="inlineStr">
        <is>
          <t>INTERWASHING</t>
        </is>
      </c>
      <c r="AC133" s="415" t="n"/>
      <c r="AD133" s="525" t="inlineStr">
        <is>
          <t>CANDIANI</t>
        </is>
      </c>
      <c r="AE133" s="508" t="inlineStr">
        <is>
          <t>RR7736 N-joy rebus organic</t>
        </is>
      </c>
      <c r="AF133" s="508" t="inlineStr">
        <is>
          <t>RR7736 N-joy rebus</t>
        </is>
      </c>
      <c r="AG133" s="415" t="inlineStr">
        <is>
          <t>TBC</t>
        </is>
      </c>
      <c r="AH133" s="508" t="inlineStr">
        <is>
          <t>92% Sustainable fabric</t>
        </is>
      </c>
      <c r="AI133" s="508" t="inlineStr">
        <is>
          <t>92% Organic cotton, 6% elastomultiester, 2% elastane</t>
        </is>
      </c>
      <c r="AJ133" s="416" t="inlineStr">
        <is>
          <t>12 oz</t>
        </is>
      </c>
      <c r="AK133" s="417" t="inlineStr">
        <is>
          <t>6 / 142</t>
        </is>
      </c>
      <c r="AL133" s="506" t="n">
        <v>4000</v>
      </c>
      <c r="AM133" s="506" t="inlineStr">
        <is>
          <t>5-6</t>
        </is>
      </c>
      <c r="AN133" s="508" t="inlineStr">
        <is>
          <t>135M ORDERED BY MARIA</t>
        </is>
      </c>
      <c r="AO133" s="419" t="n"/>
      <c r="AP133" s="419" t="n"/>
      <c r="AQ133" s="419" t="n"/>
      <c r="AR133" s="420" t="n">
        <v>1.41</v>
      </c>
      <c r="AS133" s="421" t="n"/>
      <c r="AT133" s="421" t="inlineStr">
        <is>
          <t>EUR</t>
        </is>
      </c>
      <c r="AU133" s="421" t="inlineStr">
        <is>
          <t>FOB</t>
        </is>
      </c>
      <c r="AV133" s="421" t="inlineStr">
        <is>
          <t>90 DAYS NETT</t>
        </is>
      </c>
      <c r="AW133" s="421" t="inlineStr">
        <is>
          <t>cfmd</t>
        </is>
      </c>
      <c r="AX133" s="421">
        <f>IFERROR((BI133*(1-[1]Assumptions!$K$3))*(1-BG133),0)</f>
        <v/>
      </c>
      <c r="AY133" s="421" t="n">
        <v>45</v>
      </c>
      <c r="AZ133" s="421" t="n"/>
      <c r="BA133" s="421" t="n">
        <v>25.4</v>
      </c>
      <c r="BB133" s="422">
        <f>IFERROR(((IF(BA133&gt;0, BA133, IF(AZ133&gt;0, AZ133, 0))))*INDEX(Assumptions!$B:$B,MATCH(Y133,Assumptions!$A:$A,0)),0)</f>
        <v/>
      </c>
      <c r="BC133" s="422">
        <f>IFERROR(((IF(BA133&gt;0, BA133, IF(AZ133&gt;0, AZ133, 0))))*INDEX(Assumptions!$C:$C,MATCH(Y133,Assumptions!$A:$A,0)),0)</f>
        <v/>
      </c>
      <c r="BD133" s="422">
        <f>IFERROR(((IF(BA133&gt;0, BA133, IF(AZ133&gt;0, AZ133, 0))))*INDEX(Assumptions!$D:$D,MATCH(Y133,Assumptions!$A:$A,0)),0)</f>
        <v/>
      </c>
      <c r="BE133" s="422">
        <f>IFERROR(((IF(BA133&gt;0, BA133, IF(AZ133&gt;0, AZ133, 0))))*INDEX(Assumptions!$G:$G,MATCH(Z133,Assumptions!$F:$F,0)),0)</f>
        <v/>
      </c>
      <c r="BF133" s="422">
        <f>SUM(BB133:BE133)</f>
        <v/>
      </c>
      <c r="BG133" s="423">
        <f>IFERROR(INDEX(Assumptions!$B:$B,MATCH(Y133,Assumptions!$A:$A,0))+INDEX(Assumptions!$C:$C,MATCH(Y133,Assumptions!$A:$A,0))+INDEX(Assumptions!$D:$D,MATCH(Y133,Assumptions!$A:$A,0))+INDEX(Assumptions!$G:$G,MATCH(Z133,Assumptions!$F:$F,0)),0)</f>
        <v/>
      </c>
      <c r="BH133" s="421">
        <f>((IF(BA133&gt;0, BA133, IF(AZ133&gt;0, AZ133, 0))))+BF133</f>
        <v/>
      </c>
      <c r="BI133" s="421">
        <f>BL133/BK133</f>
        <v/>
      </c>
      <c r="BJ133" s="421">
        <f>BL133/2.38</f>
        <v/>
      </c>
      <c r="BK133" s="508" t="n">
        <v>2.5</v>
      </c>
      <c r="BL133" s="421" t="n">
        <v>129.95</v>
      </c>
      <c r="BM133" s="510">
        <f>IF(SUM(AZ133:BA133)=0,0,(BI133-BH133)/BI133)</f>
        <v/>
      </c>
      <c r="BN133" s="421">
        <f>AY133*CA133</f>
        <v/>
      </c>
      <c r="BO133" s="421" t="n">
        <v>6.3</v>
      </c>
      <c r="BP133" s="421" t="n">
        <v>3.5</v>
      </c>
      <c r="BQ133" s="425" t="n">
        <v>42605</v>
      </c>
      <c r="BR133" s="425" t="n"/>
      <c r="BS133" s="425" t="n"/>
      <c r="BT133" s="427" t="n"/>
      <c r="BU133" s="425" t="n"/>
      <c r="BV133" s="425" t="n"/>
      <c r="BW133" s="425" t="inlineStr">
        <is>
          <t>N/A</t>
        </is>
      </c>
      <c r="BX133" s="425" t="n">
        <v>42665</v>
      </c>
      <c r="BY133" s="425" t="n"/>
      <c r="BZ133" s="425" t="n"/>
      <c r="CA133" s="508" t="n">
        <v>17</v>
      </c>
      <c r="CB133" s="429" t="inlineStr">
        <is>
          <t>32x32</t>
        </is>
      </c>
      <c r="CC133" s="429" t="n">
        <v>3</v>
      </c>
      <c r="CD133" s="430" t="n">
        <v>42669</v>
      </c>
      <c r="CE133" s="675" t="n"/>
      <c r="CF133" s="675" t="n"/>
      <c r="CG133" s="675" t="n"/>
      <c r="CH133" s="489" t="inlineStr">
        <is>
          <t>32X32</t>
        </is>
      </c>
      <c r="CI133" s="676" t="n">
        <v>42767</v>
      </c>
      <c r="CJ133" s="433" t="n">
        <v>42747</v>
      </c>
      <c r="CK133" s="677" t="n">
        <v>42815</v>
      </c>
      <c r="CL133" s="435" t="inlineStr">
        <is>
          <t xml:space="preserve">CHANGED STRETCH BLOCK </t>
        </is>
      </c>
      <c r="CM133" s="436" t="n">
        <v>42817</v>
      </c>
      <c r="CN133" s="435" t="n">
        <v>42865</v>
      </c>
      <c r="CO133" s="435" t="n"/>
      <c r="CP133" s="435" t="n"/>
      <c r="CQ133" s="430" t="n">
        <v>42948</v>
      </c>
      <c r="CR133" s="430" t="inlineStr">
        <is>
          <t>Tunisia</t>
        </is>
      </c>
      <c r="CS133" s="429" t="n">
        <v>5</v>
      </c>
      <c r="CT133" s="675" t="inlineStr">
        <is>
          <t>wash more blue than wash standard. OK for ship</t>
        </is>
      </c>
      <c r="CU133" s="675" t="n"/>
      <c r="CV133" s="490" t="n"/>
      <c r="CW133" s="438" t="n"/>
      <c r="CX133" s="438" t="n"/>
      <c r="CY133" s="438" t="n">
        <v>576</v>
      </c>
      <c r="CZ133" s="439">
        <f>CY133*AR133</f>
        <v/>
      </c>
      <c r="DA133" s="438" t="n"/>
      <c r="DB133" s="438" t="n"/>
      <c r="DC133" s="438" t="n"/>
      <c r="DD133" s="438" t="n">
        <v>4013288</v>
      </c>
      <c r="DE133" s="678">
        <f>CY133*BI133</f>
        <v/>
      </c>
      <c r="DF133" s="678">
        <f>DE133-(CY133*BH133)</f>
        <v/>
      </c>
    </row>
    <row customFormat="1" customHeight="1" ht="15" r="134" s="568">
      <c r="A134" s="415" t="inlineStr">
        <is>
          <t>K170751103</t>
        </is>
      </c>
      <c r="B134" s="415" t="n">
        <v>1010103635</v>
      </c>
      <c r="C134" s="404" t="inlineStr">
        <is>
          <t>D.USED</t>
        </is>
      </c>
      <c r="D134" s="415" t="inlineStr">
        <is>
          <t>CHARLES</t>
        </is>
      </c>
      <c r="E134" s="415" t="inlineStr">
        <is>
          <t>BLUE BLACK</t>
        </is>
      </c>
      <c r="F134" s="415" t="n">
        <v>2</v>
      </c>
      <c r="G134" s="405" t="n"/>
      <c r="H134" s="674" t="n"/>
      <c r="I134" s="415" t="n"/>
      <c r="J134" s="415" t="inlineStr">
        <is>
          <t>JEANS</t>
        </is>
      </c>
      <c r="K134" s="532" t="n">
        <v>62034231</v>
      </c>
      <c r="L134" s="532" t="inlineStr">
        <is>
          <t>Men's or boys' trousers and breeches of cotton denim (excl. knitted or crocheted, industrial and occupational, bib and brace overalls and underpants)</t>
        </is>
      </c>
      <c r="M134" s="524" t="inlineStr">
        <is>
          <t>MEN</t>
        </is>
      </c>
      <c r="N134" s="415" t="n"/>
      <c r="O134" s="411" t="inlineStr">
        <is>
          <t>11-3</t>
        </is>
      </c>
      <c r="P134" s="508" t="inlineStr">
        <is>
          <t>TBC</t>
        </is>
      </c>
      <c r="Q134" s="508" t="n"/>
      <c r="R134" s="508" t="inlineStr">
        <is>
          <t>STRETCH</t>
        </is>
      </c>
      <c r="S134" s="508" t="inlineStr">
        <is>
          <t>MID RISE SLIM</t>
        </is>
      </c>
      <c r="T134" s="508" t="inlineStr">
        <is>
          <t>28-38</t>
        </is>
      </c>
      <c r="U134" s="508" t="inlineStr">
        <is>
          <t>32-34</t>
        </is>
      </c>
      <c r="V134" s="508" t="inlineStr">
        <is>
          <t>C/O</t>
        </is>
      </c>
      <c r="W134" s="508" t="n"/>
      <c r="X134" s="508" t="inlineStr">
        <is>
          <t>SEASONAL MAIN</t>
        </is>
      </c>
      <c r="Y134" s="427" t="inlineStr">
        <is>
          <t>TUNISIA</t>
        </is>
      </c>
      <c r="Z134" s="427" t="inlineStr">
        <is>
          <t>ARTLAB</t>
        </is>
      </c>
      <c r="AA134" s="427" t="inlineStr">
        <is>
          <t>ARTLAB</t>
        </is>
      </c>
      <c r="AB134" s="427" t="inlineStr">
        <is>
          <t>INTERWASHING</t>
        </is>
      </c>
      <c r="AC134" s="508" t="n"/>
      <c r="AD134" s="508" t="inlineStr">
        <is>
          <t>ROYO</t>
        </is>
      </c>
      <c r="AE134" s="415" t="inlineStr">
        <is>
          <t>WILLOW TPX 31629</t>
        </is>
      </c>
      <c r="AF134" s="508" t="n"/>
      <c r="AG134" s="415" t="inlineStr">
        <is>
          <t>TBC</t>
        </is>
      </c>
      <c r="AH134" s="503" t="inlineStr">
        <is>
          <t>95% Sustainable fabric</t>
        </is>
      </c>
      <c r="AI134" s="508" t="inlineStr">
        <is>
          <t>75% Organic cotton, 20% recycled cotton, 3% other fibers, 2% elastane</t>
        </is>
      </c>
      <c r="AJ134" s="416" t="inlineStr">
        <is>
          <t>10 oz</t>
        </is>
      </c>
      <c r="AK134" s="417" t="inlineStr">
        <is>
          <t>5,6 / 140</t>
        </is>
      </c>
      <c r="AL134" s="506" t="n"/>
      <c r="AM134" s="506" t="n"/>
      <c r="AN134" s="508" t="inlineStr">
        <is>
          <t>195M ORDERED BY MARIA</t>
        </is>
      </c>
      <c r="AO134" s="419" t="n"/>
      <c r="AP134" s="419" t="n"/>
      <c r="AQ134" s="419" t="n"/>
      <c r="AR134" s="420" t="n">
        <v>1.27</v>
      </c>
      <c r="AS134" s="421" t="n"/>
      <c r="AT134" s="421" t="inlineStr">
        <is>
          <t>EUR</t>
        </is>
      </c>
      <c r="AU134" s="421" t="inlineStr">
        <is>
          <t>FOB</t>
        </is>
      </c>
      <c r="AV134" s="421" t="inlineStr">
        <is>
          <t>90 DAYS NETT</t>
        </is>
      </c>
      <c r="AW134" s="421" t="inlineStr">
        <is>
          <t>cfmd</t>
        </is>
      </c>
      <c r="AX134" s="421">
        <f>IFERROR((BI134*(1-[1]Assumptions!$K$3))*(1-BG134),0)</f>
        <v/>
      </c>
      <c r="AY134" s="421" t="n">
        <v>45</v>
      </c>
      <c r="AZ134" s="421" t="n"/>
      <c r="BA134" s="421" t="n">
        <v>23.9</v>
      </c>
      <c r="BB134" s="422">
        <f>IFERROR(((IF(BA134&gt;0, BA134, IF(AZ134&gt;0, AZ134, 0))))*INDEX(Assumptions!$B:$B,MATCH(Y134,Assumptions!$A:$A,0)),0)</f>
        <v/>
      </c>
      <c r="BC134" s="422">
        <f>IFERROR(((IF(BA134&gt;0, BA134, IF(AZ134&gt;0, AZ134, 0))))*INDEX(Assumptions!$C:$C,MATCH(Y134,Assumptions!$A:$A,0)),0)</f>
        <v/>
      </c>
      <c r="BD134" s="422">
        <f>IFERROR(((IF(BA134&gt;0, BA134, IF(AZ134&gt;0, AZ134, 0))))*INDEX(Assumptions!$D:$D,MATCH(Y134,Assumptions!$A:$A,0)),0)</f>
        <v/>
      </c>
      <c r="BE134" s="422">
        <f>IFERROR(((IF(BA134&gt;0, BA134, IF(AZ134&gt;0, AZ134, 0))))*INDEX(Assumptions!$G:$G,MATCH(Z134,Assumptions!$F:$F,0)),0)</f>
        <v/>
      </c>
      <c r="BF134" s="422">
        <f>SUM(BB134:BE134)</f>
        <v/>
      </c>
      <c r="BG134" s="423">
        <f>IFERROR(INDEX(Assumptions!$B:$B,MATCH(Y134,Assumptions!$A:$A,0))+INDEX(Assumptions!$C:$C,MATCH(Y134,Assumptions!$A:$A,0))+INDEX(Assumptions!$D:$D,MATCH(Y134,Assumptions!$A:$A,0))+INDEX(Assumptions!$G:$G,MATCH(Z134,Assumptions!$F:$F,0)),0)</f>
        <v/>
      </c>
      <c r="BH134" s="421">
        <f>((IF(BA134&gt;0, BA134, IF(AZ134&gt;0, AZ134, 0))))+BF134</f>
        <v/>
      </c>
      <c r="BI134" s="421">
        <f>BL134/BK134</f>
        <v/>
      </c>
      <c r="BJ134" s="421">
        <f>BL134/2.38</f>
        <v/>
      </c>
      <c r="BK134" s="508" t="n">
        <v>2.5</v>
      </c>
      <c r="BL134" s="421" t="n">
        <v>129.95</v>
      </c>
      <c r="BM134" s="510">
        <f>IF(SUM(AZ134:BA134)=0,0,(BI134-BH134)/BI134)</f>
        <v/>
      </c>
      <c r="BN134" s="421">
        <f>AY134*CA134</f>
        <v/>
      </c>
      <c r="BO134" s="421" t="n">
        <v>5.8</v>
      </c>
      <c r="BP134" s="421" t="n">
        <v>3.4</v>
      </c>
      <c r="BQ134" s="425" t="n">
        <v>42605</v>
      </c>
      <c r="BR134" s="425" t="n"/>
      <c r="BS134" s="425" t="n"/>
      <c r="BT134" s="427" t="n"/>
      <c r="BU134" s="425" t="n"/>
      <c r="BV134" s="425" t="n"/>
      <c r="BW134" s="425" t="inlineStr">
        <is>
          <t>N/A</t>
        </is>
      </c>
      <c r="BX134" s="425" t="n">
        <v>42665</v>
      </c>
      <c r="BY134" s="425" t="n"/>
      <c r="BZ134" s="425" t="n"/>
      <c r="CA134" s="508" t="n">
        <v>17</v>
      </c>
      <c r="CB134" s="429" t="inlineStr">
        <is>
          <t>32x32</t>
        </is>
      </c>
      <c r="CC134" s="429" t="n">
        <v>3</v>
      </c>
      <c r="CD134" s="430" t="inlineStr">
        <is>
          <t>26.10-16</t>
        </is>
      </c>
      <c r="CE134" s="675" t="n"/>
      <c r="CF134" s="675" t="n"/>
      <c r="CG134" s="675" t="n"/>
      <c r="CH134" s="489" t="inlineStr">
        <is>
          <t>N/A</t>
        </is>
      </c>
      <c r="CI134" s="676" t="n">
        <v>42767</v>
      </c>
      <c r="CJ134" s="433" t="inlineStr">
        <is>
          <t>N/A</t>
        </is>
      </c>
      <c r="CK134" s="690" t="n"/>
      <c r="CL134" s="435" t="n"/>
      <c r="CM134" s="435" t="n"/>
      <c r="CN134" s="435" t="n">
        <v>42867</v>
      </c>
      <c r="CO134" s="435" t="n"/>
      <c r="CP134" s="435" t="n"/>
      <c r="CQ134" s="430" t="n">
        <v>42950</v>
      </c>
      <c r="CR134" s="430" t="inlineStr">
        <is>
          <t>Tunisia</t>
        </is>
      </c>
      <c r="CS134" s="429" t="inlineStr">
        <is>
          <t>5</t>
        </is>
      </c>
      <c r="CT134" s="675" t="n"/>
      <c r="CU134" s="675" t="n"/>
      <c r="CV134" s="490" t="n"/>
      <c r="CW134" s="438" t="n"/>
      <c r="CX134" s="438" t="n"/>
      <c r="CY134" s="438" t="n">
        <v>318</v>
      </c>
      <c r="CZ134" s="439">
        <f>CY134*AR134</f>
        <v/>
      </c>
      <c r="DA134" s="438" t="n"/>
      <c r="DB134" s="438" t="n"/>
      <c r="DC134" s="438" t="n"/>
      <c r="DD134" s="438" t="n">
        <v>4013289</v>
      </c>
      <c r="DE134" s="678">
        <f>CY134*BI134</f>
        <v/>
      </c>
      <c r="DF134" s="678">
        <f>DE134-(CY134*BH134)</f>
        <v/>
      </c>
      <c r="DG134" s="530" t="n"/>
      <c r="DH134" s="530" t="n"/>
      <c r="DI134" s="530" t="n"/>
      <c r="DJ134" s="530" t="n"/>
      <c r="DK134" s="530" t="n"/>
      <c r="DL134" s="530" t="n"/>
      <c r="DM134" s="530" t="n"/>
      <c r="DN134" s="530" t="n"/>
      <c r="DO134" s="530" t="n"/>
      <c r="DP134" s="530" t="n"/>
    </row>
    <row customFormat="1" customHeight="1" ht="15" r="135" s="568">
      <c r="A135" s="464" t="inlineStr">
        <is>
          <t>K170751104</t>
        </is>
      </c>
      <c r="B135" s="464" t="n">
        <v>1010103636</v>
      </c>
      <c r="C135" s="454" t="inlineStr">
        <is>
          <t>M.USED</t>
        </is>
      </c>
      <c r="D135" s="464" t="inlineStr">
        <is>
          <t>CHARLES</t>
        </is>
      </c>
      <c r="E135" s="464" t="inlineStr">
        <is>
          <t>DUSTY SCRATCH</t>
        </is>
      </c>
      <c r="F135" s="464" t="n">
        <v>1</v>
      </c>
      <c r="G135" s="455" t="inlineStr">
        <is>
          <t>x</t>
        </is>
      </c>
      <c r="H135" s="484" t="n">
        <v>42840</v>
      </c>
      <c r="I135" s="464" t="n"/>
      <c r="J135" s="464" t="inlineStr">
        <is>
          <t>JEANS</t>
        </is>
      </c>
      <c r="K135" s="464" t="n">
        <v>62034231</v>
      </c>
      <c r="L135" s="464" t="inlineStr">
        <is>
          <t>Men's or boys' trousers and breeches of cotton denim (excl. knitted or crocheted, industrial and occupational, bib and brace overalls and underpants)</t>
        </is>
      </c>
      <c r="M135" s="553" t="inlineStr">
        <is>
          <t>MEN</t>
        </is>
      </c>
      <c r="N135" s="464" t="n"/>
      <c r="O135" s="460" t="inlineStr">
        <is>
          <t>12-1</t>
        </is>
      </c>
      <c r="P135" s="462" t="inlineStr">
        <is>
          <t>PP SPRAY + RAGS</t>
        </is>
      </c>
      <c r="Q135" s="462" t="n"/>
      <c r="R135" s="462" t="inlineStr">
        <is>
          <t>STRETCH</t>
        </is>
      </c>
      <c r="S135" s="462" t="inlineStr">
        <is>
          <t>MID RISE SLIM</t>
        </is>
      </c>
      <c r="T135" s="462" t="inlineStr">
        <is>
          <t>28-38</t>
        </is>
      </c>
      <c r="U135" s="462" t="inlineStr">
        <is>
          <t>32-34</t>
        </is>
      </c>
      <c r="V135" s="462" t="inlineStr">
        <is>
          <t>C/O</t>
        </is>
      </c>
      <c r="W135" s="462" t="n"/>
      <c r="X135" s="462" t="inlineStr">
        <is>
          <t>SEASONAL MAIN</t>
        </is>
      </c>
      <c r="Y135" s="472" t="inlineStr">
        <is>
          <t>TUNISIA</t>
        </is>
      </c>
      <c r="Z135" s="472" t="inlineStr">
        <is>
          <t>ARTLAB</t>
        </is>
      </c>
      <c r="AA135" s="472" t="inlineStr">
        <is>
          <t>ARTLAB</t>
        </is>
      </c>
      <c r="AB135" s="472" t="inlineStr">
        <is>
          <t>INTERWASHING</t>
        </is>
      </c>
      <c r="AC135" s="464" t="n"/>
      <c r="AD135" s="462" t="inlineStr">
        <is>
          <t>ROYO</t>
        </is>
      </c>
      <c r="AE135" s="462" t="inlineStr">
        <is>
          <t>MAPLE 314</t>
        </is>
      </c>
      <c r="AF135" s="462" t="n"/>
      <c r="AG135" s="464" t="inlineStr">
        <is>
          <t>TBC</t>
        </is>
      </c>
      <c r="AH135" s="500" t="inlineStr">
        <is>
          <t>95% Sustainable fabric</t>
        </is>
      </c>
      <c r="AI135" s="462" t="inlineStr">
        <is>
          <t>75% Organic cotton, 20% recycled cotton, 3% other fibers, 2% elastane</t>
        </is>
      </c>
      <c r="AJ135" s="462" t="inlineStr">
        <is>
          <t>11 oz</t>
        </is>
      </c>
      <c r="AK135" s="465" t="inlineStr">
        <is>
          <t>5,15 / 134</t>
        </is>
      </c>
      <c r="AL135" s="492" t="n"/>
      <c r="AM135" s="492" t="n"/>
      <c r="AN135" s="462" t="inlineStr">
        <is>
          <t xml:space="preserve">105M ORDERED BY MARIA </t>
        </is>
      </c>
      <c r="AO135" s="466" t="n"/>
      <c r="AP135" s="466" t="n"/>
      <c r="AQ135" s="466" t="n"/>
      <c r="AR135" s="467" t="n">
        <v>1.44</v>
      </c>
      <c r="AS135" s="465" t="n"/>
      <c r="AT135" s="465" t="inlineStr">
        <is>
          <t>EUR</t>
        </is>
      </c>
      <c r="AU135" s="465" t="inlineStr">
        <is>
          <t>FOB</t>
        </is>
      </c>
      <c r="AV135" s="465" t="inlineStr">
        <is>
          <t>90 DAYS NETT</t>
        </is>
      </c>
      <c r="AW135" s="465" t="n">
        <v>25</v>
      </c>
      <c r="AX135" s="465">
        <f>IFERROR((BI135*(1-[1]Assumptions!$K$3))*(1-BG135),0)</f>
        <v/>
      </c>
      <c r="AY135" s="465" t="n">
        <v>45</v>
      </c>
      <c r="AZ135" s="465" t="n"/>
      <c r="BA135" s="465" t="n">
        <v>26.9</v>
      </c>
      <c r="BB135" s="468">
        <f>IFERROR(((IF(BA135&gt;0, BA135, IF(AZ135&gt;0, AZ135, 0))))*INDEX(Assumptions!$B:$B,MATCH(Y135,Assumptions!$A:$A,0)),0)</f>
        <v/>
      </c>
      <c r="BC135" s="468">
        <f>IFERROR(((IF(BA135&gt;0, BA135, IF(AZ135&gt;0, AZ135, 0))))*INDEX(Assumptions!$C:$C,MATCH(Y135,Assumptions!$A:$A,0)),0)</f>
        <v/>
      </c>
      <c r="BD135" s="468">
        <f>IFERROR(((IF(BA135&gt;0, BA135, IF(AZ135&gt;0, AZ135, 0))))*INDEX(Assumptions!$D:$D,MATCH(Y135,Assumptions!$A:$A,0)),0)</f>
        <v/>
      </c>
      <c r="BE135" s="468">
        <f>IFERROR(((IF(BA135&gt;0, BA135, IF(AZ135&gt;0, AZ135, 0))))*INDEX(Assumptions!$G:$G,MATCH(Z135,Assumptions!$F:$F,0)),0)</f>
        <v/>
      </c>
      <c r="BF135" s="468">
        <f>SUM(BB135:BE135)</f>
        <v/>
      </c>
      <c r="BG135" s="469">
        <f>IFERROR(INDEX(Assumptions!$B:$B,MATCH(Y135,Assumptions!$A:$A,0))+INDEX(Assumptions!$C:$C,MATCH(Y135,Assumptions!$A:$A,0))+INDEX(Assumptions!$D:$D,MATCH(Y135,Assumptions!$A:$A,0))+INDEX(Assumptions!$G:$G,MATCH(Z135,Assumptions!$F:$F,0)),0)</f>
        <v/>
      </c>
      <c r="BH135" s="465">
        <f>((IF(BA135&gt;0, BA135, IF(AZ135&gt;0, AZ135, 0))))+BF135</f>
        <v/>
      </c>
      <c r="BI135" s="465">
        <f>BL135/BK135</f>
        <v/>
      </c>
      <c r="BJ135" s="465">
        <f>BL135/2.38</f>
        <v/>
      </c>
      <c r="BK135" s="462" t="n">
        <v>2.5</v>
      </c>
      <c r="BL135" s="465" t="n">
        <v>139.95</v>
      </c>
      <c r="BM135" s="523">
        <f>IF(SUM(AZ135:BA135)=0,0,(BI135-BH135)/BI135)</f>
        <v/>
      </c>
      <c r="BN135" s="465">
        <f>AY135*CA135</f>
        <v/>
      </c>
      <c r="BO135" s="465" t="n">
        <v>8.4</v>
      </c>
      <c r="BP135" s="465" t="n">
        <v>3.4</v>
      </c>
      <c r="BQ135" s="471" t="n">
        <v>42605</v>
      </c>
      <c r="BR135" s="471" t="n"/>
      <c r="BS135" s="471" t="n"/>
      <c r="BT135" s="472" t="n"/>
      <c r="BU135" s="471" t="n"/>
      <c r="BV135" s="471" t="n"/>
      <c r="BW135" s="471" t="inlineStr">
        <is>
          <t>N/A</t>
        </is>
      </c>
      <c r="BX135" s="471" t="n">
        <v>42665</v>
      </c>
      <c r="BY135" s="471" t="n"/>
      <c r="BZ135" s="471" t="n"/>
      <c r="CA135" s="462" t="n">
        <v>17</v>
      </c>
      <c r="CB135" s="473" t="inlineStr">
        <is>
          <t>32x32</t>
        </is>
      </c>
      <c r="CC135" s="473" t="n">
        <v>3</v>
      </c>
      <c r="CD135" s="474" t="n">
        <v>42692</v>
      </c>
      <c r="CE135" s="681" t="inlineStr">
        <is>
          <t>missing</t>
        </is>
      </c>
      <c r="CF135" s="681" t="inlineStr">
        <is>
          <t>missing from ARTLAB</t>
        </is>
      </c>
      <c r="CG135" s="681" t="n"/>
      <c r="CH135" s="501" t="inlineStr">
        <is>
          <t>N/A</t>
        </is>
      </c>
      <c r="CI135" s="682" t="n">
        <v>42768</v>
      </c>
      <c r="CJ135" s="477" t="inlineStr">
        <is>
          <t>N/A</t>
        </is>
      </c>
      <c r="CK135" s="694" t="n"/>
      <c r="CL135" s="480" t="n"/>
      <c r="CM135" s="480" t="n"/>
      <c r="CN135" s="480" t="n"/>
      <c r="CO135" s="480" t="n"/>
      <c r="CP135" s="480" t="n"/>
      <c r="CQ135" s="474" t="n"/>
      <c r="CR135" s="474" t="n"/>
      <c r="CS135" s="429" t="n"/>
      <c r="CT135" s="681" t="n"/>
      <c r="CU135" s="681" t="n"/>
      <c r="CV135" s="555" t="n"/>
      <c r="CW135" s="481" t="n"/>
      <c r="CX135" s="481" t="n"/>
      <c r="CY135" s="481" t="n"/>
      <c r="CZ135" s="502">
        <f>CY135*AR135</f>
        <v/>
      </c>
      <c r="DA135" s="481" t="n"/>
      <c r="DB135" s="481" t="n"/>
      <c r="DC135" s="481" t="n"/>
      <c r="DD135" s="481" t="inlineStr">
        <is>
          <t>-</t>
        </is>
      </c>
      <c r="DE135" s="684">
        <f>CY135*BI135</f>
        <v/>
      </c>
      <c r="DF135" s="684">
        <f>DE135-(CY135*BH135)</f>
        <v/>
      </c>
      <c r="DG135" s="535" t="n"/>
      <c r="DH135" s="535" t="n"/>
      <c r="DI135" s="535" t="n"/>
      <c r="DJ135" s="535" t="n"/>
      <c r="DK135" s="535" t="n"/>
      <c r="DL135" s="535" t="n"/>
      <c r="DM135" s="535" t="n"/>
      <c r="DN135" s="535" t="n"/>
      <c r="DO135" s="535" t="n"/>
      <c r="DP135" s="535" t="n"/>
    </row>
    <row customFormat="1" customHeight="1" ht="15" r="136" s="530">
      <c r="A136" s="415" t="inlineStr">
        <is>
          <t>K170751105</t>
        </is>
      </c>
      <c r="B136" s="415" t="n">
        <v>1010103637</v>
      </c>
      <c r="C136" s="532" t="inlineStr">
        <is>
          <t>DGREY</t>
        </is>
      </c>
      <c r="D136" s="415" t="inlineStr">
        <is>
          <t>CHARLES</t>
        </is>
      </c>
      <c r="E136" s="415" t="inlineStr">
        <is>
          <t>GREY BLUE WORN</t>
        </is>
      </c>
      <c r="F136" s="415" t="n">
        <v>2</v>
      </c>
      <c r="G136" s="405" t="n"/>
      <c r="H136" s="674" t="n"/>
      <c r="I136" s="415" t="n"/>
      <c r="J136" s="415" t="inlineStr">
        <is>
          <t>JEANS</t>
        </is>
      </c>
      <c r="K136" s="532" t="n">
        <v>62034231</v>
      </c>
      <c r="L136" s="532" t="inlineStr">
        <is>
          <t>Men's or boys' trousers and breeches of cotton denim (excl. knitted or crocheted, industrial and occupational, bib and brace overalls and underpants)</t>
        </is>
      </c>
      <c r="M136" s="524" t="inlineStr">
        <is>
          <t>MEN</t>
        </is>
      </c>
      <c r="N136" s="415" t="n"/>
      <c r="O136" s="411" t="inlineStr">
        <is>
          <t>27-1</t>
        </is>
      </c>
      <c r="P136" s="508" t="inlineStr">
        <is>
          <t>PP SPRAY + RESIN</t>
        </is>
      </c>
      <c r="Q136" s="508" t="n"/>
      <c r="R136" s="508" t="inlineStr">
        <is>
          <t>STRETCH</t>
        </is>
      </c>
      <c r="S136" s="508" t="inlineStr">
        <is>
          <t>MID RISE SLIM</t>
        </is>
      </c>
      <c r="T136" s="508" t="inlineStr">
        <is>
          <t>28-38</t>
        </is>
      </c>
      <c r="U136" s="508" t="inlineStr">
        <is>
          <t>32-34</t>
        </is>
      </c>
      <c r="V136" s="508" t="inlineStr">
        <is>
          <t>C/O</t>
        </is>
      </c>
      <c r="W136" s="508" t="n"/>
      <c r="X136" s="508" t="inlineStr">
        <is>
          <t>SEASONAL MAIN</t>
        </is>
      </c>
      <c r="Y136" s="427" t="inlineStr">
        <is>
          <t>TUNISIA</t>
        </is>
      </c>
      <c r="Z136" s="427" t="inlineStr">
        <is>
          <t>ARTLAB</t>
        </is>
      </c>
      <c r="AA136" s="427" t="inlineStr">
        <is>
          <t>ARTLAB</t>
        </is>
      </c>
      <c r="AB136" s="427" t="inlineStr">
        <is>
          <t>INTERWASHING</t>
        </is>
      </c>
      <c r="AC136" s="508" t="n"/>
      <c r="AD136" s="508" t="inlineStr">
        <is>
          <t>CALIK</t>
        </is>
      </c>
      <c r="AE136" s="415" t="inlineStr">
        <is>
          <t>D7676O336 Carter nesta blue OD black</t>
        </is>
      </c>
      <c r="AF136" s="508" t="n"/>
      <c r="AG136" s="415" t="inlineStr">
        <is>
          <t>TBC</t>
        </is>
      </c>
      <c r="AH136" s="508" t="inlineStr">
        <is>
          <t>99% Sustainable fabric</t>
        </is>
      </c>
      <c r="AI136" s="508" t="inlineStr">
        <is>
          <t>99% Organic cotton, 1% elastane</t>
        </is>
      </c>
      <c r="AJ136" s="416" t="inlineStr">
        <is>
          <t>12 oz</t>
        </is>
      </c>
      <c r="AK136" s="506" t="inlineStr">
        <is>
          <t>4,93 / 142</t>
        </is>
      </c>
      <c r="AL136" s="506" t="n"/>
      <c r="AM136" s="506" t="n"/>
      <c r="AN136" s="508" t="inlineStr">
        <is>
          <t>MARIA</t>
        </is>
      </c>
      <c r="AO136" s="419" t="n"/>
      <c r="AP136" s="419" t="n"/>
      <c r="AQ136" s="419" t="n"/>
      <c r="AR136" s="420" t="n">
        <v>1.32</v>
      </c>
      <c r="AS136" s="421" t="n"/>
      <c r="AT136" s="421" t="inlineStr">
        <is>
          <t>EUR</t>
        </is>
      </c>
      <c r="AU136" s="421" t="inlineStr">
        <is>
          <t>FOB</t>
        </is>
      </c>
      <c r="AV136" s="421" t="inlineStr">
        <is>
          <t>90 DAYS NETT</t>
        </is>
      </c>
      <c r="AW136" s="421" t="inlineStr">
        <is>
          <t>cfmd</t>
        </is>
      </c>
      <c r="AX136" s="421">
        <f>IFERROR((BI136*(1-[1]Assumptions!$K$3))*(1-BG136),0)</f>
        <v/>
      </c>
      <c r="AY136" s="421" t="n">
        <v>45</v>
      </c>
      <c r="AZ136" s="421" t="n"/>
      <c r="BA136" s="421" t="n">
        <v>24</v>
      </c>
      <c r="BB136" s="422">
        <f>IFERROR(((IF(BA136&gt;0, BA136, IF(AZ136&gt;0, AZ136, 0))))*INDEX(Assumptions!$B:$B,MATCH(Y136,Assumptions!$A:$A,0)),0)</f>
        <v/>
      </c>
      <c r="BC136" s="422">
        <f>IFERROR(((IF(BA136&gt;0, BA136, IF(AZ136&gt;0, AZ136, 0))))*INDEX(Assumptions!$C:$C,MATCH(Y136,Assumptions!$A:$A,0)),0)</f>
        <v/>
      </c>
      <c r="BD136" s="422">
        <f>IFERROR(((IF(BA136&gt;0, BA136, IF(AZ136&gt;0, AZ136, 0))))*INDEX(Assumptions!$D:$D,MATCH(Y136,Assumptions!$A:$A,0)),0)</f>
        <v/>
      </c>
      <c r="BE136" s="422">
        <f>IFERROR(((IF(BA136&gt;0, BA136, IF(AZ136&gt;0, AZ136, 0))))*INDEX(Assumptions!$G:$G,MATCH(Z136,Assumptions!$F:$F,0)),0)</f>
        <v/>
      </c>
      <c r="BF136" s="422">
        <f>SUM(BB136:BE136)</f>
        <v/>
      </c>
      <c r="BG136" s="423">
        <f>IFERROR(INDEX(Assumptions!$B:$B,MATCH(Y136,Assumptions!$A:$A,0))+INDEX(Assumptions!$C:$C,MATCH(Y136,Assumptions!$A:$A,0))+INDEX(Assumptions!$D:$D,MATCH(Y136,Assumptions!$A:$A,0))+INDEX(Assumptions!$G:$G,MATCH(Z136,Assumptions!$F:$F,0)),0)</f>
        <v/>
      </c>
      <c r="BH136" s="421">
        <f>((IF(BA136&gt;0, BA136, IF(AZ136&gt;0, AZ136, 0))))+BF136</f>
        <v/>
      </c>
      <c r="BI136" s="421">
        <f>BL136/BK136</f>
        <v/>
      </c>
      <c r="BJ136" s="421">
        <f>BL136/2.38</f>
        <v/>
      </c>
      <c r="BK136" s="508" t="n">
        <v>2.5</v>
      </c>
      <c r="BL136" s="421" t="n">
        <v>139.95</v>
      </c>
      <c r="BM136" s="510">
        <f>IF(SUM(AZ136:BA136)=0,0,(BI136-BH136)/BI136)</f>
        <v/>
      </c>
      <c r="BN136" s="421">
        <f>AY136*CA136</f>
        <v/>
      </c>
      <c r="BO136" s="421" t="n">
        <v>6.2</v>
      </c>
      <c r="BP136" s="421" t="n">
        <v>3.2</v>
      </c>
      <c r="BQ136" s="425" t="n">
        <v>42605</v>
      </c>
      <c r="BR136" s="425" t="n"/>
      <c r="BS136" s="425" t="n"/>
      <c r="BT136" s="427" t="n"/>
      <c r="BU136" s="425" t="n"/>
      <c r="BV136" s="425" t="n"/>
      <c r="BW136" s="425" t="inlineStr">
        <is>
          <t>N/A</t>
        </is>
      </c>
      <c r="BX136" s="425" t="n">
        <v>42665</v>
      </c>
      <c r="BY136" s="425" t="n"/>
      <c r="BZ136" s="425" t="n"/>
      <c r="CA136" s="508" t="n">
        <v>17</v>
      </c>
      <c r="CB136" s="429" t="inlineStr">
        <is>
          <t>32x32</t>
        </is>
      </c>
      <c r="CC136" s="429" t="n">
        <v>3</v>
      </c>
      <c r="CD136" s="430" t="n">
        <v>42669</v>
      </c>
      <c r="CE136" s="675" t="n"/>
      <c r="CF136" s="675" t="n"/>
      <c r="CG136" s="675" t="n"/>
      <c r="CH136" s="489" t="inlineStr">
        <is>
          <t>N/A</t>
        </is>
      </c>
      <c r="CI136" s="676" t="n">
        <v>42767</v>
      </c>
      <c r="CJ136" s="433" t="inlineStr">
        <is>
          <t>N/A</t>
        </is>
      </c>
      <c r="CK136" s="690" t="n"/>
      <c r="CL136" s="435" t="n"/>
      <c r="CM136" s="435" t="n"/>
      <c r="CN136" s="435" t="n">
        <v>42853</v>
      </c>
      <c r="CO136" s="435" t="n"/>
      <c r="CP136" s="435" t="n"/>
      <c r="CQ136" s="430" t="n">
        <v>42928</v>
      </c>
      <c r="CR136" s="430" t="inlineStr">
        <is>
          <t>Tunisia</t>
        </is>
      </c>
      <c r="CS136" s="429" t="n">
        <v>5</v>
      </c>
      <c r="CT136" s="675" t="inlineStr">
        <is>
          <t>Half thigh a bit too small</t>
        </is>
      </c>
      <c r="CU136" s="675" t="n"/>
      <c r="CV136" s="490" t="n"/>
      <c r="CW136" s="438" t="n"/>
      <c r="CX136" s="438" t="n"/>
      <c r="CY136" s="438" t="n">
        <v>732</v>
      </c>
      <c r="CZ136" s="439">
        <f>CY136*AR136</f>
        <v/>
      </c>
      <c r="DA136" s="438" t="n"/>
      <c r="DB136" s="438" t="n"/>
      <c r="DC136" s="438" t="n"/>
      <c r="DD136" s="438" t="n">
        <v>4013290</v>
      </c>
      <c r="DE136" s="678">
        <f>CY136*BI136</f>
        <v/>
      </c>
      <c r="DF136" s="678">
        <f>DE136-(CY136*BH136)</f>
        <v/>
      </c>
      <c r="DG136" s="535" t="n"/>
      <c r="DH136" s="535" t="n"/>
      <c r="DI136" s="535" t="n"/>
      <c r="DJ136" s="535" t="n"/>
      <c r="DK136" s="535" t="n"/>
      <c r="DL136" s="535" t="n"/>
      <c r="DM136" s="535" t="n"/>
      <c r="DN136" s="535" t="n"/>
      <c r="DO136" s="535" t="n"/>
      <c r="DP136" s="535" t="n"/>
    </row>
    <row customFormat="1" customHeight="1" ht="15" r="137" s="530">
      <c r="A137" s="415" t="inlineStr">
        <is>
          <t>K170751106</t>
        </is>
      </c>
      <c r="B137" s="415" t="n">
        <v>1010103469</v>
      </c>
      <c r="C137" s="404" t="inlineStr">
        <is>
          <t>M.USED</t>
        </is>
      </c>
      <c r="D137" s="415" t="inlineStr">
        <is>
          <t>CHARLES</t>
        </is>
      </c>
      <c r="E137" s="415" t="inlineStr">
        <is>
          <t>GLORY BLUE 6 MONTHS</t>
        </is>
      </c>
      <c r="F137" s="415" t="n">
        <v>1</v>
      </c>
      <c r="G137" s="405" t="n"/>
      <c r="H137" s="674" t="n"/>
      <c r="I137" s="415" t="n"/>
      <c r="J137" s="415" t="inlineStr">
        <is>
          <t>JEANS</t>
        </is>
      </c>
      <c r="K137" s="532" t="n">
        <v>62034231</v>
      </c>
      <c r="L137" s="532" t="inlineStr">
        <is>
          <t>Men's or boys' trousers and breeches of cotton denim (excl. knitted or crocheted, industrial and occupational, bib and brace overalls and underpants)</t>
        </is>
      </c>
      <c r="M137" s="524" t="inlineStr">
        <is>
          <t>MEN</t>
        </is>
      </c>
      <c r="N137" s="415" t="n"/>
      <c r="O137" s="411" t="inlineStr">
        <is>
          <t>C/O</t>
        </is>
      </c>
      <c r="P137" s="508" t="inlineStr">
        <is>
          <t>PP SPRAY + RESIN + RAGS</t>
        </is>
      </c>
      <c r="Q137" s="508" t="n"/>
      <c r="R137" s="508" t="inlineStr">
        <is>
          <t>STRETCH</t>
        </is>
      </c>
      <c r="S137" s="508" t="inlineStr">
        <is>
          <t>MID RISE SLIM</t>
        </is>
      </c>
      <c r="T137" s="508" t="inlineStr">
        <is>
          <t>28-38</t>
        </is>
      </c>
      <c r="U137" s="508" t="inlineStr">
        <is>
          <t>32-34</t>
        </is>
      </c>
      <c r="V137" s="508" t="inlineStr">
        <is>
          <t>C/O</t>
        </is>
      </c>
      <c r="W137" s="508" t="inlineStr">
        <is>
          <t>C/O SS17</t>
        </is>
      </c>
      <c r="X137" s="508" t="inlineStr">
        <is>
          <t>SEASONAL MAIN</t>
        </is>
      </c>
      <c r="Y137" s="427" t="inlineStr">
        <is>
          <t>TUNISIA</t>
        </is>
      </c>
      <c r="Z137" s="427" t="inlineStr">
        <is>
          <t>ARTLAB</t>
        </is>
      </c>
      <c r="AA137" s="427" t="inlineStr">
        <is>
          <t>ARTLAB</t>
        </is>
      </c>
      <c r="AB137" s="427" t="inlineStr">
        <is>
          <t>INTERWASHING</t>
        </is>
      </c>
      <c r="AC137" s="508" t="n"/>
      <c r="AD137" s="415" t="inlineStr">
        <is>
          <t>ORTA</t>
        </is>
      </c>
      <c r="AE137" s="415" t="inlineStr">
        <is>
          <t>9586A-46 i-Core glory Polar</t>
        </is>
      </c>
      <c r="AF137" s="508" t="n"/>
      <c r="AG137" s="415" t="n">
        <v>52</v>
      </c>
      <c r="AH137" s="503" t="inlineStr">
        <is>
          <t>98% Sustainable fabric</t>
        </is>
      </c>
      <c r="AI137" s="508" t="inlineStr">
        <is>
          <t>98% Organic cotton, 2% elastane</t>
        </is>
      </c>
      <c r="AJ137" s="416" t="inlineStr">
        <is>
          <t>13 oz</t>
        </is>
      </c>
      <c r="AK137" s="417" t="n">
        <v>5.25</v>
      </c>
      <c r="AL137" s="506" t="n"/>
      <c r="AM137" s="506" t="n"/>
      <c r="AN137" s="508" t="n"/>
      <c r="AO137" s="419" t="n"/>
      <c r="AP137" s="419" t="n"/>
      <c r="AQ137" s="419" t="n"/>
      <c r="AR137" s="420" t="n"/>
      <c r="AS137" s="421" t="inlineStr">
        <is>
          <t>HH</t>
        </is>
      </c>
      <c r="AT137" s="421" t="inlineStr">
        <is>
          <t>EUR</t>
        </is>
      </c>
      <c r="AU137" s="421" t="inlineStr">
        <is>
          <t>FOB</t>
        </is>
      </c>
      <c r="AV137" s="421" t="inlineStr">
        <is>
          <t>90 DAYS NETT</t>
        </is>
      </c>
      <c r="AW137" s="421" t="inlineStr">
        <is>
          <t>cfmd</t>
        </is>
      </c>
      <c r="AX137" s="421">
        <f>IFERROR((BI137*(1-[1]Assumptions!$K$3))*(1-BG137),0)</f>
        <v/>
      </c>
      <c r="AY137" s="421" t="n">
        <v>45</v>
      </c>
      <c r="AZ137" s="421" t="n"/>
      <c r="BA137" s="421" t="n">
        <v>25.5</v>
      </c>
      <c r="BB137" s="422">
        <f>IFERROR(((IF(BA137&gt;0, BA137, IF(AZ137&gt;0, AZ137, 0))))*INDEX(Assumptions!$B:$B,MATCH(Y137,Assumptions!$A:$A,0)),0)</f>
        <v/>
      </c>
      <c r="BC137" s="422">
        <f>IFERROR(((IF(BA137&gt;0, BA137, IF(AZ137&gt;0, AZ137, 0))))*INDEX(Assumptions!$C:$C,MATCH(Y137,Assumptions!$A:$A,0)),0)</f>
        <v/>
      </c>
      <c r="BD137" s="422">
        <f>IFERROR(((IF(BA137&gt;0, BA137, IF(AZ137&gt;0, AZ137, 0))))*INDEX(Assumptions!$D:$D,MATCH(Y137,Assumptions!$A:$A,0)),0)</f>
        <v/>
      </c>
      <c r="BE137" s="422">
        <f>IFERROR(((IF(BA137&gt;0, BA137, IF(AZ137&gt;0, AZ137, 0))))*INDEX(Assumptions!$G:$G,MATCH(Z137,Assumptions!$F:$F,0)),0)</f>
        <v/>
      </c>
      <c r="BF137" s="422">
        <f>SUM(BB137:BE137)</f>
        <v/>
      </c>
      <c r="BG137" s="423">
        <f>IFERROR(INDEX(Assumptions!$B:$B,MATCH(Y137,Assumptions!$A:$A,0))+INDEX(Assumptions!$C:$C,MATCH(Y137,Assumptions!$A:$A,0))+INDEX(Assumptions!$D:$D,MATCH(Y137,Assumptions!$A:$A,0))+INDEX(Assumptions!$G:$G,MATCH(Z137,Assumptions!$F:$F,0)),0)</f>
        <v/>
      </c>
      <c r="BH137" s="421">
        <f>((IF(BA137&gt;0, BA137, IF(AZ137&gt;0, AZ137, 0))))+BF137</f>
        <v/>
      </c>
      <c r="BI137" s="421">
        <f>BL137/BK137</f>
        <v/>
      </c>
      <c r="BJ137" s="421">
        <f>BL137/2.38</f>
        <v/>
      </c>
      <c r="BK137" s="508" t="n">
        <v>2.5</v>
      </c>
      <c r="BL137" s="421" t="n">
        <v>139.95</v>
      </c>
      <c r="BM137" s="510">
        <f>IF(SUM(AZ137:BA137)=0,0,(BI137-BH137)/BI137)</f>
        <v/>
      </c>
      <c r="BN137" s="421">
        <f>AY137*CA137</f>
        <v/>
      </c>
      <c r="BO137" s="421" t="n"/>
      <c r="BP137" s="421" t="n"/>
      <c r="BQ137" s="425" t="n">
        <v>42605</v>
      </c>
      <c r="BR137" s="425" t="n"/>
      <c r="BS137" s="425" t="n"/>
      <c r="BT137" s="427" t="n"/>
      <c r="BU137" s="425" t="n"/>
      <c r="BV137" s="425" t="n"/>
      <c r="BW137" s="425" t="n"/>
      <c r="BX137" s="425" t="n"/>
      <c r="BY137" s="425" t="n"/>
      <c r="BZ137" s="425" t="n"/>
      <c r="CA137" s="429" t="n">
        <v>0</v>
      </c>
      <c r="CB137" s="429" t="n"/>
      <c r="CC137" s="429" t="n"/>
      <c r="CD137" s="430" t="n"/>
      <c r="CE137" s="675" t="n"/>
      <c r="CF137" s="675" t="n"/>
      <c r="CG137" s="675" t="n"/>
      <c r="CH137" s="489" t="inlineStr">
        <is>
          <t>N/A</t>
        </is>
      </c>
      <c r="CI137" s="676" t="n">
        <v>42852</v>
      </c>
      <c r="CJ137" s="433" t="inlineStr">
        <is>
          <t>N/A</t>
        </is>
      </c>
      <c r="CK137" s="690" t="n"/>
      <c r="CL137" s="435" t="n"/>
      <c r="CM137" s="435" t="n"/>
      <c r="CN137" s="435" t="n">
        <v>42858</v>
      </c>
      <c r="CO137" s="435" t="n"/>
      <c r="CP137" s="435" t="n"/>
      <c r="CQ137" s="514" t="n">
        <v>42908</v>
      </c>
      <c r="CR137" s="430" t="inlineStr">
        <is>
          <t>Tunisia</t>
        </is>
      </c>
      <c r="CS137" s="429" t="n">
        <v>5</v>
      </c>
      <c r="CT137" s="675" t="n"/>
      <c r="CU137" s="675" t="n"/>
      <c r="CV137" s="490" t="n"/>
      <c r="CW137" s="438" t="n"/>
      <c r="CX137" s="438" t="n"/>
      <c r="CY137" s="438" t="n">
        <v>113</v>
      </c>
      <c r="CZ137" s="439">
        <f>CY137*AR137</f>
        <v/>
      </c>
      <c r="DA137" s="438" t="n"/>
      <c r="DB137" s="438" t="n"/>
      <c r="DC137" s="438" t="n"/>
      <c r="DD137" s="438" t="n">
        <v>4013380</v>
      </c>
      <c r="DE137" s="678">
        <f>CY137*BI137</f>
        <v/>
      </c>
      <c r="DF137" s="678">
        <f>DE137-(CY137*BH137)</f>
        <v/>
      </c>
      <c r="DG137" s="584" t="n"/>
      <c r="DH137" s="584" t="n"/>
      <c r="DI137" s="584" t="n"/>
      <c r="DJ137" s="584" t="n"/>
      <c r="DK137" s="584" t="n"/>
      <c r="DL137" s="584" t="n"/>
      <c r="DM137" s="584" t="n"/>
      <c r="DN137" s="584" t="n"/>
      <c r="DO137" s="584" t="n"/>
      <c r="DP137" s="584" t="n"/>
    </row>
    <row customFormat="1" customHeight="1" ht="15" r="138" s="530">
      <c r="A138" s="415" t="inlineStr">
        <is>
          <t>K170751107</t>
        </is>
      </c>
      <c r="B138" s="415" t="n">
        <v>1010103467</v>
      </c>
      <c r="C138" s="404" t="inlineStr">
        <is>
          <t>RAW</t>
        </is>
      </c>
      <c r="D138" s="415" t="inlineStr">
        <is>
          <t>CHARLES</t>
        </is>
      </c>
      <c r="E138" s="415" t="inlineStr">
        <is>
          <t>DRY COMFORT STRETCH</t>
        </is>
      </c>
      <c r="F138" s="415" t="n">
        <v>1</v>
      </c>
      <c r="G138" s="405" t="n"/>
      <c r="H138" s="674" t="n"/>
      <c r="I138" s="415" t="n"/>
      <c r="J138" s="415" t="inlineStr">
        <is>
          <t>JEANS</t>
        </is>
      </c>
      <c r="K138" s="532" t="n">
        <v>62034231</v>
      </c>
      <c r="L138" s="532" t="inlineStr">
        <is>
          <t>Men's or boys' trousers and breeches of cotton denim (excl. knitted or crocheted, industrial and occupational, bib and brace overalls and underpants)</t>
        </is>
      </c>
      <c r="M138" s="524" t="inlineStr">
        <is>
          <t>MEN</t>
        </is>
      </c>
      <c r="N138" s="415" t="n"/>
      <c r="O138" s="411" t="inlineStr">
        <is>
          <t>C/O</t>
        </is>
      </c>
      <c r="P138" s="508" t="inlineStr">
        <is>
          <t>N/A</t>
        </is>
      </c>
      <c r="Q138" s="508" t="n"/>
      <c r="R138" s="508" t="inlineStr">
        <is>
          <t>COMFORT</t>
        </is>
      </c>
      <c r="S138" s="508" t="inlineStr">
        <is>
          <t>MID RISE SLIM</t>
        </is>
      </c>
      <c r="T138" s="508" t="inlineStr">
        <is>
          <t>28-38</t>
        </is>
      </c>
      <c r="U138" s="508" t="inlineStr">
        <is>
          <t>32-34</t>
        </is>
      </c>
      <c r="V138" s="508" t="inlineStr">
        <is>
          <t>C/O</t>
        </is>
      </c>
      <c r="W138" s="508" t="inlineStr">
        <is>
          <t>C/O SS17</t>
        </is>
      </c>
      <c r="X138" s="508" t="inlineStr">
        <is>
          <t>EVERLASTIN'</t>
        </is>
      </c>
      <c r="Y138" s="427" t="inlineStr">
        <is>
          <t>TUNISIA</t>
        </is>
      </c>
      <c r="Z138" s="427" t="inlineStr">
        <is>
          <t>ARTLAB</t>
        </is>
      </c>
      <c r="AA138" s="427" t="inlineStr">
        <is>
          <t>ARTLAB</t>
        </is>
      </c>
      <c r="AB138" s="427" t="inlineStr">
        <is>
          <t>-</t>
        </is>
      </c>
      <c r="AC138" s="508" t="n"/>
      <c r="AD138" s="508" t="inlineStr">
        <is>
          <t>ORTA</t>
        </is>
      </c>
      <c r="AE138" s="508" t="inlineStr">
        <is>
          <t>9541B-43</t>
        </is>
      </c>
      <c r="AF138" s="508" t="n"/>
      <c r="AG138" s="415" t="inlineStr">
        <is>
          <t>TBC</t>
        </is>
      </c>
      <c r="AH138" s="503" t="inlineStr">
        <is>
          <t>98% Sustainable fabric</t>
        </is>
      </c>
      <c r="AI138" s="508" t="inlineStr">
        <is>
          <t>98% Organic cotton, 2% elastane</t>
        </is>
      </c>
      <c r="AJ138" s="416" t="inlineStr">
        <is>
          <t>12 oz</t>
        </is>
      </c>
      <c r="AK138" s="506" t="inlineStr">
        <is>
          <t>4,8 / 145</t>
        </is>
      </c>
      <c r="AL138" s="506" t="n"/>
      <c r="AM138" s="506" t="n"/>
      <c r="AN138" s="508" t="inlineStr">
        <is>
          <t>N/A</t>
        </is>
      </c>
      <c r="AO138" s="419" t="n"/>
      <c r="AP138" s="419" t="n"/>
      <c r="AQ138" s="419" t="n"/>
      <c r="AR138" s="420" t="n">
        <v>1.27</v>
      </c>
      <c r="AS138" s="421" t="n"/>
      <c r="AT138" s="421" t="inlineStr">
        <is>
          <t>EUR</t>
        </is>
      </c>
      <c r="AU138" s="421" t="inlineStr">
        <is>
          <t>FOB</t>
        </is>
      </c>
      <c r="AV138" s="421" t="inlineStr">
        <is>
          <t>90 DAYS NETT</t>
        </is>
      </c>
      <c r="AW138" s="421" t="inlineStr">
        <is>
          <t>cfmd</t>
        </is>
      </c>
      <c r="AX138" s="421">
        <f>IFERROR((BI138*(1-[1]Assumptions!$K$3))*(1-BG138),0)</f>
        <v/>
      </c>
      <c r="AY138" s="421" t="n">
        <v>45</v>
      </c>
      <c r="AZ138" s="421" t="n"/>
      <c r="BA138" s="421" t="n">
        <v>17.8</v>
      </c>
      <c r="BB138" s="422">
        <f>IFERROR(((IF(BA138&gt;0, BA138, IF(AZ138&gt;0, AZ138, 0))))*INDEX(Assumptions!$B:$B,MATCH(Y138,Assumptions!$A:$A,0)),0)</f>
        <v/>
      </c>
      <c r="BC138" s="422">
        <f>IFERROR(((IF(BA138&gt;0, BA138, IF(AZ138&gt;0, AZ138, 0))))*INDEX(Assumptions!$C:$C,MATCH(Y138,Assumptions!$A:$A,0)),0)</f>
        <v/>
      </c>
      <c r="BD138" s="422">
        <f>IFERROR(((IF(BA138&gt;0, BA138, IF(AZ138&gt;0, AZ138, 0))))*INDEX(Assumptions!$D:$D,MATCH(Y138,Assumptions!$A:$A,0)),0)</f>
        <v/>
      </c>
      <c r="BE138" s="422">
        <f>IFERROR(((IF(BA138&gt;0, BA138, IF(AZ138&gt;0, AZ138, 0))))*INDEX(Assumptions!$G:$G,MATCH(Z138,Assumptions!$F:$F,0)),0)</f>
        <v/>
      </c>
      <c r="BF138" s="422">
        <f>SUM(BB138:BE138)</f>
        <v/>
      </c>
      <c r="BG138" s="423">
        <f>IFERROR(INDEX(Assumptions!$B:$B,MATCH(Y138,Assumptions!$A:$A,0))+INDEX(Assumptions!$C:$C,MATCH(Y138,Assumptions!$A:$A,0))+INDEX(Assumptions!$D:$D,MATCH(Y138,Assumptions!$A:$A,0))+INDEX(Assumptions!$G:$G,MATCH(Z138,Assumptions!$F:$F,0)),0)</f>
        <v/>
      </c>
      <c r="BH138" s="421">
        <f>((IF(BA138&gt;0, BA138, IF(AZ138&gt;0, AZ138, 0))))+BF138</f>
        <v/>
      </c>
      <c r="BI138" s="421">
        <f>BL138/BK138</f>
        <v/>
      </c>
      <c r="BJ138" s="421">
        <f>BL138/2.38</f>
        <v/>
      </c>
      <c r="BK138" s="508" t="n">
        <v>2.5</v>
      </c>
      <c r="BL138" s="421" t="n">
        <v>99.95</v>
      </c>
      <c r="BM138" s="510">
        <f>IF(SUM(AZ138:BA138)=0,0,(BI138-BH138)/BI138)</f>
        <v/>
      </c>
      <c r="BN138" s="421">
        <f>AY138*CA138</f>
        <v/>
      </c>
      <c r="BO138" s="421" t="inlineStr">
        <is>
          <t>-</t>
        </is>
      </c>
      <c r="BP138" s="421" t="n"/>
      <c r="BQ138" s="425" t="n">
        <v>42605</v>
      </c>
      <c r="BR138" s="425" t="n"/>
      <c r="BS138" s="425" t="n"/>
      <c r="BT138" s="427" t="n"/>
      <c r="BU138" s="425" t="n"/>
      <c r="BV138" s="425" t="n"/>
      <c r="BW138" s="425" t="inlineStr">
        <is>
          <t>N/A</t>
        </is>
      </c>
      <c r="BX138" s="425" t="n"/>
      <c r="BY138" s="425" t="n"/>
      <c r="BZ138" s="425" t="n"/>
      <c r="CA138" s="429" t="n">
        <v>0</v>
      </c>
      <c r="CB138" s="429" t="inlineStr">
        <is>
          <t>N/A</t>
        </is>
      </c>
      <c r="CC138" s="429" t="n"/>
      <c r="CD138" s="430" t="inlineStr">
        <is>
          <t>N/A</t>
        </is>
      </c>
      <c r="CE138" s="675" t="n"/>
      <c r="CF138" s="675" t="n"/>
      <c r="CG138" s="675" t="n"/>
      <c r="CH138" s="489" t="inlineStr">
        <is>
          <t>N/A</t>
        </is>
      </c>
      <c r="CI138" s="676" t="inlineStr">
        <is>
          <t>N/A</t>
        </is>
      </c>
      <c r="CJ138" s="433" t="inlineStr">
        <is>
          <t>N/A</t>
        </is>
      </c>
      <c r="CK138" s="690" t="n"/>
      <c r="CL138" s="435" t="n"/>
      <c r="CM138" s="435" t="n"/>
      <c r="CN138" s="435" t="n">
        <v>42858</v>
      </c>
      <c r="CO138" s="435" t="n"/>
      <c r="CP138" s="435" t="n"/>
      <c r="CQ138" s="430" t="n">
        <v>42908</v>
      </c>
      <c r="CR138" s="430" t="inlineStr">
        <is>
          <t>Tunisia</t>
        </is>
      </c>
      <c r="CS138" s="429" t="n">
        <v>5</v>
      </c>
      <c r="CT138" s="675" t="inlineStr">
        <is>
          <t>Too long will be repaired + missing pocket bag print</t>
        </is>
      </c>
      <c r="CU138" s="675" t="n"/>
      <c r="CV138" s="490" t="n"/>
      <c r="CW138" s="438" t="n"/>
      <c r="CX138" s="438" t="n"/>
      <c r="CY138" s="438" t="n">
        <v>253</v>
      </c>
      <c r="CZ138" s="439">
        <f>CY138*AR138</f>
        <v/>
      </c>
      <c r="DA138" s="438" t="n"/>
      <c r="DB138" s="438" t="n"/>
      <c r="DC138" s="438" t="n"/>
      <c r="DD138" s="438" t="n">
        <v>4013315</v>
      </c>
      <c r="DE138" s="678">
        <f>CY138*BI138</f>
        <v/>
      </c>
      <c r="DF138" s="678">
        <f>DE138-(CY138*BH138)</f>
        <v/>
      </c>
      <c r="DG138" s="535" t="n"/>
      <c r="DH138" s="535" t="n"/>
      <c r="DI138" s="535" t="n"/>
      <c r="DJ138" s="535" t="n"/>
      <c r="DK138" s="535" t="n"/>
      <c r="DL138" s="535" t="n"/>
      <c r="DM138" s="535" t="n"/>
      <c r="DN138" s="535" t="n"/>
      <c r="DO138" s="535" t="n"/>
      <c r="DP138" s="535" t="n"/>
    </row>
    <row customFormat="1" customHeight="1" ht="15" r="139" s="530">
      <c r="A139" s="415" t="inlineStr">
        <is>
          <t>K170751108</t>
        </is>
      </c>
      <c r="B139" s="415" t="n">
        <v>1010103809</v>
      </c>
      <c r="C139" s="404" t="inlineStr">
        <is>
          <t>D.USED</t>
        </is>
      </c>
      <c r="D139" s="415" t="inlineStr">
        <is>
          <t>CHARLES</t>
        </is>
      </c>
      <c r="E139" s="415" t="inlineStr">
        <is>
          <t>MIDNIGHT OVERDYE</t>
        </is>
      </c>
      <c r="F139" s="415" t="n">
        <v>1</v>
      </c>
      <c r="G139" s="405" t="n"/>
      <c r="H139" s="686" t="n">
        <v>42760</v>
      </c>
      <c r="I139" s="415" t="n"/>
      <c r="J139" s="415" t="inlineStr">
        <is>
          <t>JEANS</t>
        </is>
      </c>
      <c r="K139" s="532" t="n">
        <v>62034231</v>
      </c>
      <c r="L139" s="532" t="inlineStr">
        <is>
          <t>Men's or boys' trousers and breeches of cotton denim (excl. knitted or crocheted, industrial and occupational, bib and brace overalls and underpants)</t>
        </is>
      </c>
      <c r="M139" s="524" t="inlineStr">
        <is>
          <t>MEN</t>
        </is>
      </c>
      <c r="N139" s="415" t="n"/>
      <c r="O139" s="411" t="inlineStr">
        <is>
          <t>C/O</t>
        </is>
      </c>
      <c r="P139" s="508" t="inlineStr">
        <is>
          <t>PP SPRAY</t>
        </is>
      </c>
      <c r="Q139" s="508" t="n"/>
      <c r="R139" s="508" t="n"/>
      <c r="S139" s="508" t="inlineStr">
        <is>
          <t>MID RISE SLIM</t>
        </is>
      </c>
      <c r="T139" s="508" t="inlineStr">
        <is>
          <t>28-38</t>
        </is>
      </c>
      <c r="U139" s="508" t="inlineStr">
        <is>
          <t>32-34</t>
        </is>
      </c>
      <c r="V139" s="508" t="inlineStr">
        <is>
          <t>C/O</t>
        </is>
      </c>
      <c r="W139" s="508" t="n"/>
      <c r="X139" s="508" t="inlineStr">
        <is>
          <t>SEASONAL MAIN</t>
        </is>
      </c>
      <c r="Y139" s="427" t="inlineStr">
        <is>
          <t>TUNISIA</t>
        </is>
      </c>
      <c r="Z139" s="427" t="inlineStr">
        <is>
          <t>ARTLAB</t>
        </is>
      </c>
      <c r="AA139" s="427" t="inlineStr">
        <is>
          <t>ARTLAB</t>
        </is>
      </c>
      <c r="AB139" s="427" t="inlineStr">
        <is>
          <t>INTERWASHING</t>
        </is>
      </c>
      <c r="AC139" s="508" t="n"/>
      <c r="AD139" s="508" t="inlineStr">
        <is>
          <t>ORTA</t>
        </is>
      </c>
      <c r="AE139" s="415" t="inlineStr">
        <is>
          <t>9585B-33</t>
        </is>
      </c>
      <c r="AF139" s="508" t="inlineStr">
        <is>
          <t>8251 Carbon black OD</t>
        </is>
      </c>
      <c r="AG139" s="415" t="n">
        <v>36</v>
      </c>
      <c r="AH139" s="508" t="inlineStr">
        <is>
          <t>93% Sustainable fabric</t>
        </is>
      </c>
      <c r="AI139" s="508" t="inlineStr">
        <is>
          <t>78% Organic cotton, 15% tencel lyocell, 5% polyester, 2% elastane</t>
        </is>
      </c>
      <c r="AJ139" s="506" t="inlineStr">
        <is>
          <t>12 oz</t>
        </is>
      </c>
      <c r="AK139" s="417" t="inlineStr">
        <is>
          <t>5,45 / 127</t>
        </is>
      </c>
      <c r="AL139" s="506" t="n"/>
      <c r="AM139" s="506" t="n"/>
      <c r="AN139" s="508" t="inlineStr">
        <is>
          <t>N/A</t>
        </is>
      </c>
      <c r="AO139" s="419" t="n"/>
      <c r="AP139" s="419" t="n"/>
      <c r="AQ139" s="419" t="n"/>
      <c r="AR139" s="420" t="n"/>
      <c r="AS139" s="446" t="inlineStr">
        <is>
          <t>HH</t>
        </is>
      </c>
      <c r="AT139" s="421" t="inlineStr">
        <is>
          <t>EUR</t>
        </is>
      </c>
      <c r="AU139" s="421" t="inlineStr">
        <is>
          <t>FOB</t>
        </is>
      </c>
      <c r="AV139" s="421" t="inlineStr">
        <is>
          <t>90 DAYS NETT</t>
        </is>
      </c>
      <c r="AW139" s="446" t="n">
        <v>26</v>
      </c>
      <c r="AX139" s="421">
        <f>IFERROR((BI139*(1-[1]Assumptions!$K$3))*(1-BG139),0)</f>
        <v/>
      </c>
      <c r="AY139" s="421" t="n">
        <v>45</v>
      </c>
      <c r="AZ139" s="421" t="n"/>
      <c r="BA139" s="421" t="n">
        <v>26</v>
      </c>
      <c r="BB139" s="422">
        <f>IFERROR(((IF(BA139&gt;0, BA139, IF(AZ139&gt;0, AZ139, 0))))*INDEX(Assumptions!$B:$B,MATCH(Y139,Assumptions!$A:$A,0)),0)</f>
        <v/>
      </c>
      <c r="BC139" s="422">
        <f>IFERROR(((IF(BA139&gt;0, BA139, IF(AZ139&gt;0, AZ139, 0))))*INDEX(Assumptions!$C:$C,MATCH(Y139,Assumptions!$A:$A,0)),0)</f>
        <v/>
      </c>
      <c r="BD139" s="422">
        <f>IFERROR(((IF(BA139&gt;0, BA139, IF(AZ139&gt;0, AZ139, 0))))*INDEX(Assumptions!$D:$D,MATCH(Y139,Assumptions!$A:$A,0)),0)</f>
        <v/>
      </c>
      <c r="BE139" s="422">
        <f>IFERROR(((IF(BA139&gt;0, BA139, IF(AZ139&gt;0, AZ139, 0))))*INDEX(Assumptions!$G:$G,MATCH(Z139,Assumptions!$F:$F,0)),0)</f>
        <v/>
      </c>
      <c r="BF139" s="422">
        <f>SUM(BB139:BE139)</f>
        <v/>
      </c>
      <c r="BG139" s="423">
        <f>IFERROR(INDEX(Assumptions!$B:$B,MATCH(Y139,Assumptions!$A:$A,0))+INDEX(Assumptions!$C:$C,MATCH(Y139,Assumptions!$A:$A,0))+INDEX(Assumptions!$D:$D,MATCH(Y139,Assumptions!$A:$A,0))+INDEX(Assumptions!$G:$G,MATCH(Z139,Assumptions!$F:$F,0)),0)</f>
        <v/>
      </c>
      <c r="BH139" s="421">
        <f>((IF(BA139&gt;0, BA139, IF(AZ139&gt;0, AZ139, 0))))+BF139</f>
        <v/>
      </c>
      <c r="BI139" s="421">
        <f>BL139/BK139</f>
        <v/>
      </c>
      <c r="BJ139" s="421">
        <f>BL139/2.38</f>
        <v/>
      </c>
      <c r="BK139" s="508" t="n">
        <v>2.5</v>
      </c>
      <c r="BL139" s="421" t="n">
        <v>139.95</v>
      </c>
      <c r="BM139" s="510">
        <f>IF(SUM(AZ139:BA139)=0,0,(BI139-BH139)/BI139)</f>
        <v/>
      </c>
      <c r="BN139" s="421">
        <f>AY139*CA139</f>
        <v/>
      </c>
      <c r="BO139" s="421" t="n"/>
      <c r="BP139" s="421" t="n"/>
      <c r="BQ139" s="425" t="n"/>
      <c r="BR139" s="425" t="n"/>
      <c r="BS139" s="425" t="n"/>
      <c r="BT139" s="427" t="n"/>
      <c r="BU139" s="425" t="n"/>
      <c r="BV139" s="425" t="n"/>
      <c r="BW139" s="425" t="n"/>
      <c r="BX139" s="425" t="n"/>
      <c r="BY139" s="425" t="n"/>
      <c r="BZ139" s="425" t="n"/>
      <c r="CA139" s="429" t="n">
        <v>0</v>
      </c>
      <c r="CB139" s="429" t="inlineStr">
        <is>
          <t>N/A</t>
        </is>
      </c>
      <c r="CC139" s="429" t="n"/>
      <c r="CD139" s="430" t="inlineStr">
        <is>
          <t>N/A</t>
        </is>
      </c>
      <c r="CE139" s="675" t="n"/>
      <c r="CF139" s="675" t="n"/>
      <c r="CG139" s="675" t="n"/>
      <c r="CH139" s="489" t="n"/>
      <c r="CI139" s="676" t="n">
        <v>42852</v>
      </c>
      <c r="CJ139" s="433" t="n"/>
      <c r="CK139" s="690" t="n"/>
      <c r="CL139" s="435" t="n"/>
      <c r="CM139" s="435" t="n"/>
      <c r="CN139" s="435" t="n">
        <v>42877</v>
      </c>
      <c r="CO139" s="435" t="n"/>
      <c r="CP139" s="435" t="n"/>
      <c r="CQ139" s="430" t="n">
        <v>42936</v>
      </c>
      <c r="CR139" s="430" t="inlineStr">
        <is>
          <t>Tunisia</t>
        </is>
      </c>
      <c r="CS139" s="429" t="n"/>
      <c r="CT139" s="675" t="n"/>
      <c r="CU139" s="675" t="n"/>
      <c r="CV139" s="490" t="n"/>
      <c r="CW139" s="438" t="n"/>
      <c r="CX139" s="438" t="n"/>
      <c r="CY139" s="438" t="n">
        <v>481</v>
      </c>
      <c r="CZ139" s="439">
        <f>CY139*AR139</f>
        <v/>
      </c>
      <c r="DA139" s="438" t="n"/>
      <c r="DB139" s="438" t="n"/>
      <c r="DC139" s="438" t="n"/>
      <c r="DD139" s="438" t="n">
        <v>4013329</v>
      </c>
      <c r="DE139" s="678">
        <f>CY139*BI139</f>
        <v/>
      </c>
      <c r="DF139" s="678">
        <f>DE139-(CY139*BH139)</f>
        <v/>
      </c>
      <c r="DG139" s="535" t="n"/>
      <c r="DH139" s="535" t="n"/>
      <c r="DI139" s="535" t="n"/>
      <c r="DJ139" s="535" t="n"/>
      <c r="DK139" s="535" t="n"/>
      <c r="DL139" s="535" t="n"/>
      <c r="DM139" s="535" t="n"/>
      <c r="DN139" s="535" t="n"/>
      <c r="DO139" s="535" t="n"/>
      <c r="DP139" s="535" t="n"/>
    </row>
    <row customFormat="1" customHeight="1" ht="15" r="140" s="530">
      <c r="A140" s="415" t="inlineStr">
        <is>
          <t>K170751200</t>
        </is>
      </c>
      <c r="B140" s="415" t="n">
        <v>1010103488</v>
      </c>
      <c r="C140" s="404" t="inlineStr">
        <is>
          <t>RAW</t>
        </is>
      </c>
      <c r="D140" s="415" t="inlineStr">
        <is>
          <t>JOHN SELVAGE</t>
        </is>
      </c>
      <c r="E140" s="415" t="inlineStr">
        <is>
          <t>DRY SELVAGE</t>
        </is>
      </c>
      <c r="F140" s="415" t="n">
        <v>1</v>
      </c>
      <c r="G140" s="405" t="n"/>
      <c r="H140" s="674" t="n"/>
      <c r="I140" s="415" t="n"/>
      <c r="J140" s="415" t="inlineStr">
        <is>
          <t>JEANS</t>
        </is>
      </c>
      <c r="K140" s="532" t="n">
        <v>62034231</v>
      </c>
      <c r="L140" s="532" t="inlineStr">
        <is>
          <t>Men's or boys' trousers and breeches of cotton denim (excl. knitted or crocheted, industrial and occupational, bib and brace overalls and underpants)</t>
        </is>
      </c>
      <c r="M140" s="524" t="inlineStr">
        <is>
          <t>MEN</t>
        </is>
      </c>
      <c r="N140" s="415" t="n"/>
      <c r="O140" s="411" t="n"/>
      <c r="P140" s="508" t="inlineStr">
        <is>
          <t>N/A</t>
        </is>
      </c>
      <c r="Q140" s="508" t="n"/>
      <c r="R140" s="508" t="inlineStr">
        <is>
          <t>NON</t>
        </is>
      </c>
      <c r="S140" s="508" t="inlineStr">
        <is>
          <t>LONG RISE SLIM</t>
        </is>
      </c>
      <c r="T140" s="508" t="inlineStr">
        <is>
          <t>28-38</t>
        </is>
      </c>
      <c r="U140" s="508" t="inlineStr">
        <is>
          <t>32-34</t>
        </is>
      </c>
      <c r="V140" s="415" t="inlineStr">
        <is>
          <t>C/O</t>
        </is>
      </c>
      <c r="W140" s="415" t="inlineStr">
        <is>
          <t>C/O</t>
        </is>
      </c>
      <c r="X140" s="416" t="inlineStr">
        <is>
          <t>KINGS OF SHUTTLE LOOM</t>
        </is>
      </c>
      <c r="Y140" s="427" t="inlineStr">
        <is>
          <t>TUNISIA</t>
        </is>
      </c>
      <c r="Z140" s="427" t="inlineStr">
        <is>
          <t>ARTLAB</t>
        </is>
      </c>
      <c r="AA140" s="427" t="inlineStr">
        <is>
          <t>ARTLAB</t>
        </is>
      </c>
      <c r="AB140" s="427" t="inlineStr">
        <is>
          <t>-</t>
        </is>
      </c>
      <c r="AC140" s="508" t="n"/>
      <c r="AD140" s="508" t="inlineStr">
        <is>
          <t>CANDIANI</t>
        </is>
      </c>
      <c r="AE140" s="508" t="inlineStr">
        <is>
          <t>SL7276 Sioux crispy organic</t>
        </is>
      </c>
      <c r="AF140" s="508" t="n"/>
      <c r="AG140" s="415" t="n"/>
      <c r="AH140" s="508" t="inlineStr">
        <is>
          <t>100% Sustainable fabric</t>
        </is>
      </c>
      <c r="AI140" s="508" t="inlineStr">
        <is>
          <t>100% Organic cotton</t>
        </is>
      </c>
      <c r="AJ140" s="416" t="inlineStr">
        <is>
          <t>13 oz</t>
        </is>
      </c>
      <c r="AK140" s="506" t="inlineStr">
        <is>
          <t>4,9 / 80</t>
        </is>
      </c>
      <c r="AL140" s="506" t="n">
        <v>1500</v>
      </c>
      <c r="AM140" s="506" t="inlineStr">
        <is>
          <t>6-7</t>
        </is>
      </c>
      <c r="AN140" s="508" t="n"/>
      <c r="AO140" s="419" t="n"/>
      <c r="AP140" s="419" t="n"/>
      <c r="AQ140" s="419" t="n"/>
      <c r="AR140" s="420" t="n"/>
      <c r="AS140" s="421" t="inlineStr">
        <is>
          <t>HH</t>
        </is>
      </c>
      <c r="AT140" s="421" t="inlineStr">
        <is>
          <t>EUR</t>
        </is>
      </c>
      <c r="AU140" s="421" t="inlineStr">
        <is>
          <t>FOB</t>
        </is>
      </c>
      <c r="AV140" s="421" t="inlineStr">
        <is>
          <t>90 DAYS NETT</t>
        </is>
      </c>
      <c r="AW140" s="421" t="inlineStr">
        <is>
          <t>cfmd</t>
        </is>
      </c>
      <c r="AX140" s="421">
        <f>IFERROR((BI140*(1-[1]Assumptions!$K$3))*(1-BG140),0)</f>
        <v/>
      </c>
      <c r="AY140" s="421" t="n">
        <v>45</v>
      </c>
      <c r="AZ140" s="421" t="n"/>
      <c r="BA140" s="421" t="n">
        <v>23.8</v>
      </c>
      <c r="BB140" s="422">
        <f>IFERROR(((IF(BA140&gt;0, BA140, IF(AZ140&gt;0, AZ140, 0))))*INDEX(Assumptions!$B:$B,MATCH(Y140,Assumptions!$A:$A,0)),0)</f>
        <v/>
      </c>
      <c r="BC140" s="422">
        <f>IFERROR(((IF(BA140&gt;0, BA140, IF(AZ140&gt;0, AZ140, 0))))*INDEX(Assumptions!$C:$C,MATCH(Y140,Assumptions!$A:$A,0)),0)</f>
        <v/>
      </c>
      <c r="BD140" s="422">
        <f>IFERROR(((IF(BA140&gt;0, BA140, IF(AZ140&gt;0, AZ140, 0))))*INDEX(Assumptions!$D:$D,MATCH(Y140,Assumptions!$A:$A,0)),0)</f>
        <v/>
      </c>
      <c r="BE140" s="422">
        <f>IFERROR(((IF(BA140&gt;0, BA140, IF(AZ140&gt;0, AZ140, 0))))*INDEX(Assumptions!$G:$G,MATCH(Z140,Assumptions!$F:$F,0)),0)</f>
        <v/>
      </c>
      <c r="BF140" s="422">
        <f>SUM(BB140:BE140)</f>
        <v/>
      </c>
      <c r="BG140" s="423">
        <f>IFERROR(INDEX(Assumptions!$B:$B,MATCH(Y140,Assumptions!$A:$A,0))+INDEX(Assumptions!$C:$C,MATCH(Y140,Assumptions!$A:$A,0))+INDEX(Assumptions!$D:$D,MATCH(Y140,Assumptions!$A:$A,0))+INDEX(Assumptions!$G:$G,MATCH(Z140,Assumptions!$F:$F,0)),0)</f>
        <v/>
      </c>
      <c r="BH140" s="421">
        <f>((IF(BA140&gt;0, BA140, IF(AZ140&gt;0, AZ140, 0))))+BF140</f>
        <v/>
      </c>
      <c r="BI140" s="421">
        <f>BL140/BK140</f>
        <v/>
      </c>
      <c r="BJ140" s="421">
        <f>BL140/2.38</f>
        <v/>
      </c>
      <c r="BK140" s="508" t="n">
        <v>2.5</v>
      </c>
      <c r="BL140" s="421" t="n">
        <v>149.95</v>
      </c>
      <c r="BM140" s="510">
        <f>IF(SUM(AZ140:BA140)=0,0,(BI140-BH140)/BI140)</f>
        <v/>
      </c>
      <c r="BN140" s="421">
        <f>AY140*CA140</f>
        <v/>
      </c>
      <c r="BO140" s="421" t="inlineStr">
        <is>
          <t>-</t>
        </is>
      </c>
      <c r="BP140" s="421" t="n"/>
      <c r="BQ140" s="425" t="n"/>
      <c r="BR140" s="528" t="n"/>
      <c r="BS140" s="425" t="n"/>
      <c r="BT140" s="427" t="inlineStr">
        <is>
          <t>0</t>
        </is>
      </c>
      <c r="BU140" s="425" t="n"/>
      <c r="BV140" s="425" t="n"/>
      <c r="BW140" s="425" t="inlineStr">
        <is>
          <t>N/A</t>
        </is>
      </c>
      <c r="BX140" s="427" t="n"/>
      <c r="BY140" s="427" t="n"/>
      <c r="BZ140" s="427" t="n"/>
      <c r="CA140" s="508" t="n">
        <v>0</v>
      </c>
      <c r="CB140" s="429" t="inlineStr">
        <is>
          <t>N/A</t>
        </is>
      </c>
      <c r="CC140" s="429" t="n"/>
      <c r="CD140" s="430" t="inlineStr">
        <is>
          <t>N/A</t>
        </is>
      </c>
      <c r="CE140" s="675" t="n"/>
      <c r="CF140" s="675" t="n"/>
      <c r="CG140" s="675" t="n"/>
      <c r="CH140" s="489" t="inlineStr">
        <is>
          <t>N/A</t>
        </is>
      </c>
      <c r="CI140" s="676" t="inlineStr">
        <is>
          <t>N/A</t>
        </is>
      </c>
      <c r="CJ140" s="433" t="inlineStr">
        <is>
          <t>N/A</t>
        </is>
      </c>
      <c r="CK140" s="690" t="n"/>
      <c r="CL140" s="435" t="n"/>
      <c r="CM140" s="435" t="n"/>
      <c r="CN140" s="435" t="n">
        <v>42852</v>
      </c>
      <c r="CO140" s="435" t="n"/>
      <c r="CP140" s="435" t="n"/>
      <c r="CQ140" s="430" t="n">
        <v>42908</v>
      </c>
      <c r="CR140" s="430" t="inlineStr">
        <is>
          <t>Tunisia</t>
        </is>
      </c>
      <c r="CS140" s="429" t="n">
        <v>5</v>
      </c>
      <c r="CT140" s="675" t="inlineStr">
        <is>
          <t>One size too big</t>
        </is>
      </c>
      <c r="CU140" s="675" t="inlineStr">
        <is>
          <t>One size too big</t>
        </is>
      </c>
      <c r="CV140" s="490" t="n"/>
      <c r="CW140" s="438" t="n"/>
      <c r="CX140" s="438" t="n"/>
      <c r="CY140" s="438" t="n">
        <v>110</v>
      </c>
      <c r="CZ140" s="439">
        <f>CY140*AR140</f>
        <v/>
      </c>
      <c r="DA140" s="438" t="n"/>
      <c r="DB140" s="438" t="n"/>
      <c r="DC140" s="438" t="n"/>
      <c r="DD140" s="438" t="n">
        <v>4013373</v>
      </c>
      <c r="DE140" s="678">
        <f>CY140*BI140</f>
        <v/>
      </c>
      <c r="DF140" s="678">
        <f>DE140-(CY140*BH140)</f>
        <v/>
      </c>
      <c r="DG140" s="568" t="n"/>
      <c r="DH140" s="568" t="n"/>
      <c r="DI140" s="568" t="n"/>
      <c r="DJ140" s="568" t="n"/>
      <c r="DK140" s="568" t="n"/>
      <c r="DL140" s="568" t="n"/>
      <c r="DM140" s="568" t="n"/>
      <c r="DN140" s="568" t="n"/>
      <c r="DO140" s="568" t="n"/>
      <c r="DP140" s="568" t="n"/>
    </row>
    <row customFormat="1" customHeight="1" ht="15" r="141" s="568">
      <c r="A141" s="415" t="inlineStr">
        <is>
          <t>K170751201</t>
        </is>
      </c>
      <c r="B141" s="415" t="n">
        <v>1010103638</v>
      </c>
      <c r="C141" s="532" t="inlineStr">
        <is>
          <t>DGREY</t>
        </is>
      </c>
      <c r="D141" s="415" t="inlineStr">
        <is>
          <t>JOHN</t>
        </is>
      </c>
      <c r="E141" s="415" t="inlineStr">
        <is>
          <t>TINTED GREY</t>
        </is>
      </c>
      <c r="F141" s="415" t="n">
        <v>2</v>
      </c>
      <c r="G141" s="405" t="n"/>
      <c r="H141" s="674" t="n"/>
      <c r="I141" s="415" t="n"/>
      <c r="J141" s="415" t="inlineStr">
        <is>
          <t>JEANS</t>
        </is>
      </c>
      <c r="K141" s="532" t="n">
        <v>62034231</v>
      </c>
      <c r="L141" s="532" t="inlineStr">
        <is>
          <t>Men's or boys' trousers and breeches of cotton denim (excl. knitted or crocheted, industrial and occupational, bib and brace overalls and underpants)</t>
        </is>
      </c>
      <c r="M141" s="524" t="inlineStr">
        <is>
          <t>MEN</t>
        </is>
      </c>
      <c r="N141" s="415" t="n"/>
      <c r="O141" s="411" t="inlineStr">
        <is>
          <t>6-3</t>
        </is>
      </c>
      <c r="P141" s="508" t="inlineStr">
        <is>
          <t xml:space="preserve">PP SPRAY + RESIN + BLEACH </t>
        </is>
      </c>
      <c r="Q141" s="508" t="n"/>
      <c r="R141" s="508" t="inlineStr">
        <is>
          <t>STRETCH</t>
        </is>
      </c>
      <c r="S141" s="508" t="inlineStr">
        <is>
          <t>LONG RISE SLIM</t>
        </is>
      </c>
      <c r="T141" s="508" t="inlineStr">
        <is>
          <t>28-38</t>
        </is>
      </c>
      <c r="U141" s="508" t="inlineStr">
        <is>
          <t>32-34</t>
        </is>
      </c>
      <c r="V141" s="508" t="inlineStr">
        <is>
          <t>C/O</t>
        </is>
      </c>
      <c r="W141" s="508" t="n"/>
      <c r="X141" s="508" t="inlineStr">
        <is>
          <t>SEASONAL MAIN</t>
        </is>
      </c>
      <c r="Y141" s="427" t="inlineStr">
        <is>
          <t>TUNISIA</t>
        </is>
      </c>
      <c r="Z141" s="427" t="inlineStr">
        <is>
          <t>ARTLAB</t>
        </is>
      </c>
      <c r="AA141" s="427" t="inlineStr">
        <is>
          <t>ARTLAB</t>
        </is>
      </c>
      <c r="AB141" s="427" t="inlineStr">
        <is>
          <t>INTERWASHING</t>
        </is>
      </c>
      <c r="AC141" s="508" t="n"/>
      <c r="AD141" s="508" t="inlineStr">
        <is>
          <t>CALIK</t>
        </is>
      </c>
      <c r="AE141" s="508" t="inlineStr">
        <is>
          <t>70601D Vanesa TP blue ORGANIC + recycled</t>
        </is>
      </c>
      <c r="AF141" s="508" t="inlineStr">
        <is>
          <t xml:space="preserve">70200D Vanesa TP blue </t>
        </is>
      </c>
      <c r="AG141" s="415" t="inlineStr">
        <is>
          <t>TBC</t>
        </is>
      </c>
      <c r="AH141" s="503" t="inlineStr">
        <is>
          <t>95% Sustainable fabric</t>
        </is>
      </c>
      <c r="AI141" s="508" t="inlineStr">
        <is>
          <t>80%Organic cotton, %15 recycled cotton, 4%polyester, 1% elastane</t>
        </is>
      </c>
      <c r="AJ141" s="416" t="inlineStr">
        <is>
          <t>13,5 oz</t>
        </is>
      </c>
      <c r="AK141" s="509" t="inlineStr">
        <is>
          <t>4,35 / 134</t>
        </is>
      </c>
      <c r="AL141" s="506" t="n"/>
      <c r="AM141" s="506" t="n"/>
      <c r="AN141" s="508" t="inlineStr">
        <is>
          <t>315M ORDERED BY MARIA</t>
        </is>
      </c>
      <c r="AO141" s="419" t="n"/>
      <c r="AP141" s="419" t="n"/>
      <c r="AQ141" s="419" t="n"/>
      <c r="AR141" s="420" t="n">
        <v>1.4</v>
      </c>
      <c r="AS141" s="421" t="n"/>
      <c r="AT141" s="421" t="inlineStr">
        <is>
          <t>EUR</t>
        </is>
      </c>
      <c r="AU141" s="421" t="inlineStr">
        <is>
          <t>FOB</t>
        </is>
      </c>
      <c r="AV141" s="421" t="inlineStr">
        <is>
          <t>90 DAYS NETT</t>
        </is>
      </c>
      <c r="AW141" s="421" t="inlineStr">
        <is>
          <t>cfmd</t>
        </is>
      </c>
      <c r="AX141" s="421">
        <f>IFERROR((BI141*(1-[1]Assumptions!$K$3))*(1-BG141),0)</f>
        <v/>
      </c>
      <c r="AY141" s="421" t="n">
        <v>45</v>
      </c>
      <c r="AZ141" s="421" t="n"/>
      <c r="BA141" s="421" t="n">
        <v>25.7</v>
      </c>
      <c r="BB141" s="422">
        <f>IFERROR(((IF(BA141&gt;0, BA141, IF(AZ141&gt;0, AZ141, 0))))*INDEX(Assumptions!$B:$B,MATCH(Y141,Assumptions!$A:$A,0)),0)</f>
        <v/>
      </c>
      <c r="BC141" s="422">
        <f>IFERROR(((IF(BA141&gt;0, BA141, IF(AZ141&gt;0, AZ141, 0))))*INDEX(Assumptions!$C:$C,MATCH(Y141,Assumptions!$A:$A,0)),0)</f>
        <v/>
      </c>
      <c r="BD141" s="422">
        <f>IFERROR(((IF(BA141&gt;0, BA141, IF(AZ141&gt;0, AZ141, 0))))*INDEX(Assumptions!$D:$D,MATCH(Y141,Assumptions!$A:$A,0)),0)</f>
        <v/>
      </c>
      <c r="BE141" s="422">
        <f>IFERROR(((IF(BA141&gt;0, BA141, IF(AZ141&gt;0, AZ141, 0))))*INDEX(Assumptions!$G:$G,MATCH(Z141,Assumptions!$F:$F,0)),0)</f>
        <v/>
      </c>
      <c r="BF141" s="422">
        <f>SUM(BB141:BE141)</f>
        <v/>
      </c>
      <c r="BG141" s="423">
        <f>IFERROR(INDEX(Assumptions!$B:$B,MATCH(Y141,Assumptions!$A:$A,0))+INDEX(Assumptions!$C:$C,MATCH(Y141,Assumptions!$A:$A,0))+INDEX(Assumptions!$D:$D,MATCH(Y141,Assumptions!$A:$A,0))+INDEX(Assumptions!$G:$G,MATCH(Z141,Assumptions!$F:$F,0)),0)</f>
        <v/>
      </c>
      <c r="BH141" s="421">
        <f>((IF(BA141&gt;0, BA141, IF(AZ141&gt;0, AZ141, 0))))+BF141</f>
        <v/>
      </c>
      <c r="BI141" s="421">
        <f>BL141/BK141</f>
        <v/>
      </c>
      <c r="BJ141" s="421">
        <f>BL141/2.38</f>
        <v/>
      </c>
      <c r="BK141" s="508" t="n">
        <v>2.5</v>
      </c>
      <c r="BL141" s="421" t="n">
        <v>149.95</v>
      </c>
      <c r="BM141" s="510">
        <f>IF(SUM(AZ141:BA141)=0,0,(BI141-BH141)/BI141)</f>
        <v/>
      </c>
      <c r="BN141" s="421">
        <f>AY141*CA141</f>
        <v/>
      </c>
      <c r="BO141" s="421" t="n">
        <v>7.6</v>
      </c>
      <c r="BP141" s="421" t="n">
        <v>3.5</v>
      </c>
      <c r="BQ141" s="425" t="n">
        <v>42605</v>
      </c>
      <c r="BR141" s="528" t="n"/>
      <c r="BS141" s="425" t="n"/>
      <c r="BT141" s="427" t="n"/>
      <c r="BU141" s="425" t="n"/>
      <c r="BV141" s="425" t="n"/>
      <c r="BW141" s="425" t="inlineStr">
        <is>
          <t>N/A</t>
        </is>
      </c>
      <c r="BX141" s="425" t="n">
        <v>42665</v>
      </c>
      <c r="BY141" s="427" t="n"/>
      <c r="BZ141" s="427" t="n"/>
      <c r="CA141" s="508" t="n">
        <v>17</v>
      </c>
      <c r="CB141" s="429" t="inlineStr">
        <is>
          <t>32x32</t>
        </is>
      </c>
      <c r="CC141" s="429" t="n">
        <v>3</v>
      </c>
      <c r="CD141" s="430" t="n">
        <v>42669</v>
      </c>
      <c r="CE141" s="675" t="n"/>
      <c r="CF141" s="675" t="n"/>
      <c r="CG141" s="675" t="n"/>
      <c r="CH141" s="489" t="inlineStr">
        <is>
          <t>NOT</t>
        </is>
      </c>
      <c r="CI141" s="676" t="n">
        <v>42865</v>
      </c>
      <c r="CJ141" s="433" t="n">
        <v>42747</v>
      </c>
      <c r="CK141" s="677" t="inlineStr">
        <is>
          <t>ex facty 25-02-17</t>
        </is>
      </c>
      <c r="CL141" s="563" t="inlineStr">
        <is>
          <t>NON ORGANIC FOR SMS ( MISSING WASH TEST AT ARTLAB)</t>
        </is>
      </c>
      <c r="CM141" s="435" t="n"/>
      <c r="CN141" s="435" t="n">
        <v>42879</v>
      </c>
      <c r="CO141" s="435" t="n"/>
      <c r="CP141" s="435" t="n"/>
      <c r="CQ141" s="430" t="n">
        <v>42950</v>
      </c>
      <c r="CR141" s="430" t="inlineStr">
        <is>
          <t>Tunisia</t>
        </is>
      </c>
      <c r="CS141" s="429" t="inlineStr">
        <is>
          <t>5</t>
        </is>
      </c>
      <c r="CT141" s="675" t="inlineStr">
        <is>
          <t>waash a bit strong and more blueish OK to ship</t>
        </is>
      </c>
      <c r="CU141" s="675" t="n"/>
      <c r="CV141" s="490" t="n"/>
      <c r="CW141" s="438" t="n"/>
      <c r="CX141" s="438" t="n"/>
      <c r="CY141" s="438" t="n">
        <v>337</v>
      </c>
      <c r="CZ141" s="439">
        <f>CY141*AR141</f>
        <v/>
      </c>
      <c r="DA141" s="438" t="n"/>
      <c r="DB141" s="438" t="n"/>
      <c r="DC141" s="438" t="n"/>
      <c r="DD141" s="438" t="n">
        <v>4013291</v>
      </c>
      <c r="DE141" s="678">
        <f>CY141*BI141</f>
        <v/>
      </c>
      <c r="DF141" s="678">
        <f>DE141-(CY141*BH141)</f>
        <v/>
      </c>
      <c r="DG141" s="584" t="n"/>
      <c r="DH141" s="584" t="n"/>
      <c r="DI141" s="584" t="n"/>
      <c r="DJ141" s="584" t="n"/>
      <c r="DK141" s="584" t="n"/>
      <c r="DL141" s="584" t="n"/>
      <c r="DM141" s="584" t="n"/>
      <c r="DN141" s="584" t="n"/>
      <c r="DO141" s="584" t="n"/>
      <c r="DP141" s="584" t="n"/>
    </row>
    <row customFormat="1" customHeight="1" ht="15" r="142" s="530">
      <c r="A142" s="415" t="inlineStr">
        <is>
          <t>K170751202</t>
        </is>
      </c>
      <c r="B142" s="415" t="n">
        <v>1010103639</v>
      </c>
      <c r="C142" s="532" t="inlineStr">
        <is>
          <t>DGREY</t>
        </is>
      </c>
      <c r="D142" s="415" t="inlineStr">
        <is>
          <t>JOHN</t>
        </is>
      </c>
      <c r="E142" s="415" t="inlineStr">
        <is>
          <t>DIRT GREY</t>
        </is>
      </c>
      <c r="F142" s="415" t="n">
        <v>2</v>
      </c>
      <c r="G142" s="405" t="n"/>
      <c r="H142" s="674" t="n"/>
      <c r="I142" s="415" t="n"/>
      <c r="J142" s="415" t="inlineStr">
        <is>
          <t>JEANS</t>
        </is>
      </c>
      <c r="K142" s="532" t="n">
        <v>62034231</v>
      </c>
      <c r="L142" s="532" t="inlineStr">
        <is>
          <t>Men's or boys' trousers and breeches of cotton denim (excl. knitted or crocheted, industrial and occupational, bib and brace overalls and underpants)</t>
        </is>
      </c>
      <c r="M142" s="524" t="inlineStr">
        <is>
          <t>MEN</t>
        </is>
      </c>
      <c r="N142" s="532" t="n"/>
      <c r="O142" s="411" t="inlineStr">
        <is>
          <t>7-1</t>
        </is>
      </c>
      <c r="P142" s="508" t="inlineStr">
        <is>
          <t>PP SPRAY + RAGS</t>
        </is>
      </c>
      <c r="Q142" s="508" t="n"/>
      <c r="R142" s="508" t="inlineStr">
        <is>
          <t>STRETCH</t>
        </is>
      </c>
      <c r="S142" s="508" t="inlineStr">
        <is>
          <t>LONG RISE SLIM</t>
        </is>
      </c>
      <c r="T142" s="508" t="inlineStr">
        <is>
          <t>28-38</t>
        </is>
      </c>
      <c r="U142" s="508" t="inlineStr">
        <is>
          <t>32-34</t>
        </is>
      </c>
      <c r="V142" s="508" t="inlineStr">
        <is>
          <t>C/O</t>
        </is>
      </c>
      <c r="W142" s="415" t="n"/>
      <c r="X142" s="532" t="inlineStr">
        <is>
          <t>SEASONAL MAIN</t>
        </is>
      </c>
      <c r="Y142" s="427" t="inlineStr">
        <is>
          <t>TUNISIA</t>
        </is>
      </c>
      <c r="Z142" s="427" t="inlineStr">
        <is>
          <t>ARTLAB</t>
        </is>
      </c>
      <c r="AA142" s="427" t="inlineStr">
        <is>
          <t>ARTLAB</t>
        </is>
      </c>
      <c r="AB142" s="427" t="inlineStr">
        <is>
          <t>INTERWASHING</t>
        </is>
      </c>
      <c r="AC142" s="508" t="n"/>
      <c r="AD142" s="508" t="inlineStr">
        <is>
          <t>CALIK</t>
        </is>
      </c>
      <c r="AE142" s="508" t="inlineStr">
        <is>
          <t>70628D Corona air blue ORGANIC + recycled</t>
        </is>
      </c>
      <c r="AF142" s="508" t="inlineStr">
        <is>
          <t>70476D CORONA AIR BLUE</t>
        </is>
      </c>
      <c r="AG142" s="415" t="inlineStr">
        <is>
          <t>TBC</t>
        </is>
      </c>
      <c r="AH142" s="503" t="inlineStr">
        <is>
          <t>93% Sustainable fabric</t>
        </is>
      </c>
      <c r="AI142" s="508" t="inlineStr">
        <is>
          <t>78% Organic cotton, 15% recycled cotton, 5% elastomultiester, 2% elastane</t>
        </is>
      </c>
      <c r="AJ142" s="508" t="inlineStr">
        <is>
          <t>11,5 oz</t>
        </is>
      </c>
      <c r="AK142" s="421" t="inlineStr">
        <is>
          <t>4,7/140</t>
        </is>
      </c>
      <c r="AL142" s="506" t="n">
        <v>3000</v>
      </c>
      <c r="AM142" s="506" t="n"/>
      <c r="AN142" s="508" t="inlineStr">
        <is>
          <t>345M ORDERED BY MARIA</t>
        </is>
      </c>
      <c r="AO142" s="419" t="n"/>
      <c r="AP142" s="419" t="n"/>
      <c r="AQ142" s="419" t="n"/>
      <c r="AR142" s="420" t="n">
        <v>1.5</v>
      </c>
      <c r="AS142" s="421" t="n"/>
      <c r="AT142" s="421" t="inlineStr">
        <is>
          <t>EUR</t>
        </is>
      </c>
      <c r="AU142" s="421" t="inlineStr">
        <is>
          <t>FOB</t>
        </is>
      </c>
      <c r="AV142" s="421" t="inlineStr">
        <is>
          <t>90 DAYS NETT</t>
        </is>
      </c>
      <c r="AW142" s="421" t="inlineStr">
        <is>
          <t>cfmd</t>
        </is>
      </c>
      <c r="AX142" s="421">
        <f>IFERROR((BI142*(1-[1]Assumptions!$K$3))*(1-BG142),0)</f>
        <v/>
      </c>
      <c r="AY142" s="421" t="n">
        <v>45</v>
      </c>
      <c r="AZ142" s="421" t="n"/>
      <c r="BA142" s="421" t="n">
        <v>26.4</v>
      </c>
      <c r="BB142" s="422">
        <f>IFERROR(((IF(BA142&gt;0, BA142, IF(AZ142&gt;0, AZ142, 0))))*INDEX(Assumptions!$B:$B,MATCH(Y142,Assumptions!$A:$A,0)),0)</f>
        <v/>
      </c>
      <c r="BC142" s="422">
        <f>IFERROR(((IF(BA142&gt;0, BA142, IF(AZ142&gt;0, AZ142, 0))))*INDEX(Assumptions!$C:$C,MATCH(Y142,Assumptions!$A:$A,0)),0)</f>
        <v/>
      </c>
      <c r="BD142" s="422">
        <f>IFERROR(((IF(BA142&gt;0, BA142, IF(AZ142&gt;0, AZ142, 0))))*INDEX(Assumptions!$D:$D,MATCH(Y142,Assumptions!$A:$A,0)),0)</f>
        <v/>
      </c>
      <c r="BE142" s="422">
        <f>IFERROR(((IF(BA142&gt;0, BA142, IF(AZ142&gt;0, AZ142, 0))))*INDEX(Assumptions!$G:$G,MATCH(Z142,Assumptions!$F:$F,0)),0)</f>
        <v/>
      </c>
      <c r="BF142" s="422">
        <f>SUM(BB142:BE142)</f>
        <v/>
      </c>
      <c r="BG142" s="423">
        <f>IFERROR(INDEX(Assumptions!$B:$B,MATCH(Y142,Assumptions!$A:$A,0))+INDEX(Assumptions!$C:$C,MATCH(Y142,Assumptions!$A:$A,0))+INDEX(Assumptions!$D:$D,MATCH(Y142,Assumptions!$A:$A,0))+INDEX(Assumptions!$G:$G,MATCH(Z142,Assumptions!$F:$F,0)),0)</f>
        <v/>
      </c>
      <c r="BH142" s="421">
        <f>((IF(BA142&gt;0, BA142, IF(AZ142&gt;0, AZ142, 0))))+BF142</f>
        <v/>
      </c>
      <c r="BI142" s="421">
        <f>BL142/BK142</f>
        <v/>
      </c>
      <c r="BJ142" s="421">
        <f>BL142/2.38</f>
        <v/>
      </c>
      <c r="BK142" s="508" t="n">
        <v>2.5</v>
      </c>
      <c r="BL142" s="421" t="n">
        <v>149.95</v>
      </c>
      <c r="BM142" s="510">
        <f>IF(SUM(AZ142:BA142)=0,0,(BI142-BH142)/BI142)</f>
        <v/>
      </c>
      <c r="BN142" s="421">
        <f>AY142*CA142</f>
        <v/>
      </c>
      <c r="BO142" s="421" t="n">
        <v>7.8</v>
      </c>
      <c r="BP142" s="421" t="n">
        <v>3.5</v>
      </c>
      <c r="BQ142" s="425" t="n">
        <v>42605</v>
      </c>
      <c r="BR142" s="528" t="n"/>
      <c r="BS142" s="425" t="n"/>
      <c r="BT142" s="427" t="n"/>
      <c r="BU142" s="425" t="n"/>
      <c r="BV142" s="425" t="n"/>
      <c r="BW142" s="425" t="inlineStr">
        <is>
          <t>N/A</t>
        </is>
      </c>
      <c r="BX142" s="425" t="n">
        <v>42665</v>
      </c>
      <c r="BY142" s="427" t="n"/>
      <c r="BZ142" s="427" t="n"/>
      <c r="CA142" s="508" t="n">
        <v>17</v>
      </c>
      <c r="CB142" s="429" t="inlineStr">
        <is>
          <t>32x32</t>
        </is>
      </c>
      <c r="CC142" s="429" t="n">
        <v>3</v>
      </c>
      <c r="CD142" s="430" t="n">
        <v>42669</v>
      </c>
      <c r="CE142" s="675" t="n"/>
      <c r="CF142" s="675" t="n"/>
      <c r="CG142" s="675" t="n"/>
      <c r="CH142" s="489" t="inlineStr">
        <is>
          <t>N/A</t>
        </is>
      </c>
      <c r="CI142" s="676" t="n">
        <v>42768</v>
      </c>
      <c r="CJ142" s="433" t="inlineStr">
        <is>
          <t>N/A</t>
        </is>
      </c>
      <c r="CK142" s="690" t="n"/>
      <c r="CL142" s="435" t="n"/>
      <c r="CM142" s="435" t="n"/>
      <c r="CN142" s="435" t="n">
        <v>42864</v>
      </c>
      <c r="CO142" s="435" t="n"/>
      <c r="CP142" s="435" t="n"/>
      <c r="CQ142" s="430" t="inlineStr">
        <is>
          <t>CXLD!</t>
        </is>
      </c>
      <c r="CR142" s="430" t="n"/>
      <c r="CS142" s="429" t="n"/>
      <c r="CT142" s="430" t="inlineStr">
        <is>
          <t>wash very much OOT!</t>
        </is>
      </c>
      <c r="CU142" s="675" t="n"/>
      <c r="CV142" s="490" t="n"/>
      <c r="CW142" s="438" t="n"/>
      <c r="CX142" s="438" t="n"/>
      <c r="CY142" s="438" t="n">
        <v>241</v>
      </c>
      <c r="CZ142" s="439">
        <f>CY142*AR142</f>
        <v/>
      </c>
      <c r="DA142" s="438" t="n"/>
      <c r="DB142" s="438" t="n"/>
      <c r="DC142" s="438" t="n"/>
      <c r="DD142" s="438" t="n">
        <v>4013292</v>
      </c>
      <c r="DE142" s="678">
        <f>CY142*BI142</f>
        <v/>
      </c>
      <c r="DF142" s="678">
        <f>DE142-(CY142*BH142)</f>
        <v/>
      </c>
      <c r="DG142" s="584" t="n"/>
      <c r="DH142" s="584" t="n"/>
      <c r="DI142" s="584" t="n"/>
      <c r="DJ142" s="584" t="n"/>
      <c r="DK142" s="584" t="n"/>
      <c r="DL142" s="584" t="n"/>
      <c r="DM142" s="584" t="n"/>
      <c r="DN142" s="584" t="n"/>
      <c r="DO142" s="584" t="n"/>
      <c r="DP142" s="584" t="n"/>
    </row>
    <row customFormat="1" customHeight="1" ht="15" r="143" s="568">
      <c r="A143" s="464" t="inlineStr">
        <is>
          <t>K170751203</t>
        </is>
      </c>
      <c r="B143" s="464" t="n">
        <v>1010103640</v>
      </c>
      <c r="C143" s="454" t="inlineStr">
        <is>
          <t>M.USED</t>
        </is>
      </c>
      <c r="D143" s="464" t="inlineStr">
        <is>
          <t>JOHN</t>
        </is>
      </c>
      <c r="E143" s="464" t="inlineStr">
        <is>
          <t>MID LASER</t>
        </is>
      </c>
      <c r="F143" s="464" t="n">
        <v>1</v>
      </c>
      <c r="G143" s="455" t="inlineStr">
        <is>
          <t>x</t>
        </is>
      </c>
      <c r="H143" s="484" t="n">
        <v>42840</v>
      </c>
      <c r="I143" s="464" t="n"/>
      <c r="J143" s="464" t="inlineStr">
        <is>
          <t>JEANS</t>
        </is>
      </c>
      <c r="K143" s="464" t="n">
        <v>62034231</v>
      </c>
      <c r="L143" s="464" t="inlineStr">
        <is>
          <t>Men's or boys' trousers and breeches of cotton denim (excl. knitted or crocheted, industrial and occupational, bib and brace overalls and underpants)</t>
        </is>
      </c>
      <c r="M143" s="553" t="inlineStr">
        <is>
          <t>MEN</t>
        </is>
      </c>
      <c r="N143" s="464" t="n"/>
      <c r="O143" s="460" t="inlineStr">
        <is>
          <t>16-1</t>
        </is>
      </c>
      <c r="P143" s="462" t="inlineStr">
        <is>
          <t>PP SPRAY</t>
        </is>
      </c>
      <c r="Q143" s="462" t="n"/>
      <c r="R143" s="462" t="inlineStr">
        <is>
          <t>STRETCH</t>
        </is>
      </c>
      <c r="S143" s="462" t="inlineStr">
        <is>
          <t>LONG RISE SLIM</t>
        </is>
      </c>
      <c r="T143" s="462" t="inlineStr">
        <is>
          <t>28-38</t>
        </is>
      </c>
      <c r="U143" s="462" t="inlineStr">
        <is>
          <t>32-34</t>
        </is>
      </c>
      <c r="V143" s="462" t="inlineStr">
        <is>
          <t>C/O</t>
        </is>
      </c>
      <c r="W143" s="462" t="n"/>
      <c r="X143" s="462" t="inlineStr">
        <is>
          <t>KINGS OF LAUNDRY</t>
        </is>
      </c>
      <c r="Y143" s="472" t="inlineStr">
        <is>
          <t>TUNISIA</t>
        </is>
      </c>
      <c r="Z143" s="472" t="inlineStr">
        <is>
          <t>ARTLAB</t>
        </is>
      </c>
      <c r="AA143" s="472" t="inlineStr">
        <is>
          <t>ARTLAB</t>
        </is>
      </c>
      <c r="AB143" s="472" t="inlineStr">
        <is>
          <t>INTERWASHING</t>
        </is>
      </c>
      <c r="AC143" s="462" t="n"/>
      <c r="AD143" s="464" t="inlineStr">
        <is>
          <t>ISKO</t>
        </is>
      </c>
      <c r="AE143" s="462" t="inlineStr">
        <is>
          <t>56534 OLLIE OR ASH BLUE RECALL STR 1425</t>
        </is>
      </c>
      <c r="AF143" s="462" t="inlineStr">
        <is>
          <t>56534 OLLIE OR ASH BLUE RECALL STR 1425</t>
        </is>
      </c>
      <c r="AG143" s="464" t="inlineStr">
        <is>
          <t>TBC</t>
        </is>
      </c>
      <c r="AH143" s="500" t="inlineStr">
        <is>
          <t>99% Sustainable fabric</t>
        </is>
      </c>
      <c r="AI143" s="462" t="inlineStr">
        <is>
          <t>86% Organic cotton, 7% recycled polyester, 6% recycled cotton, 1% elastane</t>
        </is>
      </c>
      <c r="AJ143" s="462" t="inlineStr">
        <is>
          <t>14 oz</t>
        </is>
      </c>
      <c r="AK143" s="465" t="inlineStr">
        <is>
          <t>6,59 / 153</t>
        </is>
      </c>
      <c r="AL143" s="492" t="n">
        <v>1000</v>
      </c>
      <c r="AM143" s="492" t="inlineStr">
        <is>
          <t>ON STOCK</t>
        </is>
      </c>
      <c r="AN143" s="462" t="inlineStr">
        <is>
          <t>135M ORDERED BY MARIA</t>
        </is>
      </c>
      <c r="AO143" s="466" t="n"/>
      <c r="AP143" s="466" t="n"/>
      <c r="AQ143" s="466" t="n"/>
      <c r="AR143" s="467" t="n">
        <v>1.28</v>
      </c>
      <c r="AS143" s="465" t="n"/>
      <c r="AT143" s="465" t="inlineStr">
        <is>
          <t>EUR</t>
        </is>
      </c>
      <c r="AU143" s="465" t="inlineStr">
        <is>
          <t>FOB</t>
        </is>
      </c>
      <c r="AV143" s="465" t="inlineStr">
        <is>
          <t>90 DAYS NETT</t>
        </is>
      </c>
      <c r="AW143" s="465" t="inlineStr">
        <is>
          <t>cfmd</t>
        </is>
      </c>
      <c r="AX143" s="465">
        <f>IFERROR((BI143*(1-[1]Assumptions!$K$3))*(1-BG143),0)</f>
        <v/>
      </c>
      <c r="AY143" s="465" t="n">
        <v>45</v>
      </c>
      <c r="AZ143" s="465" t="n"/>
      <c r="BA143" s="465" t="n">
        <v>24.9</v>
      </c>
      <c r="BB143" s="468">
        <f>IFERROR(((IF(BA143&gt;0, BA143, IF(AZ143&gt;0, AZ143, 0))))*INDEX(Assumptions!$B:$B,MATCH(Y143,Assumptions!$A:$A,0)),0)</f>
        <v/>
      </c>
      <c r="BC143" s="468">
        <f>IFERROR(((IF(BA143&gt;0, BA143, IF(AZ143&gt;0, AZ143, 0))))*INDEX(Assumptions!$C:$C,MATCH(Y143,Assumptions!$A:$A,0)),0)</f>
        <v/>
      </c>
      <c r="BD143" s="468">
        <f>IFERROR(((IF(BA143&gt;0, BA143, IF(AZ143&gt;0, AZ143, 0))))*INDEX(Assumptions!$D:$D,MATCH(Y143,Assumptions!$A:$A,0)),0)</f>
        <v/>
      </c>
      <c r="BE143" s="468">
        <f>IFERROR(((IF(BA143&gt;0, BA143, IF(AZ143&gt;0, AZ143, 0))))*INDEX(Assumptions!$G:$G,MATCH(Z143,Assumptions!$F:$F,0)),0)</f>
        <v/>
      </c>
      <c r="BF143" s="468">
        <f>SUM(BB143:BE143)</f>
        <v/>
      </c>
      <c r="BG143" s="469">
        <f>IFERROR(INDEX(Assumptions!$B:$B,MATCH(Y143,Assumptions!$A:$A,0))+INDEX(Assumptions!$C:$C,MATCH(Y143,Assumptions!$A:$A,0))+INDEX(Assumptions!$D:$D,MATCH(Y143,Assumptions!$A:$A,0))+INDEX(Assumptions!$G:$G,MATCH(Z143,Assumptions!$F:$F,0)),0)</f>
        <v/>
      </c>
      <c r="BH143" s="465">
        <f>((IF(BA143&gt;0, BA143, IF(AZ143&gt;0, AZ143, 0))))+BF143</f>
        <v/>
      </c>
      <c r="BI143" s="465">
        <f>BL143/BK143</f>
        <v/>
      </c>
      <c r="BJ143" s="465">
        <f>BL143/2.38</f>
        <v/>
      </c>
      <c r="BK143" s="462" t="n">
        <v>2.5</v>
      </c>
      <c r="BL143" s="465" t="n">
        <v>139.95</v>
      </c>
      <c r="BM143" s="523">
        <f>IF(SUM(AZ143:BA143)=0,0,(BI143-BH143)/BI143)</f>
        <v/>
      </c>
      <c r="BN143" s="465">
        <f>AY143*CA143</f>
        <v/>
      </c>
      <c r="BO143" s="465" t="n">
        <v>4</v>
      </c>
      <c r="BP143" s="465" t="n">
        <v>3.6</v>
      </c>
      <c r="BQ143" s="471" t="n">
        <v>42605</v>
      </c>
      <c r="BR143" s="471" t="n"/>
      <c r="BS143" s="471" t="n"/>
      <c r="BT143" s="472" t="n"/>
      <c r="BU143" s="471" t="n"/>
      <c r="BV143" s="471" t="n"/>
      <c r="BW143" s="471" t="inlineStr">
        <is>
          <t>N/A</t>
        </is>
      </c>
      <c r="BX143" s="471" t="n">
        <v>42665</v>
      </c>
      <c r="BY143" s="472" t="n"/>
      <c r="BZ143" s="472" t="n"/>
      <c r="CA143" s="462" t="n">
        <v>17</v>
      </c>
      <c r="CB143" s="473" t="inlineStr">
        <is>
          <t>32x32</t>
        </is>
      </c>
      <c r="CC143" s="473" t="n">
        <v>3</v>
      </c>
      <c r="CD143" s="474" t="n">
        <v>42669</v>
      </c>
      <c r="CE143" s="681" t="inlineStr">
        <is>
          <t>Too tight on half thigh</t>
        </is>
      </c>
      <c r="CF143" s="681" t="inlineStr">
        <is>
          <t>Thigh is 1/2 size too small</t>
        </is>
      </c>
      <c r="CG143" s="681" t="n"/>
      <c r="CH143" s="501" t="inlineStr">
        <is>
          <t>N/A</t>
        </is>
      </c>
      <c r="CI143" s="682" t="n">
        <v>42768</v>
      </c>
      <c r="CJ143" s="477" t="inlineStr">
        <is>
          <t>N/A</t>
        </is>
      </c>
      <c r="CK143" s="694" t="n"/>
      <c r="CL143" s="480" t="n"/>
      <c r="CM143" s="480" t="n"/>
      <c r="CN143" s="480" t="n"/>
      <c r="CO143" s="480" t="n"/>
      <c r="CP143" s="480" t="n"/>
      <c r="CQ143" s="474" t="n"/>
      <c r="CR143" s="474" t="n"/>
      <c r="CS143" s="429" t="n"/>
      <c r="CT143" s="681" t="n"/>
      <c r="CU143" s="681" t="n"/>
      <c r="CV143" s="555" t="n"/>
      <c r="CW143" s="481" t="n"/>
      <c r="CX143" s="481" t="n"/>
      <c r="CY143" s="481" t="n"/>
      <c r="CZ143" s="502">
        <f>CY143*AR143</f>
        <v/>
      </c>
      <c r="DA143" s="481" t="n"/>
      <c r="DB143" s="481" t="n"/>
      <c r="DC143" s="481" t="n"/>
      <c r="DD143" s="481" t="inlineStr">
        <is>
          <t>-</t>
        </is>
      </c>
      <c r="DE143" s="684">
        <f>CY143*BI143</f>
        <v/>
      </c>
      <c r="DF143" s="684">
        <f>DE143-(CY143*BH143)</f>
        <v/>
      </c>
      <c r="DG143" s="535" t="n"/>
      <c r="DH143" s="535" t="n"/>
      <c r="DI143" s="535" t="n"/>
      <c r="DJ143" s="535" t="n"/>
      <c r="DK143" s="535" t="n"/>
      <c r="DL143" s="535" t="n"/>
      <c r="DM143" s="535" t="n"/>
      <c r="DN143" s="535" t="n"/>
      <c r="DO143" s="535" t="n"/>
      <c r="DP143" s="535" t="n"/>
    </row>
    <row customFormat="1" customHeight="1" ht="15" r="144" s="568">
      <c r="A144" s="464" t="inlineStr">
        <is>
          <t>K170751204</t>
        </is>
      </c>
      <c r="B144" s="464" t="n">
        <v>1010103641</v>
      </c>
      <c r="C144" s="454" t="inlineStr">
        <is>
          <t>M.USED</t>
        </is>
      </c>
      <c r="D144" s="464" t="inlineStr">
        <is>
          <t>JOHN</t>
        </is>
      </c>
      <c r="E144" s="464" t="inlineStr">
        <is>
          <t>TIED HEM</t>
        </is>
      </c>
      <c r="F144" s="464" t="n">
        <v>2</v>
      </c>
      <c r="G144" s="455" t="inlineStr">
        <is>
          <t>x</t>
        </is>
      </c>
      <c r="H144" s="484" t="n">
        <v>42840</v>
      </c>
      <c r="I144" s="464" t="n"/>
      <c r="J144" s="464" t="inlineStr">
        <is>
          <t>JEANS</t>
        </is>
      </c>
      <c r="K144" s="464" t="n">
        <v>62034231</v>
      </c>
      <c r="L144" s="464" t="inlineStr">
        <is>
          <t>Men's or boys' trousers and breeches of cotton denim (excl. knitted or crocheted, industrial and occupational, bib and brace overalls and underpants)</t>
        </is>
      </c>
      <c r="M144" s="553" t="inlineStr">
        <is>
          <t>MEN</t>
        </is>
      </c>
      <c r="N144" s="464" t="n"/>
      <c r="O144" s="460" t="inlineStr">
        <is>
          <t>7-2</t>
        </is>
      </c>
      <c r="P144" s="462" t="inlineStr">
        <is>
          <t>TBC</t>
        </is>
      </c>
      <c r="Q144" s="462" t="n"/>
      <c r="R144" s="462" t="inlineStr">
        <is>
          <t>STRETCH</t>
        </is>
      </c>
      <c r="S144" s="462" t="inlineStr">
        <is>
          <t>LONG RISE SLIM</t>
        </is>
      </c>
      <c r="T144" s="462" t="inlineStr">
        <is>
          <t>28-38</t>
        </is>
      </c>
      <c r="U144" s="462" t="inlineStr">
        <is>
          <t>32-34</t>
        </is>
      </c>
      <c r="V144" s="462" t="inlineStr">
        <is>
          <t>C/O</t>
        </is>
      </c>
      <c r="W144" s="462" t="n"/>
      <c r="X144" s="462" t="inlineStr">
        <is>
          <t>KINGS OF LAUNDRY</t>
        </is>
      </c>
      <c r="Y144" s="472" t="inlineStr">
        <is>
          <t>TUNISIA</t>
        </is>
      </c>
      <c r="Z144" s="472" t="inlineStr">
        <is>
          <t>ARTLAB</t>
        </is>
      </c>
      <c r="AA144" s="472" t="inlineStr">
        <is>
          <t>JEANS SERVICES</t>
        </is>
      </c>
      <c r="AB144" s="499" t="inlineStr">
        <is>
          <t>ELLETI</t>
        </is>
      </c>
      <c r="AC144" s="462" t="n"/>
      <c r="AD144" s="462" t="inlineStr">
        <is>
          <t>CALIK</t>
        </is>
      </c>
      <c r="AE144" s="462" t="inlineStr">
        <is>
          <t>70628D Corona air blue ORGANIC + recycled</t>
        </is>
      </c>
      <c r="AF144" s="462" t="inlineStr">
        <is>
          <t>70476D CORONA AIR BLUE</t>
        </is>
      </c>
      <c r="AG144" s="464" t="inlineStr">
        <is>
          <t>TBC</t>
        </is>
      </c>
      <c r="AH144" s="500" t="inlineStr">
        <is>
          <t>93% Sustainable fabric</t>
        </is>
      </c>
      <c r="AI144" s="462" t="inlineStr">
        <is>
          <t>78% Organic cotton, 15% recycled cotton, 5% elastomultiester, 2% elastane</t>
        </is>
      </c>
      <c r="AJ144" s="462" t="inlineStr">
        <is>
          <t>11,5 oz</t>
        </is>
      </c>
      <c r="AK144" s="465" t="inlineStr">
        <is>
          <t>4,7/140</t>
        </is>
      </c>
      <c r="AL144" s="492" t="n">
        <v>3000</v>
      </c>
      <c r="AM144" s="492" t="n"/>
      <c r="AN144" s="462" t="inlineStr">
        <is>
          <t>345M ORDERED BY MARIA</t>
        </is>
      </c>
      <c r="AO144" s="466" t="n"/>
      <c r="AP144" s="466" t="n"/>
      <c r="AQ144" s="466" t="n"/>
      <c r="AR144" s="467" t="n">
        <v>1.5</v>
      </c>
      <c r="AS144" s="465" t="n"/>
      <c r="AT144" s="465" t="inlineStr">
        <is>
          <t>EUR</t>
        </is>
      </c>
      <c r="AU144" s="465" t="inlineStr">
        <is>
          <t>FOB</t>
        </is>
      </c>
      <c r="AV144" s="465" t="inlineStr">
        <is>
          <t>90 DAYS NETT</t>
        </is>
      </c>
      <c r="AW144" s="465" t="n">
        <v>31</v>
      </c>
      <c r="AX144" s="465">
        <f>IFERROR((BI144*(1-[1]Assumptions!$K$3))*(1-BG144),0)</f>
        <v/>
      </c>
      <c r="AY144" s="465" t="n">
        <v>45</v>
      </c>
      <c r="AZ144" s="465" t="n"/>
      <c r="BA144" s="465" t="n">
        <v>34</v>
      </c>
      <c r="BB144" s="468">
        <f>IFERROR(((IF(BA144&gt;0, BA144, IF(AZ144&gt;0, AZ144, 0))))*INDEX(Assumptions!$B:$B,MATCH(Y144,Assumptions!$A:$A,0)),0)</f>
        <v/>
      </c>
      <c r="BC144" s="468">
        <f>IFERROR(((IF(BA144&gt;0, BA144, IF(AZ144&gt;0, AZ144, 0))))*INDEX(Assumptions!$C:$C,MATCH(Y144,Assumptions!$A:$A,0)),0)</f>
        <v/>
      </c>
      <c r="BD144" s="468">
        <f>IFERROR(((IF(BA144&gt;0, BA144, IF(AZ144&gt;0, AZ144, 0))))*INDEX(Assumptions!$D:$D,MATCH(Y144,Assumptions!$A:$A,0)),0)</f>
        <v/>
      </c>
      <c r="BE144" s="468">
        <f>IFERROR(((IF(BA144&gt;0, BA144, IF(AZ144&gt;0, AZ144, 0))))*INDEX(Assumptions!$G:$G,MATCH(Z144,Assumptions!$F:$F,0)),0)</f>
        <v/>
      </c>
      <c r="BF144" s="468">
        <f>SUM(BB144:BE144)</f>
        <v/>
      </c>
      <c r="BG144" s="469">
        <f>IFERROR(INDEX(Assumptions!$B:$B,MATCH(Y144,Assumptions!$A:$A,0))+INDEX(Assumptions!$C:$C,MATCH(Y144,Assumptions!$A:$A,0))+INDEX(Assumptions!$D:$D,MATCH(Y144,Assumptions!$A:$A,0))+INDEX(Assumptions!$G:$G,MATCH(Z144,Assumptions!$F:$F,0)),0)</f>
        <v/>
      </c>
      <c r="BH144" s="465">
        <f>((IF(BA144&gt;0, BA144, IF(AZ144&gt;0, AZ144, 0))))+BF144</f>
        <v/>
      </c>
      <c r="BI144" s="465">
        <f>BL144/BK144</f>
        <v/>
      </c>
      <c r="BJ144" s="465">
        <f>BL144/2.38</f>
        <v/>
      </c>
      <c r="BK144" s="462" t="n">
        <v>2.5</v>
      </c>
      <c r="BL144" s="465" t="n">
        <v>169.95</v>
      </c>
      <c r="BM144" s="523">
        <f>IF(SUM(AZ144:BA144)=0,0,(BI144-BH144)/BI144)</f>
        <v/>
      </c>
      <c r="BN144" s="465">
        <f>AY144*CA144</f>
        <v/>
      </c>
      <c r="BO144" s="465" t="n">
        <v>12.8</v>
      </c>
      <c r="BP144" s="465" t="n">
        <v>3.6</v>
      </c>
      <c r="BQ144" s="471" t="n">
        <v>42605</v>
      </c>
      <c r="BR144" s="471" t="n"/>
      <c r="BS144" s="471" t="n"/>
      <c r="BT144" s="472" t="n"/>
      <c r="BU144" s="471" t="n"/>
      <c r="BV144" s="471" t="n"/>
      <c r="BW144" s="471" t="inlineStr">
        <is>
          <t>N/A</t>
        </is>
      </c>
      <c r="BX144" s="471" t="n">
        <v>42665</v>
      </c>
      <c r="BY144" s="471" t="inlineStr">
        <is>
          <t>NEEDS TO BE SUSTAINABLE</t>
        </is>
      </c>
      <c r="BZ144" s="471" t="n"/>
      <c r="CA144" s="462" t="n">
        <v>17</v>
      </c>
      <c r="CB144" s="473" t="inlineStr">
        <is>
          <t>32x32</t>
        </is>
      </c>
      <c r="CC144" s="473" t="n">
        <v>17</v>
      </c>
      <c r="CD144" s="474" t="n">
        <v>42669</v>
      </c>
      <c r="CE144" s="681" t="n"/>
      <c r="CF144" s="681" t="n"/>
      <c r="CG144" s="681" t="n"/>
      <c r="CH144" s="501" t="inlineStr">
        <is>
          <t>27X32</t>
        </is>
      </c>
      <c r="CI144" s="682" t="n">
        <v>42768</v>
      </c>
      <c r="CJ144" s="477" t="n">
        <v>42747</v>
      </c>
      <c r="CK144" s="683" t="n">
        <v>42821</v>
      </c>
      <c r="CL144" s="480" t="inlineStr">
        <is>
          <t>ELETTI NEW FABRIC</t>
        </is>
      </c>
      <c r="CM144" s="480" t="n"/>
      <c r="CN144" s="480" t="n"/>
      <c r="CO144" s="480" t="n"/>
      <c r="CP144" s="480" t="n"/>
      <c r="CQ144" s="474" t="n"/>
      <c r="CR144" s="474" t="n"/>
      <c r="CS144" s="429" t="n"/>
      <c r="CT144" s="681" t="n"/>
      <c r="CU144" s="681" t="n"/>
      <c r="CV144" s="555" t="n"/>
      <c r="CW144" s="481" t="n"/>
      <c r="CX144" s="481" t="n"/>
      <c r="CY144" s="481" t="n"/>
      <c r="CZ144" s="502">
        <f>CY144*AR144</f>
        <v/>
      </c>
      <c r="DA144" s="481" t="n"/>
      <c r="DB144" s="481" t="n"/>
      <c r="DC144" s="481" t="n"/>
      <c r="DD144" s="481" t="inlineStr">
        <is>
          <t>-</t>
        </is>
      </c>
      <c r="DE144" s="684">
        <f>CY144*BI144</f>
        <v/>
      </c>
      <c r="DF144" s="684">
        <f>DE144-(CY144*BH144)</f>
        <v/>
      </c>
    </row>
    <row customFormat="1" customHeight="1" ht="15" r="145" s="530">
      <c r="A145" s="415" t="inlineStr">
        <is>
          <t>K170751205</t>
        </is>
      </c>
      <c r="B145" s="415" t="n">
        <v>1010103642</v>
      </c>
      <c r="C145" s="404" t="inlineStr">
        <is>
          <t>D.USED</t>
        </is>
      </c>
      <c r="D145" s="415" t="inlineStr">
        <is>
          <t>JOHN</t>
        </is>
      </c>
      <c r="E145" s="415" t="inlineStr">
        <is>
          <t>TINTED WORN</t>
        </is>
      </c>
      <c r="F145" s="415" t="n">
        <v>2</v>
      </c>
      <c r="G145" s="405" t="n"/>
      <c r="H145" s="674" t="n"/>
      <c r="I145" s="415" t="n"/>
      <c r="J145" s="415" t="inlineStr">
        <is>
          <t>JEANS</t>
        </is>
      </c>
      <c r="K145" s="532" t="n">
        <v>62034231</v>
      </c>
      <c r="L145" s="532" t="inlineStr">
        <is>
          <t>Men's or boys' trousers and breeches of cotton denim (excl. knitted or crocheted, industrial and occupational, bib and brace overalls and underpants)</t>
        </is>
      </c>
      <c r="M145" s="524" t="inlineStr">
        <is>
          <t>MEN</t>
        </is>
      </c>
      <c r="N145" s="415" t="n"/>
      <c r="O145" s="411" t="inlineStr">
        <is>
          <t>7-3</t>
        </is>
      </c>
      <c r="P145" s="508" t="inlineStr">
        <is>
          <t>PP SPRAY</t>
        </is>
      </c>
      <c r="Q145" s="508" t="n"/>
      <c r="R145" s="508" t="inlineStr">
        <is>
          <t>STRETCH</t>
        </is>
      </c>
      <c r="S145" s="508" t="inlineStr">
        <is>
          <t>LONG RISE SLIM</t>
        </is>
      </c>
      <c r="T145" s="508" t="inlineStr">
        <is>
          <t>28-38</t>
        </is>
      </c>
      <c r="U145" s="508" t="inlineStr">
        <is>
          <t>32-34</t>
        </is>
      </c>
      <c r="V145" s="508" t="inlineStr">
        <is>
          <t>C/O</t>
        </is>
      </c>
      <c r="W145" s="508" t="n"/>
      <c r="X145" s="416" t="inlineStr">
        <is>
          <t>SEASONAL MAIN</t>
        </is>
      </c>
      <c r="Y145" s="427" t="inlineStr">
        <is>
          <t>TUNISIA</t>
        </is>
      </c>
      <c r="Z145" s="427" t="inlineStr">
        <is>
          <t>ARTLAB</t>
        </is>
      </c>
      <c r="AA145" s="427" t="inlineStr">
        <is>
          <t>ARTLAB</t>
        </is>
      </c>
      <c r="AB145" s="427" t="inlineStr">
        <is>
          <t>INTERWASHING</t>
        </is>
      </c>
      <c r="AC145" s="508" t="n"/>
      <c r="AD145" s="508" t="inlineStr">
        <is>
          <t>CALIK</t>
        </is>
      </c>
      <c r="AE145" s="508" t="inlineStr">
        <is>
          <t>70628D Corona air blue ORGANIC + recycled</t>
        </is>
      </c>
      <c r="AF145" s="508" t="inlineStr">
        <is>
          <t>70476D CORONA AIR BLUE</t>
        </is>
      </c>
      <c r="AG145" s="415" t="inlineStr">
        <is>
          <t>TBC</t>
        </is>
      </c>
      <c r="AH145" s="503" t="inlineStr">
        <is>
          <t>93% Sustainable fabric</t>
        </is>
      </c>
      <c r="AI145" s="508" t="inlineStr">
        <is>
          <t>78% Organic cotton, 15% recycled cotton, 5% elastomultiester, 2% elastane</t>
        </is>
      </c>
      <c r="AJ145" s="508" t="inlineStr">
        <is>
          <t>11,5 oz</t>
        </is>
      </c>
      <c r="AK145" s="421" t="inlineStr">
        <is>
          <t>4,7/140</t>
        </is>
      </c>
      <c r="AL145" s="506" t="n">
        <v>3000</v>
      </c>
      <c r="AM145" s="506" t="n"/>
      <c r="AN145" s="508" t="inlineStr">
        <is>
          <t>345M ORDERED BY MARIA</t>
        </is>
      </c>
      <c r="AO145" s="419" t="n"/>
      <c r="AP145" s="419" t="n"/>
      <c r="AQ145" s="419" t="n"/>
      <c r="AR145" s="420" t="n">
        <v>1.5</v>
      </c>
      <c r="AS145" s="421" t="n"/>
      <c r="AT145" s="421" t="inlineStr">
        <is>
          <t>EUR</t>
        </is>
      </c>
      <c r="AU145" s="421" t="inlineStr">
        <is>
          <t>FOB</t>
        </is>
      </c>
      <c r="AV145" s="421" t="inlineStr">
        <is>
          <t>90 DAYS NETT</t>
        </is>
      </c>
      <c r="AW145" s="421" t="inlineStr">
        <is>
          <t>cfmd</t>
        </is>
      </c>
      <c r="AX145" s="421">
        <f>IFERROR((BI145*(1-[1]Assumptions!$K$3))*(1-BG145),0)</f>
        <v/>
      </c>
      <c r="AY145" s="421" t="n">
        <v>45</v>
      </c>
      <c r="AZ145" s="421" t="n"/>
      <c r="BA145" s="421" t="n">
        <v>25</v>
      </c>
      <c r="BB145" s="422">
        <f>IFERROR(((IF(BA145&gt;0, BA145, IF(AZ145&gt;0, AZ145, 0))))*INDEX(Assumptions!$B:$B,MATCH(Y145,Assumptions!$A:$A,0)),0)</f>
        <v/>
      </c>
      <c r="BC145" s="422">
        <f>IFERROR(((IF(BA145&gt;0, BA145, IF(AZ145&gt;0, AZ145, 0))))*INDEX(Assumptions!$C:$C,MATCH(Y145,Assumptions!$A:$A,0)),0)</f>
        <v/>
      </c>
      <c r="BD145" s="422">
        <f>IFERROR(((IF(BA145&gt;0, BA145, IF(AZ145&gt;0, AZ145, 0))))*INDEX(Assumptions!$D:$D,MATCH(Y145,Assumptions!$A:$A,0)),0)</f>
        <v/>
      </c>
      <c r="BE145" s="422">
        <f>IFERROR(((IF(BA145&gt;0, BA145, IF(AZ145&gt;0, AZ145, 0))))*INDEX(Assumptions!$G:$G,MATCH(Z145,Assumptions!$F:$F,0)),0)</f>
        <v/>
      </c>
      <c r="BF145" s="422">
        <f>SUM(BB145:BE145)</f>
        <v/>
      </c>
      <c r="BG145" s="423">
        <f>IFERROR(INDEX(Assumptions!$B:$B,MATCH(Y145,Assumptions!$A:$A,0))+INDEX(Assumptions!$C:$C,MATCH(Y145,Assumptions!$A:$A,0))+INDEX(Assumptions!$D:$D,MATCH(Y145,Assumptions!$A:$A,0))+INDEX(Assumptions!$G:$G,MATCH(Z145,Assumptions!$F:$F,0)),0)</f>
        <v/>
      </c>
      <c r="BH145" s="421">
        <f>((IF(BA145&gt;0, BA145, IF(AZ145&gt;0, AZ145, 0))))+BF145</f>
        <v/>
      </c>
      <c r="BI145" s="421">
        <f>BL145/BK145</f>
        <v/>
      </c>
      <c r="BJ145" s="421">
        <f>BL145/2.38</f>
        <v/>
      </c>
      <c r="BK145" s="508" t="n">
        <v>2.5</v>
      </c>
      <c r="BL145" s="421" t="n">
        <v>139.95</v>
      </c>
      <c r="BM145" s="510">
        <f>IF(SUM(AZ145:BA145)=0,0,(BI145-BH145)/BI145)</f>
        <v/>
      </c>
      <c r="BN145" s="421">
        <f>AY145*CA145</f>
        <v/>
      </c>
      <c r="BO145" s="421" t="n">
        <v>7.2</v>
      </c>
      <c r="BP145" s="421" t="n">
        <v>3.45</v>
      </c>
      <c r="BQ145" s="425" t="n">
        <v>42605</v>
      </c>
      <c r="BR145" s="426" t="n"/>
      <c r="BS145" s="425" t="n"/>
      <c r="BT145" s="427" t="n"/>
      <c r="BU145" s="425" t="n"/>
      <c r="BV145" s="425" t="n"/>
      <c r="BW145" s="425" t="inlineStr">
        <is>
          <t>N/A</t>
        </is>
      </c>
      <c r="BX145" s="425" t="n">
        <v>42665</v>
      </c>
      <c r="BY145" s="427" t="inlineStr">
        <is>
          <t>NEW TEST COPY INPUT</t>
        </is>
      </c>
      <c r="BZ145" s="427" t="n"/>
      <c r="CA145" s="508" t="n">
        <v>17</v>
      </c>
      <c r="CB145" s="429" t="inlineStr">
        <is>
          <t>32x32</t>
        </is>
      </c>
      <c r="CC145" s="429" t="n">
        <v>3</v>
      </c>
      <c r="CD145" s="430" t="n">
        <v>42669</v>
      </c>
      <c r="CE145" s="675" t="n"/>
      <c r="CF145" s="675" t="n"/>
      <c r="CG145" s="675" t="n"/>
      <c r="CH145" s="489" t="inlineStr">
        <is>
          <t>N/A</t>
        </is>
      </c>
      <c r="CI145" s="676" t="n">
        <v>42768</v>
      </c>
      <c r="CJ145" s="433" t="inlineStr">
        <is>
          <t>N/A</t>
        </is>
      </c>
      <c r="CK145" s="690" t="n"/>
      <c r="CL145" s="435" t="n"/>
      <c r="CM145" s="435" t="n"/>
      <c r="CN145" s="435" t="n">
        <v>42891</v>
      </c>
      <c r="CO145" s="435" t="n"/>
      <c r="CP145" s="435" t="n"/>
      <c r="CQ145" s="430" t="n">
        <v>42950</v>
      </c>
      <c r="CR145" s="430" t="inlineStr">
        <is>
          <t>Tunisia</t>
        </is>
      </c>
      <c r="CS145" s="429" t="inlineStr">
        <is>
          <t>5</t>
        </is>
      </c>
      <c r="CT145" s="675" t="inlineStr">
        <is>
          <t>thigh - 2 to -2.5 too small OK due to stretch</t>
        </is>
      </c>
      <c r="CU145" s="675" t="n"/>
      <c r="CV145" s="490" t="n"/>
      <c r="CW145" s="438" t="n"/>
      <c r="CX145" s="438" t="n"/>
      <c r="CY145" s="438" t="n">
        <v>761</v>
      </c>
      <c r="CZ145" s="439">
        <f>CY145*AR145</f>
        <v/>
      </c>
      <c r="DA145" s="438" t="n"/>
      <c r="DB145" s="438" t="n"/>
      <c r="DC145" s="438" t="n"/>
      <c r="DD145" s="438" t="n">
        <v>4013293</v>
      </c>
      <c r="DE145" s="678">
        <f>CY145*BI145</f>
        <v/>
      </c>
      <c r="DF145" s="678">
        <f>DE145-(CY145*BH145)</f>
        <v/>
      </c>
      <c r="DG145" s="535" t="n"/>
      <c r="DH145" s="535" t="n"/>
      <c r="DI145" s="535" t="n"/>
      <c r="DJ145" s="535" t="n"/>
      <c r="DK145" s="535" t="n"/>
      <c r="DL145" s="535" t="n"/>
      <c r="DM145" s="535" t="n"/>
      <c r="DN145" s="535" t="n"/>
      <c r="DO145" s="535" t="n"/>
      <c r="DP145" s="535" t="n"/>
    </row>
    <row customFormat="1" customHeight="1" ht="15" r="146" s="530">
      <c r="A146" s="415" t="inlineStr">
        <is>
          <t>K170751206</t>
        </is>
      </c>
      <c r="B146" s="415" t="n">
        <v>1010103643</v>
      </c>
      <c r="C146" s="404" t="inlineStr">
        <is>
          <t>M.USED</t>
        </is>
      </c>
      <c r="D146" s="415" t="inlineStr">
        <is>
          <t>JOHN</t>
        </is>
      </c>
      <c r="E146" s="415" t="inlineStr">
        <is>
          <t>DUSTY MID SHADE</t>
        </is>
      </c>
      <c r="F146" s="415" t="n">
        <v>1</v>
      </c>
      <c r="G146" s="405" t="n"/>
      <c r="H146" s="674" t="n"/>
      <c r="I146" s="532" t="n"/>
      <c r="J146" s="415" t="inlineStr">
        <is>
          <t>JEANS</t>
        </is>
      </c>
      <c r="K146" s="532" t="n">
        <v>62034231</v>
      </c>
      <c r="L146" s="532" t="inlineStr">
        <is>
          <t>Men's or boys' trousers and breeches of cotton denim (excl. knitted or crocheted, industrial and occupational, bib and brace overalls and underpants)</t>
        </is>
      </c>
      <c r="M146" s="524" t="inlineStr">
        <is>
          <t>MEN</t>
        </is>
      </c>
      <c r="N146" s="415" t="n"/>
      <c r="O146" s="411" t="inlineStr">
        <is>
          <t>11-2</t>
        </is>
      </c>
      <c r="P146" s="508" t="inlineStr">
        <is>
          <t xml:space="preserve">PP SPRAY + RESIN </t>
        </is>
      </c>
      <c r="Q146" s="508" t="n"/>
      <c r="R146" s="508" t="inlineStr">
        <is>
          <t>STRETCH</t>
        </is>
      </c>
      <c r="S146" s="508" t="inlineStr">
        <is>
          <t>LONG RISE SLIM</t>
        </is>
      </c>
      <c r="T146" s="508" t="inlineStr">
        <is>
          <t>28-38</t>
        </is>
      </c>
      <c r="U146" s="508" t="inlineStr">
        <is>
          <t>32-34</t>
        </is>
      </c>
      <c r="V146" s="508" t="inlineStr">
        <is>
          <t>C/O</t>
        </is>
      </c>
      <c r="W146" s="508" t="n"/>
      <c r="X146" s="508" t="inlineStr">
        <is>
          <t>SEASONAL MAIN</t>
        </is>
      </c>
      <c r="Y146" s="427" t="inlineStr">
        <is>
          <t>TUNISIA</t>
        </is>
      </c>
      <c r="Z146" s="427" t="inlineStr">
        <is>
          <t>ARTLAB</t>
        </is>
      </c>
      <c r="AA146" s="427" t="inlineStr">
        <is>
          <t>ARTLAB</t>
        </is>
      </c>
      <c r="AB146" s="427" t="inlineStr">
        <is>
          <t>INTERWASHING</t>
        </is>
      </c>
      <c r="AC146" s="508" t="n"/>
      <c r="AD146" s="415" t="inlineStr">
        <is>
          <t>ROYO</t>
        </is>
      </c>
      <c r="AE146" s="508" t="inlineStr">
        <is>
          <t>MAPLE 314</t>
        </is>
      </c>
      <c r="AF146" s="508" t="n"/>
      <c r="AG146" s="415" t="inlineStr">
        <is>
          <t>TBC</t>
        </is>
      </c>
      <c r="AH146" s="503" t="inlineStr">
        <is>
          <t>95% Sustainable fabric</t>
        </is>
      </c>
      <c r="AI146" s="508" t="inlineStr">
        <is>
          <t>75% Organic cotton, 20% recycled cotton, 3% other fibers, 2% elastane</t>
        </is>
      </c>
      <c r="AJ146" s="416" t="inlineStr">
        <is>
          <t>11 oz</t>
        </is>
      </c>
      <c r="AK146" s="417" t="inlineStr">
        <is>
          <t>5,15 / 134</t>
        </is>
      </c>
      <c r="AL146" s="506" t="n"/>
      <c r="AM146" s="506" t="n"/>
      <c r="AN146" s="508" t="inlineStr">
        <is>
          <t>195M ORDERED BY MARIA</t>
        </is>
      </c>
      <c r="AO146" s="419" t="n"/>
      <c r="AP146" s="419" t="n"/>
      <c r="AQ146" s="419" t="n"/>
      <c r="AR146" s="420" t="n">
        <v>1.5</v>
      </c>
      <c r="AS146" s="421" t="n"/>
      <c r="AT146" s="421" t="inlineStr">
        <is>
          <t>EUR</t>
        </is>
      </c>
      <c r="AU146" s="421" t="inlineStr">
        <is>
          <t>FOB</t>
        </is>
      </c>
      <c r="AV146" s="421" t="inlineStr">
        <is>
          <t>90 DAYS NETT</t>
        </is>
      </c>
      <c r="AW146" s="421" t="n">
        <v>24</v>
      </c>
      <c r="AX146" s="421">
        <f>IFERROR((BI146*(1-[1]Assumptions!$K$3))*(1-BG146),0)</f>
        <v/>
      </c>
      <c r="AY146" s="421" t="n">
        <v>45</v>
      </c>
      <c r="AZ146" s="421" t="n"/>
      <c r="BA146" s="421" t="n">
        <v>26.5</v>
      </c>
      <c r="BB146" s="422">
        <f>IFERROR(((IF(BA146&gt;0, BA146, IF(AZ146&gt;0, AZ146, 0))))*INDEX(Assumptions!$B:$B,MATCH(Y146,Assumptions!$A:$A,0)),0)</f>
        <v/>
      </c>
      <c r="BC146" s="422">
        <f>IFERROR(((IF(BA146&gt;0, BA146, IF(AZ146&gt;0, AZ146, 0))))*INDEX(Assumptions!$C:$C,MATCH(Y146,Assumptions!$A:$A,0)),0)</f>
        <v/>
      </c>
      <c r="BD146" s="422">
        <f>IFERROR(((IF(BA146&gt;0, BA146, IF(AZ146&gt;0, AZ146, 0))))*INDEX(Assumptions!$D:$D,MATCH(Y146,Assumptions!$A:$A,0)),0)</f>
        <v/>
      </c>
      <c r="BE146" s="422">
        <f>IFERROR(((IF(BA146&gt;0, BA146, IF(AZ146&gt;0, AZ146, 0))))*INDEX(Assumptions!$G:$G,MATCH(Z146,Assumptions!$F:$F,0)),0)</f>
        <v/>
      </c>
      <c r="BF146" s="422">
        <f>SUM(BB146:BE146)</f>
        <v/>
      </c>
      <c r="BG146" s="423">
        <f>IFERROR(INDEX(Assumptions!$B:$B,MATCH(Y146,Assumptions!$A:$A,0))+INDEX(Assumptions!$C:$C,MATCH(Y146,Assumptions!$A:$A,0))+INDEX(Assumptions!$D:$D,MATCH(Y146,Assumptions!$A:$A,0))+INDEX(Assumptions!$G:$G,MATCH(Z146,Assumptions!$F:$F,0)),0)</f>
        <v/>
      </c>
      <c r="BH146" s="421">
        <f>((IF(BA146&gt;0, BA146, IF(AZ146&gt;0, AZ146, 0))))+BF146</f>
        <v/>
      </c>
      <c r="BI146" s="421">
        <f>BL146/BK146</f>
        <v/>
      </c>
      <c r="BJ146" s="421">
        <f>BL146/2.38</f>
        <v/>
      </c>
      <c r="BK146" s="508" t="n">
        <v>2.5</v>
      </c>
      <c r="BL146" s="421" t="n">
        <v>139.95</v>
      </c>
      <c r="BM146" s="510">
        <f>IF(SUM(AZ146:BA146)=0,0,(BI146-BH146)/BI146)</f>
        <v/>
      </c>
      <c r="BN146" s="421">
        <f>AY146*CA146</f>
        <v/>
      </c>
      <c r="BO146" s="421" t="n">
        <v>7.6</v>
      </c>
      <c r="BP146" s="421" t="n">
        <v>3.5</v>
      </c>
      <c r="BQ146" s="425" t="n">
        <v>42605</v>
      </c>
      <c r="BR146" s="426" t="n"/>
      <c r="BS146" s="426" t="n"/>
      <c r="BT146" s="427" t="n"/>
      <c r="BU146" s="425" t="n"/>
      <c r="BV146" s="425" t="n"/>
      <c r="BW146" s="425" t="inlineStr">
        <is>
          <t>N/A</t>
        </is>
      </c>
      <c r="BX146" s="425" t="n">
        <v>42665</v>
      </c>
      <c r="BY146" s="425" t="inlineStr">
        <is>
          <t>NEEDS TO BE SUSTAINABLE</t>
        </is>
      </c>
      <c r="BZ146" s="425" t="n"/>
      <c r="CA146" s="508" t="n">
        <v>17</v>
      </c>
      <c r="CB146" s="429" t="inlineStr">
        <is>
          <t>32x32</t>
        </is>
      </c>
      <c r="CC146" s="429" t="n">
        <v>3</v>
      </c>
      <c r="CD146" s="430" t="n">
        <v>42669</v>
      </c>
      <c r="CE146" s="675" t="n"/>
      <c r="CF146" s="675" t="n"/>
      <c r="CG146" s="675" t="n"/>
      <c r="CH146" s="489" t="inlineStr">
        <is>
          <t>NOT</t>
        </is>
      </c>
      <c r="CI146" s="676" t="n">
        <v>42753</v>
      </c>
      <c r="CJ146" s="433" t="n">
        <v>42747</v>
      </c>
      <c r="CK146" s="677" t="inlineStr">
        <is>
          <t>ex facty 25-02-17</t>
        </is>
      </c>
      <c r="CL146" s="435" t="inlineStr">
        <is>
          <t>NEW FABRIC need to change to be seasonal main NOT kings of laundry</t>
        </is>
      </c>
      <c r="CM146" s="435" t="n"/>
      <c r="CN146" s="435" t="n">
        <v>42870</v>
      </c>
      <c r="CO146" s="435" t="n"/>
      <c r="CP146" s="435" t="n"/>
      <c r="CQ146" s="430" t="n">
        <v>42950</v>
      </c>
      <c r="CR146" s="430" t="inlineStr">
        <is>
          <t>Tunisia</t>
        </is>
      </c>
      <c r="CS146" s="429" t="inlineStr">
        <is>
          <t>5</t>
        </is>
      </c>
      <c r="CT146" s="675" t="inlineStr">
        <is>
          <t>seat is + 2 cm too bug WB OK.</t>
        </is>
      </c>
      <c r="CU146" s="675" t="n"/>
      <c r="CV146" s="490" t="n"/>
      <c r="CW146" s="438" t="n"/>
      <c r="CX146" s="438" t="n"/>
      <c r="CY146" s="438" t="n">
        <v>1540</v>
      </c>
      <c r="CZ146" s="439">
        <f>CY146*AR146</f>
        <v/>
      </c>
      <c r="DA146" s="438" t="n"/>
      <c r="DB146" s="438" t="n"/>
      <c r="DC146" s="438" t="n"/>
      <c r="DD146" s="438" t="n">
        <v>4013294</v>
      </c>
      <c r="DE146" s="678">
        <f>CY146*BI146</f>
        <v/>
      </c>
      <c r="DF146" s="678">
        <f>DE146-(CY146*BH146)</f>
        <v/>
      </c>
    </row>
    <row customFormat="1" customHeight="1" ht="15" r="147" s="530">
      <c r="A147" s="415" t="inlineStr">
        <is>
          <t>K170751207</t>
        </is>
      </c>
      <c r="B147" s="415" t="n">
        <v>1010103644</v>
      </c>
      <c r="C147" s="532" t="inlineStr">
        <is>
          <t>DGREY</t>
        </is>
      </c>
      <c r="D147" s="415" t="inlineStr">
        <is>
          <t>JOHN</t>
        </is>
      </c>
      <c r="E147" s="415" t="inlineStr">
        <is>
          <t>SULPHUR GREY BLUE</t>
        </is>
      </c>
      <c r="F147" s="415" t="n">
        <v>1</v>
      </c>
      <c r="G147" s="405" t="n"/>
      <c r="H147" s="674" t="n"/>
      <c r="I147" s="532" t="n"/>
      <c r="J147" s="415" t="inlineStr">
        <is>
          <t>JEANS</t>
        </is>
      </c>
      <c r="K147" s="532" t="n">
        <v>62034231</v>
      </c>
      <c r="L147" s="532" t="inlineStr">
        <is>
          <t>Men's or boys' trousers and breeches of cotton denim (excl. knitted or crocheted, industrial and occupational, bib and brace overalls and underpants)</t>
        </is>
      </c>
      <c r="M147" s="524" t="inlineStr">
        <is>
          <t>MEN</t>
        </is>
      </c>
      <c r="N147" s="415" t="n"/>
      <c r="O147" s="411" t="inlineStr">
        <is>
          <t>8-2</t>
        </is>
      </c>
      <c r="P147" s="508" t="inlineStr">
        <is>
          <t>PP SPRAY TBC</t>
        </is>
      </c>
      <c r="Q147" s="508" t="n"/>
      <c r="R147" s="508" t="inlineStr">
        <is>
          <t>STRETCH</t>
        </is>
      </c>
      <c r="S147" s="508" t="inlineStr">
        <is>
          <t>LONG RISE SLIM</t>
        </is>
      </c>
      <c r="T147" s="508" t="inlineStr">
        <is>
          <t>28-38</t>
        </is>
      </c>
      <c r="U147" s="508" t="inlineStr">
        <is>
          <t>32-34</t>
        </is>
      </c>
      <c r="V147" s="508" t="inlineStr">
        <is>
          <t>C/O</t>
        </is>
      </c>
      <c r="W147" s="508" t="n"/>
      <c r="X147" s="508" t="inlineStr">
        <is>
          <t>SEASONAL MAIN</t>
        </is>
      </c>
      <c r="Y147" s="427" t="inlineStr">
        <is>
          <t>TUNISIA</t>
        </is>
      </c>
      <c r="Z147" s="427" t="inlineStr">
        <is>
          <t>ARTLAB</t>
        </is>
      </c>
      <c r="AA147" s="427" t="inlineStr">
        <is>
          <t>ARTLAB</t>
        </is>
      </c>
      <c r="AB147" s="427" t="inlineStr">
        <is>
          <t>INTERWASHING</t>
        </is>
      </c>
      <c r="AC147" s="508" t="n"/>
      <c r="AD147" s="415" t="inlineStr">
        <is>
          <t>CANDIANI</t>
        </is>
      </c>
      <c r="AE147" s="508" t="inlineStr">
        <is>
          <t>RR7736 N-joy rebus organic</t>
        </is>
      </c>
      <c r="AF147" s="508" t="inlineStr">
        <is>
          <t>RR7736 N-joy rebus</t>
        </is>
      </c>
      <c r="AG147" s="415" t="inlineStr">
        <is>
          <t>TBC</t>
        </is>
      </c>
      <c r="AH147" s="508" t="inlineStr">
        <is>
          <t>92% Sustainable fabric</t>
        </is>
      </c>
      <c r="AI147" s="508" t="inlineStr">
        <is>
          <t>92% Organic cotton, 6% elastomultiester, 2% elastane</t>
        </is>
      </c>
      <c r="AJ147" s="416" t="inlineStr">
        <is>
          <t>12 oz</t>
        </is>
      </c>
      <c r="AK147" s="417" t="inlineStr">
        <is>
          <t>6 / 142</t>
        </is>
      </c>
      <c r="AL147" s="506" t="n">
        <v>4000</v>
      </c>
      <c r="AM147" s="506" t="inlineStr">
        <is>
          <t>5-6</t>
        </is>
      </c>
      <c r="AN147" s="508" t="inlineStr">
        <is>
          <t>135M ORDERED BY MARIA</t>
        </is>
      </c>
      <c r="AO147" s="419" t="n"/>
      <c r="AP147" s="419" t="n"/>
      <c r="AQ147" s="419" t="n"/>
      <c r="AR147" s="420" t="n">
        <v>1.26</v>
      </c>
      <c r="AS147" s="421" t="n"/>
      <c r="AT147" s="421" t="inlineStr">
        <is>
          <t>EUR</t>
        </is>
      </c>
      <c r="AU147" s="421" t="inlineStr">
        <is>
          <t>FOB</t>
        </is>
      </c>
      <c r="AV147" s="421" t="inlineStr">
        <is>
          <t>90 DAYS NETT</t>
        </is>
      </c>
      <c r="AW147" s="421" t="inlineStr">
        <is>
          <t>cfmd</t>
        </is>
      </c>
      <c r="AX147" s="421">
        <f>IFERROR((BI147*(1-[1]Assumptions!$K$3))*(1-BG147),0)</f>
        <v/>
      </c>
      <c r="AY147" s="421" t="n">
        <v>45</v>
      </c>
      <c r="AZ147" s="421" t="n"/>
      <c r="BA147" s="421" t="n">
        <v>23.7</v>
      </c>
      <c r="BB147" s="422">
        <f>IFERROR(((IF(BA147&gt;0, BA147, IF(AZ147&gt;0, AZ147, 0))))*INDEX(Assumptions!$B:$B,MATCH(Y147,Assumptions!$A:$A,0)),0)</f>
        <v/>
      </c>
      <c r="BC147" s="422">
        <f>IFERROR(((IF(BA147&gt;0, BA147, IF(AZ147&gt;0, AZ147, 0))))*INDEX(Assumptions!$C:$C,MATCH(Y147,Assumptions!$A:$A,0)),0)</f>
        <v/>
      </c>
      <c r="BD147" s="422">
        <f>IFERROR(((IF(BA147&gt;0, BA147, IF(AZ147&gt;0, AZ147, 0))))*INDEX(Assumptions!$D:$D,MATCH(Y147,Assumptions!$A:$A,0)),0)</f>
        <v/>
      </c>
      <c r="BE147" s="422">
        <f>IFERROR(((IF(BA147&gt;0, BA147, IF(AZ147&gt;0, AZ147, 0))))*INDEX(Assumptions!$G:$G,MATCH(Z147,Assumptions!$F:$F,0)),0)</f>
        <v/>
      </c>
      <c r="BF147" s="422">
        <f>SUM(BB147:BE147)</f>
        <v/>
      </c>
      <c r="BG147" s="423">
        <f>IFERROR(INDEX(Assumptions!$B:$B,MATCH(Y147,Assumptions!$A:$A,0))+INDEX(Assumptions!$C:$C,MATCH(Y147,Assumptions!$A:$A,0))+INDEX(Assumptions!$D:$D,MATCH(Y147,Assumptions!$A:$A,0))+INDEX(Assumptions!$G:$G,MATCH(Z147,Assumptions!$F:$F,0)),0)</f>
        <v/>
      </c>
      <c r="BH147" s="421">
        <f>((IF(BA147&gt;0, BA147, IF(AZ147&gt;0, AZ147, 0))))+BF147</f>
        <v/>
      </c>
      <c r="BI147" s="421">
        <f>BL147/BK147</f>
        <v/>
      </c>
      <c r="BJ147" s="421">
        <f>BL147/2.38</f>
        <v/>
      </c>
      <c r="BK147" s="508" t="n">
        <v>2.5</v>
      </c>
      <c r="BL147" s="421" t="n">
        <v>129.95</v>
      </c>
      <c r="BM147" s="510">
        <f>IF(SUM(AZ147:BA147)=0,0,(BI147-BH147)/BI147)</f>
        <v/>
      </c>
      <c r="BN147" s="421">
        <f>AY147*CA147</f>
        <v/>
      </c>
      <c r="BO147" s="421" t="n">
        <v>5.8</v>
      </c>
      <c r="BP147" s="421" t="n">
        <v>3.5</v>
      </c>
      <c r="BQ147" s="425" t="n">
        <v>42605</v>
      </c>
      <c r="BR147" s="425" t="n"/>
      <c r="BS147" s="425" t="n"/>
      <c r="BT147" s="427" t="n"/>
      <c r="BU147" s="425" t="n"/>
      <c r="BV147" s="425" t="n"/>
      <c r="BW147" s="425" t="inlineStr">
        <is>
          <t>N/A</t>
        </is>
      </c>
      <c r="BX147" s="425" t="n">
        <v>42665</v>
      </c>
      <c r="BY147" s="425" t="n"/>
      <c r="BZ147" s="425" t="n"/>
      <c r="CA147" s="508" t="n">
        <v>17</v>
      </c>
      <c r="CB147" s="429" t="inlineStr">
        <is>
          <t>32x32</t>
        </is>
      </c>
      <c r="CC147" s="429" t="n">
        <v>3</v>
      </c>
      <c r="CD147" s="430" t="n">
        <v>42669</v>
      </c>
      <c r="CE147" s="675" t="n"/>
      <c r="CF147" s="675" t="n"/>
      <c r="CG147" s="675" t="n"/>
      <c r="CH147" s="489" t="inlineStr">
        <is>
          <t>N/A</t>
        </is>
      </c>
      <c r="CI147" s="676" t="n">
        <v>42767</v>
      </c>
      <c r="CJ147" s="433" t="inlineStr">
        <is>
          <t>N/A</t>
        </is>
      </c>
      <c r="CK147" s="690" t="n"/>
      <c r="CL147" s="435" t="n"/>
      <c r="CM147" s="435" t="n"/>
      <c r="CN147" s="435" t="n">
        <v>42865</v>
      </c>
      <c r="CO147" s="435" t="n"/>
      <c r="CP147" s="435" t="n"/>
      <c r="CQ147" s="430" t="n">
        <v>42966</v>
      </c>
      <c r="CR147" s="430" t="inlineStr">
        <is>
          <t>Tunisia</t>
        </is>
      </c>
      <c r="CS147" s="429" t="n">
        <v>5</v>
      </c>
      <c r="CT147" s="675" t="inlineStr">
        <is>
          <t>half seat general +1.5cm  issue wash balance needs to be remake balance</t>
        </is>
      </c>
      <c r="CU147" s="675" t="n"/>
      <c r="CV147" s="490" t="n"/>
      <c r="CW147" s="438" t="n"/>
      <c r="CX147" s="438" t="n"/>
      <c r="CY147" s="438" t="n">
        <v>680</v>
      </c>
      <c r="CZ147" s="439">
        <f>CY147*AR147</f>
        <v/>
      </c>
      <c r="DA147" s="438" t="n"/>
      <c r="DB147" s="438" t="n"/>
      <c r="DC147" s="438" t="n"/>
      <c r="DD147" s="438" t="n">
        <v>4013295</v>
      </c>
      <c r="DE147" s="678">
        <f>CY147*BI147</f>
        <v/>
      </c>
      <c r="DF147" s="678">
        <f>DE147-(CY147*BH147)</f>
        <v/>
      </c>
      <c r="DG147" s="584" t="n"/>
      <c r="DH147" s="584" t="n"/>
      <c r="DI147" s="584" t="n"/>
      <c r="DJ147" s="584" t="n"/>
      <c r="DK147" s="584" t="n"/>
      <c r="DL147" s="584" t="n"/>
      <c r="DM147" s="584" t="n"/>
      <c r="DN147" s="584" t="n"/>
      <c r="DO147" s="584" t="n"/>
      <c r="DP147" s="584" t="n"/>
    </row>
    <row customFormat="1" customHeight="1" ht="15" r="148" s="530">
      <c r="A148" s="415" t="inlineStr">
        <is>
          <t>K170751208</t>
        </is>
      </c>
      <c r="B148" s="415" t="n">
        <v>1010103485</v>
      </c>
      <c r="C148" s="404" t="inlineStr">
        <is>
          <t>M.USED</t>
        </is>
      </c>
      <c r="D148" s="415" t="inlineStr">
        <is>
          <t>JOHN</t>
        </is>
      </c>
      <c r="E148" s="415" t="inlineStr">
        <is>
          <t xml:space="preserve">SULPHUR WORN </t>
        </is>
      </c>
      <c r="F148" s="415" t="n">
        <v>1</v>
      </c>
      <c r="G148" s="405" t="n"/>
      <c r="H148" s="674" t="n"/>
      <c r="I148" s="532" t="n"/>
      <c r="J148" s="415" t="inlineStr">
        <is>
          <t>JEANS</t>
        </is>
      </c>
      <c r="K148" s="532" t="n">
        <v>62034231</v>
      </c>
      <c r="L148" s="532" t="inlineStr">
        <is>
          <t>Men's or boys' trousers and breeches of cotton denim (excl. knitted or crocheted, industrial and occupational, bib and brace overalls and underpants)</t>
        </is>
      </c>
      <c r="M148" s="524" t="inlineStr">
        <is>
          <t>MEN</t>
        </is>
      </c>
      <c r="N148" s="415" t="n"/>
      <c r="O148" s="411" t="inlineStr">
        <is>
          <t>29-1</t>
        </is>
      </c>
      <c r="P148" s="508" t="inlineStr">
        <is>
          <t>PP SPRAY</t>
        </is>
      </c>
      <c r="Q148" s="508" t="n"/>
      <c r="R148" s="508" t="inlineStr">
        <is>
          <t>STRETCH</t>
        </is>
      </c>
      <c r="S148" s="508" t="inlineStr">
        <is>
          <t>LONG RISE SLIM</t>
        </is>
      </c>
      <c r="T148" s="508" t="inlineStr">
        <is>
          <t>28-38</t>
        </is>
      </c>
      <c r="U148" s="508" t="inlineStr">
        <is>
          <t>32-34</t>
        </is>
      </c>
      <c r="V148" s="508" t="inlineStr">
        <is>
          <t>C/O</t>
        </is>
      </c>
      <c r="W148" s="415" t="inlineStr">
        <is>
          <t>C/O</t>
        </is>
      </c>
      <c r="X148" s="508" t="inlineStr">
        <is>
          <t>SEASONAL MAIN</t>
        </is>
      </c>
      <c r="Y148" s="427" t="inlineStr">
        <is>
          <t>TUNISIA</t>
        </is>
      </c>
      <c r="Z148" s="427" t="inlineStr">
        <is>
          <t>ARTLAB</t>
        </is>
      </c>
      <c r="AA148" s="427" t="inlineStr">
        <is>
          <t>ARTLAB</t>
        </is>
      </c>
      <c r="AB148" s="427" t="inlineStr">
        <is>
          <t>INTERWASHING</t>
        </is>
      </c>
      <c r="AC148" s="508" t="n"/>
      <c r="AD148" s="508" t="inlineStr">
        <is>
          <t>CANDIANI</t>
        </is>
      </c>
      <c r="AE148" s="415" t="inlineStr">
        <is>
          <t>RR7733 N-joy sling organic</t>
        </is>
      </c>
      <c r="AF148" s="415" t="inlineStr">
        <is>
          <t>RR7733 N-joy sling</t>
        </is>
      </c>
      <c r="AG148" s="415" t="inlineStr">
        <is>
          <t>TBC</t>
        </is>
      </c>
      <c r="AH148" s="508" t="inlineStr">
        <is>
          <t>92% Sustainable fabric</t>
        </is>
      </c>
      <c r="AI148" s="508" t="inlineStr">
        <is>
          <t>92% Organic cotton, 6% elastomultiester, 2% elastane</t>
        </is>
      </c>
      <c r="AJ148" s="416" t="inlineStr">
        <is>
          <t>10,5 oz</t>
        </is>
      </c>
      <c r="AK148" s="506" t="inlineStr">
        <is>
          <t>5,15 / 145</t>
        </is>
      </c>
      <c r="AL148" s="506" t="n">
        <v>4000</v>
      </c>
      <c r="AM148" s="506" t="inlineStr">
        <is>
          <t>5-6</t>
        </is>
      </c>
      <c r="AN148" s="508" t="inlineStr">
        <is>
          <t>MARIA</t>
        </is>
      </c>
      <c r="AO148" s="419" t="n"/>
      <c r="AP148" s="419" t="n"/>
      <c r="AQ148" s="419" t="n"/>
      <c r="AR148" s="420" t="n">
        <v>1.38</v>
      </c>
      <c r="AS148" s="421" t="n"/>
      <c r="AT148" s="421" t="inlineStr">
        <is>
          <t>EUR</t>
        </is>
      </c>
      <c r="AU148" s="421" t="inlineStr">
        <is>
          <t>FOB</t>
        </is>
      </c>
      <c r="AV148" s="421" t="inlineStr">
        <is>
          <t>90 DAYS NETT</t>
        </is>
      </c>
      <c r="AW148" s="421" t="inlineStr">
        <is>
          <t>cfmd</t>
        </is>
      </c>
      <c r="AX148" s="421">
        <f>IFERROR((BI148*(1-[1]Assumptions!$K$3))*(1-BG148),0)</f>
        <v/>
      </c>
      <c r="AY148" s="421" t="n">
        <v>45</v>
      </c>
      <c r="AZ148" s="421" t="n"/>
      <c r="BA148" s="421" t="n">
        <v>24.5</v>
      </c>
      <c r="BB148" s="422">
        <f>IFERROR(((IF(BA148&gt;0, BA148, IF(AZ148&gt;0, AZ148, 0))))*INDEX(Assumptions!$B:$B,MATCH(Y148,Assumptions!$A:$A,0)),0)</f>
        <v/>
      </c>
      <c r="BC148" s="422">
        <f>IFERROR(((IF(BA148&gt;0, BA148, IF(AZ148&gt;0, AZ148, 0))))*INDEX(Assumptions!$C:$C,MATCH(Y148,Assumptions!$A:$A,0)),0)</f>
        <v/>
      </c>
      <c r="BD148" s="422">
        <f>IFERROR(((IF(BA148&gt;0, BA148, IF(AZ148&gt;0, AZ148, 0))))*INDEX(Assumptions!$D:$D,MATCH(Y148,Assumptions!$A:$A,0)),0)</f>
        <v/>
      </c>
      <c r="BE148" s="422">
        <f>IFERROR(((IF(BA148&gt;0, BA148, IF(AZ148&gt;0, AZ148, 0))))*INDEX(Assumptions!$G:$G,MATCH(Z148,Assumptions!$F:$F,0)),0)</f>
        <v/>
      </c>
      <c r="BF148" s="422">
        <f>SUM(BB148:BE148)</f>
        <v/>
      </c>
      <c r="BG148" s="423">
        <f>IFERROR(INDEX(Assumptions!$B:$B,MATCH(Y148,Assumptions!$A:$A,0))+INDEX(Assumptions!$C:$C,MATCH(Y148,Assumptions!$A:$A,0))+INDEX(Assumptions!$D:$D,MATCH(Y148,Assumptions!$A:$A,0))+INDEX(Assumptions!$G:$G,MATCH(Z148,Assumptions!$F:$F,0)),0)</f>
        <v/>
      </c>
      <c r="BH148" s="421">
        <f>((IF(BA148&gt;0, BA148, IF(AZ148&gt;0, AZ148, 0))))+BF148</f>
        <v/>
      </c>
      <c r="BI148" s="421">
        <f>BL148/BK148</f>
        <v/>
      </c>
      <c r="BJ148" s="421">
        <f>BL148/2.38</f>
        <v/>
      </c>
      <c r="BK148" s="508" t="n">
        <v>2.5</v>
      </c>
      <c r="BL148" s="421" t="n">
        <v>139.95</v>
      </c>
      <c r="BM148" s="510">
        <f>IF(SUM(AZ148:BA148)=0,0,(BI148-BH148)/BI148)</f>
        <v/>
      </c>
      <c r="BN148" s="421">
        <f>AY148*CA148</f>
        <v/>
      </c>
      <c r="BO148" s="421" t="n">
        <v>6.8</v>
      </c>
      <c r="BP148" s="421" t="n">
        <v>3.5</v>
      </c>
      <c r="BQ148" s="425" t="n">
        <v>42605</v>
      </c>
      <c r="BR148" s="425" t="n"/>
      <c r="BS148" s="425" t="n"/>
      <c r="BT148" s="427" t="n"/>
      <c r="BU148" s="425" t="n"/>
      <c r="BV148" s="425" t="n"/>
      <c r="BW148" s="425" t="inlineStr">
        <is>
          <t>N/A</t>
        </is>
      </c>
      <c r="BX148" s="425" t="n">
        <v>42665</v>
      </c>
      <c r="BY148" s="425" t="n"/>
      <c r="BZ148" s="425" t="n"/>
      <c r="CA148" s="508" t="n">
        <v>17</v>
      </c>
      <c r="CB148" s="429" t="inlineStr">
        <is>
          <t>32x32</t>
        </is>
      </c>
      <c r="CC148" s="429" t="n">
        <v>3</v>
      </c>
      <c r="CD148" s="430" t="n">
        <v>42669</v>
      </c>
      <c r="CE148" s="675" t="n"/>
      <c r="CF148" s="675" t="n"/>
      <c r="CG148" s="675" t="n"/>
      <c r="CH148" s="489" t="inlineStr">
        <is>
          <t>N/A</t>
        </is>
      </c>
      <c r="CI148" s="676" t="n">
        <v>42767</v>
      </c>
      <c r="CJ148" s="433" t="inlineStr">
        <is>
          <t>N/A</t>
        </is>
      </c>
      <c r="CK148" s="690" t="n"/>
      <c r="CL148" s="435" t="n"/>
      <c r="CM148" s="435" t="n"/>
      <c r="CN148" s="435" t="inlineStr">
        <is>
          <t>n/a</t>
        </is>
      </c>
      <c r="CO148" s="435" t="n"/>
      <c r="CP148" s="435" t="n"/>
      <c r="CQ148" s="430" t="inlineStr">
        <is>
          <t>-</t>
        </is>
      </c>
      <c r="CR148" s="430" t="n"/>
      <c r="CS148" s="429" t="n"/>
      <c r="CT148" s="675" t="n"/>
      <c r="CU148" s="675" t="n"/>
      <c r="CV148" s="490" t="n"/>
      <c r="CW148" s="438" t="n"/>
      <c r="CX148" s="438" t="n"/>
      <c r="CY148" s="438" t="n">
        <v>0</v>
      </c>
      <c r="CZ148" s="439">
        <f>CY148*AR148</f>
        <v/>
      </c>
      <c r="DA148" s="438" t="n"/>
      <c r="DB148" s="438" t="n"/>
      <c r="DC148" s="438" t="n"/>
      <c r="DD148" s="438" t="inlineStr">
        <is>
          <t>-</t>
        </is>
      </c>
      <c r="DE148" s="678">
        <f>CY148*BI148</f>
        <v/>
      </c>
      <c r="DF148" s="678">
        <f>DE148-(CY148*BH148)</f>
        <v/>
      </c>
      <c r="DG148" s="575" t="n"/>
      <c r="DH148" s="575" t="n"/>
      <c r="DI148" s="575" t="n"/>
      <c r="DJ148" s="575" t="n"/>
      <c r="DK148" s="575" t="n"/>
      <c r="DL148" s="575" t="n"/>
      <c r="DM148" s="575" t="n"/>
      <c r="DN148" s="575" t="n"/>
      <c r="DO148" s="575" t="n"/>
      <c r="DP148" s="575" t="n"/>
    </row>
    <row customFormat="1" customHeight="1" ht="15" r="149" s="530">
      <c r="A149" s="415" t="inlineStr">
        <is>
          <t>K170751209</t>
        </is>
      </c>
      <c r="B149" s="415" t="n">
        <v>1010103478</v>
      </c>
      <c r="C149" s="404" t="inlineStr">
        <is>
          <t>DGREY</t>
        </is>
      </c>
      <c r="D149" s="415" t="inlineStr">
        <is>
          <t>JOHN</t>
        </is>
      </c>
      <c r="E149" s="415" t="inlineStr">
        <is>
          <t>GREY WORN IN</t>
        </is>
      </c>
      <c r="F149" s="415" t="n">
        <v>1</v>
      </c>
      <c r="G149" s="405" t="n"/>
      <c r="H149" s="674" t="n"/>
      <c r="I149" s="532" t="n"/>
      <c r="J149" s="415" t="inlineStr">
        <is>
          <t>JEANS</t>
        </is>
      </c>
      <c r="K149" s="532" t="n">
        <v>62034231</v>
      </c>
      <c r="L149" s="532" t="inlineStr">
        <is>
          <t>Men's or boys' trousers and breeches of cotton denim (excl. knitted or crocheted, industrial and occupational, bib and brace overalls and underpants)</t>
        </is>
      </c>
      <c r="M149" s="524" t="inlineStr">
        <is>
          <t>MEN</t>
        </is>
      </c>
      <c r="N149" s="415" t="n"/>
      <c r="O149" s="411" t="inlineStr">
        <is>
          <t>C/O</t>
        </is>
      </c>
      <c r="P149" s="508" t="inlineStr">
        <is>
          <t>PP SPRAY</t>
        </is>
      </c>
      <c r="Q149" s="508" t="n"/>
      <c r="R149" s="508" t="inlineStr">
        <is>
          <t>STRETCH</t>
        </is>
      </c>
      <c r="S149" s="508" t="inlineStr">
        <is>
          <t>LONG RISE SLIM</t>
        </is>
      </c>
      <c r="T149" s="508" t="inlineStr">
        <is>
          <t>28-38</t>
        </is>
      </c>
      <c r="U149" s="508" t="inlineStr">
        <is>
          <t>32-34</t>
        </is>
      </c>
      <c r="V149" s="508" t="inlineStr">
        <is>
          <t>C/O</t>
        </is>
      </c>
      <c r="W149" s="508" t="inlineStr">
        <is>
          <t>C/O SS17</t>
        </is>
      </c>
      <c r="X149" s="508" t="inlineStr">
        <is>
          <t>SEASONAL MAIN</t>
        </is>
      </c>
      <c r="Y149" s="427" t="inlineStr">
        <is>
          <t>TUNISIA</t>
        </is>
      </c>
      <c r="Z149" s="427" t="inlineStr">
        <is>
          <t>ARTLAB</t>
        </is>
      </c>
      <c r="AA149" s="427" t="inlineStr">
        <is>
          <t>ARTLAB</t>
        </is>
      </c>
      <c r="AB149" s="427" t="inlineStr">
        <is>
          <t>INTERWASHING</t>
        </is>
      </c>
      <c r="AC149" s="508" t="n"/>
      <c r="AD149" s="508" t="inlineStr">
        <is>
          <t>CALIK</t>
        </is>
      </c>
      <c r="AE149" s="508" t="inlineStr">
        <is>
          <t>D7924O022 Pinus</t>
        </is>
      </c>
      <c r="AF149" s="508" t="n"/>
      <c r="AG149" s="415" t="inlineStr">
        <is>
          <t>TBC</t>
        </is>
      </c>
      <c r="AH149" s="508" t="inlineStr">
        <is>
          <t>97% Sustainable fabric</t>
        </is>
      </c>
      <c r="AI149" s="508" t="inlineStr">
        <is>
          <t>97,8% Organic cotton, 2,2% elastane</t>
        </is>
      </c>
      <c r="AJ149" s="416" t="inlineStr">
        <is>
          <t>11 oz</t>
        </is>
      </c>
      <c r="AK149" s="506" t="inlineStr">
        <is>
          <t>5 / 147</t>
        </is>
      </c>
      <c r="AL149" s="506" t="n"/>
      <c r="AM149" s="506" t="n"/>
      <c r="AN149" s="508" t="inlineStr">
        <is>
          <t>N/A</t>
        </is>
      </c>
      <c r="AO149" s="419" t="n"/>
      <c r="AP149" s="419" t="n"/>
      <c r="AQ149" s="419" t="n"/>
      <c r="AR149" s="420" t="n"/>
      <c r="AS149" s="421" t="inlineStr">
        <is>
          <t>HH</t>
        </is>
      </c>
      <c r="AT149" s="421" t="inlineStr">
        <is>
          <t>EUR</t>
        </is>
      </c>
      <c r="AU149" s="421" t="inlineStr">
        <is>
          <t>FOB</t>
        </is>
      </c>
      <c r="AV149" s="421" t="inlineStr">
        <is>
          <t>90 DAYS NETT</t>
        </is>
      </c>
      <c r="AW149" s="421" t="inlineStr">
        <is>
          <t>cfmd</t>
        </is>
      </c>
      <c r="AX149" s="421">
        <f>IFERROR((BI149*(1-[1]Assumptions!$K$3))*(1-BG149),0)</f>
        <v/>
      </c>
      <c r="AY149" s="421" t="n">
        <v>45</v>
      </c>
      <c r="AZ149" s="421" t="n"/>
      <c r="BA149" s="421" t="n">
        <v>23.6</v>
      </c>
      <c r="BB149" s="422">
        <f>IFERROR(((IF(BA149&gt;0, BA149, IF(AZ149&gt;0, AZ149, 0))))*INDEX(Assumptions!$B:$B,MATCH(Y149,Assumptions!$A:$A,0)),0)</f>
        <v/>
      </c>
      <c r="BC149" s="422">
        <f>IFERROR(((IF(BA149&gt;0, BA149, IF(AZ149&gt;0, AZ149, 0))))*INDEX(Assumptions!$C:$C,MATCH(Y149,Assumptions!$A:$A,0)),0)</f>
        <v/>
      </c>
      <c r="BD149" s="422">
        <f>IFERROR(((IF(BA149&gt;0, BA149, IF(AZ149&gt;0, AZ149, 0))))*INDEX(Assumptions!$D:$D,MATCH(Y149,Assumptions!$A:$A,0)),0)</f>
        <v/>
      </c>
      <c r="BE149" s="422">
        <f>IFERROR(((IF(BA149&gt;0, BA149, IF(AZ149&gt;0, AZ149, 0))))*INDEX(Assumptions!$G:$G,MATCH(Z149,Assumptions!$F:$F,0)),0)</f>
        <v/>
      </c>
      <c r="BF149" s="422">
        <f>SUM(BB149:BE149)</f>
        <v/>
      </c>
      <c r="BG149" s="423">
        <f>IFERROR(INDEX(Assumptions!$B:$B,MATCH(Y149,Assumptions!$A:$A,0))+INDEX(Assumptions!$C:$C,MATCH(Y149,Assumptions!$A:$A,0))+INDEX(Assumptions!$D:$D,MATCH(Y149,Assumptions!$A:$A,0))+INDEX(Assumptions!$G:$G,MATCH(Z149,Assumptions!$F:$F,0)),0)</f>
        <v/>
      </c>
      <c r="BH149" s="421">
        <f>((IF(BA149&gt;0, BA149, IF(AZ149&gt;0, AZ149, 0))))+BF149</f>
        <v/>
      </c>
      <c r="BI149" s="421">
        <f>BL149/BK149</f>
        <v/>
      </c>
      <c r="BJ149" s="421">
        <f>BL149/2.38</f>
        <v/>
      </c>
      <c r="BK149" s="508" t="n">
        <v>2.5</v>
      </c>
      <c r="BL149" s="421" t="n">
        <v>129.95</v>
      </c>
      <c r="BM149" s="510">
        <f>IF(SUM(AZ149:BA149)=0,0,(BI149-BH149)/BI149)</f>
        <v/>
      </c>
      <c r="BN149" s="421">
        <f>AY149*CA149</f>
        <v/>
      </c>
      <c r="BO149" s="421" t="n"/>
      <c r="BP149" s="421" t="n"/>
      <c r="BQ149" s="425" t="n">
        <v>42605</v>
      </c>
      <c r="BR149" s="425" t="n"/>
      <c r="BS149" s="425" t="n"/>
      <c r="BT149" s="427" t="n"/>
      <c r="BU149" s="425" t="n"/>
      <c r="BV149" s="425" t="n"/>
      <c r="BW149" s="425" t="inlineStr">
        <is>
          <t>N/A</t>
        </is>
      </c>
      <c r="BX149" s="425" t="n"/>
      <c r="BY149" s="425" t="n"/>
      <c r="BZ149" s="425" t="n"/>
      <c r="CA149" s="429" t="n">
        <v>0</v>
      </c>
      <c r="CB149" s="429" t="inlineStr">
        <is>
          <t>N/A</t>
        </is>
      </c>
      <c r="CC149" s="429" t="n"/>
      <c r="CD149" s="430" t="inlineStr">
        <is>
          <t>N/A</t>
        </is>
      </c>
      <c r="CE149" s="675" t="n"/>
      <c r="CF149" s="675" t="n"/>
      <c r="CG149" s="675" t="n"/>
      <c r="CH149" s="489" t="inlineStr">
        <is>
          <t>N/A</t>
        </is>
      </c>
      <c r="CI149" s="676" t="n">
        <v>42852</v>
      </c>
      <c r="CJ149" s="433" t="inlineStr">
        <is>
          <t>N/A</t>
        </is>
      </c>
      <c r="CK149" s="690" t="n"/>
      <c r="CL149" s="435" t="n"/>
      <c r="CM149" s="435" t="n"/>
      <c r="CN149" s="435" t="n">
        <v>42858</v>
      </c>
      <c r="CO149" s="435" t="n"/>
      <c r="CP149" s="435" t="n"/>
      <c r="CQ149" s="430" t="inlineStr">
        <is>
          <t>6-6-2017 / 20-09</t>
        </is>
      </c>
      <c r="CR149" s="430" t="inlineStr">
        <is>
          <t>Tunisia</t>
        </is>
      </c>
      <c r="CS149" s="429">
        <f>5+5</f>
        <v/>
      </c>
      <c r="CT149" s="675" t="n"/>
      <c r="CU149" s="675" t="n"/>
      <c r="CV149" s="490" t="n"/>
      <c r="CW149" s="438" t="n"/>
      <c r="CX149" s="438" t="n"/>
      <c r="CY149" s="438" t="n">
        <v>1329</v>
      </c>
      <c r="CZ149" s="439">
        <f>CY149*AR149</f>
        <v/>
      </c>
      <c r="DA149" s="438" t="n"/>
      <c r="DB149" s="438" t="n"/>
      <c r="DC149" s="438" t="n"/>
      <c r="DD149" s="438" t="inlineStr">
        <is>
          <t>4012864, 4013352</t>
        </is>
      </c>
      <c r="DE149" s="678">
        <f>CY149*BI149</f>
        <v/>
      </c>
      <c r="DF149" s="678">
        <f>DE149-(CY149*BH149)</f>
        <v/>
      </c>
      <c r="DG149" s="584" t="n"/>
      <c r="DH149" s="584" t="n"/>
      <c r="DI149" s="584" t="n"/>
      <c r="DJ149" s="584" t="n"/>
      <c r="DK149" s="584" t="n"/>
      <c r="DL149" s="584" t="n"/>
      <c r="DM149" s="584" t="n"/>
      <c r="DN149" s="584" t="n"/>
      <c r="DO149" s="584" t="n"/>
      <c r="DP149" s="584" t="n"/>
    </row>
    <row customFormat="1" customHeight="1" ht="15" r="150" s="535">
      <c r="A150" s="415" t="inlineStr">
        <is>
          <t>K170751210</t>
        </is>
      </c>
      <c r="B150" s="415" t="n">
        <v>1010103482</v>
      </c>
      <c r="C150" s="404" t="inlineStr">
        <is>
          <t>D.USED</t>
        </is>
      </c>
      <c r="D150" s="415" t="inlineStr">
        <is>
          <t>JOHN</t>
        </is>
      </c>
      <c r="E150" s="415" t="inlineStr">
        <is>
          <t>MIDNIGHT OVERDYE</t>
        </is>
      </c>
      <c r="F150" s="415" t="n">
        <v>1</v>
      </c>
      <c r="G150" s="405" t="n"/>
      <c r="H150" s="674" t="n"/>
      <c r="I150" s="532" t="n"/>
      <c r="J150" s="415" t="inlineStr">
        <is>
          <t>JEANS</t>
        </is>
      </c>
      <c r="K150" s="532" t="n">
        <v>62034231</v>
      </c>
      <c r="L150" s="532" t="inlineStr">
        <is>
          <t>Men's or boys' trousers and breeches of cotton denim (excl. knitted or crocheted, industrial and occupational, bib and brace overalls and underpants)</t>
        </is>
      </c>
      <c r="M150" s="524" t="inlineStr">
        <is>
          <t>MEN</t>
        </is>
      </c>
      <c r="N150" s="415" t="n"/>
      <c r="O150" s="411" t="inlineStr">
        <is>
          <t>C/O</t>
        </is>
      </c>
      <c r="P150" s="508" t="inlineStr">
        <is>
          <t>PP SPRAY</t>
        </is>
      </c>
      <c r="Q150" s="508" t="n"/>
      <c r="R150" s="508" t="inlineStr">
        <is>
          <t>STRETCH</t>
        </is>
      </c>
      <c r="S150" s="508" t="inlineStr">
        <is>
          <t>LONG RISE SLIM</t>
        </is>
      </c>
      <c r="T150" s="508" t="inlineStr">
        <is>
          <t>28-38</t>
        </is>
      </c>
      <c r="U150" s="508" t="inlineStr">
        <is>
          <t>32-34</t>
        </is>
      </c>
      <c r="V150" s="508" t="inlineStr">
        <is>
          <t>C/O</t>
        </is>
      </c>
      <c r="W150" s="508" t="inlineStr">
        <is>
          <t>C/O SS17</t>
        </is>
      </c>
      <c r="X150" s="508" t="inlineStr">
        <is>
          <t>SEASONAL MAIN</t>
        </is>
      </c>
      <c r="Y150" s="427" t="inlineStr">
        <is>
          <t>TUNISIA</t>
        </is>
      </c>
      <c r="Z150" s="427" t="inlineStr">
        <is>
          <t>ARTLAB</t>
        </is>
      </c>
      <c r="AA150" s="427" t="inlineStr">
        <is>
          <t>ARTLAB</t>
        </is>
      </c>
      <c r="AB150" s="427" t="inlineStr">
        <is>
          <t>INTERWASHING</t>
        </is>
      </c>
      <c r="AC150" s="508" t="n"/>
      <c r="AD150" s="508" t="inlineStr">
        <is>
          <t>ORTA</t>
        </is>
      </c>
      <c r="AE150" s="415" t="inlineStr">
        <is>
          <t>9585B-33</t>
        </is>
      </c>
      <c r="AF150" s="508" t="inlineStr">
        <is>
          <t>8251 Carbon black OD</t>
        </is>
      </c>
      <c r="AG150" s="415" t="n">
        <v>36</v>
      </c>
      <c r="AH150" s="508" t="inlineStr">
        <is>
          <t>93% Sustainable fabric</t>
        </is>
      </c>
      <c r="AI150" s="508" t="inlineStr">
        <is>
          <t>78% Organic cotton, 15% tencel lyocell, 5% polyester, 2% elastane</t>
        </is>
      </c>
      <c r="AJ150" s="416" t="inlineStr">
        <is>
          <t>12 oz</t>
        </is>
      </c>
      <c r="AK150" s="506" t="inlineStr">
        <is>
          <t>5,45 / 127</t>
        </is>
      </c>
      <c r="AL150" s="506" t="n"/>
      <c r="AM150" s="506" t="n"/>
      <c r="AN150" s="508" t="inlineStr">
        <is>
          <t>N/A</t>
        </is>
      </c>
      <c r="AO150" s="419" t="n"/>
      <c r="AP150" s="419" t="n"/>
      <c r="AQ150" s="419" t="n"/>
      <c r="AR150" s="420" t="n"/>
      <c r="AS150" s="421" t="inlineStr">
        <is>
          <t>HH</t>
        </is>
      </c>
      <c r="AT150" s="421" t="inlineStr">
        <is>
          <t>EUR</t>
        </is>
      </c>
      <c r="AU150" s="421" t="inlineStr">
        <is>
          <t>FOB</t>
        </is>
      </c>
      <c r="AV150" s="421" t="inlineStr">
        <is>
          <t>90 DAYS NETT</t>
        </is>
      </c>
      <c r="AW150" s="421" t="inlineStr">
        <is>
          <t>cfmd</t>
        </is>
      </c>
      <c r="AX150" s="421">
        <f>IFERROR((BI150*(1-[1]Assumptions!$K$3))*(1-BG150),0)</f>
        <v/>
      </c>
      <c r="AY150" s="421" t="n">
        <v>45</v>
      </c>
      <c r="AZ150" s="421" t="n"/>
      <c r="BA150" s="421" t="n">
        <v>26</v>
      </c>
      <c r="BB150" s="422">
        <f>IFERROR(((IF(BA150&gt;0, BA150, IF(AZ150&gt;0, AZ150, 0))))*INDEX(Assumptions!$B:$B,MATCH(Y150,Assumptions!$A:$A,0)),0)</f>
        <v/>
      </c>
      <c r="BC150" s="422">
        <f>IFERROR(((IF(BA150&gt;0, BA150, IF(AZ150&gt;0, AZ150, 0))))*INDEX(Assumptions!$C:$C,MATCH(Y150,Assumptions!$A:$A,0)),0)</f>
        <v/>
      </c>
      <c r="BD150" s="422">
        <f>IFERROR(((IF(BA150&gt;0, BA150, IF(AZ150&gt;0, AZ150, 0))))*INDEX(Assumptions!$D:$D,MATCH(Y150,Assumptions!$A:$A,0)),0)</f>
        <v/>
      </c>
      <c r="BE150" s="422">
        <f>IFERROR(((IF(BA150&gt;0, BA150, IF(AZ150&gt;0, AZ150, 0))))*INDEX(Assumptions!$G:$G,MATCH(Z150,Assumptions!$F:$F,0)),0)</f>
        <v/>
      </c>
      <c r="BF150" s="422">
        <f>SUM(BB150:BE150)</f>
        <v/>
      </c>
      <c r="BG150" s="423">
        <f>IFERROR(INDEX(Assumptions!$B:$B,MATCH(Y150,Assumptions!$A:$A,0))+INDEX(Assumptions!$C:$C,MATCH(Y150,Assumptions!$A:$A,0))+INDEX(Assumptions!$D:$D,MATCH(Y150,Assumptions!$A:$A,0))+INDEX(Assumptions!$G:$G,MATCH(Z150,Assumptions!$F:$F,0)),0)</f>
        <v/>
      </c>
      <c r="BH150" s="421">
        <f>((IF(BA150&gt;0, BA150, IF(AZ150&gt;0, AZ150, 0))))+BF150</f>
        <v/>
      </c>
      <c r="BI150" s="421">
        <f>BL150/BK150</f>
        <v/>
      </c>
      <c r="BJ150" s="421">
        <f>BL150/2.38</f>
        <v/>
      </c>
      <c r="BK150" s="508" t="n">
        <v>2.5</v>
      </c>
      <c r="BL150" s="421" t="n">
        <v>139.95</v>
      </c>
      <c r="BM150" s="510">
        <f>IF(SUM(AZ150:BA150)=0,0,(BI150-BH150)/BI150)</f>
        <v/>
      </c>
      <c r="BN150" s="421">
        <f>AY150*CA150</f>
        <v/>
      </c>
      <c r="BO150" s="421" t="n"/>
      <c r="BP150" s="421" t="n"/>
      <c r="BQ150" s="425" t="n">
        <v>42605</v>
      </c>
      <c r="BR150" s="425" t="n"/>
      <c r="BS150" s="425" t="n"/>
      <c r="BT150" s="427" t="n"/>
      <c r="BU150" s="425" t="n"/>
      <c r="BV150" s="425" t="n"/>
      <c r="BW150" s="425" t="inlineStr">
        <is>
          <t>N/A</t>
        </is>
      </c>
      <c r="BX150" s="425" t="n"/>
      <c r="BY150" s="427" t="inlineStr">
        <is>
          <t>X NEW FABRIC LESS STRETCHY</t>
        </is>
      </c>
      <c r="BZ150" s="427" t="n"/>
      <c r="CA150" s="429" t="n">
        <v>0</v>
      </c>
      <c r="CB150" s="429" t="inlineStr">
        <is>
          <t>N/A</t>
        </is>
      </c>
      <c r="CC150" s="429" t="n"/>
      <c r="CD150" s="430" t="inlineStr">
        <is>
          <t>N/A</t>
        </is>
      </c>
      <c r="CE150" s="675" t="n"/>
      <c r="CF150" s="675" t="n"/>
      <c r="CG150" s="675" t="n"/>
      <c r="CH150" s="489" t="inlineStr">
        <is>
          <t>N/A</t>
        </is>
      </c>
      <c r="CI150" s="676" t="n">
        <v>42852</v>
      </c>
      <c r="CJ150" s="433" t="inlineStr">
        <is>
          <t>N/A</t>
        </is>
      </c>
      <c r="CK150" s="690" t="n"/>
      <c r="CL150" s="435" t="n"/>
      <c r="CM150" s="435" t="n"/>
      <c r="CN150" s="435" t="n">
        <v>42879</v>
      </c>
      <c r="CO150" s="435" t="n"/>
      <c r="CP150" s="435" t="n"/>
      <c r="CQ150" s="430" t="inlineStr">
        <is>
          <t>6-6-2017 / 20-07</t>
        </is>
      </c>
      <c r="CR150" s="430" t="inlineStr">
        <is>
          <t>Tunisia</t>
        </is>
      </c>
      <c r="CS150" s="429" t="n">
        <v>5</v>
      </c>
      <c r="CT150" s="675" t="n"/>
      <c r="CU150" s="675" t="n"/>
      <c r="CV150" s="490" t="n"/>
      <c r="CW150" s="438" t="n"/>
      <c r="CX150" s="438" t="n"/>
      <c r="CY150" s="438" t="n">
        <v>1332</v>
      </c>
      <c r="CZ150" s="439">
        <f>CY150*AR150</f>
        <v/>
      </c>
      <c r="DA150" s="438" t="n"/>
      <c r="DB150" s="438" t="n"/>
      <c r="DC150" s="438" t="n"/>
      <c r="DD150" s="438" t="inlineStr">
        <is>
          <t>4012865, 4013317</t>
        </is>
      </c>
      <c r="DE150" s="678">
        <f>CY150*BI150</f>
        <v/>
      </c>
      <c r="DF150" s="678">
        <f>DE150-(CY150*BH150)</f>
        <v/>
      </c>
      <c r="DG150" s="530" t="n"/>
      <c r="DH150" s="530" t="n"/>
      <c r="DI150" s="530" t="n"/>
      <c r="DJ150" s="530" t="n"/>
      <c r="DK150" s="530" t="n"/>
      <c r="DL150" s="530" t="n"/>
      <c r="DM150" s="530" t="n"/>
      <c r="DN150" s="530" t="n"/>
      <c r="DO150" s="530" t="n"/>
      <c r="DP150" s="530" t="n"/>
    </row>
    <row customFormat="1" customHeight="1" ht="15" r="151" s="584">
      <c r="A151" s="415" t="inlineStr">
        <is>
          <t>K170751211</t>
        </is>
      </c>
      <c r="B151" s="415" t="n">
        <v>1010103477</v>
      </c>
      <c r="C151" s="404" t="inlineStr">
        <is>
          <t>RAW</t>
        </is>
      </c>
      <c r="D151" s="415" t="inlineStr">
        <is>
          <t>JOHN</t>
        </is>
      </c>
      <c r="E151" s="415" t="inlineStr">
        <is>
          <t>DRY COMFORT STRETCH</t>
        </is>
      </c>
      <c r="F151" s="415" t="n">
        <v>1</v>
      </c>
      <c r="G151" s="405" t="n"/>
      <c r="H151" s="674" t="n"/>
      <c r="I151" s="415" t="n"/>
      <c r="J151" s="415" t="inlineStr">
        <is>
          <t>JEANS</t>
        </is>
      </c>
      <c r="K151" s="532" t="n">
        <v>62034231</v>
      </c>
      <c r="L151" s="532" t="inlineStr">
        <is>
          <t>Men's or boys' trousers and breeches of cotton denim (excl. knitted or crocheted, industrial and occupational, bib and brace overalls and underpants)</t>
        </is>
      </c>
      <c r="M151" s="524" t="inlineStr">
        <is>
          <t>MEN</t>
        </is>
      </c>
      <c r="N151" s="415" t="n"/>
      <c r="O151" s="411" t="inlineStr">
        <is>
          <t>C/O</t>
        </is>
      </c>
      <c r="P151" s="508" t="inlineStr">
        <is>
          <t>N/A</t>
        </is>
      </c>
      <c r="Q151" s="508" t="n"/>
      <c r="R151" s="508" t="inlineStr">
        <is>
          <t>COMFORT</t>
        </is>
      </c>
      <c r="S151" s="508" t="inlineStr">
        <is>
          <t>LONG RISE SLIM</t>
        </is>
      </c>
      <c r="T151" s="508" t="inlineStr">
        <is>
          <t>28-38</t>
        </is>
      </c>
      <c r="U151" s="508" t="inlineStr">
        <is>
          <t>32-34</t>
        </is>
      </c>
      <c r="V151" s="508" t="inlineStr">
        <is>
          <t>C/O</t>
        </is>
      </c>
      <c r="W151" s="508" t="inlineStr">
        <is>
          <t>C/O SS17</t>
        </is>
      </c>
      <c r="X151" s="508" t="inlineStr">
        <is>
          <t>EVERLASTIN'</t>
        </is>
      </c>
      <c r="Y151" s="427" t="inlineStr">
        <is>
          <t>TUNISIA</t>
        </is>
      </c>
      <c r="Z151" s="427" t="inlineStr">
        <is>
          <t>ARTLAB</t>
        </is>
      </c>
      <c r="AA151" s="427" t="inlineStr">
        <is>
          <t>ARTLAB</t>
        </is>
      </c>
      <c r="AB151" s="427" t="inlineStr">
        <is>
          <t>-</t>
        </is>
      </c>
      <c r="AC151" s="508" t="n"/>
      <c r="AD151" s="508" t="inlineStr">
        <is>
          <t>ORTA</t>
        </is>
      </c>
      <c r="AE151" s="508" t="inlineStr">
        <is>
          <t>9541B-43</t>
        </is>
      </c>
      <c r="AF151" s="508" t="n"/>
      <c r="AG151" s="415" t="inlineStr">
        <is>
          <t>TBC</t>
        </is>
      </c>
      <c r="AH151" s="503" t="inlineStr">
        <is>
          <t>98% Sustainable fabric</t>
        </is>
      </c>
      <c r="AI151" s="508" t="inlineStr">
        <is>
          <t>98% Organic cotton, 2% elastane</t>
        </is>
      </c>
      <c r="AJ151" s="416" t="inlineStr">
        <is>
          <t>12 oz</t>
        </is>
      </c>
      <c r="AK151" s="506" t="inlineStr">
        <is>
          <t>4,8 / 145</t>
        </is>
      </c>
      <c r="AL151" s="506" t="n"/>
      <c r="AM151" s="506" t="n"/>
      <c r="AN151" s="508" t="inlineStr">
        <is>
          <t>N/A</t>
        </is>
      </c>
      <c r="AO151" s="419" t="n"/>
      <c r="AP151" s="419" t="n"/>
      <c r="AQ151" s="419" t="n"/>
      <c r="AR151" s="420" t="n">
        <v>1.25</v>
      </c>
      <c r="AS151" s="421" t="n"/>
      <c r="AT151" s="421" t="inlineStr">
        <is>
          <t>EUR</t>
        </is>
      </c>
      <c r="AU151" s="421" t="inlineStr">
        <is>
          <t>FOB</t>
        </is>
      </c>
      <c r="AV151" s="421" t="inlineStr">
        <is>
          <t>90 DAYS NETT</t>
        </is>
      </c>
      <c r="AW151" s="421" t="inlineStr">
        <is>
          <t>cfmd</t>
        </is>
      </c>
      <c r="AX151" s="421">
        <f>IFERROR((BI151*(1-[1]Assumptions!$K$3))*(1-BG151),0)</f>
        <v/>
      </c>
      <c r="AY151" s="421" t="n">
        <v>45</v>
      </c>
      <c r="AZ151" s="421" t="n"/>
      <c r="BA151" s="421" t="n">
        <v>17.8</v>
      </c>
      <c r="BB151" s="422">
        <f>IFERROR(((IF(BA151&gt;0, BA151, IF(AZ151&gt;0, AZ151, 0))))*INDEX(Assumptions!$B:$B,MATCH(Y151,Assumptions!$A:$A,0)),0)</f>
        <v/>
      </c>
      <c r="BC151" s="422">
        <f>IFERROR(((IF(BA151&gt;0, BA151, IF(AZ151&gt;0, AZ151, 0))))*INDEX(Assumptions!$C:$C,MATCH(Y151,Assumptions!$A:$A,0)),0)</f>
        <v/>
      </c>
      <c r="BD151" s="422">
        <f>IFERROR(((IF(BA151&gt;0, BA151, IF(AZ151&gt;0, AZ151, 0))))*INDEX(Assumptions!$D:$D,MATCH(Y151,Assumptions!$A:$A,0)),0)</f>
        <v/>
      </c>
      <c r="BE151" s="422">
        <f>IFERROR(((IF(BA151&gt;0, BA151, IF(AZ151&gt;0, AZ151, 0))))*INDEX(Assumptions!$G:$G,MATCH(Z151,Assumptions!$F:$F,0)),0)</f>
        <v/>
      </c>
      <c r="BF151" s="422">
        <f>SUM(BB151:BE151)</f>
        <v/>
      </c>
      <c r="BG151" s="423">
        <f>IFERROR(INDEX(Assumptions!$B:$B,MATCH(Y151,Assumptions!$A:$A,0))+INDEX(Assumptions!$C:$C,MATCH(Y151,Assumptions!$A:$A,0))+INDEX(Assumptions!$D:$D,MATCH(Y151,Assumptions!$A:$A,0))+INDEX(Assumptions!$G:$G,MATCH(Z151,Assumptions!$F:$F,0)),0)</f>
        <v/>
      </c>
      <c r="BH151" s="421">
        <f>((IF(BA151&gt;0, BA151, IF(AZ151&gt;0, AZ151, 0))))+BF151</f>
        <v/>
      </c>
      <c r="BI151" s="421">
        <f>BL151/BK151</f>
        <v/>
      </c>
      <c r="BJ151" s="421">
        <f>BL151/2.38</f>
        <v/>
      </c>
      <c r="BK151" s="508" t="n">
        <v>2.5</v>
      </c>
      <c r="BL151" s="421" t="n">
        <v>99.95</v>
      </c>
      <c r="BM151" s="510">
        <f>IF(SUM(AZ151:BA151)=0,0,(BI151-BH151)/BI151)</f>
        <v/>
      </c>
      <c r="BN151" s="421">
        <f>AY151*CA151</f>
        <v/>
      </c>
      <c r="BO151" s="421" t="inlineStr">
        <is>
          <t>-</t>
        </is>
      </c>
      <c r="BP151" s="421" t="n"/>
      <c r="BQ151" s="425" t="n">
        <v>42605</v>
      </c>
      <c r="BR151" s="425" t="n"/>
      <c r="BS151" s="425" t="n"/>
      <c r="BT151" s="427" t="n"/>
      <c r="BU151" s="425" t="n"/>
      <c r="BV151" s="425" t="n"/>
      <c r="BW151" s="425" t="inlineStr">
        <is>
          <t>N/A</t>
        </is>
      </c>
      <c r="BX151" s="425" t="n"/>
      <c r="BY151" s="425" t="n"/>
      <c r="BZ151" s="425" t="n"/>
      <c r="CA151" s="429" t="n">
        <v>0</v>
      </c>
      <c r="CB151" s="429" t="inlineStr">
        <is>
          <t>N/A</t>
        </is>
      </c>
      <c r="CC151" s="429" t="n"/>
      <c r="CD151" s="430" t="inlineStr">
        <is>
          <t>N/A</t>
        </is>
      </c>
      <c r="CE151" s="675" t="n"/>
      <c r="CF151" s="675" t="n"/>
      <c r="CG151" s="675" t="n"/>
      <c r="CH151" s="489" t="inlineStr">
        <is>
          <t>N/A</t>
        </is>
      </c>
      <c r="CI151" s="676" t="inlineStr">
        <is>
          <t>N/A</t>
        </is>
      </c>
      <c r="CJ151" s="433" t="inlineStr">
        <is>
          <t>N/A</t>
        </is>
      </c>
      <c r="CK151" s="690" t="n"/>
      <c r="CL151" s="435" t="n"/>
      <c r="CM151" s="435" t="n"/>
      <c r="CN151" s="435" t="n">
        <v>42858</v>
      </c>
      <c r="CO151" s="435" t="n"/>
      <c r="CP151" s="435" t="n"/>
      <c r="CQ151" s="430" t="n">
        <v>42908</v>
      </c>
      <c r="CR151" s="430" t="inlineStr">
        <is>
          <t>Tunisia</t>
        </is>
      </c>
      <c r="CS151" s="429" t="n">
        <v>5</v>
      </c>
      <c r="CT151" s="675" t="inlineStr">
        <is>
          <t>Too long will be repaired + missing pocket bag print</t>
        </is>
      </c>
      <c r="CU151" s="675" t="n"/>
      <c r="CV151" s="490" t="n"/>
      <c r="CW151" s="438" t="n"/>
      <c r="CX151" s="438" t="n"/>
      <c r="CY151" s="438" t="n">
        <v>279</v>
      </c>
      <c r="CZ151" s="439">
        <f>CY151*AR151</f>
        <v/>
      </c>
      <c r="DA151" s="438" t="n"/>
      <c r="DB151" s="438" t="n"/>
      <c r="DC151" s="438" t="n"/>
      <c r="DD151" s="438" t="n">
        <v>4013316</v>
      </c>
      <c r="DE151" s="678">
        <f>CY151*BI151</f>
        <v/>
      </c>
      <c r="DF151" s="678">
        <f>DE151-(CY151*BH151)</f>
        <v/>
      </c>
      <c r="DG151" s="530" t="n"/>
      <c r="DH151" s="530" t="n"/>
      <c r="DI151" s="530" t="n"/>
      <c r="DJ151" s="530" t="n"/>
      <c r="DK151" s="530" t="n"/>
      <c r="DL151" s="530" t="n"/>
      <c r="DM151" s="530" t="n"/>
      <c r="DN151" s="530" t="n"/>
      <c r="DO151" s="530" t="n"/>
      <c r="DP151" s="530" t="n"/>
    </row>
    <row customFormat="1" customHeight="1" ht="15" r="152" s="530">
      <c r="A152" s="415" t="inlineStr">
        <is>
          <t>K170751301</t>
        </is>
      </c>
      <c r="B152" s="415" t="n">
        <v>1010103646</v>
      </c>
      <c r="C152" s="404" t="inlineStr">
        <is>
          <t>D.USED</t>
        </is>
      </c>
      <c r="D152" s="415" t="inlineStr">
        <is>
          <t>JOSHUA</t>
        </is>
      </c>
      <c r="E152" s="415" t="inlineStr">
        <is>
          <t>VINTAGE CREASED</t>
        </is>
      </c>
      <c r="F152" s="415" t="n">
        <v>2</v>
      </c>
      <c r="G152" s="405" t="n"/>
      <c r="H152" s="674" t="n"/>
      <c r="I152" s="415" t="n"/>
      <c r="J152" s="415" t="inlineStr">
        <is>
          <t>JEANS</t>
        </is>
      </c>
      <c r="K152" s="532" t="n">
        <v>62034231</v>
      </c>
      <c r="L152" s="532" t="inlineStr">
        <is>
          <t>Men's or boys' trousers and breeches of cotton denim (excl. knitted or crocheted, industrial and occupational, bib and brace overalls and underpants)</t>
        </is>
      </c>
      <c r="M152" s="524" t="inlineStr">
        <is>
          <t>MEN</t>
        </is>
      </c>
      <c r="N152" s="415" t="n"/>
      <c r="O152" s="411" t="inlineStr">
        <is>
          <t>23-9</t>
        </is>
      </c>
      <c r="P152" s="508" t="inlineStr">
        <is>
          <t xml:space="preserve">PP SPRAY </t>
        </is>
      </c>
      <c r="Q152" s="508" t="n"/>
      <c r="R152" s="508" t="inlineStr">
        <is>
          <t>WARP</t>
        </is>
      </c>
      <c r="S152" s="508" t="inlineStr">
        <is>
          <t>MID RISE TAPERED</t>
        </is>
      </c>
      <c r="T152" s="508" t="inlineStr">
        <is>
          <t>28-38</t>
        </is>
      </c>
      <c r="U152" s="508" t="inlineStr">
        <is>
          <t>32-34</t>
        </is>
      </c>
      <c r="V152" s="508" t="inlineStr">
        <is>
          <t>C/O</t>
        </is>
      </c>
      <c r="W152" s="508" t="n"/>
      <c r="X152" s="416" t="inlineStr">
        <is>
          <t>SEASONAL MAIN</t>
        </is>
      </c>
      <c r="Y152" s="427" t="inlineStr">
        <is>
          <t>TUNISIA</t>
        </is>
      </c>
      <c r="Z152" s="427" t="inlineStr">
        <is>
          <t>ARTLAB</t>
        </is>
      </c>
      <c r="AA152" s="427" t="inlineStr">
        <is>
          <t>ARTLAB</t>
        </is>
      </c>
      <c r="AB152" s="427" t="inlineStr">
        <is>
          <t>INTERWASHING</t>
        </is>
      </c>
      <c r="AC152" s="415" t="n"/>
      <c r="AD152" s="525" t="inlineStr">
        <is>
          <t>ORTA</t>
        </is>
      </c>
      <c r="AE152" s="508" t="inlineStr">
        <is>
          <t>9593A-48 Crimson warp stretch</t>
        </is>
      </c>
      <c r="AF152" s="508" t="inlineStr">
        <is>
          <t>8551A-48 Crimson warp stretch</t>
        </is>
      </c>
      <c r="AG152" s="415" t="inlineStr">
        <is>
          <t>TBC</t>
        </is>
      </c>
      <c r="AH152" s="508" t="inlineStr">
        <is>
          <t>99% Sustainable fabric</t>
        </is>
      </c>
      <c r="AI152" s="508" t="inlineStr">
        <is>
          <t>99% Organic cotton, 1% elastane</t>
        </is>
      </c>
      <c r="AJ152" s="416" t="inlineStr">
        <is>
          <t>13,5 oz</t>
        </is>
      </c>
      <c r="AK152" s="417" t="inlineStr">
        <is>
          <t>6 / 150</t>
        </is>
      </c>
      <c r="AL152" s="506" t="n">
        <v>3000</v>
      </c>
      <c r="AM152" s="506" t="inlineStr">
        <is>
          <t>6-12 weeks</t>
        </is>
      </c>
      <c r="AN152" s="443" t="inlineStr">
        <is>
          <t>615M ORDRED BY MARIA</t>
        </is>
      </c>
      <c r="AO152" s="419" t="n"/>
      <c r="AP152" s="419" t="n"/>
      <c r="AQ152" s="419" t="n"/>
      <c r="AR152" s="420" t="n">
        <v>1.23</v>
      </c>
      <c r="AS152" s="421" t="inlineStr">
        <is>
          <t>HH</t>
        </is>
      </c>
      <c r="AT152" s="421" t="inlineStr">
        <is>
          <t>EUR</t>
        </is>
      </c>
      <c r="AU152" s="421" t="inlineStr">
        <is>
          <t>FOB</t>
        </is>
      </c>
      <c r="AV152" s="421" t="inlineStr">
        <is>
          <t>90 DAYS NETT</t>
        </is>
      </c>
      <c r="AW152" s="421" t="inlineStr">
        <is>
          <t>cfmd</t>
        </is>
      </c>
      <c r="AX152" s="421">
        <f>IFERROR((BI152*(1-[1]Assumptions!$K$3))*(1-BG152),0)</f>
        <v/>
      </c>
      <c r="AY152" s="421" t="n">
        <v>45</v>
      </c>
      <c r="AZ152" s="421" t="n"/>
      <c r="BA152" s="421" t="n">
        <v>26.3</v>
      </c>
      <c r="BB152" s="422">
        <f>IFERROR(((IF(BA152&gt;0, BA152, IF(AZ152&gt;0, AZ152, 0))))*INDEX(Assumptions!$B:$B,MATCH(Y152,Assumptions!$A:$A,0)),0)</f>
        <v/>
      </c>
      <c r="BC152" s="422">
        <f>IFERROR(((IF(BA152&gt;0, BA152, IF(AZ152&gt;0, AZ152, 0))))*INDEX(Assumptions!$C:$C,MATCH(Y152,Assumptions!$A:$A,0)),0)</f>
        <v/>
      </c>
      <c r="BD152" s="422">
        <f>IFERROR(((IF(BA152&gt;0, BA152, IF(AZ152&gt;0, AZ152, 0))))*INDEX(Assumptions!$D:$D,MATCH(Y152,Assumptions!$A:$A,0)),0)</f>
        <v/>
      </c>
      <c r="BE152" s="422">
        <f>IFERROR(((IF(BA152&gt;0, BA152, IF(AZ152&gt;0, AZ152, 0))))*INDEX(Assumptions!$G:$G,MATCH(Z152,Assumptions!$F:$F,0)),0)</f>
        <v/>
      </c>
      <c r="BF152" s="422">
        <f>SUM(BB152:BE152)</f>
        <v/>
      </c>
      <c r="BG152" s="423">
        <f>IFERROR(INDEX(Assumptions!$B:$B,MATCH(Y152,Assumptions!$A:$A,0))+INDEX(Assumptions!$C:$C,MATCH(Y152,Assumptions!$A:$A,0))+INDEX(Assumptions!$D:$D,MATCH(Y152,Assumptions!$A:$A,0))+INDEX(Assumptions!$G:$G,MATCH(Z152,Assumptions!$F:$F,0)),0)</f>
        <v/>
      </c>
      <c r="BH152" s="421">
        <f>((IF(BA152&gt;0, BA152, IF(AZ152&gt;0, AZ152, 0))))+BF152</f>
        <v/>
      </c>
      <c r="BI152" s="421">
        <f>BL152/BK152</f>
        <v/>
      </c>
      <c r="BJ152" s="421">
        <f>BL152/2.38</f>
        <v/>
      </c>
      <c r="BK152" s="508" t="n">
        <v>2.5</v>
      </c>
      <c r="BL152" s="421" t="n">
        <v>149.95</v>
      </c>
      <c r="BM152" s="510">
        <f>IF(SUM(AZ152:BA152)=0,0,(BI152-BH152)/BI152)</f>
        <v/>
      </c>
      <c r="BN152" s="421">
        <f>AY152*CA152</f>
        <v/>
      </c>
      <c r="BO152" s="421" t="n">
        <v>8.25</v>
      </c>
      <c r="BP152" s="421" t="n">
        <v>3.25</v>
      </c>
      <c r="BQ152" s="425" t="n">
        <v>42605</v>
      </c>
      <c r="BR152" s="425" t="n"/>
      <c r="BS152" s="425" t="n"/>
      <c r="BT152" s="427" t="n"/>
      <c r="BU152" s="425" t="n"/>
      <c r="BV152" s="425" t="n"/>
      <c r="BW152" s="425" t="inlineStr">
        <is>
          <t>N/A</t>
        </is>
      </c>
      <c r="BX152" s="425" t="n">
        <v>42665</v>
      </c>
      <c r="BY152" s="425" t="n"/>
      <c r="BZ152" s="425" t="n"/>
      <c r="CA152" s="508" t="n">
        <v>17</v>
      </c>
      <c r="CB152" s="429" t="inlineStr">
        <is>
          <t>32x32</t>
        </is>
      </c>
      <c r="CC152" s="429" t="n">
        <v>3</v>
      </c>
      <c r="CD152" s="430" t="n">
        <v>42669</v>
      </c>
      <c r="CE152" s="675" t="inlineStr">
        <is>
          <t>Inseam 3 cm too short</t>
        </is>
      </c>
      <c r="CF152" s="675" t="inlineStr">
        <is>
          <t>Inseam 3 cm too short</t>
        </is>
      </c>
      <c r="CG152" s="675" t="n"/>
      <c r="CH152" s="489" t="inlineStr">
        <is>
          <t>NOT</t>
        </is>
      </c>
      <c r="CI152" s="676" t="n">
        <v>42767</v>
      </c>
      <c r="CJ152" s="433" t="n">
        <v>42747</v>
      </c>
      <c r="CK152" s="677" t="inlineStr">
        <is>
          <t>ex facty 25-02-17</t>
        </is>
      </c>
      <c r="CL152" s="435" t="inlineStr">
        <is>
          <t>send pattern for approval grain direction</t>
        </is>
      </c>
      <c r="CM152" s="435" t="n"/>
      <c r="CN152" s="435" t="n">
        <v>42853</v>
      </c>
      <c r="CO152" s="435" t="n"/>
      <c r="CP152" s="435" t="n"/>
      <c r="CQ152" s="430" t="n">
        <v>42921</v>
      </c>
      <c r="CR152" s="430" t="inlineStr">
        <is>
          <t>Tunisia</t>
        </is>
      </c>
      <c r="CS152" s="429" t="n">
        <v>5</v>
      </c>
      <c r="CT152" s="675" t="n"/>
      <c r="CU152" s="675" t="n"/>
      <c r="CV152" s="490" t="n"/>
      <c r="CW152" s="438" t="n"/>
      <c r="CX152" s="438" t="n"/>
      <c r="CY152" s="438" t="n">
        <v>237</v>
      </c>
      <c r="CZ152" s="439">
        <f>CY152*AR152</f>
        <v/>
      </c>
      <c r="DA152" s="438" t="n"/>
      <c r="DB152" s="438" t="n"/>
      <c r="DC152" s="438" t="n"/>
      <c r="DD152" s="438" t="n">
        <v>4013296</v>
      </c>
      <c r="DE152" s="678">
        <f>CY152*BI152</f>
        <v/>
      </c>
      <c r="DF152" s="678">
        <f>DE152-(CY152*BH152)</f>
        <v/>
      </c>
      <c r="DG152" s="568" t="n"/>
      <c r="DH152" s="568" t="n"/>
      <c r="DI152" s="568" t="n"/>
      <c r="DJ152" s="568" t="n"/>
      <c r="DK152" s="568" t="n"/>
      <c r="DL152" s="568" t="n"/>
      <c r="DM152" s="568" t="n"/>
      <c r="DN152" s="568" t="n"/>
      <c r="DO152" s="568" t="n"/>
      <c r="DP152" s="568" t="n"/>
    </row>
    <row customFormat="1" customHeight="1" ht="15" r="153" s="568">
      <c r="A153" s="415" t="inlineStr">
        <is>
          <t>K170751302</t>
        </is>
      </c>
      <c r="B153" s="415" t="n">
        <v>1010103647</v>
      </c>
      <c r="C153" s="404" t="inlineStr">
        <is>
          <t>M.USED</t>
        </is>
      </c>
      <c r="D153" s="415" t="inlineStr">
        <is>
          <t>JOSHUA</t>
        </is>
      </c>
      <c r="E153" s="415" t="inlineStr">
        <is>
          <t>MID VINTAGE</t>
        </is>
      </c>
      <c r="F153" s="415" t="n">
        <v>1</v>
      </c>
      <c r="G153" s="405" t="n"/>
      <c r="H153" s="674" t="n"/>
      <c r="I153" s="532" t="n"/>
      <c r="J153" s="415" t="inlineStr">
        <is>
          <t>JEANS</t>
        </is>
      </c>
      <c r="K153" s="532" t="n">
        <v>62034231</v>
      </c>
      <c r="L153" s="532" t="inlineStr">
        <is>
          <t>Men's or boys' trousers and breeches of cotton denim (excl. knitted or crocheted, industrial and occupational, bib and brace overalls and underpants)</t>
        </is>
      </c>
      <c r="M153" s="524" t="inlineStr">
        <is>
          <t>MEN</t>
        </is>
      </c>
      <c r="N153" s="415" t="n"/>
      <c r="O153" s="411" t="inlineStr">
        <is>
          <t>23-6</t>
        </is>
      </c>
      <c r="P153" s="508" t="inlineStr">
        <is>
          <t>PP SPRAY</t>
        </is>
      </c>
      <c r="Q153" s="508" t="n"/>
      <c r="R153" s="508" t="inlineStr">
        <is>
          <t>WARP</t>
        </is>
      </c>
      <c r="S153" s="508" t="inlineStr">
        <is>
          <t>MID RISE TAPERED</t>
        </is>
      </c>
      <c r="T153" s="508" t="inlineStr">
        <is>
          <t>28-38</t>
        </is>
      </c>
      <c r="U153" s="508" t="inlineStr">
        <is>
          <t>32-34</t>
        </is>
      </c>
      <c r="V153" s="508" t="inlineStr">
        <is>
          <t>C/O</t>
        </is>
      </c>
      <c r="W153" s="508" t="n"/>
      <c r="X153" s="416" t="inlineStr">
        <is>
          <t>SEASONAL MAIN</t>
        </is>
      </c>
      <c r="Y153" s="427" t="inlineStr">
        <is>
          <t>TUNISIA</t>
        </is>
      </c>
      <c r="Z153" s="427" t="inlineStr">
        <is>
          <t>ARTLAB</t>
        </is>
      </c>
      <c r="AA153" s="427" t="inlineStr">
        <is>
          <t>ARTLAB</t>
        </is>
      </c>
      <c r="AB153" s="427" t="inlineStr">
        <is>
          <t>INTERWASHING</t>
        </is>
      </c>
      <c r="AC153" s="508" t="n"/>
      <c r="AD153" s="525" t="inlineStr">
        <is>
          <t>ORTA</t>
        </is>
      </c>
      <c r="AE153" s="508" t="inlineStr">
        <is>
          <t>9593A-48 Crimson warp stretch</t>
        </is>
      </c>
      <c r="AF153" s="508" t="inlineStr">
        <is>
          <t>8551A-48 Crimson warp stretch</t>
        </is>
      </c>
      <c r="AG153" s="415" t="inlineStr">
        <is>
          <t>TBC</t>
        </is>
      </c>
      <c r="AH153" s="508" t="inlineStr">
        <is>
          <t>99% Sustainable fabric</t>
        </is>
      </c>
      <c r="AI153" s="508" t="inlineStr">
        <is>
          <t>99% Organic cotton, 1% elastane</t>
        </is>
      </c>
      <c r="AJ153" s="416" t="inlineStr">
        <is>
          <t>13,5 oz</t>
        </is>
      </c>
      <c r="AK153" s="417" t="inlineStr">
        <is>
          <t>6 / 150</t>
        </is>
      </c>
      <c r="AL153" s="506" t="n">
        <v>3000</v>
      </c>
      <c r="AM153" s="506" t="inlineStr">
        <is>
          <t>6-12 weeks</t>
        </is>
      </c>
      <c r="AN153" s="443" t="inlineStr">
        <is>
          <t>615M ORDRED BY MARIA</t>
        </is>
      </c>
      <c r="AO153" s="419" t="n"/>
      <c r="AP153" s="419" t="n"/>
      <c r="AQ153" s="419" t="n"/>
      <c r="AR153" s="420" t="n">
        <v>1.23</v>
      </c>
      <c r="AS153" s="421" t="inlineStr">
        <is>
          <t>HH</t>
        </is>
      </c>
      <c r="AT153" s="421" t="inlineStr">
        <is>
          <t>EUR</t>
        </is>
      </c>
      <c r="AU153" s="421" t="inlineStr">
        <is>
          <t>FOB</t>
        </is>
      </c>
      <c r="AV153" s="421" t="inlineStr">
        <is>
          <t>90 DAYS NETT</t>
        </is>
      </c>
      <c r="AW153" s="421" t="n">
        <v>22</v>
      </c>
      <c r="AX153" s="421">
        <f>IFERROR((BI153*(1-[1]Assumptions!$K$3))*(1-BG153),0)</f>
        <v/>
      </c>
      <c r="AY153" s="421" t="n">
        <v>45</v>
      </c>
      <c r="AZ153" s="421" t="n"/>
      <c r="BA153" s="421" t="n">
        <v>25.1</v>
      </c>
      <c r="BB153" s="422">
        <f>IFERROR(((IF(BA153&gt;0, BA153, IF(AZ153&gt;0, AZ153, 0))))*INDEX(Assumptions!$B:$B,MATCH(Y153,Assumptions!$A:$A,0)),0)</f>
        <v/>
      </c>
      <c r="BC153" s="422">
        <f>IFERROR(((IF(BA153&gt;0, BA153, IF(AZ153&gt;0, AZ153, 0))))*INDEX(Assumptions!$C:$C,MATCH(Y153,Assumptions!$A:$A,0)),0)</f>
        <v/>
      </c>
      <c r="BD153" s="422">
        <f>IFERROR(((IF(BA153&gt;0, BA153, IF(AZ153&gt;0, AZ153, 0))))*INDEX(Assumptions!$D:$D,MATCH(Y153,Assumptions!$A:$A,0)),0)</f>
        <v/>
      </c>
      <c r="BE153" s="422">
        <f>IFERROR(((IF(BA153&gt;0, BA153, IF(AZ153&gt;0, AZ153, 0))))*INDEX(Assumptions!$G:$G,MATCH(Z153,Assumptions!$F:$F,0)),0)</f>
        <v/>
      </c>
      <c r="BF153" s="422">
        <f>SUM(BB153:BE153)</f>
        <v/>
      </c>
      <c r="BG153" s="423">
        <f>IFERROR(INDEX(Assumptions!$B:$B,MATCH(Y153,Assumptions!$A:$A,0))+INDEX(Assumptions!$C:$C,MATCH(Y153,Assumptions!$A:$A,0))+INDEX(Assumptions!$D:$D,MATCH(Y153,Assumptions!$A:$A,0))+INDEX(Assumptions!$G:$G,MATCH(Z153,Assumptions!$F:$F,0)),0)</f>
        <v/>
      </c>
      <c r="BH153" s="421">
        <f>((IF(BA153&gt;0, BA153, IF(AZ153&gt;0, AZ153, 0))))+BF153</f>
        <v/>
      </c>
      <c r="BI153" s="421">
        <f>BL153/BK153</f>
        <v/>
      </c>
      <c r="BJ153" s="421">
        <f>BL153/2.38</f>
        <v/>
      </c>
      <c r="BK153" s="508" t="n">
        <v>2.5</v>
      </c>
      <c r="BL153" s="421" t="n">
        <v>129.95</v>
      </c>
      <c r="BM153" s="510">
        <f>IF(SUM(AZ153:BA153)=0,0,(BI153-BH153)/BI153)</f>
        <v/>
      </c>
      <c r="BN153" s="421">
        <f>AY153*CA153</f>
        <v/>
      </c>
      <c r="BO153" s="421" t="n">
        <v>7.55</v>
      </c>
      <c r="BP153" s="421" t="n">
        <v>3.25</v>
      </c>
      <c r="BQ153" s="425" t="n">
        <v>42605</v>
      </c>
      <c r="BR153" s="425" t="n"/>
      <c r="BS153" s="425" t="n"/>
      <c r="BT153" s="427" t="n"/>
      <c r="BU153" s="425" t="n"/>
      <c r="BV153" s="425" t="n"/>
      <c r="BW153" s="425" t="inlineStr">
        <is>
          <t>N/A</t>
        </is>
      </c>
      <c r="BX153" s="425" t="n">
        <v>42665</v>
      </c>
      <c r="BY153" s="425" t="n"/>
      <c r="BZ153" s="425" t="n"/>
      <c r="CA153" s="508" t="n">
        <v>17</v>
      </c>
      <c r="CB153" s="429" t="inlineStr">
        <is>
          <t>32x32</t>
        </is>
      </c>
      <c r="CC153" s="429" t="n">
        <v>3</v>
      </c>
      <c r="CD153" s="430" t="n">
        <v>42669</v>
      </c>
      <c r="CE153" s="675" t="n"/>
      <c r="CF153" s="675" t="n"/>
      <c r="CG153" s="675" t="n"/>
      <c r="CH153" s="489" t="inlineStr">
        <is>
          <t>NOT</t>
        </is>
      </c>
      <c r="CI153" s="676" t="n">
        <v>42767</v>
      </c>
      <c r="CJ153" s="433" t="n">
        <v>42747</v>
      </c>
      <c r="CK153" s="677" t="inlineStr">
        <is>
          <t>ex facty 25-02-17</t>
        </is>
      </c>
      <c r="CL153" s="435" t="inlineStr">
        <is>
          <t>NEW FABRIC</t>
        </is>
      </c>
      <c r="CM153" s="435" t="n"/>
      <c r="CN153" s="435" t="n">
        <v>42853</v>
      </c>
      <c r="CO153" s="435" t="n"/>
      <c r="CP153" s="435" t="n"/>
      <c r="CQ153" s="430" t="n">
        <v>42950</v>
      </c>
      <c r="CR153" s="430" t="inlineStr">
        <is>
          <t>Tunisia</t>
        </is>
      </c>
      <c r="CS153" s="429" t="inlineStr">
        <is>
          <t>5</t>
        </is>
      </c>
      <c r="CT153" s="675" t="n"/>
      <c r="CU153" s="675" t="n"/>
      <c r="CV153" s="490" t="n"/>
      <c r="CW153" s="438" t="n"/>
      <c r="CX153" s="438" t="n"/>
      <c r="CY153" s="438" t="n">
        <v>642</v>
      </c>
      <c r="CZ153" s="439">
        <f>CY153*AR153</f>
        <v/>
      </c>
      <c r="DA153" s="438" t="n"/>
      <c r="DB153" s="438" t="n"/>
      <c r="DC153" s="438" t="n"/>
      <c r="DD153" s="438" t="n">
        <v>4013297</v>
      </c>
      <c r="DE153" s="678">
        <f>CY153*BI153</f>
        <v/>
      </c>
      <c r="DF153" s="678">
        <f>DE153-(CY153*BH153)</f>
        <v/>
      </c>
      <c r="DG153" s="530" t="n"/>
      <c r="DH153" s="530" t="n"/>
      <c r="DI153" s="530" t="n"/>
      <c r="DJ153" s="530" t="n"/>
      <c r="DK153" s="530" t="n"/>
      <c r="DL153" s="530" t="n"/>
      <c r="DM153" s="530" t="n"/>
      <c r="DN153" s="530" t="n"/>
      <c r="DO153" s="530" t="n"/>
      <c r="DP153" s="530" t="n"/>
    </row>
    <row customFormat="1" customHeight="1" ht="15" r="154" s="530">
      <c r="A154" s="415" t="inlineStr">
        <is>
          <t>K170751303</t>
        </is>
      </c>
      <c r="B154" s="415" t="n">
        <v>1010103648</v>
      </c>
      <c r="C154" s="404" t="inlineStr">
        <is>
          <t>M.USED</t>
        </is>
      </c>
      <c r="D154" s="415" t="inlineStr">
        <is>
          <t>JOSHUA</t>
        </is>
      </c>
      <c r="E154" s="415" t="inlineStr">
        <is>
          <t>MARBLE VINTAGE</t>
        </is>
      </c>
      <c r="F154" s="415" t="n">
        <v>1</v>
      </c>
      <c r="G154" s="405" t="n"/>
      <c r="H154" s="674" t="n"/>
      <c r="I154" s="532" t="n"/>
      <c r="J154" s="415" t="inlineStr">
        <is>
          <t>JEANS</t>
        </is>
      </c>
      <c r="K154" s="532" t="n">
        <v>62034231</v>
      </c>
      <c r="L154" s="532" t="inlineStr">
        <is>
          <t>Men's or boys' trousers and breeches of cotton denim (excl. knitted or crocheted, industrial and occupational, bib and brace overalls and underpants)</t>
        </is>
      </c>
      <c r="M154" s="524" t="inlineStr">
        <is>
          <t>MEN</t>
        </is>
      </c>
      <c r="N154" s="415" t="n"/>
      <c r="O154" s="411" t="inlineStr">
        <is>
          <t>23-3</t>
        </is>
      </c>
      <c r="P154" s="508" t="inlineStr">
        <is>
          <t>PP SPRAY + RESIN + BLEACH</t>
        </is>
      </c>
      <c r="Q154" s="508" t="n"/>
      <c r="R154" s="508" t="inlineStr">
        <is>
          <t>WARP</t>
        </is>
      </c>
      <c r="S154" s="508" t="inlineStr">
        <is>
          <t>MID RISE TAPERED</t>
        </is>
      </c>
      <c r="T154" s="508" t="inlineStr">
        <is>
          <t>28-38</t>
        </is>
      </c>
      <c r="U154" s="508" t="inlineStr">
        <is>
          <t>32-34</t>
        </is>
      </c>
      <c r="V154" s="508" t="inlineStr">
        <is>
          <t>C/O</t>
        </is>
      </c>
      <c r="W154" s="508" t="n"/>
      <c r="X154" s="416" t="inlineStr">
        <is>
          <t>SEASONAL MAIN</t>
        </is>
      </c>
      <c r="Y154" s="427" t="inlineStr">
        <is>
          <t>TUNISIA</t>
        </is>
      </c>
      <c r="Z154" s="427" t="inlineStr">
        <is>
          <t>ARTLAB</t>
        </is>
      </c>
      <c r="AA154" s="427" t="inlineStr">
        <is>
          <t>ARTLAB</t>
        </is>
      </c>
      <c r="AB154" s="427" t="inlineStr">
        <is>
          <t>INTERWASHING</t>
        </is>
      </c>
      <c r="AC154" s="415" t="n"/>
      <c r="AD154" s="525" t="inlineStr">
        <is>
          <t>ORTA</t>
        </is>
      </c>
      <c r="AE154" s="508" t="inlineStr">
        <is>
          <t>9593A-48 Crimson warp stretch</t>
        </is>
      </c>
      <c r="AF154" s="508" t="inlineStr">
        <is>
          <t>8551A-48 Crimson warp stretch</t>
        </is>
      </c>
      <c r="AG154" s="415" t="inlineStr">
        <is>
          <t>TBC</t>
        </is>
      </c>
      <c r="AH154" s="508" t="inlineStr">
        <is>
          <t>99% Sustainable fabric</t>
        </is>
      </c>
      <c r="AI154" s="508" t="inlineStr">
        <is>
          <t>99% Organic cotton, 1% elastane</t>
        </is>
      </c>
      <c r="AJ154" s="416" t="inlineStr">
        <is>
          <t>13,5 oz</t>
        </is>
      </c>
      <c r="AK154" s="417" t="inlineStr">
        <is>
          <t>6 / 150</t>
        </is>
      </c>
      <c r="AL154" s="506" t="n">
        <v>3000</v>
      </c>
      <c r="AM154" s="506" t="inlineStr">
        <is>
          <t>6-12 weeks</t>
        </is>
      </c>
      <c r="AN154" s="443" t="inlineStr">
        <is>
          <t>615M ORDRED BY MARIA</t>
        </is>
      </c>
      <c r="AO154" s="419" t="n"/>
      <c r="AP154" s="419" t="n"/>
      <c r="AQ154" s="419" t="n"/>
      <c r="AR154" s="420" t="n">
        <v>1.23</v>
      </c>
      <c r="AS154" s="421" t="inlineStr">
        <is>
          <t>HH</t>
        </is>
      </c>
      <c r="AT154" s="421" t="inlineStr">
        <is>
          <t>EUR</t>
        </is>
      </c>
      <c r="AU154" s="421" t="inlineStr">
        <is>
          <t>FOB</t>
        </is>
      </c>
      <c r="AV154" s="421" t="inlineStr">
        <is>
          <t>90 DAYS NETT</t>
        </is>
      </c>
      <c r="AW154" s="421" t="inlineStr">
        <is>
          <t>cfmd</t>
        </is>
      </c>
      <c r="AX154" s="421">
        <f>IFERROR((BI154*(1-[1]Assumptions!$K$3))*(1-BG154),0)</f>
        <v/>
      </c>
      <c r="AY154" s="421" t="n">
        <v>45</v>
      </c>
      <c r="AZ154" s="421" t="n"/>
      <c r="BA154" s="421" t="n">
        <v>25.5</v>
      </c>
      <c r="BB154" s="422">
        <f>IFERROR(((IF(BA154&gt;0, BA154, IF(AZ154&gt;0, AZ154, 0))))*INDEX(Assumptions!$B:$B,MATCH(Y154,Assumptions!$A:$A,0)),0)</f>
        <v/>
      </c>
      <c r="BC154" s="422">
        <f>IFERROR(((IF(BA154&gt;0, BA154, IF(AZ154&gt;0, AZ154, 0))))*INDEX(Assumptions!$C:$C,MATCH(Y154,Assumptions!$A:$A,0)),0)</f>
        <v/>
      </c>
      <c r="BD154" s="422">
        <f>IFERROR(((IF(BA154&gt;0, BA154, IF(AZ154&gt;0, AZ154, 0))))*INDEX(Assumptions!$D:$D,MATCH(Y154,Assumptions!$A:$A,0)),0)</f>
        <v/>
      </c>
      <c r="BE154" s="422">
        <f>IFERROR(((IF(BA154&gt;0, BA154, IF(AZ154&gt;0, AZ154, 0))))*INDEX(Assumptions!$G:$G,MATCH(Z154,Assumptions!$F:$F,0)),0)</f>
        <v/>
      </c>
      <c r="BF154" s="422">
        <f>SUM(BB154:BE154)</f>
        <v/>
      </c>
      <c r="BG154" s="423">
        <f>IFERROR(INDEX(Assumptions!$B:$B,MATCH(Y154,Assumptions!$A:$A,0))+INDEX(Assumptions!$C:$C,MATCH(Y154,Assumptions!$A:$A,0))+INDEX(Assumptions!$D:$D,MATCH(Y154,Assumptions!$A:$A,0))+INDEX(Assumptions!$G:$G,MATCH(Z154,Assumptions!$F:$F,0)),0)</f>
        <v/>
      </c>
      <c r="BH154" s="421">
        <f>((IF(BA154&gt;0, BA154, IF(AZ154&gt;0, AZ154, 0))))+BF154</f>
        <v/>
      </c>
      <c r="BI154" s="421">
        <f>BL154/BK154</f>
        <v/>
      </c>
      <c r="BJ154" s="421">
        <f>BL154/2.38</f>
        <v/>
      </c>
      <c r="BK154" s="508" t="n">
        <v>2.5</v>
      </c>
      <c r="BL154" s="421" t="n">
        <v>139.95</v>
      </c>
      <c r="BM154" s="510">
        <f>IF(SUM(AZ154:BA154)=0,0,(BI154-BH154)/BI154)</f>
        <v/>
      </c>
      <c r="BN154" s="421">
        <f>AY154*CA154</f>
        <v/>
      </c>
      <c r="BO154" s="421" t="n">
        <v>7.55</v>
      </c>
      <c r="BP154" s="421" t="n">
        <v>3.25</v>
      </c>
      <c r="BQ154" s="425" t="n">
        <v>42605</v>
      </c>
      <c r="BR154" s="426" t="n"/>
      <c r="BS154" s="426" t="n"/>
      <c r="BT154" s="427" t="n"/>
      <c r="BU154" s="425" t="n"/>
      <c r="BV154" s="425" t="n"/>
      <c r="BW154" s="425" t="inlineStr">
        <is>
          <t>N/A</t>
        </is>
      </c>
      <c r="BX154" s="425" t="n">
        <v>42665</v>
      </c>
      <c r="BY154" s="425" t="n"/>
      <c r="BZ154" s="425" t="n"/>
      <c r="CA154" s="508" t="n">
        <v>17</v>
      </c>
      <c r="CB154" s="429" t="inlineStr">
        <is>
          <t>32x32</t>
        </is>
      </c>
      <c r="CC154" s="429" t="n">
        <v>3</v>
      </c>
      <c r="CD154" s="430" t="n">
        <v>42669</v>
      </c>
      <c r="CE154" s="675" t="n"/>
      <c r="CF154" s="675" t="n"/>
      <c r="CG154" s="675" t="n"/>
      <c r="CH154" s="489" t="inlineStr">
        <is>
          <t>N/A</t>
        </is>
      </c>
      <c r="CI154" s="676" t="n">
        <v>42767</v>
      </c>
      <c r="CJ154" s="433" t="inlineStr">
        <is>
          <t>N/A</t>
        </is>
      </c>
      <c r="CK154" s="690" t="n"/>
      <c r="CL154" s="435" t="n"/>
      <c r="CM154" s="435" t="n"/>
      <c r="CN154" s="435" t="n">
        <v>42853</v>
      </c>
      <c r="CO154" s="435" t="n"/>
      <c r="CP154" s="435" t="n"/>
      <c r="CQ154" s="430" t="n">
        <v>42929</v>
      </c>
      <c r="CR154" s="430" t="inlineStr">
        <is>
          <t>Tunisia</t>
        </is>
      </c>
      <c r="CS154" s="429" t="n">
        <v>5</v>
      </c>
      <c r="CT154" s="675" t="n"/>
      <c r="CU154" s="675" t="n"/>
      <c r="CV154" s="490" t="n"/>
      <c r="CW154" s="438" t="n"/>
      <c r="CX154" s="438" t="n"/>
      <c r="CY154" s="438" t="n">
        <v>251</v>
      </c>
      <c r="CZ154" s="439">
        <f>CY154*AR154</f>
        <v/>
      </c>
      <c r="DA154" s="438" t="n"/>
      <c r="DB154" s="438" t="n"/>
      <c r="DC154" s="438" t="n"/>
      <c r="DD154" s="438" t="n">
        <v>4013298</v>
      </c>
      <c r="DE154" s="678">
        <f>CY154*BI154</f>
        <v/>
      </c>
      <c r="DF154" s="678">
        <f>DE154-(CY154*BH154)</f>
        <v/>
      </c>
    </row>
    <row customFormat="1" customHeight="1" ht="15" r="155" s="530">
      <c r="A155" s="415" t="inlineStr">
        <is>
          <t>K170751304</t>
        </is>
      </c>
      <c r="B155" s="415" t="n">
        <v>1010103649</v>
      </c>
      <c r="C155" s="404" t="inlineStr">
        <is>
          <t>D.USED</t>
        </is>
      </c>
      <c r="D155" s="415" t="inlineStr">
        <is>
          <t>JOSHUA</t>
        </is>
      </c>
      <c r="E155" s="415" t="inlineStr">
        <is>
          <t>DARK USED</t>
        </is>
      </c>
      <c r="F155" s="415" t="n">
        <v>2</v>
      </c>
      <c r="G155" s="505" t="n"/>
      <c r="H155" s="674" t="n"/>
      <c r="I155" s="415" t="n"/>
      <c r="J155" s="415" t="inlineStr">
        <is>
          <t>JEANS</t>
        </is>
      </c>
      <c r="K155" s="532" t="n">
        <v>62034231</v>
      </c>
      <c r="L155" s="532" t="inlineStr">
        <is>
          <t>Men's or boys' trousers and breeches of cotton denim (excl. knitted or crocheted, industrial and occupational, bib and brace overalls and underpants)</t>
        </is>
      </c>
      <c r="M155" s="524" t="inlineStr">
        <is>
          <t>MEN</t>
        </is>
      </c>
      <c r="N155" s="415" t="n"/>
      <c r="O155" s="411" t="inlineStr">
        <is>
          <t>23-1</t>
        </is>
      </c>
      <c r="P155" s="508" t="inlineStr">
        <is>
          <t>BLEACH + RESIN</t>
        </is>
      </c>
      <c r="Q155" s="508" t="n"/>
      <c r="R155" s="508" t="inlineStr">
        <is>
          <t>WARP</t>
        </is>
      </c>
      <c r="S155" s="508" t="inlineStr">
        <is>
          <t>MID RISE TAPERED</t>
        </is>
      </c>
      <c r="T155" s="508" t="inlineStr">
        <is>
          <t>28-38</t>
        </is>
      </c>
      <c r="U155" s="508" t="inlineStr">
        <is>
          <t>32-34</t>
        </is>
      </c>
      <c r="V155" s="508" t="inlineStr">
        <is>
          <t>C/O</t>
        </is>
      </c>
      <c r="W155" s="508" t="n"/>
      <c r="X155" s="416" t="inlineStr">
        <is>
          <t>SEASONAL MAIN</t>
        </is>
      </c>
      <c r="Y155" s="427" t="inlineStr">
        <is>
          <t>TUNISIA</t>
        </is>
      </c>
      <c r="Z155" s="427" t="inlineStr">
        <is>
          <t>ARTLAB</t>
        </is>
      </c>
      <c r="AA155" s="427" t="inlineStr">
        <is>
          <t>ARTLAB</t>
        </is>
      </c>
      <c r="AB155" s="427" t="inlineStr">
        <is>
          <t>INTERWASHING</t>
        </is>
      </c>
      <c r="AC155" s="508" t="n"/>
      <c r="AD155" s="525" t="inlineStr">
        <is>
          <t>ORTA</t>
        </is>
      </c>
      <c r="AE155" s="508" t="inlineStr">
        <is>
          <t>9593A-48 Crimson warp stretch</t>
        </is>
      </c>
      <c r="AF155" s="508" t="inlineStr">
        <is>
          <t>8551A-48 Crimson warp stretch</t>
        </is>
      </c>
      <c r="AG155" s="415" t="inlineStr">
        <is>
          <t>TBC</t>
        </is>
      </c>
      <c r="AH155" s="508" t="inlineStr">
        <is>
          <t>99% Sustainable fabric</t>
        </is>
      </c>
      <c r="AI155" s="508" t="inlineStr">
        <is>
          <t>99% Organic cotton, 1% elastane</t>
        </is>
      </c>
      <c r="AJ155" s="416" t="inlineStr">
        <is>
          <t>13,5 oz</t>
        </is>
      </c>
      <c r="AK155" s="417" t="inlineStr">
        <is>
          <t>6 / 150</t>
        </is>
      </c>
      <c r="AL155" s="506" t="n">
        <v>3000</v>
      </c>
      <c r="AM155" s="506" t="inlineStr">
        <is>
          <t>6-12 weeks</t>
        </is>
      </c>
      <c r="AN155" s="443" t="inlineStr">
        <is>
          <t>615M ORDRED BY MARIA</t>
        </is>
      </c>
      <c r="AO155" s="419" t="n"/>
      <c r="AP155" s="419" t="n"/>
      <c r="AQ155" s="419" t="n"/>
      <c r="AR155" s="420" t="n">
        <v>1.23</v>
      </c>
      <c r="AS155" s="421" t="inlineStr">
        <is>
          <t>HH</t>
        </is>
      </c>
      <c r="AT155" s="421" t="inlineStr">
        <is>
          <t>EUR</t>
        </is>
      </c>
      <c r="AU155" s="421" t="inlineStr">
        <is>
          <t>FOB</t>
        </is>
      </c>
      <c r="AV155" s="421" t="inlineStr">
        <is>
          <t>90 DAYS NETT</t>
        </is>
      </c>
      <c r="AW155" s="421" t="inlineStr">
        <is>
          <t>cfmd</t>
        </is>
      </c>
      <c r="AX155" s="421">
        <f>IFERROR((BI155*(1-[1]Assumptions!$K$3))*(1-BG155),0)</f>
        <v/>
      </c>
      <c r="AY155" s="421" t="n">
        <v>45</v>
      </c>
      <c r="AZ155" s="421" t="n"/>
      <c r="BA155" s="421" t="n">
        <v>24.55</v>
      </c>
      <c r="BB155" s="422">
        <f>IFERROR(((IF(BA155&gt;0, BA155, IF(AZ155&gt;0, AZ155, 0))))*INDEX(Assumptions!$B:$B,MATCH(Y155,Assumptions!$A:$A,0)),0)</f>
        <v/>
      </c>
      <c r="BC155" s="422">
        <f>IFERROR(((IF(BA155&gt;0, BA155, IF(AZ155&gt;0, AZ155, 0))))*INDEX(Assumptions!$C:$C,MATCH(Y155,Assumptions!$A:$A,0)),0)</f>
        <v/>
      </c>
      <c r="BD155" s="422">
        <f>IFERROR(((IF(BA155&gt;0, BA155, IF(AZ155&gt;0, AZ155, 0))))*INDEX(Assumptions!$D:$D,MATCH(Y155,Assumptions!$A:$A,0)),0)</f>
        <v/>
      </c>
      <c r="BE155" s="422">
        <f>IFERROR(((IF(BA155&gt;0, BA155, IF(AZ155&gt;0, AZ155, 0))))*INDEX(Assumptions!$G:$G,MATCH(Z155,Assumptions!$F:$F,0)),0)</f>
        <v/>
      </c>
      <c r="BF155" s="422">
        <f>SUM(BB155:BE155)</f>
        <v/>
      </c>
      <c r="BG155" s="423">
        <f>IFERROR(INDEX(Assumptions!$B:$B,MATCH(Y155,Assumptions!$A:$A,0))+INDEX(Assumptions!$C:$C,MATCH(Y155,Assumptions!$A:$A,0))+INDEX(Assumptions!$D:$D,MATCH(Y155,Assumptions!$A:$A,0))+INDEX(Assumptions!$G:$G,MATCH(Z155,Assumptions!$F:$F,0)),0)</f>
        <v/>
      </c>
      <c r="BH155" s="421">
        <f>((IF(BA155&gt;0, BA155, IF(AZ155&gt;0, AZ155, 0))))+BF155</f>
        <v/>
      </c>
      <c r="BI155" s="421">
        <f>BL155/BK155</f>
        <v/>
      </c>
      <c r="BJ155" s="421">
        <f>BL155/2.38</f>
        <v/>
      </c>
      <c r="BK155" s="508" t="n">
        <v>2.5</v>
      </c>
      <c r="BL155" s="421" t="n">
        <v>129.95</v>
      </c>
      <c r="BM155" s="510">
        <f>IF(SUM(AZ155:BA155)=0,0,(BI155-BH155)/BI155)</f>
        <v/>
      </c>
      <c r="BN155" s="421">
        <f>AY155*CA155</f>
        <v/>
      </c>
      <c r="BO155" s="421" t="n">
        <v>5.75</v>
      </c>
      <c r="BP155" s="421" t="n">
        <v>3.25</v>
      </c>
      <c r="BQ155" s="425" t="n">
        <v>42605</v>
      </c>
      <c r="BR155" s="425" t="n"/>
      <c r="BS155" s="425" t="n"/>
      <c r="BT155" s="427" t="n"/>
      <c r="BU155" s="425" t="n"/>
      <c r="BV155" s="425" t="n"/>
      <c r="BW155" s="425" t="inlineStr">
        <is>
          <t>N/A</t>
        </is>
      </c>
      <c r="BX155" s="425" t="n">
        <v>42665</v>
      </c>
      <c r="BY155" s="513" t="inlineStr">
        <is>
          <t xml:space="preserve">NEW TEST ORTA 8551, MAKE DARKER BASE SHADE AS DARK OR DARKER RESIN </t>
        </is>
      </c>
      <c r="BZ155" s="513" t="n"/>
      <c r="CA155" s="508" t="n">
        <v>17</v>
      </c>
      <c r="CB155" s="429" t="inlineStr">
        <is>
          <t>32x32</t>
        </is>
      </c>
      <c r="CC155" s="429" t="n">
        <v>3</v>
      </c>
      <c r="CD155" s="430" t="n">
        <v>42669</v>
      </c>
      <c r="CE155" s="675" t="n"/>
      <c r="CF155" s="675" t="n"/>
      <c r="CG155" s="675" t="n"/>
      <c r="CH155" s="489" t="inlineStr">
        <is>
          <t>N/A</t>
        </is>
      </c>
      <c r="CI155" s="676" t="n">
        <v>42767</v>
      </c>
      <c r="CJ155" s="433" t="inlineStr">
        <is>
          <t>N/A</t>
        </is>
      </c>
      <c r="CK155" s="690" t="n"/>
      <c r="CL155" s="435" t="n"/>
      <c r="CM155" s="435" t="n"/>
      <c r="CN155" s="435" t="n">
        <v>42853</v>
      </c>
      <c r="CO155" s="435" t="n"/>
      <c r="CP155" s="435" t="n"/>
      <c r="CQ155" s="430" t="n">
        <v>42921</v>
      </c>
      <c r="CR155" s="430" t="inlineStr">
        <is>
          <t>Tunisia</t>
        </is>
      </c>
      <c r="CS155" s="429" t="n">
        <v>5</v>
      </c>
      <c r="CT155" s="675" t="n"/>
      <c r="CU155" s="675" t="n"/>
      <c r="CV155" s="490" t="n"/>
      <c r="CW155" s="438" t="n"/>
      <c r="CX155" s="438" t="n"/>
      <c r="CY155" s="438" t="n">
        <v>1139</v>
      </c>
      <c r="CZ155" s="439">
        <f>CY155*AR155</f>
        <v/>
      </c>
      <c r="DA155" s="438" t="n"/>
      <c r="DB155" s="438" t="n"/>
      <c r="DC155" s="438" t="n"/>
      <c r="DD155" s="438" t="n">
        <v>4013299</v>
      </c>
      <c r="DE155" s="678">
        <f>CY155*BI155</f>
        <v/>
      </c>
      <c r="DF155" s="678">
        <f>DE155-(CY155*BH155)</f>
        <v/>
      </c>
      <c r="DG155" s="535" t="n"/>
      <c r="DH155" s="535" t="n"/>
      <c r="DI155" s="535" t="n"/>
      <c r="DJ155" s="535" t="n"/>
      <c r="DK155" s="535" t="n"/>
      <c r="DL155" s="535" t="n"/>
      <c r="DM155" s="535" t="n"/>
      <c r="DN155" s="535" t="n"/>
      <c r="DO155" s="535" t="n"/>
      <c r="DP155" s="535" t="n"/>
    </row>
    <row customFormat="1" customHeight="1" ht="15" r="156" s="584">
      <c r="A156" s="415" t="inlineStr">
        <is>
          <t>K170751401</t>
        </is>
      </c>
      <c r="B156" s="415" t="n">
        <v>1010103650</v>
      </c>
      <c r="C156" s="404" t="inlineStr">
        <is>
          <t>D.USED</t>
        </is>
      </c>
      <c r="D156" s="415" t="inlineStr">
        <is>
          <t>BORIS</t>
        </is>
      </c>
      <c r="E156" s="415" t="inlineStr">
        <is>
          <t>DARK VINTAGE</t>
        </is>
      </c>
      <c r="F156" s="415" t="n">
        <v>2</v>
      </c>
      <c r="G156" s="405" t="n"/>
      <c r="H156" s="674" t="n"/>
      <c r="I156" s="415" t="n"/>
      <c r="J156" s="415" t="inlineStr">
        <is>
          <t>JEANS</t>
        </is>
      </c>
      <c r="K156" s="532" t="n">
        <v>62034231</v>
      </c>
      <c r="L156" s="532" t="inlineStr">
        <is>
          <t>Men's or boys' trousers and breeches of cotton denim (excl. knitted or crocheted, industrial and occupational, bib and brace overalls and underpants)</t>
        </is>
      </c>
      <c r="M156" s="524" t="inlineStr">
        <is>
          <t>MEN</t>
        </is>
      </c>
      <c r="N156" s="415" t="n"/>
      <c r="O156" s="411" t="inlineStr">
        <is>
          <t>23-2</t>
        </is>
      </c>
      <c r="P156" s="508" t="inlineStr">
        <is>
          <t>PP SPRAY + RESIN</t>
        </is>
      </c>
      <c r="Q156" s="508" t="n"/>
      <c r="R156" s="508" t="inlineStr">
        <is>
          <t>WARP</t>
        </is>
      </c>
      <c r="S156" s="508" t="inlineStr">
        <is>
          <t>LONG RISE TAPERED</t>
        </is>
      </c>
      <c r="T156" s="508" t="inlineStr">
        <is>
          <t>28-38</t>
        </is>
      </c>
      <c r="U156" s="508" t="inlineStr">
        <is>
          <t>32-34</t>
        </is>
      </c>
      <c r="V156" s="508" t="inlineStr">
        <is>
          <t>NEW</t>
        </is>
      </c>
      <c r="W156" s="508" t="n"/>
      <c r="X156" s="416" t="inlineStr">
        <is>
          <t>SEASONAL MAIN</t>
        </is>
      </c>
      <c r="Y156" s="427" t="inlineStr">
        <is>
          <t>TUNISIA</t>
        </is>
      </c>
      <c r="Z156" s="427" t="inlineStr">
        <is>
          <t>ARTLAB</t>
        </is>
      </c>
      <c r="AA156" s="427" t="inlineStr">
        <is>
          <t>ARTLAB</t>
        </is>
      </c>
      <c r="AB156" s="427" t="inlineStr">
        <is>
          <t>INTERWASHING</t>
        </is>
      </c>
      <c r="AC156" s="415" t="n"/>
      <c r="AD156" s="525" t="inlineStr">
        <is>
          <t>ORTA</t>
        </is>
      </c>
      <c r="AE156" s="508" t="inlineStr">
        <is>
          <t>9593A-48 Crimson warp stretch</t>
        </is>
      </c>
      <c r="AF156" s="508" t="inlineStr">
        <is>
          <t>8551A-48 Crimson warp stretch</t>
        </is>
      </c>
      <c r="AG156" s="415" t="inlineStr">
        <is>
          <t>TBC</t>
        </is>
      </c>
      <c r="AH156" s="508" t="inlineStr">
        <is>
          <t>99% Sustainable fabric</t>
        </is>
      </c>
      <c r="AI156" s="508" t="inlineStr">
        <is>
          <t>99% Organic cotton, 1% elastane</t>
        </is>
      </c>
      <c r="AJ156" s="416" t="inlineStr">
        <is>
          <t>13,5 oz</t>
        </is>
      </c>
      <c r="AK156" s="417" t="inlineStr">
        <is>
          <t>6 / 150</t>
        </is>
      </c>
      <c r="AL156" s="506" t="n">
        <v>3000</v>
      </c>
      <c r="AM156" s="506" t="inlineStr">
        <is>
          <t>6-12 weeks</t>
        </is>
      </c>
      <c r="AN156" s="443" t="inlineStr">
        <is>
          <t>615M ORDRED BY MARIA</t>
        </is>
      </c>
      <c r="AO156" s="419" t="n"/>
      <c r="AP156" s="419" t="n"/>
      <c r="AQ156" s="419" t="n"/>
      <c r="AR156" s="420" t="n">
        <v>1.34</v>
      </c>
      <c r="AS156" s="421" t="inlineStr">
        <is>
          <t>HH</t>
        </is>
      </c>
      <c r="AT156" s="421" t="inlineStr">
        <is>
          <t>EUR</t>
        </is>
      </c>
      <c r="AU156" s="421" t="inlineStr">
        <is>
          <t>FOB</t>
        </is>
      </c>
      <c r="AV156" s="421" t="inlineStr">
        <is>
          <t>90 DAYS NETT</t>
        </is>
      </c>
      <c r="AW156" s="421" t="inlineStr">
        <is>
          <t>cfmd</t>
        </is>
      </c>
      <c r="AX156" s="421">
        <f>IFERROR((BI156*(1-[1]Assumptions!$K$3))*(1-BG156),0)</f>
        <v/>
      </c>
      <c r="AY156" s="421" t="n">
        <v>45</v>
      </c>
      <c r="AZ156" s="421" t="n"/>
      <c r="BA156" s="421" t="n">
        <v>24.5</v>
      </c>
      <c r="BB156" s="422">
        <f>IFERROR(((IF(BA156&gt;0, BA156, IF(AZ156&gt;0, AZ156, 0))))*INDEX(Assumptions!$B:$B,MATCH(Y156,Assumptions!$A:$A,0)),0)</f>
        <v/>
      </c>
      <c r="BC156" s="422">
        <f>IFERROR(((IF(BA156&gt;0, BA156, IF(AZ156&gt;0, AZ156, 0))))*INDEX(Assumptions!$C:$C,MATCH(Y156,Assumptions!$A:$A,0)),0)</f>
        <v/>
      </c>
      <c r="BD156" s="422">
        <f>IFERROR(((IF(BA156&gt;0, BA156, IF(AZ156&gt;0, AZ156, 0))))*INDEX(Assumptions!$D:$D,MATCH(Y156,Assumptions!$A:$A,0)),0)</f>
        <v/>
      </c>
      <c r="BE156" s="422">
        <f>IFERROR(((IF(BA156&gt;0, BA156, IF(AZ156&gt;0, AZ156, 0))))*INDEX(Assumptions!$G:$G,MATCH(Z156,Assumptions!$F:$F,0)),0)</f>
        <v/>
      </c>
      <c r="BF156" s="422">
        <f>SUM(BB156:BE156)</f>
        <v/>
      </c>
      <c r="BG156" s="423">
        <f>IFERROR(INDEX(Assumptions!$B:$B,MATCH(Y156,Assumptions!$A:$A,0))+INDEX(Assumptions!$C:$C,MATCH(Y156,Assumptions!$A:$A,0))+INDEX(Assumptions!$D:$D,MATCH(Y156,Assumptions!$A:$A,0))+INDEX(Assumptions!$G:$G,MATCH(Z156,Assumptions!$F:$F,0)),0)</f>
        <v/>
      </c>
      <c r="BH156" s="421">
        <f>((IF(BA156&gt;0, BA156, IF(AZ156&gt;0, AZ156, 0))))+BF156</f>
        <v/>
      </c>
      <c r="BI156" s="421">
        <f>BL156/BK156</f>
        <v/>
      </c>
      <c r="BJ156" s="421">
        <f>BL156/2.38</f>
        <v/>
      </c>
      <c r="BK156" s="508" t="n">
        <v>2.5</v>
      </c>
      <c r="BL156" s="421" t="n">
        <v>139.95</v>
      </c>
      <c r="BM156" s="510">
        <f>IF(SUM(AZ156:BA156)=0,0,(BI156-BH156)/BI156)</f>
        <v/>
      </c>
      <c r="BN156" s="421">
        <f>AY156*CA156</f>
        <v/>
      </c>
      <c r="BO156" s="421" t="n">
        <v>6.4</v>
      </c>
      <c r="BP156" s="421" t="n">
        <v>3.2</v>
      </c>
      <c r="BQ156" s="425" t="inlineStr">
        <is>
          <t>PATTERN TO COME</t>
        </is>
      </c>
      <c r="BR156" s="426" t="n"/>
      <c r="BS156" s="426" t="n"/>
      <c r="BT156" s="427" t="n"/>
      <c r="BU156" s="425" t="n"/>
      <c r="BV156" s="425" t="n"/>
      <c r="BW156" s="425" t="n"/>
      <c r="BX156" s="425" t="n">
        <v>42665</v>
      </c>
      <c r="BY156" s="425" t="n"/>
      <c r="BZ156" s="425" t="n"/>
      <c r="CA156" s="508" t="n">
        <v>17</v>
      </c>
      <c r="CB156" s="429" t="inlineStr">
        <is>
          <t>32x32</t>
        </is>
      </c>
      <c r="CC156" s="429" t="n">
        <v>19</v>
      </c>
      <c r="CD156" s="430" t="n">
        <v>42669</v>
      </c>
      <c r="CE156" s="675" t="inlineStr">
        <is>
          <t>good fit</t>
        </is>
      </c>
      <c r="CF156" s="675" t="inlineStr">
        <is>
          <t>good fit</t>
        </is>
      </c>
      <c r="CG156" s="675" t="n"/>
      <c r="CH156" s="433" t="inlineStr">
        <is>
          <t>N/A</t>
        </is>
      </c>
      <c r="CI156" s="676" t="n">
        <v>42767</v>
      </c>
      <c r="CJ156" s="433" t="inlineStr">
        <is>
          <t>N/A</t>
        </is>
      </c>
      <c r="CK156" s="690" t="n"/>
      <c r="CL156" s="435" t="n"/>
      <c r="CM156" s="435" t="n"/>
      <c r="CN156" s="435" t="n">
        <v>42853</v>
      </c>
      <c r="CO156" s="435" t="n"/>
      <c r="CP156" s="435" t="n"/>
      <c r="CQ156" s="430" t="n">
        <v>42936</v>
      </c>
      <c r="CR156" s="430" t="inlineStr">
        <is>
          <t>Tunisia</t>
        </is>
      </c>
      <c r="CS156" s="429" t="n"/>
      <c r="CT156" s="675" t="inlineStr">
        <is>
          <t>inseam 3cm too long! W/O tyvek!</t>
        </is>
      </c>
      <c r="CU156" s="675" t="inlineStr">
        <is>
          <t>inseam 3cm too long!</t>
        </is>
      </c>
      <c r="CV156" s="490" t="n"/>
      <c r="CW156" s="438" t="n"/>
      <c r="CX156" s="438" t="n"/>
      <c r="CY156" s="438" t="n">
        <v>621</v>
      </c>
      <c r="CZ156" s="439">
        <f>CY156*AR156</f>
        <v/>
      </c>
      <c r="DA156" s="438" t="n"/>
      <c r="DB156" s="438" t="n"/>
      <c r="DC156" s="438" t="n"/>
      <c r="DD156" s="438" t="n">
        <v>4013300</v>
      </c>
      <c r="DE156" s="678">
        <f>CY156*BI156</f>
        <v/>
      </c>
      <c r="DF156" s="678">
        <f>DE156-(CY156*BH156)</f>
        <v/>
      </c>
    </row>
    <row customFormat="1" customHeight="1" ht="15" r="157" s="530">
      <c r="A157" s="415" t="inlineStr">
        <is>
          <t>K170751402</t>
        </is>
      </c>
      <c r="B157" s="415" t="n">
        <v>1010103651</v>
      </c>
      <c r="C157" s="404" t="inlineStr">
        <is>
          <t>M.USED</t>
        </is>
      </c>
      <c r="D157" s="415" t="inlineStr">
        <is>
          <t>BORIS</t>
        </is>
      </c>
      <c r="E157" s="415" t="inlineStr">
        <is>
          <t>TINTED SCRATCH</t>
        </is>
      </c>
      <c r="F157" s="415" t="n">
        <v>1</v>
      </c>
      <c r="G157" s="405" t="n"/>
      <c r="H157" s="674" t="n"/>
      <c r="I157" s="415" t="n"/>
      <c r="J157" s="415" t="inlineStr">
        <is>
          <t>JEANS</t>
        </is>
      </c>
      <c r="K157" s="532" t="n">
        <v>62034231</v>
      </c>
      <c r="L157" s="532" t="inlineStr">
        <is>
          <t>Men's or boys' trousers and breeches of cotton denim (excl. knitted or crocheted, industrial and occupational, bib and brace overalls and underpants)</t>
        </is>
      </c>
      <c r="M157" s="524" t="inlineStr">
        <is>
          <t>MEN</t>
        </is>
      </c>
      <c r="N157" s="525" t="n"/>
      <c r="O157" s="411" t="inlineStr">
        <is>
          <t>1-1</t>
        </is>
      </c>
      <c r="P157" s="508" t="inlineStr">
        <is>
          <t xml:space="preserve">PP SPRAY + RESIN + BLEACH </t>
        </is>
      </c>
      <c r="Q157" s="508" t="n"/>
      <c r="R157" s="508" t="inlineStr">
        <is>
          <t>COMFORT</t>
        </is>
      </c>
      <c r="S157" s="508" t="inlineStr">
        <is>
          <t>LONG RISE TAPERED</t>
        </is>
      </c>
      <c r="T157" s="508" t="inlineStr">
        <is>
          <t>28-38</t>
        </is>
      </c>
      <c r="U157" s="508" t="inlineStr">
        <is>
          <t>32-34</t>
        </is>
      </c>
      <c r="V157" s="508" t="inlineStr">
        <is>
          <t>NEW</t>
        </is>
      </c>
      <c r="W157" s="508" t="n"/>
      <c r="X157" s="416" t="inlineStr">
        <is>
          <t>SEASONAL MAIN</t>
        </is>
      </c>
      <c r="Y157" s="427" t="inlineStr">
        <is>
          <t>TUNISIA</t>
        </is>
      </c>
      <c r="Z157" s="427" t="inlineStr">
        <is>
          <t>ARTLAB</t>
        </is>
      </c>
      <c r="AA157" s="427" t="inlineStr">
        <is>
          <t>ARTLAB</t>
        </is>
      </c>
      <c r="AB157" s="427" t="inlineStr">
        <is>
          <t>INTERWASHING</t>
        </is>
      </c>
      <c r="AC157" s="415" t="n"/>
      <c r="AD157" s="415" t="inlineStr">
        <is>
          <t>CANDIANI</t>
        </is>
      </c>
      <c r="AE157" s="508" t="inlineStr">
        <is>
          <t>RR7716 Elast sioux crispy organic</t>
        </is>
      </c>
      <c r="AF157" s="508" t="inlineStr">
        <is>
          <t>RR7716 Elast sioux crispy</t>
        </is>
      </c>
      <c r="AG157" s="415" t="inlineStr">
        <is>
          <t>TBC</t>
        </is>
      </c>
      <c r="AH157" s="503" t="inlineStr">
        <is>
          <t>98% Sustainable fabric</t>
        </is>
      </c>
      <c r="AI157" s="508" t="inlineStr">
        <is>
          <t>98% Organic cotton, 2% elastane</t>
        </is>
      </c>
      <c r="AJ157" s="416" t="inlineStr">
        <is>
          <t>12 oz</t>
        </is>
      </c>
      <c r="AK157" s="506" t="inlineStr">
        <is>
          <t>5 Q4 / 162</t>
        </is>
      </c>
      <c r="AL157" s="506" t="inlineStr">
        <is>
          <t>5900 Stock / 4500</t>
        </is>
      </c>
      <c r="AM157" s="506" t="inlineStr">
        <is>
          <t>5-6</t>
        </is>
      </c>
      <c r="AN157" s="508" t="inlineStr">
        <is>
          <t>75M ORDERED BY MARIA</t>
        </is>
      </c>
      <c r="AO157" s="419" t="n"/>
      <c r="AP157" s="419" t="n"/>
      <c r="AQ157" s="419" t="n"/>
      <c r="AR157" s="420" t="n">
        <v>1.25</v>
      </c>
      <c r="AS157" s="421" t="n"/>
      <c r="AT157" s="421" t="inlineStr">
        <is>
          <t>EUR</t>
        </is>
      </c>
      <c r="AU157" s="421" t="inlineStr">
        <is>
          <t>FOB</t>
        </is>
      </c>
      <c r="AV157" s="421" t="inlineStr">
        <is>
          <t>90 DAYS NETT</t>
        </is>
      </c>
      <c r="AW157" s="421" t="inlineStr">
        <is>
          <t>cfmd</t>
        </is>
      </c>
      <c r="AX157" s="421">
        <f>IFERROR((BI157*(1-[1]Assumptions!$K$3))*(1-BG157),0)</f>
        <v/>
      </c>
      <c r="AY157" s="421" t="n">
        <v>45</v>
      </c>
      <c r="AZ157" s="421" t="n"/>
      <c r="BA157" s="421" t="n">
        <v>26.9</v>
      </c>
      <c r="BB157" s="422">
        <f>IFERROR(((IF(BA157&gt;0, BA157, IF(AZ157&gt;0, AZ157, 0))))*INDEX(Assumptions!$B:$B,MATCH(Y157,Assumptions!$A:$A,0)),0)</f>
        <v/>
      </c>
      <c r="BC157" s="422">
        <f>IFERROR(((IF(BA157&gt;0, BA157, IF(AZ157&gt;0, AZ157, 0))))*INDEX(Assumptions!$C:$C,MATCH(Y157,Assumptions!$A:$A,0)),0)</f>
        <v/>
      </c>
      <c r="BD157" s="422">
        <f>IFERROR(((IF(BA157&gt;0, BA157, IF(AZ157&gt;0, AZ157, 0))))*INDEX(Assumptions!$D:$D,MATCH(Y157,Assumptions!$A:$A,0)),0)</f>
        <v/>
      </c>
      <c r="BE157" s="422">
        <f>IFERROR(((IF(BA157&gt;0, BA157, IF(AZ157&gt;0, AZ157, 0))))*INDEX(Assumptions!$G:$G,MATCH(Z157,Assumptions!$F:$F,0)),0)</f>
        <v/>
      </c>
      <c r="BF157" s="422">
        <f>SUM(BB157:BE157)</f>
        <v/>
      </c>
      <c r="BG157" s="423">
        <f>IFERROR(INDEX(Assumptions!$B:$B,MATCH(Y157,Assumptions!$A:$A,0))+INDEX(Assumptions!$C:$C,MATCH(Y157,Assumptions!$A:$A,0))+INDEX(Assumptions!$D:$D,MATCH(Y157,Assumptions!$A:$A,0))+INDEX(Assumptions!$G:$G,MATCH(Z157,Assumptions!$F:$F,0)),0)</f>
        <v/>
      </c>
      <c r="BH157" s="421">
        <f>((IF(BA157&gt;0, BA157, IF(AZ157&gt;0, AZ157, 0))))+BF157</f>
        <v/>
      </c>
      <c r="BI157" s="421">
        <f>BL157/BK157</f>
        <v/>
      </c>
      <c r="BJ157" s="421">
        <f>BL157/2.38</f>
        <v/>
      </c>
      <c r="BK157" s="508" t="n">
        <v>2.5</v>
      </c>
      <c r="BL157" s="421" t="n">
        <v>149.95</v>
      </c>
      <c r="BM157" s="510">
        <f>IF(SUM(AZ157:BA157)=0,0,(BI157-BH157)/BI157)</f>
        <v/>
      </c>
      <c r="BN157" s="421">
        <f>AY157*CA157</f>
        <v/>
      </c>
      <c r="BO157" s="421" t="n">
        <v>9.9</v>
      </c>
      <c r="BP157" s="421" t="n">
        <v>3.2</v>
      </c>
      <c r="BQ157" s="425" t="inlineStr">
        <is>
          <t>PATTERN TO COME</t>
        </is>
      </c>
      <c r="BR157" s="425" t="n"/>
      <c r="BS157" s="425" t="n"/>
      <c r="BT157" s="427" t="n"/>
      <c r="BU157" s="425" t="n"/>
      <c r="BV157" s="425" t="n"/>
      <c r="BW157" s="425" t="n"/>
      <c r="BX157" s="425" t="n">
        <v>42665</v>
      </c>
      <c r="BY157" s="425" t="n"/>
      <c r="BZ157" s="425" t="n"/>
      <c r="CA157" s="508" t="n">
        <v>17</v>
      </c>
      <c r="CB157" s="429" t="inlineStr">
        <is>
          <t>32x32</t>
        </is>
      </c>
      <c r="CC157" s="429" t="n">
        <v>18</v>
      </c>
      <c r="CD157" s="430" t="n">
        <v>42669</v>
      </c>
      <c r="CE157" s="675" t="inlineStr">
        <is>
          <t>good fit</t>
        </is>
      </c>
      <c r="CF157" s="675" t="inlineStr">
        <is>
          <t>good fit</t>
        </is>
      </c>
      <c r="CG157" s="675" t="n"/>
      <c r="CH157" s="433" t="inlineStr">
        <is>
          <t>TEST</t>
        </is>
      </c>
      <c r="CI157" s="676" t="n">
        <v>42865</v>
      </c>
      <c r="CJ157" s="433" t="inlineStr">
        <is>
          <t>N/A</t>
        </is>
      </c>
      <c r="CK157" s="690" t="n"/>
      <c r="CL157" s="563" t="inlineStr">
        <is>
          <t>check spec ( MISSING WASH TEST AT ARTLAB) Update 01-06: spec approved according to sms ss18</t>
        </is>
      </c>
      <c r="CM157" s="435" t="n">
        <v>42887</v>
      </c>
      <c r="CN157" s="435" t="n">
        <v>42858</v>
      </c>
      <c r="CO157" s="435" t="n"/>
      <c r="CP157" s="435" t="n"/>
      <c r="CQ157" s="430" t="n">
        <v>42948</v>
      </c>
      <c r="CR157" s="430" t="inlineStr">
        <is>
          <t>Tunisia</t>
        </is>
      </c>
      <c r="CS157" s="429" t="n">
        <v>5</v>
      </c>
      <c r="CT157" s="675" t="n"/>
      <c r="CU157" s="675" t="n"/>
      <c r="CV157" s="490" t="n"/>
      <c r="CW157" s="438" t="n"/>
      <c r="CX157" s="438" t="n"/>
      <c r="CY157" s="438" t="n">
        <v>368</v>
      </c>
      <c r="CZ157" s="439">
        <f>CY157*AR157</f>
        <v/>
      </c>
      <c r="DA157" s="438" t="n"/>
      <c r="DB157" s="438" t="n"/>
      <c r="DC157" s="438" t="n"/>
      <c r="DD157" s="438" t="n">
        <v>4013301</v>
      </c>
      <c r="DE157" s="678">
        <f>CY157*BI157</f>
        <v/>
      </c>
      <c r="DF157" s="678">
        <f>DE157-(CY157*BH157)</f>
        <v/>
      </c>
      <c r="DG157" s="584" t="n"/>
      <c r="DH157" s="584" t="n"/>
      <c r="DI157" s="584" t="n"/>
      <c r="DJ157" s="584" t="n"/>
      <c r="DK157" s="584" t="n"/>
      <c r="DL157" s="584" t="n"/>
      <c r="DM157" s="584" t="n"/>
      <c r="DN157" s="584" t="n"/>
      <c r="DO157" s="584" t="n"/>
      <c r="DP157" s="584" t="n"/>
    </row>
    <row customFormat="1" customHeight="1" ht="15" r="158" s="568">
      <c r="A158" s="464" t="inlineStr">
        <is>
          <t>K170751403</t>
        </is>
      </c>
      <c r="B158" s="464" t="n">
        <v>1010103652</v>
      </c>
      <c r="C158" s="454" t="inlineStr">
        <is>
          <t>M.USED</t>
        </is>
      </c>
      <c r="D158" s="464" t="inlineStr">
        <is>
          <t>BORIS</t>
        </is>
      </c>
      <c r="E158" s="464" t="inlineStr">
        <is>
          <t>INDIGO BLOCK</t>
        </is>
      </c>
      <c r="F158" s="464" t="n">
        <v>2</v>
      </c>
      <c r="G158" s="455" t="inlineStr">
        <is>
          <t>x</t>
        </is>
      </c>
      <c r="H158" s="484" t="n">
        <v>42840</v>
      </c>
      <c r="I158" s="464" t="n"/>
      <c r="J158" s="464" t="inlineStr">
        <is>
          <t>JEANS</t>
        </is>
      </c>
      <c r="K158" s="464" t="n">
        <v>62034231</v>
      </c>
      <c r="L158" s="464" t="inlineStr">
        <is>
          <t>Men's or boys' trousers and breeches of cotton denim (excl. knitted or crocheted, industrial and occupational, bib and brace overalls and underpants)</t>
        </is>
      </c>
      <c r="M158" s="553" t="inlineStr">
        <is>
          <t>MEN</t>
        </is>
      </c>
      <c r="N158" s="464" t="n"/>
      <c r="O158" s="460" t="inlineStr">
        <is>
          <t>5-1</t>
        </is>
      </c>
      <c r="P158" s="462" t="inlineStr">
        <is>
          <t>TBC</t>
        </is>
      </c>
      <c r="Q158" s="462" t="n"/>
      <c r="R158" s="462" t="inlineStr">
        <is>
          <t>COMFORT</t>
        </is>
      </c>
      <c r="S158" s="462" t="inlineStr">
        <is>
          <t>LONG RISE TAPERED</t>
        </is>
      </c>
      <c r="T158" s="462" t="inlineStr">
        <is>
          <t>28-38</t>
        </is>
      </c>
      <c r="U158" s="462" t="inlineStr">
        <is>
          <t>32-34</t>
        </is>
      </c>
      <c r="V158" s="462" t="inlineStr">
        <is>
          <t>NEW</t>
        </is>
      </c>
      <c r="W158" s="462" t="n"/>
      <c r="X158" s="462" t="inlineStr">
        <is>
          <t>KINGS OF LAUNDRY</t>
        </is>
      </c>
      <c r="Y158" s="472" t="inlineStr">
        <is>
          <t>TUNISIA</t>
        </is>
      </c>
      <c r="Z158" s="472" t="inlineStr">
        <is>
          <t>ARTLAB</t>
        </is>
      </c>
      <c r="AA158" s="472" t="inlineStr">
        <is>
          <t>JEANS SERVICES</t>
        </is>
      </c>
      <c r="AB158" s="472" t="inlineStr">
        <is>
          <t>ELLETI</t>
        </is>
      </c>
      <c r="AC158" s="462" t="n"/>
      <c r="AD158" s="459" t="inlineStr">
        <is>
          <t>CALIK</t>
        </is>
      </c>
      <c r="AE158" s="462" t="inlineStr">
        <is>
          <t>D7037O289 Carter True Blue</t>
        </is>
      </c>
      <c r="AF158" s="462" t="inlineStr">
        <is>
          <t>D7037EF85 Carter true blue</t>
        </is>
      </c>
      <c r="AG158" s="464" t="inlineStr">
        <is>
          <t>TBC</t>
        </is>
      </c>
      <c r="AH158" s="462" t="inlineStr">
        <is>
          <t>99% Sustainable fabric</t>
        </is>
      </c>
      <c r="AI158" s="462" t="inlineStr">
        <is>
          <t>99% Organic cotton, 1% elastane</t>
        </is>
      </c>
      <c r="AJ158" s="462" t="inlineStr">
        <is>
          <t>11,5 oz</t>
        </is>
      </c>
      <c r="AK158" s="492" t="inlineStr">
        <is>
          <t>4,5 / 142</t>
        </is>
      </c>
      <c r="AL158" s="492" t="n"/>
      <c r="AM158" s="492" t="n"/>
      <c r="AN158" s="462" t="inlineStr">
        <is>
          <t>75M ORDRED BY MARIA</t>
        </is>
      </c>
      <c r="AO158" s="466" t="n"/>
      <c r="AP158" s="466" t="n"/>
      <c r="AQ158" s="466" t="n"/>
      <c r="AR158" s="467" t="n">
        <v>1.36</v>
      </c>
      <c r="AS158" s="465" t="n"/>
      <c r="AT158" s="465" t="inlineStr">
        <is>
          <t>EUR</t>
        </is>
      </c>
      <c r="AU158" s="465" t="inlineStr">
        <is>
          <t>FOB</t>
        </is>
      </c>
      <c r="AV158" s="465" t="inlineStr">
        <is>
          <t>90 DAYS NETT</t>
        </is>
      </c>
      <c r="AW158" s="465" t="n">
        <v>35</v>
      </c>
      <c r="AX158" s="465">
        <f>IFERROR((BI158*(1-[1]Assumptions!$K$3))*(1-BG158),0)</f>
        <v/>
      </c>
      <c r="AY158" s="465" t="n">
        <v>45</v>
      </c>
      <c r="AZ158" s="465" t="n"/>
      <c r="BA158" s="465" t="n">
        <v>36.6</v>
      </c>
      <c r="BB158" s="468">
        <f>IFERROR(((IF(BA158&gt;0, BA158, IF(AZ158&gt;0, AZ158, 0))))*INDEX(Assumptions!$B:$B,MATCH(Y158,Assumptions!$A:$A,0)),0)</f>
        <v/>
      </c>
      <c r="BC158" s="468">
        <f>IFERROR(((IF(BA158&gt;0, BA158, IF(AZ158&gt;0, AZ158, 0))))*INDEX(Assumptions!$C:$C,MATCH(Y158,Assumptions!$A:$A,0)),0)</f>
        <v/>
      </c>
      <c r="BD158" s="468">
        <f>IFERROR(((IF(BA158&gt;0, BA158, IF(AZ158&gt;0, AZ158, 0))))*INDEX(Assumptions!$D:$D,MATCH(Y158,Assumptions!$A:$A,0)),0)</f>
        <v/>
      </c>
      <c r="BE158" s="468">
        <f>IFERROR(((IF(BA158&gt;0, BA158, IF(AZ158&gt;0, AZ158, 0))))*INDEX(Assumptions!$G:$G,MATCH(Z158,Assumptions!$F:$F,0)),0)</f>
        <v/>
      </c>
      <c r="BF158" s="468">
        <f>SUM(BB158:BE158)</f>
        <v/>
      </c>
      <c r="BG158" s="469">
        <f>IFERROR(INDEX(Assumptions!$B:$B,MATCH(Y158,Assumptions!$A:$A,0))+INDEX(Assumptions!$C:$C,MATCH(Y158,Assumptions!$A:$A,0))+INDEX(Assumptions!$D:$D,MATCH(Y158,Assumptions!$A:$A,0))+INDEX(Assumptions!$G:$G,MATCH(Z158,Assumptions!$F:$F,0)),0)</f>
        <v/>
      </c>
      <c r="BH158" s="465">
        <f>((IF(BA158&gt;0, BA158, IF(AZ158&gt;0, AZ158, 0))))+BF158</f>
        <v/>
      </c>
      <c r="BI158" s="465">
        <f>BL158/BK158</f>
        <v/>
      </c>
      <c r="BJ158" s="465">
        <f>BL158/2.38</f>
        <v/>
      </c>
      <c r="BK158" s="462" t="n">
        <v>2.5</v>
      </c>
      <c r="BL158" s="465" t="n">
        <v>179.95</v>
      </c>
      <c r="BM158" s="523">
        <f>IF(SUM(AZ158:BA158)=0,0,(BI158-BH158)/BI158)</f>
        <v/>
      </c>
      <c r="BN158" s="465">
        <f>AY158*CA158</f>
        <v/>
      </c>
      <c r="BO158" s="465" t="n">
        <v>15.15</v>
      </c>
      <c r="BP158" s="465" t="n">
        <v>3.4</v>
      </c>
      <c r="BQ158" s="471" t="inlineStr">
        <is>
          <t>PATTERN TO COME</t>
        </is>
      </c>
      <c r="BR158" s="471" t="n"/>
      <c r="BS158" s="471" t="n"/>
      <c r="BT158" s="472" t="n"/>
      <c r="BU158" s="471" t="n"/>
      <c r="BV158" s="471" t="n"/>
      <c r="BW158" s="471" t="n"/>
      <c r="BX158" s="471" t="n">
        <v>42665</v>
      </c>
      <c r="BY158" s="471" t="inlineStr">
        <is>
          <t>NEEDS TO BE SUSTAINABLE</t>
        </is>
      </c>
      <c r="BZ158" s="471" t="n"/>
      <c r="CA158" s="462" t="n">
        <v>17</v>
      </c>
      <c r="CB158" s="473" t="inlineStr">
        <is>
          <t>32x32</t>
        </is>
      </c>
      <c r="CC158" s="473" t="n">
        <v>14</v>
      </c>
      <c r="CD158" s="474" t="n">
        <v>42669</v>
      </c>
      <c r="CE158" s="681" t="n"/>
      <c r="CF158" s="681" t="n"/>
      <c r="CG158" s="681" t="n"/>
      <c r="CH158" s="501" t="inlineStr">
        <is>
          <t>32X32</t>
        </is>
      </c>
      <c r="CI158" s="682" t="n">
        <v>42767</v>
      </c>
      <c r="CJ158" s="477" t="n">
        <v>42747</v>
      </c>
      <c r="CK158" s="683" t="inlineStr">
        <is>
          <t>ex facty 25-02-17</t>
        </is>
      </c>
      <c r="CL158" s="480" t="inlineStr">
        <is>
          <t>ITS ITALY AND BROKEN SMS</t>
        </is>
      </c>
      <c r="CM158" s="480" t="n"/>
      <c r="CN158" s="480" t="n"/>
      <c r="CO158" s="480" t="n"/>
      <c r="CP158" s="480" t="n"/>
      <c r="CQ158" s="474" t="n"/>
      <c r="CR158" s="474" t="n"/>
      <c r="CS158" s="429" t="n"/>
      <c r="CT158" s="681" t="n"/>
      <c r="CU158" s="681" t="n"/>
      <c r="CV158" s="555" t="n"/>
      <c r="CW158" s="481" t="n"/>
      <c r="CX158" s="481" t="n"/>
      <c r="CY158" s="481" t="n"/>
      <c r="CZ158" s="502">
        <f>CY158*AR158</f>
        <v/>
      </c>
      <c r="DA158" s="481" t="n"/>
      <c r="DB158" s="481" t="n"/>
      <c r="DC158" s="481" t="n"/>
      <c r="DD158" s="481" t="inlineStr">
        <is>
          <t>-</t>
        </is>
      </c>
      <c r="DE158" s="684">
        <f>CY158*BI158</f>
        <v/>
      </c>
      <c r="DF158" s="684">
        <f>DE158-(CY158*BH158)</f>
        <v/>
      </c>
    </row>
    <row customFormat="1" customHeight="1" ht="15" r="159" s="568">
      <c r="A159" s="464" t="inlineStr">
        <is>
          <t>K170751404</t>
        </is>
      </c>
      <c r="B159" s="464" t="n">
        <v>1010103653</v>
      </c>
      <c r="C159" s="464" t="inlineStr">
        <is>
          <t>DGREY</t>
        </is>
      </c>
      <c r="D159" s="464" t="inlineStr">
        <is>
          <t>BORIS</t>
        </is>
      </c>
      <c r="E159" s="464" t="inlineStr">
        <is>
          <t>WARP GREY UNPICKED HEM</t>
        </is>
      </c>
      <c r="F159" s="464" t="n">
        <v>2</v>
      </c>
      <c r="G159" s="455" t="inlineStr">
        <is>
          <t>x</t>
        </is>
      </c>
      <c r="H159" s="484" t="n">
        <v>42840</v>
      </c>
      <c r="I159" s="464" t="n"/>
      <c r="J159" s="464" t="inlineStr">
        <is>
          <t>JEANS</t>
        </is>
      </c>
      <c r="K159" s="464" t="n">
        <v>62034231</v>
      </c>
      <c r="L159" s="464" t="inlineStr">
        <is>
          <t>Men's or boys' trousers and breeches of cotton denim (excl. knitted or crocheted, industrial and occupational, bib and brace overalls and underpants)</t>
        </is>
      </c>
      <c r="M159" s="553" t="inlineStr">
        <is>
          <t>MEN</t>
        </is>
      </c>
      <c r="N159" s="464" t="n"/>
      <c r="O159" s="460" t="inlineStr">
        <is>
          <t>17-2</t>
        </is>
      </c>
      <c r="P159" s="462" t="inlineStr">
        <is>
          <t>PP SPRAY + RAGS</t>
        </is>
      </c>
      <c r="Q159" s="462" t="n"/>
      <c r="R159" s="462" t="inlineStr">
        <is>
          <t>WARP</t>
        </is>
      </c>
      <c r="S159" s="462" t="inlineStr">
        <is>
          <t>LONG RISE TAPERED</t>
        </is>
      </c>
      <c r="T159" s="462" t="inlineStr">
        <is>
          <t>28-38</t>
        </is>
      </c>
      <c r="U159" s="462" t="inlineStr">
        <is>
          <t>32-34</t>
        </is>
      </c>
      <c r="V159" s="462" t="inlineStr">
        <is>
          <t>NEW</t>
        </is>
      </c>
      <c r="W159" s="462" t="n"/>
      <c r="X159" s="462" t="inlineStr">
        <is>
          <t>SEASONAL MAIN</t>
        </is>
      </c>
      <c r="Y159" s="472" t="inlineStr">
        <is>
          <t>TUNISIA</t>
        </is>
      </c>
      <c r="Z159" s="472" t="inlineStr">
        <is>
          <t>ARTLAB</t>
        </is>
      </c>
      <c r="AA159" s="472" t="inlineStr">
        <is>
          <t>ARTLAB</t>
        </is>
      </c>
      <c r="AB159" s="472" t="inlineStr">
        <is>
          <t>INTERWASHING</t>
        </is>
      </c>
      <c r="AC159" s="464" t="n"/>
      <c r="AD159" s="459" t="inlineStr">
        <is>
          <t>CALIK</t>
        </is>
      </c>
      <c r="AE159" s="462" t="n"/>
      <c r="AF159" s="462" t="inlineStr">
        <is>
          <t>D7583R101 Gleen Black OD Black</t>
        </is>
      </c>
      <c r="AG159" s="464" t="inlineStr">
        <is>
          <t>TBC</t>
        </is>
      </c>
      <c r="AH159" s="500" t="inlineStr">
        <is>
          <t>93% Sustainable fabric</t>
        </is>
      </c>
      <c r="AI159" s="462" t="inlineStr">
        <is>
          <t>78% Organic cotton, 15% recycled cotton, 5% polyester, 2% elastane</t>
        </is>
      </c>
      <c r="AJ159" s="462" t="inlineStr">
        <is>
          <t>13,5 oz</t>
        </is>
      </c>
      <c r="AK159" s="465" t="inlineStr">
        <is>
          <t>4,7 / 155</t>
        </is>
      </c>
      <c r="AL159" s="492" t="n"/>
      <c r="AM159" s="492" t="n"/>
      <c r="AN159" s="462" t="inlineStr">
        <is>
          <t>225M ORDERED BY MARIA</t>
        </is>
      </c>
      <c r="AO159" s="466" t="n"/>
      <c r="AP159" s="466" t="n"/>
      <c r="AQ159" s="466" t="n"/>
      <c r="AR159" s="467" t="n">
        <v>1.38</v>
      </c>
      <c r="AS159" s="465" t="n"/>
      <c r="AT159" s="465" t="inlineStr">
        <is>
          <t>EUR</t>
        </is>
      </c>
      <c r="AU159" s="465" t="inlineStr">
        <is>
          <t>FOB</t>
        </is>
      </c>
      <c r="AV159" s="465" t="inlineStr">
        <is>
          <t>90 DAYS NETT</t>
        </is>
      </c>
      <c r="AW159" s="465" t="inlineStr">
        <is>
          <t>cfmd</t>
        </is>
      </c>
      <c r="AX159" s="465">
        <f>IFERROR((BI159*(1-[1]Assumptions!$K$3))*(1-BG159),0)</f>
        <v/>
      </c>
      <c r="AY159" s="465" t="n">
        <v>45</v>
      </c>
      <c r="AZ159" s="465" t="n"/>
      <c r="BA159" s="465" t="n">
        <v>23.3</v>
      </c>
      <c r="BB159" s="468">
        <f>IFERROR(((IF(BA159&gt;0, BA159, IF(AZ159&gt;0, AZ159, 0))))*INDEX(Assumptions!$B:$B,MATCH(Y159,Assumptions!$A:$A,0)),0)</f>
        <v/>
      </c>
      <c r="BC159" s="468">
        <f>IFERROR(((IF(BA159&gt;0, BA159, IF(AZ159&gt;0, AZ159, 0))))*INDEX(Assumptions!$C:$C,MATCH(Y159,Assumptions!$A:$A,0)),0)</f>
        <v/>
      </c>
      <c r="BD159" s="468">
        <f>IFERROR(((IF(BA159&gt;0, BA159, IF(AZ159&gt;0, AZ159, 0))))*INDEX(Assumptions!$D:$D,MATCH(Y159,Assumptions!$A:$A,0)),0)</f>
        <v/>
      </c>
      <c r="BE159" s="468">
        <f>IFERROR(((IF(BA159&gt;0, BA159, IF(AZ159&gt;0, AZ159, 0))))*INDEX(Assumptions!$G:$G,MATCH(Z159,Assumptions!$F:$F,0)),0)</f>
        <v/>
      </c>
      <c r="BF159" s="468">
        <f>SUM(BB159:BE159)</f>
        <v/>
      </c>
      <c r="BG159" s="469">
        <f>IFERROR(INDEX(Assumptions!$B:$B,MATCH(Y159,Assumptions!$A:$A,0))+INDEX(Assumptions!$C:$C,MATCH(Y159,Assumptions!$A:$A,0))+INDEX(Assumptions!$D:$D,MATCH(Y159,Assumptions!$A:$A,0))+INDEX(Assumptions!$G:$G,MATCH(Z159,Assumptions!$F:$F,0)),0)</f>
        <v/>
      </c>
      <c r="BH159" s="465">
        <f>((IF(BA159&gt;0, BA159, IF(AZ159&gt;0, AZ159, 0))))+BF159</f>
        <v/>
      </c>
      <c r="BI159" s="465">
        <f>BL159/BK159</f>
        <v/>
      </c>
      <c r="BJ159" s="465">
        <f>BL159/2.38</f>
        <v/>
      </c>
      <c r="BK159" s="462" t="n">
        <v>2.5</v>
      </c>
      <c r="BL159" s="465" t="n">
        <v>149.95</v>
      </c>
      <c r="BM159" s="523">
        <f>IF(SUM(AZ159:BA159)=0,0,(BI159-BH159)/BI159)</f>
        <v/>
      </c>
      <c r="BN159" s="465">
        <f>AY159*CA159</f>
        <v/>
      </c>
      <c r="BO159" s="465" t="n">
        <v>5.45</v>
      </c>
      <c r="BP159" s="465" t="n">
        <v>3.35</v>
      </c>
      <c r="BQ159" s="471" t="inlineStr">
        <is>
          <t>PATTERN TO COME</t>
        </is>
      </c>
      <c r="BR159" s="471" t="n"/>
      <c r="BS159" s="471" t="n"/>
      <c r="BT159" s="472" t="n"/>
      <c r="BU159" s="471" t="n"/>
      <c r="BV159" s="471" t="n"/>
      <c r="BW159" s="471" t="n"/>
      <c r="BX159" s="471" t="n">
        <v>42665</v>
      </c>
      <c r="BY159" s="471" t="n"/>
      <c r="BZ159" s="471" t="n"/>
      <c r="CA159" s="462" t="n">
        <v>17</v>
      </c>
      <c r="CB159" s="473" t="inlineStr">
        <is>
          <t>32x32</t>
        </is>
      </c>
      <c r="CC159" s="473" t="n">
        <v>3</v>
      </c>
      <c r="CD159" s="474" t="n">
        <v>42669</v>
      </c>
      <c r="CE159" s="681" t="n"/>
      <c r="CF159" s="681" t="n"/>
      <c r="CG159" s="681" t="n"/>
      <c r="CH159" s="477" t="inlineStr">
        <is>
          <t>N/A</t>
        </is>
      </c>
      <c r="CI159" s="682" t="n">
        <v>42768</v>
      </c>
      <c r="CJ159" s="477" t="inlineStr">
        <is>
          <t>N/A</t>
        </is>
      </c>
      <c r="CK159" s="694" t="n"/>
      <c r="CL159" s="480" t="n"/>
      <c r="CM159" s="480" t="n"/>
      <c r="CN159" s="480" t="n"/>
      <c r="CO159" s="480" t="n"/>
      <c r="CP159" s="480" t="n"/>
      <c r="CQ159" s="474" t="n"/>
      <c r="CR159" s="474" t="n"/>
      <c r="CS159" s="429" t="n"/>
      <c r="CT159" s="681" t="n"/>
      <c r="CU159" s="681" t="n"/>
      <c r="CV159" s="555" t="n"/>
      <c r="CW159" s="481" t="n"/>
      <c r="CX159" s="481" t="n"/>
      <c r="CY159" s="481" t="n"/>
      <c r="CZ159" s="502">
        <f>CY159*AR159</f>
        <v/>
      </c>
      <c r="DA159" s="481" t="n"/>
      <c r="DB159" s="481" t="n"/>
      <c r="DC159" s="481" t="n"/>
      <c r="DD159" s="481" t="inlineStr">
        <is>
          <t>-</t>
        </is>
      </c>
      <c r="DE159" s="684">
        <f>CY159*BI159</f>
        <v/>
      </c>
      <c r="DF159" s="684">
        <f>DE159-(CY159*BH159)</f>
        <v/>
      </c>
      <c r="DG159" s="535" t="n"/>
      <c r="DH159" s="535" t="n"/>
      <c r="DI159" s="535" t="n"/>
      <c r="DJ159" s="535" t="n"/>
      <c r="DK159" s="535" t="n"/>
      <c r="DL159" s="535" t="n"/>
      <c r="DM159" s="535" t="n"/>
      <c r="DN159" s="535" t="n"/>
      <c r="DO159" s="535" t="n"/>
      <c r="DP159" s="535" t="n"/>
    </row>
    <row customFormat="1" customHeight="1" ht="15" r="160" s="498">
      <c r="A160" s="415" t="inlineStr">
        <is>
          <t>K170751405</t>
        </is>
      </c>
      <c r="B160" s="415" t="n">
        <v>1010103654</v>
      </c>
      <c r="C160" s="404" t="inlineStr">
        <is>
          <t>D.USED</t>
        </is>
      </c>
      <c r="D160" s="415" t="inlineStr">
        <is>
          <t>BORIS</t>
        </is>
      </c>
      <c r="E160" s="415" t="inlineStr">
        <is>
          <t>HAND WOVEN SLUB 3D</t>
        </is>
      </c>
      <c r="F160" s="415" t="n">
        <v>1</v>
      </c>
      <c r="G160" s="405" t="n"/>
      <c r="H160" s="484" t="n"/>
      <c r="I160" s="415" t="n"/>
      <c r="J160" s="415" t="inlineStr">
        <is>
          <t>JEANS</t>
        </is>
      </c>
      <c r="K160" s="532" t="n">
        <v>62034231</v>
      </c>
      <c r="L160" s="532" t="inlineStr">
        <is>
          <t>Men's or boys' trousers and breeches of cotton denim (excl. knitted or crocheted, industrial and occupational, bib and brace overalls and underpants)</t>
        </is>
      </c>
      <c r="M160" s="524" t="inlineStr">
        <is>
          <t>MEN</t>
        </is>
      </c>
      <c r="N160" s="415" t="n"/>
      <c r="O160" s="411" t="inlineStr">
        <is>
          <t>20-2</t>
        </is>
      </c>
      <c r="P160" s="508" t="inlineStr">
        <is>
          <t>TBC</t>
        </is>
      </c>
      <c r="Q160" s="508" t="n"/>
      <c r="R160" s="508" t="inlineStr">
        <is>
          <t>NON</t>
        </is>
      </c>
      <c r="S160" s="508" t="inlineStr">
        <is>
          <t>LONG RISE TAPERED</t>
        </is>
      </c>
      <c r="T160" s="508" t="inlineStr">
        <is>
          <t>28-38</t>
        </is>
      </c>
      <c r="U160" s="508" t="inlineStr">
        <is>
          <t>32-34</t>
        </is>
      </c>
      <c r="V160" s="508" t="inlineStr">
        <is>
          <t>NEW</t>
        </is>
      </c>
      <c r="W160" s="508" t="n"/>
      <c r="X160" s="416" t="inlineStr">
        <is>
          <t>KINGS OF LAUNDRY</t>
        </is>
      </c>
      <c r="Y160" s="427" t="inlineStr">
        <is>
          <t>TUNISIA</t>
        </is>
      </c>
      <c r="Z160" s="427" t="inlineStr">
        <is>
          <t>ARTLAB</t>
        </is>
      </c>
      <c r="AA160" s="427" t="inlineStr">
        <is>
          <t>JEANS SERVICES</t>
        </is>
      </c>
      <c r="AB160" s="427" t="inlineStr">
        <is>
          <t>ELLETI</t>
        </is>
      </c>
      <c r="AC160" s="521" t="inlineStr">
        <is>
          <t>HAND WOVEN SLUB</t>
        </is>
      </c>
      <c r="AD160" s="508" t="inlineStr">
        <is>
          <t>CALIK</t>
        </is>
      </c>
      <c r="AE160" s="508" t="inlineStr">
        <is>
          <t>D7563O112 hand woven slub</t>
        </is>
      </c>
      <c r="AF160" s="508" t="n"/>
      <c r="AG160" s="415" t="inlineStr">
        <is>
          <t>TBC</t>
        </is>
      </c>
      <c r="AH160" s="508" t="inlineStr">
        <is>
          <t>100% Sustainable fabric</t>
        </is>
      </c>
      <c r="AI160" s="508" t="inlineStr">
        <is>
          <t>100% Organic cotton</t>
        </is>
      </c>
      <c r="AJ160" s="416" t="inlineStr">
        <is>
          <t>15 oz</t>
        </is>
      </c>
      <c r="AK160" s="545" t="inlineStr">
        <is>
          <t>5,00 / 138</t>
        </is>
      </c>
      <c r="AL160" s="506" t="n">
        <v>3000</v>
      </c>
      <c r="AM160" s="506" t="inlineStr">
        <is>
          <t>6W</t>
        </is>
      </c>
      <c r="AN160" s="443" t="inlineStr">
        <is>
          <t>45M ORDERED BY MARIA</t>
        </is>
      </c>
      <c r="AO160" s="419" t="n"/>
      <c r="AP160" s="419" t="n"/>
      <c r="AQ160" s="419" t="n"/>
      <c r="AR160" s="420" t="n">
        <v>1.38</v>
      </c>
      <c r="AS160" s="421" t="n"/>
      <c r="AT160" s="421" t="inlineStr">
        <is>
          <t>EUR</t>
        </is>
      </c>
      <c r="AU160" s="421" t="inlineStr">
        <is>
          <t>FOB</t>
        </is>
      </c>
      <c r="AV160" s="421" t="inlineStr">
        <is>
          <t>90 DAYS NETT</t>
        </is>
      </c>
      <c r="AW160" s="421" t="inlineStr">
        <is>
          <t>cfmd</t>
        </is>
      </c>
      <c r="AX160" s="421">
        <f>IFERROR((BI160*(1-[1]Assumptions!$K$3))*(1-BG160),0)</f>
        <v/>
      </c>
      <c r="AY160" s="421" t="n">
        <v>45</v>
      </c>
      <c r="AZ160" s="421" t="n"/>
      <c r="BA160" s="421" t="n">
        <v>33</v>
      </c>
      <c r="BB160" s="422">
        <f>IFERROR(((IF(BA160&gt;0, BA160, IF(AZ160&gt;0, AZ160, 0))))*INDEX(Assumptions!$B:$B,MATCH(Y160,Assumptions!$A:$A,0)),0)</f>
        <v/>
      </c>
      <c r="BC160" s="422">
        <f>IFERROR(((IF(BA160&gt;0, BA160, IF(AZ160&gt;0, AZ160, 0))))*INDEX(Assumptions!$C:$C,MATCH(Y160,Assumptions!$A:$A,0)),0)</f>
        <v/>
      </c>
      <c r="BD160" s="422">
        <f>IFERROR(((IF(BA160&gt;0, BA160, IF(AZ160&gt;0, AZ160, 0))))*INDEX(Assumptions!$D:$D,MATCH(Y160,Assumptions!$A:$A,0)),0)</f>
        <v/>
      </c>
      <c r="BE160" s="422">
        <f>IFERROR(((IF(BA160&gt;0, BA160, IF(AZ160&gt;0, AZ160, 0))))*INDEX(Assumptions!$G:$G,MATCH(Z160,Assumptions!$F:$F,0)),0)</f>
        <v/>
      </c>
      <c r="BF160" s="422">
        <f>SUM(BB160:BE160)</f>
        <v/>
      </c>
      <c r="BG160" s="423">
        <f>IFERROR(INDEX(Assumptions!$B:$B,MATCH(Y160,Assumptions!$A:$A,0))+INDEX(Assumptions!$C:$C,MATCH(Y160,Assumptions!$A:$A,0))+INDEX(Assumptions!$D:$D,MATCH(Y160,Assumptions!$A:$A,0))+INDEX(Assumptions!$G:$G,MATCH(Z160,Assumptions!$F:$F,0)),0)</f>
        <v/>
      </c>
      <c r="BH160" s="421">
        <f>((IF(BA160&gt;0, BA160, IF(AZ160&gt;0, AZ160, 0))))+BF160</f>
        <v/>
      </c>
      <c r="BI160" s="421">
        <f>BL160/BK160</f>
        <v/>
      </c>
      <c r="BJ160" s="421">
        <f>BL160/2.38</f>
        <v/>
      </c>
      <c r="BK160" s="508" t="n">
        <v>2.5</v>
      </c>
      <c r="BL160" s="421" t="n">
        <v>179.95</v>
      </c>
      <c r="BM160" s="510">
        <f>IF(SUM(AZ160:BA160)=0,0,(BI160-BH160)/BI160)</f>
        <v/>
      </c>
      <c r="BN160" s="421">
        <f>AY160*CA160</f>
        <v/>
      </c>
      <c r="BO160" s="421" t="n">
        <v>10.5</v>
      </c>
      <c r="BP160" s="421" t="n">
        <v>3.25</v>
      </c>
      <c r="BQ160" s="425" t="inlineStr">
        <is>
          <t>PATTERN TO COME</t>
        </is>
      </c>
      <c r="BR160" s="425" t="n"/>
      <c r="BS160" s="425" t="n"/>
      <c r="BT160" s="427" t="n"/>
      <c r="BU160" s="425" t="n"/>
      <c r="BV160" s="425" t="n"/>
      <c r="BW160" s="425" t="n"/>
      <c r="BX160" s="425" t="n">
        <v>42665</v>
      </c>
      <c r="BY160" s="425" t="inlineStr">
        <is>
          <t>NEEDS TO BE SUSTAINABLE</t>
        </is>
      </c>
      <c r="BZ160" s="425" t="n"/>
      <c r="CA160" s="508" t="n">
        <v>17</v>
      </c>
      <c r="CB160" s="429" t="inlineStr">
        <is>
          <t>32x32</t>
        </is>
      </c>
      <c r="CC160" s="429" t="n">
        <v>17</v>
      </c>
      <c r="CD160" s="430" t="n">
        <v>42669</v>
      </c>
      <c r="CE160" s="675" t="n"/>
      <c r="CF160" s="675" t="n"/>
      <c r="CG160" s="675" t="n"/>
      <c r="CH160" s="433" t="inlineStr">
        <is>
          <t>N/A</t>
        </is>
      </c>
      <c r="CI160" s="676" t="n">
        <v>42767</v>
      </c>
      <c r="CJ160" s="433" t="inlineStr">
        <is>
          <t>N/A</t>
        </is>
      </c>
      <c r="CK160" s="690" t="n"/>
      <c r="CL160" s="435" t="n"/>
      <c r="CM160" s="435" t="n"/>
      <c r="CN160" s="435" t="n">
        <v>42877</v>
      </c>
      <c r="CO160" s="435" t="n"/>
      <c r="CP160" s="435" t="n"/>
      <c r="CQ160" s="430" t="n">
        <v>42955</v>
      </c>
      <c r="CR160" s="430" t="inlineStr">
        <is>
          <t>HQ</t>
        </is>
      </c>
      <c r="CS160" s="429" t="n">
        <v>5</v>
      </c>
      <c r="CT160" s="675" t="inlineStr">
        <is>
          <t>Size too big!</t>
        </is>
      </c>
      <c r="CU160" s="675" t="n"/>
      <c r="CV160" s="490" t="n"/>
      <c r="CW160" s="438" t="n"/>
      <c r="CX160" s="438" t="n"/>
      <c r="CY160" s="438" t="n">
        <v>150</v>
      </c>
      <c r="CZ160" s="439">
        <f>CY160*AR160</f>
        <v/>
      </c>
      <c r="DA160" s="438" t="n"/>
      <c r="DB160" s="438" t="n"/>
      <c r="DC160" s="438" t="n"/>
      <c r="DD160" s="438" t="n">
        <v>4013418</v>
      </c>
      <c r="DE160" s="678">
        <f>CY160*BI160</f>
        <v/>
      </c>
      <c r="DF160" s="678">
        <f>DE160-(CY160*BH160)</f>
        <v/>
      </c>
      <c r="DG160" s="535" t="n"/>
      <c r="DH160" s="535" t="n"/>
      <c r="DI160" s="535" t="n"/>
      <c r="DJ160" s="535" t="n"/>
      <c r="DK160" s="535" t="n"/>
      <c r="DL160" s="535" t="n"/>
      <c r="DM160" s="535" t="n"/>
      <c r="DN160" s="535" t="n"/>
      <c r="DO160" s="535" t="n"/>
      <c r="DP160" s="535" t="n"/>
    </row>
    <row customFormat="1" customHeight="1" ht="15" r="161" s="530">
      <c r="A161" s="415" t="inlineStr">
        <is>
          <t>K170751420</t>
        </is>
      </c>
      <c r="B161" s="415" t="n">
        <v>1010103491</v>
      </c>
      <c r="C161" s="404" t="inlineStr">
        <is>
          <t>RAW</t>
        </is>
      </c>
      <c r="D161" s="415" t="inlineStr">
        <is>
          <t>RYAN</t>
        </is>
      </c>
      <c r="E161" s="415" t="inlineStr">
        <is>
          <t>DRY COMFORT STRETCH</t>
        </is>
      </c>
      <c r="F161" s="415" t="n">
        <v>1</v>
      </c>
      <c r="G161" s="405" t="n"/>
      <c r="H161" s="686" t="n">
        <v>43090</v>
      </c>
      <c r="I161" s="415" t="n"/>
      <c r="J161" s="415" t="inlineStr">
        <is>
          <t>JEANS</t>
        </is>
      </c>
      <c r="K161" s="532" t="n">
        <v>62034231</v>
      </c>
      <c r="L161" s="532" t="inlineStr">
        <is>
          <t>Men's or boys' trousers and breeches of cotton denim (excl. knitted or crocheted, industrial and occupational, bib and brace overalls and underpants)</t>
        </is>
      </c>
      <c r="M161" s="524" t="inlineStr">
        <is>
          <t>MEN</t>
        </is>
      </c>
      <c r="N161" s="415" t="n"/>
      <c r="O161" s="411" t="inlineStr">
        <is>
          <t>C/O</t>
        </is>
      </c>
      <c r="P161" s="508" t="inlineStr">
        <is>
          <t>N/A</t>
        </is>
      </c>
      <c r="Q161" s="508" t="n"/>
      <c r="R161" s="508" t="inlineStr">
        <is>
          <t>COMFORT (extra inseam)</t>
        </is>
      </c>
      <c r="S161" s="508" t="inlineStr">
        <is>
          <t>MID RISE STRAIGHT</t>
        </is>
      </c>
      <c r="T161" s="508" t="inlineStr">
        <is>
          <t>28-38</t>
        </is>
      </c>
      <c r="U161" s="508" t="inlineStr">
        <is>
          <t>32-34</t>
        </is>
      </c>
      <c r="V161" s="508" t="inlineStr">
        <is>
          <t>C/O</t>
        </is>
      </c>
      <c r="W161" s="508" t="inlineStr">
        <is>
          <t>C/O SS17</t>
        </is>
      </c>
      <c r="X161" s="508" t="inlineStr">
        <is>
          <t>EVERLASTIN'</t>
        </is>
      </c>
      <c r="Y161" s="427" t="inlineStr">
        <is>
          <t>TUNISIA</t>
        </is>
      </c>
      <c r="Z161" s="427" t="inlineStr">
        <is>
          <t>ARTLAB</t>
        </is>
      </c>
      <c r="AA161" s="427" t="inlineStr">
        <is>
          <t>ARTLAB</t>
        </is>
      </c>
      <c r="AB161" s="427" t="inlineStr">
        <is>
          <t>-</t>
        </is>
      </c>
      <c r="AC161" s="508" t="n"/>
      <c r="AD161" s="508" t="inlineStr">
        <is>
          <t>ORTA</t>
        </is>
      </c>
      <c r="AE161" s="508" t="inlineStr">
        <is>
          <t>9541B-43</t>
        </is>
      </c>
      <c r="AF161" s="508" t="n"/>
      <c r="AG161" s="415" t="inlineStr">
        <is>
          <t>TBC</t>
        </is>
      </c>
      <c r="AH161" s="503" t="inlineStr">
        <is>
          <t>98% Sustainable fabric</t>
        </is>
      </c>
      <c r="AI161" s="508" t="inlineStr">
        <is>
          <t>98% Organic cotton, 2% elastane</t>
        </is>
      </c>
      <c r="AJ161" s="416" t="inlineStr">
        <is>
          <t>12 oz</t>
        </is>
      </c>
      <c r="AK161" s="506" t="inlineStr">
        <is>
          <t>4,8 / 145</t>
        </is>
      </c>
      <c r="AL161" s="506" t="n"/>
      <c r="AM161" s="506" t="n"/>
      <c r="AN161" s="508" t="inlineStr">
        <is>
          <t>N/A</t>
        </is>
      </c>
      <c r="AO161" s="419" t="n"/>
      <c r="AP161" s="419" t="n"/>
      <c r="AQ161" s="419" t="n"/>
      <c r="AR161" s="420" t="n">
        <v>1.23</v>
      </c>
      <c r="AS161" s="421" t="n"/>
      <c r="AT161" s="421" t="inlineStr">
        <is>
          <t>EUR</t>
        </is>
      </c>
      <c r="AU161" s="421" t="inlineStr">
        <is>
          <t>FOB</t>
        </is>
      </c>
      <c r="AV161" s="421" t="inlineStr">
        <is>
          <t>90 DAYS NETT</t>
        </is>
      </c>
      <c r="AW161" s="421" t="inlineStr">
        <is>
          <t>cfmd</t>
        </is>
      </c>
      <c r="AX161" s="421">
        <f>IFERROR((BI161*(1-[1]Assumptions!$K$3))*(1-BG161),0)</f>
        <v/>
      </c>
      <c r="AY161" s="421" t="n">
        <v>45</v>
      </c>
      <c r="AZ161" s="421" t="n"/>
      <c r="BA161" s="421" t="n">
        <v>17.8</v>
      </c>
      <c r="BB161" s="422">
        <f>IFERROR(((IF(BA161&gt;0, BA161, IF(AZ161&gt;0, AZ161, 0))))*INDEX(Assumptions!$B:$B,MATCH(Y161,Assumptions!$A:$A,0)),0)</f>
        <v/>
      </c>
      <c r="BC161" s="422">
        <f>IFERROR(((IF(BA161&gt;0, BA161, IF(AZ161&gt;0, AZ161, 0))))*INDEX(Assumptions!$C:$C,MATCH(Y161,Assumptions!$A:$A,0)),0)</f>
        <v/>
      </c>
      <c r="BD161" s="422">
        <f>IFERROR(((IF(BA161&gt;0, BA161, IF(AZ161&gt;0, AZ161, 0))))*INDEX(Assumptions!$D:$D,MATCH(Y161,Assumptions!$A:$A,0)),0)</f>
        <v/>
      </c>
      <c r="BE161" s="422">
        <f>IFERROR(((IF(BA161&gt;0, BA161, IF(AZ161&gt;0, AZ161, 0))))*INDEX(Assumptions!$G:$G,MATCH(Z161,Assumptions!$F:$F,0)),0)</f>
        <v/>
      </c>
      <c r="BF161" s="422">
        <f>SUM(BB161:BE161)</f>
        <v/>
      </c>
      <c r="BG161" s="423">
        <f>IFERROR(INDEX(Assumptions!$B:$B,MATCH(Y161,Assumptions!$A:$A,0))+INDEX(Assumptions!$C:$C,MATCH(Y161,Assumptions!$A:$A,0))+INDEX(Assumptions!$D:$D,MATCH(Y161,Assumptions!$A:$A,0))+INDEX(Assumptions!$G:$G,MATCH(Z161,Assumptions!$F:$F,0)),0)</f>
        <v/>
      </c>
      <c r="BH161" s="421">
        <f>((IF(BA161&gt;0, BA161, IF(AZ161&gt;0, AZ161, 0))))+BF161</f>
        <v/>
      </c>
      <c r="BI161" s="421">
        <f>BL161/BK161</f>
        <v/>
      </c>
      <c r="BJ161" s="421">
        <f>BL161/2.38</f>
        <v/>
      </c>
      <c r="BK161" s="508" t="n">
        <v>2.5</v>
      </c>
      <c r="BL161" s="421" t="n">
        <v>99.95</v>
      </c>
      <c r="BM161" s="510">
        <f>IF(SUM(AZ161:BA161)=0,0,(BI161-BH161)/BI161)</f>
        <v/>
      </c>
      <c r="BN161" s="421">
        <f>AY161*CA161</f>
        <v/>
      </c>
      <c r="BO161" s="421" t="inlineStr">
        <is>
          <t>-</t>
        </is>
      </c>
      <c r="BP161" s="421" t="n"/>
      <c r="BQ161" s="425" t="n"/>
      <c r="BR161" s="425" t="n"/>
      <c r="BS161" s="425" t="n"/>
      <c r="BT161" s="427" t="n"/>
      <c r="BU161" s="425" t="n"/>
      <c r="BV161" s="425" t="n"/>
      <c r="BW161" s="425" t="n"/>
      <c r="BX161" s="425" t="n"/>
      <c r="BY161" s="425" t="n"/>
      <c r="BZ161" s="425" t="n"/>
      <c r="CA161" s="429" t="n">
        <v>0</v>
      </c>
      <c r="CB161" s="429" t="n"/>
      <c r="CC161" s="429" t="n"/>
      <c r="CD161" s="430" t="n"/>
      <c r="CE161" s="675" t="n"/>
      <c r="CF161" s="675" t="n"/>
      <c r="CG161" s="675" t="n"/>
      <c r="CH161" s="489" t="inlineStr">
        <is>
          <t>32X32</t>
        </is>
      </c>
      <c r="CI161" s="676" t="inlineStr">
        <is>
          <t>N/A</t>
        </is>
      </c>
      <c r="CJ161" s="433" t="n">
        <v>42747</v>
      </c>
      <c r="CK161" s="677" t="n">
        <v>42815</v>
      </c>
      <c r="CL161" s="435" t="inlineStr">
        <is>
          <t>ON PRODUCTION FABRIC DO DOUBLE CHECK</t>
        </is>
      </c>
      <c r="CM161" s="436" t="n">
        <v>42817</v>
      </c>
      <c r="CN161" s="435" t="n">
        <v>42858</v>
      </c>
      <c r="CO161" s="435" t="n"/>
      <c r="CP161" s="435" t="n"/>
      <c r="CQ161" s="430" t="n">
        <v>42908</v>
      </c>
      <c r="CR161" s="430" t="inlineStr">
        <is>
          <t>Tunisia</t>
        </is>
      </c>
      <c r="CS161" s="429" t="n">
        <v>5</v>
      </c>
      <c r="CT161" s="675" t="inlineStr">
        <is>
          <t>Too long will be repaired + missing pocket bag print</t>
        </is>
      </c>
      <c r="CU161" s="675" t="n"/>
      <c r="CV161" s="490" t="n"/>
      <c r="CW161" s="438" t="n"/>
      <c r="CX161" s="438" t="n"/>
      <c r="CY161" s="438" t="n">
        <v>349</v>
      </c>
      <c r="CZ161" s="439">
        <f>CY161*AR161</f>
        <v/>
      </c>
      <c r="DA161" s="438" t="n"/>
      <c r="DB161" s="438" t="n"/>
      <c r="DC161" s="438" t="n"/>
      <c r="DD161" s="438" t="n">
        <v>4013318</v>
      </c>
      <c r="DE161" s="678">
        <f>CY161*BI161</f>
        <v/>
      </c>
      <c r="DF161" s="678">
        <f>DE161-(CY161*BH161)</f>
        <v/>
      </c>
      <c r="DG161" s="584" t="n"/>
      <c r="DH161" s="584" t="n"/>
      <c r="DI161" s="584" t="n"/>
      <c r="DJ161" s="584" t="n"/>
      <c r="DK161" s="584" t="n"/>
      <c r="DL161" s="584" t="n"/>
      <c r="DM161" s="584" t="n"/>
      <c r="DN161" s="584" t="n"/>
      <c r="DO161" s="584" t="n"/>
      <c r="DP161" s="584" t="n"/>
    </row>
    <row customFormat="1" customHeight="1" ht="15" r="162" s="568">
      <c r="A162" s="464" t="inlineStr">
        <is>
          <t>K170751421</t>
        </is>
      </c>
      <c r="B162" s="464" t="n">
        <v>1010103787</v>
      </c>
      <c r="C162" s="454" t="inlineStr">
        <is>
          <t>D.USED</t>
        </is>
      </c>
      <c r="D162" s="464" t="inlineStr">
        <is>
          <t>RYAN</t>
        </is>
      </c>
      <c r="E162" s="464" t="inlineStr">
        <is>
          <t>VEGGIE WARP WORN</t>
        </is>
      </c>
      <c r="F162" s="464" t="n">
        <v>1</v>
      </c>
      <c r="G162" s="455" t="inlineStr">
        <is>
          <t>x</t>
        </is>
      </c>
      <c r="H162" s="693" t="n">
        <v>42725</v>
      </c>
      <c r="I162" s="464" t="n"/>
      <c r="J162" s="464" t="inlineStr">
        <is>
          <t>JEANS</t>
        </is>
      </c>
      <c r="K162" s="464" t="n">
        <v>62034231</v>
      </c>
      <c r="L162" s="464" t="inlineStr">
        <is>
          <t>Men's or boys' trousers and breeches of cotton denim (excl. knitted or crocheted, industrial and occupational, bib and brace overalls and underpants)</t>
        </is>
      </c>
      <c r="M162" s="458" t="inlineStr">
        <is>
          <t>MEN</t>
        </is>
      </c>
      <c r="N162" s="464" t="n"/>
      <c r="O162" s="460" t="inlineStr">
        <is>
          <t>19-2</t>
        </is>
      </c>
      <c r="P162" s="462" t="inlineStr">
        <is>
          <t>PP SPRAY + RESIN</t>
        </is>
      </c>
      <c r="Q162" s="462" t="n"/>
      <c r="R162" s="462" t="inlineStr">
        <is>
          <t>COMFORT</t>
        </is>
      </c>
      <c r="S162" s="462" t="inlineStr">
        <is>
          <t>MID RISE STRAIGHT</t>
        </is>
      </c>
      <c r="T162" s="462" t="inlineStr">
        <is>
          <t>28-38</t>
        </is>
      </c>
      <c r="U162" s="462" t="inlineStr">
        <is>
          <t>32-34</t>
        </is>
      </c>
      <c r="V162" s="462" t="inlineStr">
        <is>
          <t>C/O</t>
        </is>
      </c>
      <c r="W162" s="462" t="n"/>
      <c r="X162" s="462" t="inlineStr">
        <is>
          <t>SEASONAL MAIN</t>
        </is>
      </c>
      <c r="Y162" s="472" t="inlineStr">
        <is>
          <t>TUNISIA</t>
        </is>
      </c>
      <c r="Z162" s="472" t="inlineStr">
        <is>
          <t>ARTLAB</t>
        </is>
      </c>
      <c r="AA162" s="472" t="inlineStr">
        <is>
          <t>ARTLAB</t>
        </is>
      </c>
      <c r="AB162" s="472" t="inlineStr">
        <is>
          <t>INTERWASHING</t>
        </is>
      </c>
      <c r="AC162" s="462" t="n"/>
      <c r="AD162" s="462" t="inlineStr">
        <is>
          <t>ORTA</t>
        </is>
      </c>
      <c r="AE162" s="464" t="inlineStr">
        <is>
          <t>9573A-37 Veggie denim stretch</t>
        </is>
      </c>
      <c r="AF162" s="464" t="n">
        <v>8354</v>
      </c>
      <c r="AG162" s="464" t="inlineStr">
        <is>
          <t>TBC</t>
        </is>
      </c>
      <c r="AH162" s="500" t="inlineStr">
        <is>
          <t>94% Sustainable fabric</t>
        </is>
      </c>
      <c r="AI162" s="462" t="inlineStr">
        <is>
          <t>94% Organic cotton, 5% elastomultiester, 1% elastane</t>
        </is>
      </c>
      <c r="AJ162" s="462" t="inlineStr">
        <is>
          <t>10 oz</t>
        </is>
      </c>
      <c r="AK162" s="465" t="inlineStr">
        <is>
          <t>5,75 / 150</t>
        </is>
      </c>
      <c r="AL162" s="492" t="n"/>
      <c r="AM162" s="492" t="n"/>
      <c r="AN162" s="507" t="inlineStr">
        <is>
          <t>225M ORDERED BY MARIA</t>
        </is>
      </c>
      <c r="AO162" s="466" t="n"/>
      <c r="AP162" s="466" t="n"/>
      <c r="AQ162" s="466" t="n"/>
      <c r="AR162" s="467" t="n"/>
      <c r="AS162" s="465" t="n"/>
      <c r="AT162" s="465" t="inlineStr">
        <is>
          <t>EUR</t>
        </is>
      </c>
      <c r="AU162" s="465" t="inlineStr">
        <is>
          <t>FOB</t>
        </is>
      </c>
      <c r="AV162" s="465" t="inlineStr">
        <is>
          <t>90 DAYS NETT</t>
        </is>
      </c>
      <c r="AW162" s="465" t="n">
        <v>25.3</v>
      </c>
      <c r="AX162" s="465">
        <f>IFERROR((BI162*(1-[1]Assumptions!$K$3))*(1-BG162),0)</f>
        <v/>
      </c>
      <c r="AY162" s="465" t="n">
        <v>45</v>
      </c>
      <c r="AZ162" s="465" t="n"/>
      <c r="BA162" s="465" t="n">
        <v>25.3</v>
      </c>
      <c r="BB162" s="468">
        <f>IFERROR(((IF(BA162&gt;0, BA162, IF(AZ162&gt;0, AZ162, 0))))*INDEX(Assumptions!$B:$B,MATCH(Y162,Assumptions!$A:$A,0)),0)</f>
        <v/>
      </c>
      <c r="BC162" s="468">
        <f>IFERROR(((IF(BA162&gt;0, BA162, IF(AZ162&gt;0, AZ162, 0))))*INDEX(Assumptions!$C:$C,MATCH(Y162,Assumptions!$A:$A,0)),0)</f>
        <v/>
      </c>
      <c r="BD162" s="468">
        <f>IFERROR(((IF(BA162&gt;0, BA162, IF(AZ162&gt;0, AZ162, 0))))*INDEX(Assumptions!$D:$D,MATCH(Y162,Assumptions!$A:$A,0)),0)</f>
        <v/>
      </c>
      <c r="BE162" s="468">
        <f>IFERROR(((IF(BA162&gt;0, BA162, IF(AZ162&gt;0, AZ162, 0))))*INDEX(Assumptions!$G:$G,MATCH(Z162,Assumptions!$F:$F,0)),0)</f>
        <v/>
      </c>
      <c r="BF162" s="468">
        <f>SUM(BB162:BE162)</f>
        <v/>
      </c>
      <c r="BG162" s="469">
        <f>IFERROR(INDEX(Assumptions!$B:$B,MATCH(Y162,Assumptions!$A:$A,0))+INDEX(Assumptions!$C:$C,MATCH(Y162,Assumptions!$A:$A,0))+INDEX(Assumptions!$D:$D,MATCH(Y162,Assumptions!$A:$A,0))+INDEX(Assumptions!$G:$G,MATCH(Z162,Assumptions!$F:$F,0)),0)</f>
        <v/>
      </c>
      <c r="BH162" s="465">
        <f>((IF(BA162&gt;0, BA162, IF(AZ162&gt;0, AZ162, 0))))+BF162</f>
        <v/>
      </c>
      <c r="BI162" s="465">
        <f>BL162/BK162</f>
        <v/>
      </c>
      <c r="BJ162" s="465">
        <f>BL162/2.38</f>
        <v/>
      </c>
      <c r="BK162" s="462" t="n">
        <v>2.5</v>
      </c>
      <c r="BL162" s="465" t="n">
        <v>139.95</v>
      </c>
      <c r="BM162" s="523">
        <f>IF(SUM(AZ162:BA162)=0,0,(BI162-BH162)/BI162)</f>
        <v/>
      </c>
      <c r="BN162" s="465">
        <f>AY162*CA162</f>
        <v/>
      </c>
      <c r="BO162" s="465" t="n">
        <v>6.5</v>
      </c>
      <c r="BP162" s="465" t="n"/>
      <c r="BQ162" s="471" t="n"/>
      <c r="BR162" s="471" t="n"/>
      <c r="BS162" s="471" t="n"/>
      <c r="BT162" s="472" t="n"/>
      <c r="BU162" s="471" t="n"/>
      <c r="BV162" s="471" t="n"/>
      <c r="BW162" s="471" t="n"/>
      <c r="BX162" s="471" t="n"/>
      <c r="BY162" s="471" t="n"/>
      <c r="BZ162" s="471" t="n"/>
      <c r="CA162" s="473" t="n">
        <v>0</v>
      </c>
      <c r="CB162" s="473" t="n"/>
      <c r="CC162" s="473" t="n"/>
      <c r="CD162" s="474" t="n"/>
      <c r="CE162" s="681" t="n"/>
      <c r="CF162" s="681" t="n"/>
      <c r="CG162" s="681" t="n"/>
      <c r="CH162" s="501" t="inlineStr">
        <is>
          <t>N/A</t>
        </is>
      </c>
      <c r="CI162" s="682" t="n">
        <v>42767</v>
      </c>
      <c r="CJ162" s="477" t="inlineStr">
        <is>
          <t>N/A</t>
        </is>
      </c>
      <c r="CK162" s="694" t="n"/>
      <c r="CL162" s="480" t="n"/>
      <c r="CM162" s="480" t="n"/>
      <c r="CN162" s="480" t="n"/>
      <c r="CO162" s="480" t="n"/>
      <c r="CP162" s="480" t="n"/>
      <c r="CQ162" s="474" t="n"/>
      <c r="CR162" s="474" t="n"/>
      <c r="CS162" s="429" t="n"/>
      <c r="CT162" s="681" t="n"/>
      <c r="CU162" s="681" t="n"/>
      <c r="CV162" s="555" t="n"/>
      <c r="CW162" s="481" t="n"/>
      <c r="CX162" s="481" t="n"/>
      <c r="CY162" s="481" t="n"/>
      <c r="CZ162" s="502">
        <f>CY162*AR162</f>
        <v/>
      </c>
      <c r="DA162" s="481" t="n"/>
      <c r="DB162" s="481" t="n"/>
      <c r="DC162" s="481" t="n"/>
      <c r="DD162" s="481" t="inlineStr">
        <is>
          <t>-</t>
        </is>
      </c>
      <c r="DE162" s="684">
        <f>CY162*BI162</f>
        <v/>
      </c>
      <c r="DF162" s="684">
        <f>DE162-(CY162*BH162)</f>
        <v/>
      </c>
    </row>
    <row customFormat="1" customHeight="1" ht="15" r="163" s="530">
      <c r="A163" s="415" t="inlineStr">
        <is>
          <t>K170751422</t>
        </is>
      </c>
      <c r="B163" s="415" t="n">
        <v>1010103788</v>
      </c>
      <c r="C163" s="532" t="inlineStr">
        <is>
          <t>DGREY</t>
        </is>
      </c>
      <c r="D163" s="415" t="inlineStr">
        <is>
          <t>RYAN</t>
        </is>
      </c>
      <c r="E163" s="415" t="inlineStr">
        <is>
          <t>SULPHUR GREY BLUE</t>
        </is>
      </c>
      <c r="F163" s="415" t="n">
        <v>1</v>
      </c>
      <c r="G163" s="405" t="n"/>
      <c r="H163" s="686" t="n">
        <v>43090</v>
      </c>
      <c r="I163" s="532" t="n"/>
      <c r="J163" s="415" t="inlineStr">
        <is>
          <t>JEANS</t>
        </is>
      </c>
      <c r="K163" s="532" t="n">
        <v>62034231</v>
      </c>
      <c r="L163" s="532" t="inlineStr">
        <is>
          <t>Men's or boys' trousers and breeches of cotton denim (excl. knitted or crocheted, industrial and occupational, bib and brace overalls and underpants)</t>
        </is>
      </c>
      <c r="M163" s="524" t="inlineStr">
        <is>
          <t>MEN</t>
        </is>
      </c>
      <c r="N163" s="415" t="n"/>
      <c r="O163" s="411" t="inlineStr">
        <is>
          <t>8-2</t>
        </is>
      </c>
      <c r="P163" s="508" t="inlineStr">
        <is>
          <t>PP SPRAY TBC</t>
        </is>
      </c>
      <c r="Q163" s="508" t="n"/>
      <c r="R163" s="508" t="inlineStr">
        <is>
          <t>COMFORT</t>
        </is>
      </c>
      <c r="S163" s="508" t="inlineStr">
        <is>
          <t>MID RISE STRAIGHT</t>
        </is>
      </c>
      <c r="T163" s="508" t="inlineStr">
        <is>
          <t>28-38</t>
        </is>
      </c>
      <c r="U163" s="508" t="inlineStr">
        <is>
          <t>32-34</t>
        </is>
      </c>
      <c r="V163" s="508" t="inlineStr">
        <is>
          <t>C/O</t>
        </is>
      </c>
      <c r="W163" s="508" t="n"/>
      <c r="X163" s="508" t="inlineStr">
        <is>
          <t>SEASONAL MAIN</t>
        </is>
      </c>
      <c r="Y163" s="427" t="inlineStr">
        <is>
          <t>TUNISIA</t>
        </is>
      </c>
      <c r="Z163" s="427" t="inlineStr">
        <is>
          <t>ARTLAB</t>
        </is>
      </c>
      <c r="AA163" s="427" t="inlineStr">
        <is>
          <t>ARTLAB</t>
        </is>
      </c>
      <c r="AB163" s="427" t="inlineStr">
        <is>
          <t>INTERWASHING</t>
        </is>
      </c>
      <c r="AC163" s="508" t="n"/>
      <c r="AD163" s="415" t="inlineStr">
        <is>
          <t>CANDIANI</t>
        </is>
      </c>
      <c r="AE163" s="508" t="inlineStr">
        <is>
          <t>RR7736 N-joy rebus organic</t>
        </is>
      </c>
      <c r="AF163" s="508" t="inlineStr">
        <is>
          <t>RR7736 N-joy rebus</t>
        </is>
      </c>
      <c r="AG163" s="415" t="inlineStr">
        <is>
          <t>TBC</t>
        </is>
      </c>
      <c r="AH163" s="508" t="inlineStr">
        <is>
          <t>92% Sustainable fabric</t>
        </is>
      </c>
      <c r="AI163" s="508" t="inlineStr">
        <is>
          <t>92% Organic cotton, 6% elastomultiester, 2% elastane</t>
        </is>
      </c>
      <c r="AJ163" s="416" t="inlineStr">
        <is>
          <t>12 oz</t>
        </is>
      </c>
      <c r="AK163" s="417" t="inlineStr">
        <is>
          <t>6 / 142</t>
        </is>
      </c>
      <c r="AL163" s="506" t="n">
        <v>4000</v>
      </c>
      <c r="AM163" s="506" t="inlineStr">
        <is>
          <t>5-6</t>
        </is>
      </c>
      <c r="AN163" s="508" t="inlineStr">
        <is>
          <t>135M ORDERED BY MARIA</t>
        </is>
      </c>
      <c r="AO163" s="419" t="n"/>
      <c r="AP163" s="419" t="n"/>
      <c r="AQ163" s="419" t="n"/>
      <c r="AR163" s="420" t="n"/>
      <c r="AS163" s="421" t="n"/>
      <c r="AT163" s="421" t="inlineStr">
        <is>
          <t>EUR</t>
        </is>
      </c>
      <c r="AU163" s="421" t="inlineStr">
        <is>
          <t>FOB</t>
        </is>
      </c>
      <c r="AV163" s="421" t="inlineStr">
        <is>
          <t>90 DAYS NETT</t>
        </is>
      </c>
      <c r="AW163" s="421" t="n">
        <v>23.7</v>
      </c>
      <c r="AX163" s="421">
        <f>IFERROR((BI163*(1-[1]Assumptions!$K$3))*(1-BG163),0)</f>
        <v/>
      </c>
      <c r="AY163" s="421" t="n">
        <v>45</v>
      </c>
      <c r="AZ163" s="421" t="n"/>
      <c r="BA163" s="421" t="n">
        <v>23.7</v>
      </c>
      <c r="BB163" s="422">
        <f>IFERROR(((IF(BA163&gt;0, BA163, IF(AZ163&gt;0, AZ163, 0))))*INDEX(Assumptions!$B:$B,MATCH(Y163,Assumptions!$A:$A,0)),0)</f>
        <v/>
      </c>
      <c r="BC163" s="422">
        <f>IFERROR(((IF(BA163&gt;0, BA163, IF(AZ163&gt;0, AZ163, 0))))*INDEX(Assumptions!$C:$C,MATCH(Y163,Assumptions!$A:$A,0)),0)</f>
        <v/>
      </c>
      <c r="BD163" s="422">
        <f>IFERROR(((IF(BA163&gt;0, BA163, IF(AZ163&gt;0, AZ163, 0))))*INDEX(Assumptions!$D:$D,MATCH(Y163,Assumptions!$A:$A,0)),0)</f>
        <v/>
      </c>
      <c r="BE163" s="422">
        <f>IFERROR(((IF(BA163&gt;0, BA163, IF(AZ163&gt;0, AZ163, 0))))*INDEX(Assumptions!$G:$G,MATCH(Z163,Assumptions!$F:$F,0)),0)</f>
        <v/>
      </c>
      <c r="BF163" s="422">
        <f>SUM(BB163:BE163)</f>
        <v/>
      </c>
      <c r="BG163" s="423">
        <f>IFERROR(INDEX(Assumptions!$B:$B,MATCH(Y163,Assumptions!$A:$A,0))+INDEX(Assumptions!$C:$C,MATCH(Y163,Assumptions!$A:$A,0))+INDEX(Assumptions!$D:$D,MATCH(Y163,Assumptions!$A:$A,0))+INDEX(Assumptions!$G:$G,MATCH(Z163,Assumptions!$F:$F,0)),0)</f>
        <v/>
      </c>
      <c r="BH163" s="421">
        <f>((IF(BA163&gt;0, BA163, IF(AZ163&gt;0, AZ163, 0))))+BF163</f>
        <v/>
      </c>
      <c r="BI163" s="421">
        <f>BL163/BK163</f>
        <v/>
      </c>
      <c r="BJ163" s="421">
        <f>BL163/2.38</f>
        <v/>
      </c>
      <c r="BK163" s="508" t="n">
        <v>2.5</v>
      </c>
      <c r="BL163" s="421" t="n">
        <v>129.95</v>
      </c>
      <c r="BM163" s="510">
        <f>IF(SUM(AZ163:BA163)=0,0,(BI163-BH163)/BI163)</f>
        <v/>
      </c>
      <c r="BN163" s="421">
        <f>AY163*CA163</f>
        <v/>
      </c>
      <c r="BO163" s="421" t="n">
        <v>5.8</v>
      </c>
      <c r="BP163" s="421" t="n"/>
      <c r="BQ163" s="425" t="n"/>
      <c r="BR163" s="425" t="n"/>
      <c r="BS163" s="425" t="n"/>
      <c r="BT163" s="427" t="n"/>
      <c r="BU163" s="425" t="n"/>
      <c r="BV163" s="425" t="n"/>
      <c r="BW163" s="425" t="n"/>
      <c r="BX163" s="425" t="n"/>
      <c r="BY163" s="425" t="n"/>
      <c r="BZ163" s="425" t="n"/>
      <c r="CA163" s="429" t="n">
        <v>0</v>
      </c>
      <c r="CB163" s="429" t="n"/>
      <c r="CC163" s="429" t="n"/>
      <c r="CD163" s="430" t="n"/>
      <c r="CE163" s="675" t="n"/>
      <c r="CF163" s="675" t="n"/>
      <c r="CG163" s="675" t="n"/>
      <c r="CH163" s="489" t="inlineStr">
        <is>
          <t>N/A</t>
        </is>
      </c>
      <c r="CI163" s="676" t="n">
        <v>42767</v>
      </c>
      <c r="CJ163" s="433" t="inlineStr">
        <is>
          <t>N/A</t>
        </is>
      </c>
      <c r="CK163" s="690" t="n"/>
      <c r="CL163" s="435" t="n"/>
      <c r="CM163" s="435" t="n"/>
      <c r="CN163" s="435" t="n">
        <v>42865</v>
      </c>
      <c r="CO163" s="435" t="n"/>
      <c r="CP163" s="435" t="n"/>
      <c r="CQ163" s="430" t="n">
        <v>42966</v>
      </c>
      <c r="CR163" s="430" t="inlineStr">
        <is>
          <t>Tunisia</t>
        </is>
      </c>
      <c r="CS163" s="429" t="n">
        <v>5</v>
      </c>
      <c r="CT163" s="675" t="inlineStr">
        <is>
          <t>half thigh -1 general.issue wash balance needs to be remake balance</t>
        </is>
      </c>
      <c r="CU163" s="675" t="n"/>
      <c r="CV163" s="490" t="n"/>
      <c r="CW163" s="438" t="n"/>
      <c r="CX163" s="438" t="n"/>
      <c r="CY163" s="438" t="n">
        <v>332</v>
      </c>
      <c r="CZ163" s="439">
        <f>CY163*AR163</f>
        <v/>
      </c>
      <c r="DA163" s="438" t="n"/>
      <c r="DB163" s="438" t="n"/>
      <c r="DC163" s="438" t="n"/>
      <c r="DD163" s="438" t="n">
        <v>4013326</v>
      </c>
      <c r="DE163" s="678">
        <f>CY163*BI163</f>
        <v/>
      </c>
      <c r="DF163" s="678">
        <f>DE163-(CY163*BH163)</f>
        <v/>
      </c>
      <c r="DG163" s="584" t="n"/>
      <c r="DH163" s="584" t="n"/>
      <c r="DI163" s="584" t="n"/>
      <c r="DJ163" s="584" t="n"/>
      <c r="DK163" s="584" t="n"/>
      <c r="DL163" s="584" t="n"/>
      <c r="DM163" s="584" t="n"/>
      <c r="DN163" s="584" t="n"/>
      <c r="DO163" s="584" t="n"/>
      <c r="DP163" s="584" t="n"/>
    </row>
    <row customFormat="1" customHeight="1" ht="15" r="164" s="530">
      <c r="A164" s="415" t="inlineStr">
        <is>
          <t>K170751423</t>
        </is>
      </c>
      <c r="B164" s="415" t="n">
        <v>1010103789</v>
      </c>
      <c r="C164" s="404" t="inlineStr">
        <is>
          <t>DGREY</t>
        </is>
      </c>
      <c r="D164" s="415" t="inlineStr">
        <is>
          <t>RYAN</t>
        </is>
      </c>
      <c r="E164" s="415" t="inlineStr">
        <is>
          <t>GREY WORN IN</t>
        </is>
      </c>
      <c r="F164" s="415" t="n">
        <v>1</v>
      </c>
      <c r="G164" s="405" t="n"/>
      <c r="H164" s="686" t="n">
        <v>43090</v>
      </c>
      <c r="I164" s="532" t="n"/>
      <c r="J164" s="415" t="inlineStr">
        <is>
          <t>JEANS</t>
        </is>
      </c>
      <c r="K164" s="532" t="n">
        <v>62034231</v>
      </c>
      <c r="L164" s="532" t="inlineStr">
        <is>
          <t>Men's or boys' trousers and breeches of cotton denim (excl. knitted or crocheted, industrial and occupational, bib and brace overalls and underpants)</t>
        </is>
      </c>
      <c r="M164" s="524" t="inlineStr">
        <is>
          <t>MEN</t>
        </is>
      </c>
      <c r="N164" s="415" t="n"/>
      <c r="O164" s="411" t="inlineStr">
        <is>
          <t>C/O</t>
        </is>
      </c>
      <c r="P164" s="508" t="inlineStr">
        <is>
          <t>PP SPRAY</t>
        </is>
      </c>
      <c r="Q164" s="508" t="n"/>
      <c r="R164" s="508" t="inlineStr">
        <is>
          <t>STRETCH</t>
        </is>
      </c>
      <c r="S164" s="508" t="inlineStr">
        <is>
          <t>MID RISE STRAIGHT</t>
        </is>
      </c>
      <c r="T164" s="508" t="inlineStr">
        <is>
          <t>28-38</t>
        </is>
      </c>
      <c r="U164" s="508" t="inlineStr">
        <is>
          <t>32-34</t>
        </is>
      </c>
      <c r="V164" s="508" t="inlineStr">
        <is>
          <t>C/O</t>
        </is>
      </c>
      <c r="W164" s="508" t="n"/>
      <c r="X164" s="508" t="inlineStr">
        <is>
          <t>SEASONAL MAIN</t>
        </is>
      </c>
      <c r="Y164" s="427" t="inlineStr">
        <is>
          <t>TUNISIA</t>
        </is>
      </c>
      <c r="Z164" s="427" t="inlineStr">
        <is>
          <t>ARTLAB</t>
        </is>
      </c>
      <c r="AA164" s="427" t="inlineStr">
        <is>
          <t>ARTLAB</t>
        </is>
      </c>
      <c r="AB164" s="427" t="inlineStr">
        <is>
          <t>INTERWASHING</t>
        </is>
      </c>
      <c r="AC164" s="508" t="n"/>
      <c r="AD164" s="508" t="inlineStr">
        <is>
          <t>CALIK</t>
        </is>
      </c>
      <c r="AE164" s="508" t="inlineStr">
        <is>
          <t>D7924O022 Pinus</t>
        </is>
      </c>
      <c r="AF164" s="508" t="n"/>
      <c r="AG164" s="415" t="inlineStr">
        <is>
          <t>TBC</t>
        </is>
      </c>
      <c r="AH164" s="508" t="inlineStr">
        <is>
          <t>97% Sustainable fabric</t>
        </is>
      </c>
      <c r="AI164" s="508" t="inlineStr">
        <is>
          <t>97,8% Organic cotton, 2,2% elastane</t>
        </is>
      </c>
      <c r="AJ164" s="416" t="inlineStr">
        <is>
          <t>11 oz</t>
        </is>
      </c>
      <c r="AK164" s="506" t="inlineStr">
        <is>
          <t>5 / 147</t>
        </is>
      </c>
      <c r="AL164" s="506" t="n"/>
      <c r="AM164" s="506" t="n"/>
      <c r="AN164" s="508" t="inlineStr">
        <is>
          <t>N/A</t>
        </is>
      </c>
      <c r="AO164" s="419" t="n"/>
      <c r="AP164" s="419" t="n"/>
      <c r="AQ164" s="419" t="n"/>
      <c r="AR164" s="420" t="n"/>
      <c r="AS164" s="421" t="inlineStr">
        <is>
          <t>HH</t>
        </is>
      </c>
      <c r="AT164" s="421" t="inlineStr">
        <is>
          <t>EUR</t>
        </is>
      </c>
      <c r="AU164" s="421" t="inlineStr">
        <is>
          <t>FOB</t>
        </is>
      </c>
      <c r="AV164" s="421" t="inlineStr">
        <is>
          <t>90 DAYS NETT</t>
        </is>
      </c>
      <c r="AW164" s="421" t="n">
        <v>23.6</v>
      </c>
      <c r="AX164" s="421">
        <f>IFERROR((BI164*(1-[1]Assumptions!$K$3))*(1-BG164),0)</f>
        <v/>
      </c>
      <c r="AY164" s="421" t="n">
        <v>45</v>
      </c>
      <c r="AZ164" s="421" t="n"/>
      <c r="BA164" s="421" t="n">
        <v>23.6</v>
      </c>
      <c r="BB164" s="422">
        <f>IFERROR(((IF(BA164&gt;0, BA164, IF(AZ164&gt;0, AZ164, 0))))*INDEX(Assumptions!$B:$B,MATCH(Y164,Assumptions!$A:$A,0)),0)</f>
        <v/>
      </c>
      <c r="BC164" s="422">
        <f>IFERROR(((IF(BA164&gt;0, BA164, IF(AZ164&gt;0, AZ164, 0))))*INDEX(Assumptions!$C:$C,MATCH(Y164,Assumptions!$A:$A,0)),0)</f>
        <v/>
      </c>
      <c r="BD164" s="422">
        <f>IFERROR(((IF(BA164&gt;0, BA164, IF(AZ164&gt;0, AZ164, 0))))*INDEX(Assumptions!$D:$D,MATCH(Y164,Assumptions!$A:$A,0)),0)</f>
        <v/>
      </c>
      <c r="BE164" s="422">
        <f>IFERROR(((IF(BA164&gt;0, BA164, IF(AZ164&gt;0, AZ164, 0))))*INDEX(Assumptions!$G:$G,MATCH(Z164,Assumptions!$F:$F,0)),0)</f>
        <v/>
      </c>
      <c r="BF164" s="422">
        <f>SUM(BB164:BE164)</f>
        <v/>
      </c>
      <c r="BG164" s="423">
        <f>IFERROR(INDEX(Assumptions!$B:$B,MATCH(Y164,Assumptions!$A:$A,0))+INDEX(Assumptions!$C:$C,MATCH(Y164,Assumptions!$A:$A,0))+INDEX(Assumptions!$D:$D,MATCH(Y164,Assumptions!$A:$A,0))+INDEX(Assumptions!$G:$G,MATCH(Z164,Assumptions!$F:$F,0)),0)</f>
        <v/>
      </c>
      <c r="BH164" s="421">
        <f>((IF(BA164&gt;0, BA164, IF(AZ164&gt;0, AZ164, 0))))+BF164</f>
        <v/>
      </c>
      <c r="BI164" s="421">
        <f>BL164/BK164</f>
        <v/>
      </c>
      <c r="BJ164" s="421">
        <f>BL164/2.38</f>
        <v/>
      </c>
      <c r="BK164" s="508" t="n">
        <v>2.5</v>
      </c>
      <c r="BL164" s="421" t="n">
        <v>129.95</v>
      </c>
      <c r="BM164" s="510">
        <f>IF(SUM(AZ164:BA164)=0,0,(BI164-BH164)/BI164)</f>
        <v/>
      </c>
      <c r="BN164" s="421">
        <f>AY164*CA164</f>
        <v/>
      </c>
      <c r="BO164" s="421" t="n">
        <v>6.8</v>
      </c>
      <c r="BP164" s="421" t="n"/>
      <c r="BQ164" s="425" t="n"/>
      <c r="BR164" s="425" t="n"/>
      <c r="BS164" s="425" t="n"/>
      <c r="BT164" s="427" t="n"/>
      <c r="BU164" s="425" t="n"/>
      <c r="BV164" s="425" t="n"/>
      <c r="BW164" s="425" t="n"/>
      <c r="BX164" s="425" t="n"/>
      <c r="BY164" s="425" t="n"/>
      <c r="BZ164" s="425" t="n"/>
      <c r="CA164" s="429" t="n">
        <v>0</v>
      </c>
      <c r="CB164" s="429" t="n"/>
      <c r="CC164" s="429" t="n"/>
      <c r="CD164" s="430" t="n"/>
      <c r="CE164" s="675" t="n"/>
      <c r="CF164" s="675" t="n"/>
      <c r="CG164" s="675" t="n"/>
      <c r="CH164" s="489" t="inlineStr">
        <is>
          <t>N/A</t>
        </is>
      </c>
      <c r="CI164" s="676" t="n">
        <v>42852</v>
      </c>
      <c r="CJ164" s="433" t="inlineStr">
        <is>
          <t>N/A</t>
        </is>
      </c>
      <c r="CK164" s="690" t="n"/>
      <c r="CL164" s="435" t="n"/>
      <c r="CM164" s="435" t="n"/>
      <c r="CN164" s="435" t="n">
        <v>42858</v>
      </c>
      <c r="CO164" s="435" t="n"/>
      <c r="CP164" s="435" t="n"/>
      <c r="CQ164" s="430" t="n">
        <v>42998</v>
      </c>
      <c r="CR164" s="430" t="inlineStr">
        <is>
          <t>Tunisia</t>
        </is>
      </c>
      <c r="CS164" s="429" t="n">
        <v>2</v>
      </c>
      <c r="CT164" s="675" t="n"/>
      <c r="CU164" s="675" t="n"/>
      <c r="CV164" s="490" t="n"/>
      <c r="CW164" s="438" t="n"/>
      <c r="CX164" s="438" t="n"/>
      <c r="CY164" s="438" t="n">
        <v>540</v>
      </c>
      <c r="CZ164" s="439">
        <f>CY164*AR164</f>
        <v/>
      </c>
      <c r="DA164" s="438" t="n"/>
      <c r="DB164" s="438" t="n"/>
      <c r="DC164" s="438" t="n"/>
      <c r="DD164" s="438" t="n">
        <v>4013327</v>
      </c>
      <c r="DE164" s="678">
        <f>CY164*BI164</f>
        <v/>
      </c>
      <c r="DF164" s="678">
        <f>DE164-(CY164*BH164)</f>
        <v/>
      </c>
      <c r="DG164" s="535" t="n"/>
      <c r="DH164" s="535" t="n"/>
      <c r="DI164" s="535" t="n"/>
      <c r="DJ164" s="535" t="n"/>
      <c r="DK164" s="535" t="n"/>
      <c r="DL164" s="535" t="n"/>
      <c r="DM164" s="535" t="n"/>
      <c r="DN164" s="535" t="n"/>
      <c r="DO164" s="535" t="n"/>
      <c r="DP164" s="535" t="n"/>
    </row>
    <row customFormat="1" customHeight="1" ht="15" r="165" s="530">
      <c r="A165" s="415" t="inlineStr">
        <is>
          <t>K170751501</t>
        </is>
      </c>
      <c r="B165" s="415" t="n">
        <v>1010103655</v>
      </c>
      <c r="C165" s="404" t="inlineStr">
        <is>
          <t>RAW</t>
        </is>
      </c>
      <c r="D165" s="415" t="inlineStr">
        <is>
          <t>HOMER</t>
        </is>
      </c>
      <c r="E165" s="415" t="inlineStr">
        <is>
          <t>DRY</t>
        </is>
      </c>
      <c r="F165" s="415" t="n">
        <v>1</v>
      </c>
      <c r="G165" s="405" t="n"/>
      <c r="H165" s="674" t="n"/>
      <c r="I165" s="415" t="n"/>
      <c r="J165" s="415" t="inlineStr">
        <is>
          <t>JEANS</t>
        </is>
      </c>
      <c r="K165" s="532" t="n">
        <v>62034231</v>
      </c>
      <c r="L165" s="532" t="inlineStr">
        <is>
          <t>Men's or boys' trousers and breeches of cotton denim (excl. knitted or crocheted, industrial and occupational, bib and brace overalls and underpants)</t>
        </is>
      </c>
      <c r="M165" s="524" t="inlineStr">
        <is>
          <t>MEN</t>
        </is>
      </c>
      <c r="N165" s="415" t="n"/>
      <c r="O165" s="411" t="inlineStr">
        <is>
          <t>14-1</t>
        </is>
      </c>
      <c r="P165" s="508" t="inlineStr">
        <is>
          <t>N/A</t>
        </is>
      </c>
      <c r="Q165" s="508" t="n"/>
      <c r="R165" s="508" t="inlineStr">
        <is>
          <t>COMFORT</t>
        </is>
      </c>
      <c r="S165" s="508" t="inlineStr">
        <is>
          <t>HIGH RISE SLIM</t>
        </is>
      </c>
      <c r="T165" s="508" t="inlineStr">
        <is>
          <t>28-38</t>
        </is>
      </c>
      <c r="U165" s="508" t="inlineStr">
        <is>
          <t>32-34</t>
        </is>
      </c>
      <c r="V165" s="508" t="inlineStr">
        <is>
          <t>NEW</t>
        </is>
      </c>
      <c r="W165" s="508" t="n"/>
      <c r="X165" s="416" t="inlineStr">
        <is>
          <t>EVERLASTIN'</t>
        </is>
      </c>
      <c r="Y165" s="427" t="inlineStr">
        <is>
          <t>TUNISIA</t>
        </is>
      </c>
      <c r="Z165" s="427" t="inlineStr">
        <is>
          <t>ARTLAB</t>
        </is>
      </c>
      <c r="AA165" s="427" t="inlineStr">
        <is>
          <t>ARTLAB</t>
        </is>
      </c>
      <c r="AB165" s="427" t="inlineStr">
        <is>
          <t>-</t>
        </is>
      </c>
      <c r="AC165" s="415" t="n"/>
      <c r="AD165" s="415" t="inlineStr">
        <is>
          <t>CALIK</t>
        </is>
      </c>
      <c r="AE165" s="508" t="inlineStr">
        <is>
          <t>70600D Dante raw carbonated ORGANIC + recycled</t>
        </is>
      </c>
      <c r="AF165" s="508" t="inlineStr">
        <is>
          <t xml:space="preserve">D7119A1194 dante raw carbonated </t>
        </is>
      </c>
      <c r="AG165" s="415" t="inlineStr">
        <is>
          <t>TBC</t>
        </is>
      </c>
      <c r="AH165" s="503" t="inlineStr">
        <is>
          <t>98% Sustainable fabric</t>
        </is>
      </c>
      <c r="AI165" s="508" t="inlineStr">
        <is>
          <t>83% Organic cotton, 15% recycled cotton, 2% elastane</t>
        </is>
      </c>
      <c r="AJ165" s="416" t="inlineStr">
        <is>
          <t>11 oz</t>
        </is>
      </c>
      <c r="AK165" s="417" t="n">
        <v>5.4</v>
      </c>
      <c r="AL165" s="506" t="n"/>
      <c r="AM165" s="506" t="n"/>
      <c r="AN165" s="508" t="inlineStr">
        <is>
          <t xml:space="preserve">165M ORDERED BY MARIA </t>
        </is>
      </c>
      <c r="AO165" s="419" t="n"/>
      <c r="AP165" s="419" t="n"/>
      <c r="AQ165" s="419" t="n"/>
      <c r="AR165" s="420" t="n">
        <v>1.27</v>
      </c>
      <c r="AS165" s="421" t="n"/>
      <c r="AT165" s="421" t="inlineStr">
        <is>
          <t>EUR</t>
        </is>
      </c>
      <c r="AU165" s="421" t="inlineStr">
        <is>
          <t>FOB</t>
        </is>
      </c>
      <c r="AV165" s="421" t="inlineStr">
        <is>
          <t>90 DAYS NETT</t>
        </is>
      </c>
      <c r="AW165" s="421" t="inlineStr">
        <is>
          <t>cfmd</t>
        </is>
      </c>
      <c r="AX165" s="421">
        <f>IFERROR((BI165*(1-[1]Assumptions!$K$3))*(1-BG165),0)</f>
        <v/>
      </c>
      <c r="AY165" s="421" t="n">
        <v>45</v>
      </c>
      <c r="AZ165" s="421" t="n"/>
      <c r="BA165" s="421" t="n">
        <v>17.1</v>
      </c>
      <c r="BB165" s="422">
        <f>IFERROR(((IF(BA165&gt;0, BA165, IF(AZ165&gt;0, AZ165, 0))))*INDEX(Assumptions!$B:$B,MATCH(Y165,Assumptions!$A:$A,0)),0)</f>
        <v/>
      </c>
      <c r="BC165" s="422">
        <f>IFERROR(((IF(BA165&gt;0, BA165, IF(AZ165&gt;0, AZ165, 0))))*INDEX(Assumptions!$C:$C,MATCH(Y165,Assumptions!$A:$A,0)),0)</f>
        <v/>
      </c>
      <c r="BD165" s="422">
        <f>IFERROR(((IF(BA165&gt;0, BA165, IF(AZ165&gt;0, AZ165, 0))))*INDEX(Assumptions!$D:$D,MATCH(Y165,Assumptions!$A:$A,0)),0)</f>
        <v/>
      </c>
      <c r="BE165" s="422">
        <f>IFERROR(((IF(BA165&gt;0, BA165, IF(AZ165&gt;0, AZ165, 0))))*INDEX(Assumptions!$G:$G,MATCH(Z165,Assumptions!$F:$F,0)),0)</f>
        <v/>
      </c>
      <c r="BF165" s="422">
        <f>SUM(BB165:BE165)</f>
        <v/>
      </c>
      <c r="BG165" s="423">
        <f>IFERROR(INDEX(Assumptions!$B:$B,MATCH(Y165,Assumptions!$A:$A,0))+INDEX(Assumptions!$C:$C,MATCH(Y165,Assumptions!$A:$A,0))+INDEX(Assumptions!$D:$D,MATCH(Y165,Assumptions!$A:$A,0))+INDEX(Assumptions!$G:$G,MATCH(Z165,Assumptions!$F:$F,0)),0)</f>
        <v/>
      </c>
      <c r="BH165" s="421">
        <f>((IF(BA165&gt;0, BA165, IF(AZ165&gt;0, AZ165, 0))))+BF165</f>
        <v/>
      </c>
      <c r="BI165" s="421">
        <f>BL165/BK165</f>
        <v/>
      </c>
      <c r="BJ165" s="421">
        <f>BL165/2.38</f>
        <v/>
      </c>
      <c r="BK165" s="508" t="n">
        <v>2.5</v>
      </c>
      <c r="BL165" s="421" t="n">
        <v>99.95</v>
      </c>
      <c r="BM165" s="510">
        <f>IF(SUM(AZ165:BA165)=0,0,(BI165-BH165)/BI165)</f>
        <v/>
      </c>
      <c r="BN165" s="421">
        <f>AY165*CA165</f>
        <v/>
      </c>
      <c r="BO165" s="421" t="inlineStr">
        <is>
          <t>-</t>
        </is>
      </c>
      <c r="BP165" s="421" t="n">
        <v>3.25</v>
      </c>
      <c r="BQ165" s="425" t="inlineStr">
        <is>
          <t>PATTERN TO COME</t>
        </is>
      </c>
      <c r="BR165" s="425" t="n"/>
      <c r="BS165" s="425" t="n"/>
      <c r="BT165" s="427" t="n"/>
      <c r="BU165" s="425" t="n"/>
      <c r="BV165" s="425" t="n"/>
      <c r="BW165" s="425" t="n"/>
      <c r="BX165" s="425" t="n">
        <v>42665</v>
      </c>
      <c r="BY165" s="425" t="n"/>
      <c r="BZ165" s="425" t="n"/>
      <c r="CA165" s="508" t="n">
        <v>17</v>
      </c>
      <c r="CB165" s="429" t="inlineStr">
        <is>
          <t>32x32</t>
        </is>
      </c>
      <c r="CC165" s="429" t="n">
        <v>3</v>
      </c>
      <c r="CD165" s="430" t="n">
        <v>42669</v>
      </c>
      <c r="CE165" s="675" t="n"/>
      <c r="CF165" s="675" t="n"/>
      <c r="CG165" s="675" t="n"/>
      <c r="CH165" s="676" t="inlineStr">
        <is>
          <t>NOT</t>
        </is>
      </c>
      <c r="CI165" s="676" t="inlineStr">
        <is>
          <t>N/A</t>
        </is>
      </c>
      <c r="CJ165" s="433" t="n">
        <v>42747</v>
      </c>
      <c r="CK165" s="677" t="inlineStr">
        <is>
          <t>ex facty 25-02-17</t>
        </is>
      </c>
      <c r="CL165" s="435" t="inlineStr">
        <is>
          <t>NEW FABRIC</t>
        </is>
      </c>
      <c r="CM165" s="435" t="n"/>
      <c r="CN165" s="435" t="n">
        <v>42884</v>
      </c>
      <c r="CO165" s="435" t="n"/>
      <c r="CP165" s="435" t="n"/>
      <c r="CQ165" s="430" t="n">
        <v>42909</v>
      </c>
      <c r="CR165" s="430" t="inlineStr">
        <is>
          <t>Tunisia</t>
        </is>
      </c>
      <c r="CS165" s="429" t="n">
        <v>5</v>
      </c>
      <c r="CT165" s="675" t="n"/>
      <c r="CU165" s="675" t="n"/>
      <c r="CV165" s="490" t="n"/>
      <c r="CW165" s="438" t="n"/>
      <c r="CX165" s="438" t="n"/>
      <c r="CY165" s="438" t="n">
        <v>153</v>
      </c>
      <c r="CZ165" s="439">
        <f>CY165*AR165</f>
        <v/>
      </c>
      <c r="DA165" s="438" t="n"/>
      <c r="DB165" s="438" t="n"/>
      <c r="DC165" s="438" t="n"/>
      <c r="DD165" s="438" t="n">
        <v>4013413</v>
      </c>
      <c r="DE165" s="678">
        <f>CY165*BI165</f>
        <v/>
      </c>
      <c r="DF165" s="678">
        <f>DE165-(CY165*BH165)</f>
        <v/>
      </c>
    </row>
    <row customFormat="1" customHeight="1" ht="15" r="166" s="530">
      <c r="A166" s="415" t="inlineStr">
        <is>
          <t>K170751502</t>
        </is>
      </c>
      <c r="B166" s="415" t="n">
        <v>1010103656</v>
      </c>
      <c r="C166" s="404" t="inlineStr">
        <is>
          <t>DBLACK</t>
        </is>
      </c>
      <c r="D166" s="415" t="inlineStr">
        <is>
          <t>HOMER SELVAGE</t>
        </is>
      </c>
      <c r="E166" s="415" t="inlineStr">
        <is>
          <t xml:space="preserve">BLACK BLACK </t>
        </is>
      </c>
      <c r="F166" s="415" t="n">
        <v>2</v>
      </c>
      <c r="G166" s="405" t="n"/>
      <c r="H166" s="674" t="n"/>
      <c r="I166" s="415" t="n"/>
      <c r="J166" s="415" t="inlineStr">
        <is>
          <t>JEANS</t>
        </is>
      </c>
      <c r="K166" s="532" t="n">
        <v>62034231</v>
      </c>
      <c r="L166" s="532" t="inlineStr">
        <is>
          <t>Men's or boys' trousers and breeches of cotton denim (excl. knitted or crocheted, industrial and occupational, bib and brace overalls and underpants)</t>
        </is>
      </c>
      <c r="M166" s="524" t="inlineStr">
        <is>
          <t>MEN</t>
        </is>
      </c>
      <c r="N166" s="415" t="n"/>
      <c r="O166" s="411" t="inlineStr">
        <is>
          <t>N/A</t>
        </is>
      </c>
      <c r="P166" s="508" t="inlineStr">
        <is>
          <t>N/A</t>
        </is>
      </c>
      <c r="Q166" s="508" t="n"/>
      <c r="R166" s="508" t="inlineStr">
        <is>
          <t>COMFORT</t>
        </is>
      </c>
      <c r="S166" s="508" t="inlineStr">
        <is>
          <t>HIGH RISE SLIM</t>
        </is>
      </c>
      <c r="T166" s="508" t="inlineStr">
        <is>
          <t>28-38</t>
        </is>
      </c>
      <c r="U166" s="508" t="inlineStr">
        <is>
          <t>32-34</t>
        </is>
      </c>
      <c r="V166" s="508" t="inlineStr">
        <is>
          <t>NEW</t>
        </is>
      </c>
      <c r="W166" s="508" t="n"/>
      <c r="X166" s="416" t="inlineStr">
        <is>
          <t>KINGS OF SHUTTLE LOOM</t>
        </is>
      </c>
      <c r="Y166" s="427" t="inlineStr">
        <is>
          <t>TUNISIA</t>
        </is>
      </c>
      <c r="Z166" s="427" t="inlineStr">
        <is>
          <t>ARTLAB</t>
        </is>
      </c>
      <c r="AA166" s="427" t="inlineStr">
        <is>
          <t>ARTLAB</t>
        </is>
      </c>
      <c r="AB166" s="427" t="inlineStr">
        <is>
          <t>-</t>
        </is>
      </c>
      <c r="AC166" s="415" t="n"/>
      <c r="AD166" s="415" t="inlineStr">
        <is>
          <t xml:space="preserve">CANDIANI </t>
        </is>
      </c>
      <c r="AE166" s="508" t="inlineStr">
        <is>
          <t>SL7274 N pitch appeal-preshrunk organic</t>
        </is>
      </c>
      <c r="AF166" s="508" t="n"/>
      <c r="AG166" s="415" t="inlineStr">
        <is>
          <t>TBC</t>
        </is>
      </c>
      <c r="AH166" s="508" t="inlineStr">
        <is>
          <t>100% Sustainable fabric</t>
        </is>
      </c>
      <c r="AI166" s="508" t="inlineStr">
        <is>
          <t>100% Organic cotton</t>
        </is>
      </c>
      <c r="AJ166" s="416" t="inlineStr">
        <is>
          <t>13 oz</t>
        </is>
      </c>
      <c r="AK166" s="506" t="inlineStr">
        <is>
          <t>5,55 / 80</t>
        </is>
      </c>
      <c r="AL166" s="506" t="n">
        <v>1500</v>
      </c>
      <c r="AM166" s="506" t="inlineStr">
        <is>
          <t>6-7</t>
        </is>
      </c>
      <c r="AN166" s="508" t="inlineStr">
        <is>
          <t>105M ORDERED BY MARIA</t>
        </is>
      </c>
      <c r="AO166" s="419" t="n"/>
      <c r="AP166" s="419" t="n"/>
      <c r="AQ166" s="419" t="n"/>
      <c r="AR166" s="420" t="n">
        <v>2.54</v>
      </c>
      <c r="AS166" s="421" t="n"/>
      <c r="AT166" s="421" t="inlineStr">
        <is>
          <t>EUR</t>
        </is>
      </c>
      <c r="AU166" s="421" t="inlineStr">
        <is>
          <t>FOB</t>
        </is>
      </c>
      <c r="AV166" s="421" t="inlineStr">
        <is>
          <t>90 DAYS NETT</t>
        </is>
      </c>
      <c r="AW166" s="421" t="inlineStr">
        <is>
          <t>cfmd</t>
        </is>
      </c>
      <c r="AX166" s="421">
        <f>IFERROR((BI166*(1-[1]Assumptions!$K$3))*(1-BG166),0)</f>
        <v/>
      </c>
      <c r="AY166" s="421" t="n">
        <v>45</v>
      </c>
      <c r="AZ166" s="421" t="n"/>
      <c r="BA166" s="421" t="n">
        <v>25</v>
      </c>
      <c r="BB166" s="422">
        <f>IFERROR(((IF(BA166&gt;0, BA166, IF(AZ166&gt;0, AZ166, 0))))*INDEX(Assumptions!$B:$B,MATCH(Y166,Assumptions!$A:$A,0)),0)</f>
        <v/>
      </c>
      <c r="BC166" s="422">
        <f>IFERROR(((IF(BA166&gt;0, BA166, IF(AZ166&gt;0, AZ166, 0))))*INDEX(Assumptions!$C:$C,MATCH(Y166,Assumptions!$A:$A,0)),0)</f>
        <v/>
      </c>
      <c r="BD166" s="422">
        <f>IFERROR(((IF(BA166&gt;0, BA166, IF(AZ166&gt;0, AZ166, 0))))*INDEX(Assumptions!$D:$D,MATCH(Y166,Assumptions!$A:$A,0)),0)</f>
        <v/>
      </c>
      <c r="BE166" s="422">
        <f>IFERROR(((IF(BA166&gt;0, BA166, IF(AZ166&gt;0, AZ166, 0))))*INDEX(Assumptions!$G:$G,MATCH(Z166,Assumptions!$F:$F,0)),0)</f>
        <v/>
      </c>
      <c r="BF166" s="422">
        <f>SUM(BB166:BE166)</f>
        <v/>
      </c>
      <c r="BG166" s="423">
        <f>IFERROR(INDEX(Assumptions!$B:$B,MATCH(Y166,Assumptions!$A:$A,0))+INDEX(Assumptions!$C:$C,MATCH(Y166,Assumptions!$A:$A,0))+INDEX(Assumptions!$D:$D,MATCH(Y166,Assumptions!$A:$A,0))+INDEX(Assumptions!$G:$G,MATCH(Z166,Assumptions!$F:$F,0)),0)</f>
        <v/>
      </c>
      <c r="BH166" s="421">
        <f>((IF(BA166&gt;0, BA166, IF(AZ166&gt;0, AZ166, 0))))+BF166</f>
        <v/>
      </c>
      <c r="BI166" s="421">
        <f>BL166/BK166</f>
        <v/>
      </c>
      <c r="BJ166" s="421">
        <f>BL166/2.38</f>
        <v/>
      </c>
      <c r="BK166" s="508" t="n">
        <v>2.5</v>
      </c>
      <c r="BL166" s="421" t="n">
        <v>139.95</v>
      </c>
      <c r="BM166" s="510">
        <f>IF(SUM(AZ166:BA166)=0,0,(BI166-BH166)/BI166)</f>
        <v/>
      </c>
      <c r="BN166" s="421">
        <f>AY166*CA166</f>
        <v/>
      </c>
      <c r="BO166" s="421" t="inlineStr">
        <is>
          <t>-</t>
        </is>
      </c>
      <c r="BP166" s="421" t="n">
        <v>3.8</v>
      </c>
      <c r="BQ166" s="425" t="inlineStr">
        <is>
          <t>PATTERN TO COME</t>
        </is>
      </c>
      <c r="BR166" s="425" t="n"/>
      <c r="BS166" s="425" t="n"/>
      <c r="BT166" s="427" t="n"/>
      <c r="BU166" s="425" t="n"/>
      <c r="BV166" s="425" t="n"/>
      <c r="BW166" s="425" t="n"/>
      <c r="BX166" s="425" t="n">
        <v>42665</v>
      </c>
      <c r="BY166" s="513" t="inlineStr">
        <is>
          <t>BLACK STITCH NOT BLUE :)</t>
        </is>
      </c>
      <c r="BZ166" s="513" t="n"/>
      <c r="CA166" s="508" t="n">
        <v>17</v>
      </c>
      <c r="CB166" s="429" t="inlineStr">
        <is>
          <t>32x32</t>
        </is>
      </c>
      <c r="CC166" s="429" t="n">
        <v>3</v>
      </c>
      <c r="CD166" s="430" t="n">
        <v>42669</v>
      </c>
      <c r="CE166" s="675" t="inlineStr">
        <is>
          <t>best fit</t>
        </is>
      </c>
      <c r="CF166" s="675" t="inlineStr">
        <is>
          <t>good fit</t>
        </is>
      </c>
      <c r="CG166" s="675" t="n"/>
      <c r="CH166" s="489" t="inlineStr">
        <is>
          <t>N/A</t>
        </is>
      </c>
      <c r="CI166" s="676" t="inlineStr">
        <is>
          <t>N/A</t>
        </is>
      </c>
      <c r="CJ166" s="433" t="inlineStr">
        <is>
          <t>N/A</t>
        </is>
      </c>
      <c r="CK166" s="690" t="n"/>
      <c r="CL166" s="435" t="n"/>
      <c r="CM166" s="435" t="n"/>
      <c r="CN166" s="435" t="n">
        <v>42885</v>
      </c>
      <c r="CO166" s="435" t="n"/>
      <c r="CP166" s="435" t="n"/>
      <c r="CQ166" s="430" t="n">
        <v>42929</v>
      </c>
      <c r="CR166" s="430" t="inlineStr">
        <is>
          <t>Tunisia</t>
        </is>
      </c>
      <c r="CS166" s="429" t="n">
        <v>5</v>
      </c>
      <c r="CT166" s="675" t="n"/>
      <c r="CU166" s="675" t="n"/>
      <c r="CV166" s="490" t="n"/>
      <c r="CW166" s="438" t="n"/>
      <c r="CX166" s="438" t="n"/>
      <c r="CY166" s="438" t="n">
        <v>226</v>
      </c>
      <c r="CZ166" s="439">
        <f>CY166*AR166</f>
        <v/>
      </c>
      <c r="DA166" s="438" t="n"/>
      <c r="DB166" s="438" t="n"/>
      <c r="DC166" s="438" t="n"/>
      <c r="DD166" s="438" t="n">
        <v>4013302</v>
      </c>
      <c r="DE166" s="678">
        <f>CY166*BI166</f>
        <v/>
      </c>
      <c r="DF166" s="678">
        <f>DE166-(CY166*BH166)</f>
        <v/>
      </c>
    </row>
    <row customFormat="1" customHeight="1" ht="15" r="167" s="568">
      <c r="A167" s="415" t="inlineStr">
        <is>
          <t>K170751503</t>
        </is>
      </c>
      <c r="B167" s="415" t="n">
        <v>1010103657</v>
      </c>
      <c r="C167" s="404" t="inlineStr">
        <is>
          <t>M.USED</t>
        </is>
      </c>
      <c r="D167" s="415" t="inlineStr">
        <is>
          <t>HOMER</t>
        </is>
      </c>
      <c r="E167" s="415" t="inlineStr">
        <is>
          <t>MID VINTAGE</t>
        </is>
      </c>
      <c r="F167" s="415" t="n">
        <v>2</v>
      </c>
      <c r="G167" s="405" t="n"/>
      <c r="H167" s="674" t="n"/>
      <c r="I167" s="415" t="n"/>
      <c r="J167" s="415" t="inlineStr">
        <is>
          <t>JEANS</t>
        </is>
      </c>
      <c r="K167" s="532" t="n">
        <v>62034231</v>
      </c>
      <c r="L167" s="532" t="inlineStr">
        <is>
          <t>Men's or boys' trousers and breeches of cotton denim (excl. knitted or crocheted, industrial and occupational, bib and brace overalls and underpants)</t>
        </is>
      </c>
      <c r="M167" s="524" t="inlineStr">
        <is>
          <t>MEN</t>
        </is>
      </c>
      <c r="N167" s="415" t="n"/>
      <c r="O167" s="411" t="inlineStr">
        <is>
          <t>23-6</t>
        </is>
      </c>
      <c r="P167" s="508" t="inlineStr">
        <is>
          <t>PP SPRAY</t>
        </is>
      </c>
      <c r="Q167" s="508" t="n"/>
      <c r="R167" s="508" t="inlineStr">
        <is>
          <t>WARP</t>
        </is>
      </c>
      <c r="S167" s="508" t="inlineStr">
        <is>
          <t>HIGH RISE SLIM</t>
        </is>
      </c>
      <c r="T167" s="508" t="inlineStr">
        <is>
          <t>28-38</t>
        </is>
      </c>
      <c r="U167" s="508" t="inlineStr">
        <is>
          <t>32-34</t>
        </is>
      </c>
      <c r="V167" s="508" t="inlineStr">
        <is>
          <t>NEW</t>
        </is>
      </c>
      <c r="W167" s="508" t="n"/>
      <c r="X167" s="416" t="inlineStr">
        <is>
          <t>SEASONAL MAIN</t>
        </is>
      </c>
      <c r="Y167" s="427" t="inlineStr">
        <is>
          <t>TUNISIA</t>
        </is>
      </c>
      <c r="Z167" s="427" t="inlineStr">
        <is>
          <t>ARTLAB</t>
        </is>
      </c>
      <c r="AA167" s="427" t="inlineStr">
        <is>
          <t>ARTLAB</t>
        </is>
      </c>
      <c r="AB167" s="427" t="inlineStr">
        <is>
          <t>INTERWASHING</t>
        </is>
      </c>
      <c r="AC167" s="415" t="n"/>
      <c r="AD167" s="415" t="inlineStr">
        <is>
          <t>ORTA</t>
        </is>
      </c>
      <c r="AE167" s="508" t="inlineStr">
        <is>
          <t>9593A-48 Crimson warp stretch</t>
        </is>
      </c>
      <c r="AF167" s="508" t="inlineStr">
        <is>
          <t>8551A-48 Crimson warp stretch</t>
        </is>
      </c>
      <c r="AG167" s="415" t="inlineStr">
        <is>
          <t>TBC</t>
        </is>
      </c>
      <c r="AH167" s="508" t="inlineStr">
        <is>
          <t>99% Sustainable fabric</t>
        </is>
      </c>
      <c r="AI167" s="508" t="inlineStr">
        <is>
          <t>99% Organic cotton, 1% elastane</t>
        </is>
      </c>
      <c r="AJ167" s="416" t="inlineStr">
        <is>
          <t>13,5 oz</t>
        </is>
      </c>
      <c r="AK167" s="417" t="inlineStr">
        <is>
          <t>6 / 150</t>
        </is>
      </c>
      <c r="AL167" s="506" t="n">
        <v>3000</v>
      </c>
      <c r="AM167" s="506" t="inlineStr">
        <is>
          <t>6-12 weeks</t>
        </is>
      </c>
      <c r="AN167" s="443" t="inlineStr">
        <is>
          <t>615M ORDRED BY MARIA</t>
        </is>
      </c>
      <c r="AO167" s="419" t="n"/>
      <c r="AP167" s="419" t="n"/>
      <c r="AQ167" s="419" t="n"/>
      <c r="AR167" s="420" t="n">
        <v>1.3</v>
      </c>
      <c r="AS167" s="421" t="inlineStr">
        <is>
          <t>HH</t>
        </is>
      </c>
      <c r="AT167" s="421" t="inlineStr">
        <is>
          <t>EUR</t>
        </is>
      </c>
      <c r="AU167" s="421" t="inlineStr">
        <is>
          <t>FOB</t>
        </is>
      </c>
      <c r="AV167" s="421" t="inlineStr">
        <is>
          <t>90 DAYS NETT</t>
        </is>
      </c>
      <c r="AW167" s="421" t="n">
        <v>22</v>
      </c>
      <c r="AX167" s="421">
        <f>IFERROR((BI167*(1-[1]Assumptions!$K$3))*(1-BG167),0)</f>
        <v/>
      </c>
      <c r="AY167" s="421" t="n">
        <v>45</v>
      </c>
      <c r="AZ167" s="421" t="n"/>
      <c r="BA167" s="421" t="n">
        <v>25.1</v>
      </c>
      <c r="BB167" s="422">
        <f>IFERROR(((IF(BA167&gt;0, BA167, IF(AZ167&gt;0, AZ167, 0))))*INDEX(Assumptions!$B:$B,MATCH(Y167,Assumptions!$A:$A,0)),0)</f>
        <v/>
      </c>
      <c r="BC167" s="422">
        <f>IFERROR(((IF(BA167&gt;0, BA167, IF(AZ167&gt;0, AZ167, 0))))*INDEX(Assumptions!$C:$C,MATCH(Y167,Assumptions!$A:$A,0)),0)</f>
        <v/>
      </c>
      <c r="BD167" s="422">
        <f>IFERROR(((IF(BA167&gt;0, BA167, IF(AZ167&gt;0, AZ167, 0))))*INDEX(Assumptions!$D:$D,MATCH(Y167,Assumptions!$A:$A,0)),0)</f>
        <v/>
      </c>
      <c r="BE167" s="422">
        <f>IFERROR(((IF(BA167&gt;0, BA167, IF(AZ167&gt;0, AZ167, 0))))*INDEX(Assumptions!$G:$G,MATCH(Z167,Assumptions!$F:$F,0)),0)</f>
        <v/>
      </c>
      <c r="BF167" s="422">
        <f>SUM(BB167:BE167)</f>
        <v/>
      </c>
      <c r="BG167" s="423">
        <f>IFERROR(INDEX(Assumptions!$B:$B,MATCH(Y167,Assumptions!$A:$A,0))+INDEX(Assumptions!$C:$C,MATCH(Y167,Assumptions!$A:$A,0))+INDEX(Assumptions!$D:$D,MATCH(Y167,Assumptions!$A:$A,0))+INDEX(Assumptions!$G:$G,MATCH(Z167,Assumptions!$F:$F,0)),0)</f>
        <v/>
      </c>
      <c r="BH167" s="421">
        <f>((IF(BA167&gt;0, BA167, IF(AZ167&gt;0, AZ167, 0))))+BF167</f>
        <v/>
      </c>
      <c r="BI167" s="421">
        <f>BL167/BK167</f>
        <v/>
      </c>
      <c r="BJ167" s="421">
        <f>BL167/2.38</f>
        <v/>
      </c>
      <c r="BK167" s="508" t="n">
        <v>2.5</v>
      </c>
      <c r="BL167" s="421" t="n">
        <v>129.95</v>
      </c>
      <c r="BM167" s="510">
        <f>IF(SUM(AZ167:BA167)=0,0,(BI167-BH167)/BI167)</f>
        <v/>
      </c>
      <c r="BN167" s="421">
        <f>AY167*CA167</f>
        <v/>
      </c>
      <c r="BO167" s="421" t="n">
        <v>7.55</v>
      </c>
      <c r="BP167" s="421" t="n">
        <v>3.45</v>
      </c>
      <c r="BQ167" s="425" t="inlineStr">
        <is>
          <t>PATTERN TO COME</t>
        </is>
      </c>
      <c r="BR167" s="425" t="n"/>
      <c r="BS167" s="425" t="n"/>
      <c r="BT167" s="427" t="n"/>
      <c r="BU167" s="425" t="n"/>
      <c r="BV167" s="425" t="n"/>
      <c r="BW167" s="425" t="n"/>
      <c r="BX167" s="425" t="n">
        <v>42665</v>
      </c>
      <c r="BY167" s="425" t="n"/>
      <c r="BZ167" s="425" t="n"/>
      <c r="CA167" s="508" t="n">
        <v>17</v>
      </c>
      <c r="CB167" s="429" t="inlineStr">
        <is>
          <t>32x32</t>
        </is>
      </c>
      <c r="CC167" s="429" t="n">
        <v>3</v>
      </c>
      <c r="CD167" s="430" t="n">
        <v>42669</v>
      </c>
      <c r="CE167" s="675" t="inlineStr">
        <is>
          <t>best fit</t>
        </is>
      </c>
      <c r="CF167" s="675" t="inlineStr">
        <is>
          <t>good fit</t>
        </is>
      </c>
      <c r="CG167" s="675" t="n"/>
      <c r="CH167" s="676" t="inlineStr">
        <is>
          <t>N/A</t>
        </is>
      </c>
      <c r="CI167" s="676" t="n">
        <v>42767</v>
      </c>
      <c r="CJ167" s="433" t="inlineStr">
        <is>
          <t>N/A</t>
        </is>
      </c>
      <c r="CK167" s="690" t="n"/>
      <c r="CL167" s="435" t="n"/>
      <c r="CM167" s="435" t="n"/>
      <c r="CN167" s="435" t="n">
        <v>42853</v>
      </c>
      <c r="CO167" s="435" t="n"/>
      <c r="CP167" s="435" t="n"/>
      <c r="CQ167" s="430" t="n">
        <v>42957</v>
      </c>
      <c r="CR167" s="430" t="inlineStr">
        <is>
          <t>Amsterdam</t>
        </is>
      </c>
      <c r="CS167" s="429" t="n"/>
      <c r="CT167" s="675" t="n"/>
      <c r="CU167" s="675" t="n"/>
      <c r="CV167" s="490" t="n"/>
      <c r="CW167" s="438" t="n"/>
      <c r="CX167" s="438" t="n"/>
      <c r="CY167" s="438" t="n">
        <v>383</v>
      </c>
      <c r="CZ167" s="439">
        <f>CY167*AR167</f>
        <v/>
      </c>
      <c r="DA167" s="438" t="n"/>
      <c r="DB167" s="438" t="n"/>
      <c r="DC167" s="438" t="n"/>
      <c r="DD167" s="438" t="n">
        <v>4013303</v>
      </c>
      <c r="DE167" s="678">
        <f>CY167*BI167</f>
        <v/>
      </c>
      <c r="DF167" s="678">
        <f>DE167-(CY167*BH167)</f>
        <v/>
      </c>
      <c r="DG167" s="535" t="n"/>
      <c r="DH167" s="535" t="n"/>
      <c r="DI167" s="535" t="n"/>
      <c r="DJ167" s="535" t="n"/>
      <c r="DK167" s="535" t="n"/>
      <c r="DL167" s="535" t="n"/>
      <c r="DM167" s="535" t="n"/>
      <c r="DN167" s="535" t="n"/>
      <c r="DO167" s="535" t="n"/>
      <c r="DP167" s="535" t="n"/>
    </row>
    <row customFormat="1" customHeight="1" ht="15" r="168" s="568">
      <c r="A168" s="464" t="inlineStr">
        <is>
          <t>K170751504</t>
        </is>
      </c>
      <c r="B168" s="464" t="n">
        <v>1010103658</v>
      </c>
      <c r="C168" s="454" t="inlineStr">
        <is>
          <t>M.USED</t>
        </is>
      </c>
      <c r="D168" s="464" t="inlineStr">
        <is>
          <t>HOMER</t>
        </is>
      </c>
      <c r="E168" s="464" t="inlineStr">
        <is>
          <t>MARBLE VINTAGE</t>
        </is>
      </c>
      <c r="F168" s="464" t="n">
        <v>1</v>
      </c>
      <c r="G168" s="455" t="inlineStr">
        <is>
          <t>x</t>
        </is>
      </c>
      <c r="H168" s="484" t="n">
        <v>42840</v>
      </c>
      <c r="I168" s="464" t="n"/>
      <c r="J168" s="464" t="inlineStr">
        <is>
          <t>JEANS</t>
        </is>
      </c>
      <c r="K168" s="464" t="n">
        <v>62034231</v>
      </c>
      <c r="L168" s="464" t="inlineStr">
        <is>
          <t>Men's or boys' trousers and breeches of cotton denim (excl. knitted or crocheted, industrial and occupational, bib and brace overalls and underpants)</t>
        </is>
      </c>
      <c r="M168" s="553" t="inlineStr">
        <is>
          <t>MEN</t>
        </is>
      </c>
      <c r="N168" s="464" t="n"/>
      <c r="O168" s="460" t="inlineStr">
        <is>
          <t>23-3</t>
        </is>
      </c>
      <c r="P168" s="462" t="inlineStr">
        <is>
          <t>PP SPRAY + RESIN + BLEACH</t>
        </is>
      </c>
      <c r="Q168" s="462" t="n"/>
      <c r="R168" s="462" t="inlineStr">
        <is>
          <t>WARP</t>
        </is>
      </c>
      <c r="S168" s="462" t="inlineStr">
        <is>
          <t>HIGH RISE SLIM</t>
        </is>
      </c>
      <c r="T168" s="462" t="inlineStr">
        <is>
          <t>28-38</t>
        </is>
      </c>
      <c r="U168" s="462" t="inlineStr">
        <is>
          <t>32-34</t>
        </is>
      </c>
      <c r="V168" s="462" t="inlineStr">
        <is>
          <t>NEW</t>
        </is>
      </c>
      <c r="W168" s="462" t="n"/>
      <c r="X168" s="462" t="inlineStr">
        <is>
          <t>SEASONAL MAIN</t>
        </is>
      </c>
      <c r="Y168" s="472" t="inlineStr">
        <is>
          <t>TUNISIA</t>
        </is>
      </c>
      <c r="Z168" s="472" t="inlineStr">
        <is>
          <t>ARTLAB</t>
        </is>
      </c>
      <c r="AA168" s="472" t="inlineStr">
        <is>
          <t>ARTLAB</t>
        </is>
      </c>
      <c r="AB168" s="472" t="inlineStr">
        <is>
          <t>INTERWASHING</t>
        </is>
      </c>
      <c r="AC168" s="464" t="n"/>
      <c r="AD168" s="464" t="inlineStr">
        <is>
          <t>ORTA</t>
        </is>
      </c>
      <c r="AE168" s="462" t="inlineStr">
        <is>
          <t>9593A-48 Crimson warp stretch</t>
        </is>
      </c>
      <c r="AF168" s="462" t="inlineStr">
        <is>
          <t>8551A-48 Crimson warp stretch</t>
        </is>
      </c>
      <c r="AG168" s="464" t="inlineStr">
        <is>
          <t>TBC</t>
        </is>
      </c>
      <c r="AH168" s="462" t="inlineStr">
        <is>
          <t>99% Sustainable fabric</t>
        </is>
      </c>
      <c r="AI168" s="462" t="inlineStr">
        <is>
          <t>99% Organic cotton, 1% elastane</t>
        </is>
      </c>
      <c r="AJ168" s="462" t="inlineStr">
        <is>
          <t>13,5 oz</t>
        </is>
      </c>
      <c r="AK168" s="465" t="inlineStr">
        <is>
          <t>6 / 150</t>
        </is>
      </c>
      <c r="AL168" s="492" t="n">
        <v>3000</v>
      </c>
      <c r="AM168" s="492" t="inlineStr">
        <is>
          <t>6-12 weeks</t>
        </is>
      </c>
      <c r="AN168" s="492" t="inlineStr">
        <is>
          <t>615M ORDRED BY MARIA</t>
        </is>
      </c>
      <c r="AO168" s="466" t="n"/>
      <c r="AP168" s="466" t="n"/>
      <c r="AQ168" s="466" t="n"/>
      <c r="AR168" s="467" t="n">
        <v>1.3</v>
      </c>
      <c r="AS168" s="465" t="inlineStr">
        <is>
          <t>HH</t>
        </is>
      </c>
      <c r="AT168" s="465" t="inlineStr">
        <is>
          <t>EUR</t>
        </is>
      </c>
      <c r="AU168" s="465" t="inlineStr">
        <is>
          <t>FOB</t>
        </is>
      </c>
      <c r="AV168" s="465" t="inlineStr">
        <is>
          <t>90 DAYS NETT</t>
        </is>
      </c>
      <c r="AW168" s="465" t="inlineStr">
        <is>
          <t>cfmd</t>
        </is>
      </c>
      <c r="AX168" s="465">
        <f>IFERROR((BI168*(1-[1]Assumptions!$K$3))*(1-BG168),0)</f>
        <v/>
      </c>
      <c r="AY168" s="465" t="n">
        <v>45</v>
      </c>
      <c r="AZ168" s="465" t="n"/>
      <c r="BA168" s="465" t="n">
        <v>26</v>
      </c>
      <c r="BB168" s="468">
        <f>IFERROR(((IF(BA168&gt;0, BA168, IF(AZ168&gt;0, AZ168, 0))))*INDEX(Assumptions!$B:$B,MATCH(Y168,Assumptions!$A:$A,0)),0)</f>
        <v/>
      </c>
      <c r="BC168" s="468">
        <f>IFERROR(((IF(BA168&gt;0, BA168, IF(AZ168&gt;0, AZ168, 0))))*INDEX(Assumptions!$C:$C,MATCH(Y168,Assumptions!$A:$A,0)),0)</f>
        <v/>
      </c>
      <c r="BD168" s="468">
        <f>IFERROR(((IF(BA168&gt;0, BA168, IF(AZ168&gt;0, AZ168, 0))))*INDEX(Assumptions!$D:$D,MATCH(Y168,Assumptions!$A:$A,0)),0)</f>
        <v/>
      </c>
      <c r="BE168" s="468">
        <f>IFERROR(((IF(BA168&gt;0, BA168, IF(AZ168&gt;0, AZ168, 0))))*INDEX(Assumptions!$G:$G,MATCH(Z168,Assumptions!$F:$F,0)),0)</f>
        <v/>
      </c>
      <c r="BF168" s="468">
        <f>SUM(BB168:BE168)</f>
        <v/>
      </c>
      <c r="BG168" s="469">
        <f>IFERROR(INDEX(Assumptions!$B:$B,MATCH(Y168,Assumptions!$A:$A,0))+INDEX(Assumptions!$C:$C,MATCH(Y168,Assumptions!$A:$A,0))+INDEX(Assumptions!$D:$D,MATCH(Y168,Assumptions!$A:$A,0))+INDEX(Assumptions!$G:$G,MATCH(Z168,Assumptions!$F:$F,0)),0)</f>
        <v/>
      </c>
      <c r="BH168" s="465">
        <f>((IF(BA168&gt;0, BA168, IF(AZ168&gt;0, AZ168, 0))))+BF168</f>
        <v/>
      </c>
      <c r="BI168" s="465">
        <f>BL168/BK168</f>
        <v/>
      </c>
      <c r="BJ168" s="465">
        <f>BL168/2.38</f>
        <v/>
      </c>
      <c r="BK168" s="462" t="n">
        <v>2.5</v>
      </c>
      <c r="BL168" s="465" t="n">
        <v>139.95</v>
      </c>
      <c r="BM168" s="523">
        <f>IF(SUM(AZ168:BA168)=0,0,(BI168-BH168)/BI168)</f>
        <v/>
      </c>
      <c r="BN168" s="465">
        <f>AY168*CA168</f>
        <v/>
      </c>
      <c r="BO168" s="465" t="n">
        <v>7.55</v>
      </c>
      <c r="BP168" s="465" t="n">
        <v>3.45</v>
      </c>
      <c r="BQ168" s="471" t="inlineStr">
        <is>
          <t>PATTERN TO COME</t>
        </is>
      </c>
      <c r="BR168" s="471" t="n"/>
      <c r="BS168" s="471" t="n"/>
      <c r="BT168" s="472" t="n"/>
      <c r="BU168" s="471" t="n"/>
      <c r="BV168" s="471" t="n"/>
      <c r="BW168" s="471" t="n"/>
      <c r="BX168" s="471" t="n">
        <v>42665</v>
      </c>
      <c r="BY168" s="527" t="n"/>
      <c r="BZ168" s="527" t="n"/>
      <c r="CA168" s="462" t="n">
        <v>17</v>
      </c>
      <c r="CB168" s="473" t="inlineStr">
        <is>
          <t>32x32</t>
        </is>
      </c>
      <c r="CC168" s="473" t="n">
        <v>3</v>
      </c>
      <c r="CD168" s="474" t="n">
        <v>42669</v>
      </c>
      <c r="CE168" s="681" t="n"/>
      <c r="CF168" s="681" t="n"/>
      <c r="CG168" s="681" t="n"/>
      <c r="CH168" s="501" t="inlineStr">
        <is>
          <t>NOT</t>
        </is>
      </c>
      <c r="CI168" s="682" t="n">
        <v>42767</v>
      </c>
      <c r="CJ168" s="477" t="n">
        <v>42747</v>
      </c>
      <c r="CK168" s="683" t="inlineStr">
        <is>
          <t>ex facty 25-02-17</t>
        </is>
      </c>
      <c r="CL168" s="479" t="inlineStr">
        <is>
          <t>send pattern for approval grain direction</t>
        </is>
      </c>
      <c r="CM168" s="480" t="n"/>
      <c r="CN168" s="480" t="n"/>
      <c r="CO168" s="480" t="n"/>
      <c r="CP168" s="480" t="n"/>
      <c r="CQ168" s="474" t="n"/>
      <c r="CR168" s="474" t="n"/>
      <c r="CS168" s="429" t="n"/>
      <c r="CT168" s="681" t="n"/>
      <c r="CU168" s="681" t="n"/>
      <c r="CV168" s="555" t="n"/>
      <c r="CW168" s="481" t="n"/>
      <c r="CX168" s="481" t="n"/>
      <c r="CY168" s="481" t="n"/>
      <c r="CZ168" s="502">
        <f>CY168*AR168</f>
        <v/>
      </c>
      <c r="DA168" s="481" t="n"/>
      <c r="DB168" s="481" t="n"/>
      <c r="DC168" s="481" t="n"/>
      <c r="DD168" s="481" t="inlineStr">
        <is>
          <t>-</t>
        </is>
      </c>
      <c r="DE168" s="684">
        <f>CY168*BI168</f>
        <v/>
      </c>
      <c r="DF168" s="684">
        <f>DE168-(CY168*BH168)</f>
        <v/>
      </c>
    </row>
    <row customFormat="1" customHeight="1" ht="15" r="169" s="568">
      <c r="A169" s="464" t="inlineStr">
        <is>
          <t>K170751601</t>
        </is>
      </c>
      <c r="B169" s="464" t="n">
        <v>1010103659</v>
      </c>
      <c r="C169" s="454" t="inlineStr">
        <is>
          <t>RAW</t>
        </is>
      </c>
      <c r="D169" s="464" t="inlineStr">
        <is>
          <t>LUCIUS SELVAGE</t>
        </is>
      </c>
      <c r="E169" s="464" t="inlineStr">
        <is>
          <t>NATURAL DYED INDIGO</t>
        </is>
      </c>
      <c r="F169" s="464" t="n">
        <v>1</v>
      </c>
      <c r="G169" s="455" t="inlineStr">
        <is>
          <t>x</t>
        </is>
      </c>
      <c r="H169" s="484" t="n">
        <v>42840</v>
      </c>
      <c r="I169" s="464" t="n"/>
      <c r="J169" s="464" t="inlineStr">
        <is>
          <t>JEANS</t>
        </is>
      </c>
      <c r="K169" s="464" t="n">
        <v>62034231</v>
      </c>
      <c r="L169" s="464" t="inlineStr">
        <is>
          <t>Men's or boys' trousers and breeches of cotton denim (excl. knitted or crocheted, industrial and occupational, bib and brace overalls and underpants)</t>
        </is>
      </c>
      <c r="M169" s="553" t="inlineStr">
        <is>
          <t>MEN</t>
        </is>
      </c>
      <c r="N169" s="464" t="n"/>
      <c r="O169" s="460" t="inlineStr">
        <is>
          <t>N/A</t>
        </is>
      </c>
      <c r="P169" s="462" t="inlineStr">
        <is>
          <t>N/A</t>
        </is>
      </c>
      <c r="Q169" s="462" t="n"/>
      <c r="R169" s="462" t="inlineStr">
        <is>
          <t>NON</t>
        </is>
      </c>
      <c r="S169" s="462" t="inlineStr">
        <is>
          <t>HIGH RISE STRAIGHT</t>
        </is>
      </c>
      <c r="T169" s="462" t="inlineStr">
        <is>
          <t>28-38</t>
        </is>
      </c>
      <c r="U169" s="462" t="inlineStr">
        <is>
          <t>32-34</t>
        </is>
      </c>
      <c r="V169" s="462" t="inlineStr">
        <is>
          <t>NEW</t>
        </is>
      </c>
      <c r="W169" s="462" t="n"/>
      <c r="X169" s="462" t="inlineStr">
        <is>
          <t>KINGS OF SHUTTLE LOOM</t>
        </is>
      </c>
      <c r="Y169" s="472" t="inlineStr">
        <is>
          <t>TUNISIA</t>
        </is>
      </c>
      <c r="Z169" s="472" t="inlineStr">
        <is>
          <t>ARTLAB</t>
        </is>
      </c>
      <c r="AA169" s="472" t="inlineStr">
        <is>
          <t>ARTLAB</t>
        </is>
      </c>
      <c r="AB169" s="472" t="inlineStr">
        <is>
          <t>-</t>
        </is>
      </c>
      <c r="AC169" s="464" t="n"/>
      <c r="AD169" s="464" t="inlineStr">
        <is>
          <t>BOSSA</t>
        </is>
      </c>
      <c r="AE169" s="459" t="inlineStr">
        <is>
          <t>Org. Jeffrey RN0345</t>
        </is>
      </c>
      <c r="AF169" s="462" t="n"/>
      <c r="AG169" s="464" t="inlineStr">
        <is>
          <t>TBC</t>
        </is>
      </c>
      <c r="AH169" s="462" t="inlineStr">
        <is>
          <t>100% Sustainable fabric</t>
        </is>
      </c>
      <c r="AI169" s="462" t="inlineStr">
        <is>
          <t>100% Organic cotton</t>
        </is>
      </c>
      <c r="AJ169" s="462" t="inlineStr">
        <is>
          <t>13 oz</t>
        </is>
      </c>
      <c r="AK169" s="492" t="inlineStr">
        <is>
          <t>5,4 / 79</t>
        </is>
      </c>
      <c r="AL169" s="492" t="n">
        <v>4500</v>
      </c>
      <c r="AM169" s="492" t="n"/>
      <c r="AN169" s="462" t="inlineStr">
        <is>
          <t>TBC</t>
        </is>
      </c>
      <c r="AO169" s="466" t="n"/>
      <c r="AP169" s="466" t="n"/>
      <c r="AQ169" s="466" t="n"/>
      <c r="AR169" s="467" t="n">
        <v>2.5</v>
      </c>
      <c r="AS169" s="465" t="n"/>
      <c r="AT169" s="465" t="inlineStr">
        <is>
          <t>EUR</t>
        </is>
      </c>
      <c r="AU169" s="465" t="inlineStr">
        <is>
          <t>FOB</t>
        </is>
      </c>
      <c r="AV169" s="465" t="inlineStr">
        <is>
          <t>90 DAYS NETT</t>
        </is>
      </c>
      <c r="AW169" s="465" t="inlineStr">
        <is>
          <t>cfmd</t>
        </is>
      </c>
      <c r="AX169" s="465">
        <f>IFERROR((BI169*(1-[1]Assumptions!$K$3))*(1-BG169),0)</f>
        <v/>
      </c>
      <c r="AY169" s="465" t="n">
        <v>45</v>
      </c>
      <c r="AZ169" s="465" t="n"/>
      <c r="BA169" s="465" t="n">
        <v>26</v>
      </c>
      <c r="BB169" s="468">
        <f>IFERROR(((IF(BA169&gt;0, BA169, IF(AZ169&gt;0, AZ169, 0))))*INDEX(Assumptions!$B:$B,MATCH(Y169,Assumptions!$A:$A,0)),0)</f>
        <v/>
      </c>
      <c r="BC169" s="468">
        <f>IFERROR(((IF(BA169&gt;0, BA169, IF(AZ169&gt;0, AZ169, 0))))*INDEX(Assumptions!$C:$C,MATCH(Y169,Assumptions!$A:$A,0)),0)</f>
        <v/>
      </c>
      <c r="BD169" s="468">
        <f>IFERROR(((IF(BA169&gt;0, BA169, IF(AZ169&gt;0, AZ169, 0))))*INDEX(Assumptions!$D:$D,MATCH(Y169,Assumptions!$A:$A,0)),0)</f>
        <v/>
      </c>
      <c r="BE169" s="468">
        <f>IFERROR(((IF(BA169&gt;0, BA169, IF(AZ169&gt;0, AZ169, 0))))*INDEX(Assumptions!$G:$G,MATCH(Z169,Assumptions!$F:$F,0)),0)</f>
        <v/>
      </c>
      <c r="BF169" s="468">
        <f>SUM(BB169:BE169)</f>
        <v/>
      </c>
      <c r="BG169" s="469">
        <f>IFERROR(INDEX(Assumptions!$B:$B,MATCH(Y169,Assumptions!$A:$A,0))+INDEX(Assumptions!$C:$C,MATCH(Y169,Assumptions!$A:$A,0))+INDEX(Assumptions!$D:$D,MATCH(Y169,Assumptions!$A:$A,0))+INDEX(Assumptions!$G:$G,MATCH(Z169,Assumptions!$F:$F,0)),0)</f>
        <v/>
      </c>
      <c r="BH169" s="465">
        <f>((IF(BA169&gt;0, BA169, IF(AZ169&gt;0, AZ169, 0))))+BF169</f>
        <v/>
      </c>
      <c r="BI169" s="465">
        <f>BL169/BK169</f>
        <v/>
      </c>
      <c r="BJ169" s="465">
        <f>BL169/2.38</f>
        <v/>
      </c>
      <c r="BK169" s="462" t="n">
        <v>2.5</v>
      </c>
      <c r="BL169" s="465" t="n">
        <v>149.95</v>
      </c>
      <c r="BM169" s="523">
        <f>IF(SUM(AZ169:BA169)=0,0,(BI169-BH169)/BI169)</f>
        <v/>
      </c>
      <c r="BN169" s="465">
        <f>AY169*CA169</f>
        <v/>
      </c>
      <c r="BO169" s="465" t="inlineStr">
        <is>
          <t>-</t>
        </is>
      </c>
      <c r="BP169" s="465" t="n">
        <v>3.6</v>
      </c>
      <c r="BQ169" s="471" t="n">
        <v>42605</v>
      </c>
      <c r="BR169" s="471" t="n"/>
      <c r="BS169" s="471" t="n"/>
      <c r="BT169" s="472" t="n"/>
      <c r="BU169" s="471" t="n"/>
      <c r="BV169" s="471" t="n"/>
      <c r="BW169" s="471" t="n">
        <v>42604</v>
      </c>
      <c r="BX169" s="471" t="n">
        <v>42665</v>
      </c>
      <c r="BY169" s="471" t="n"/>
      <c r="BZ169" s="471" t="n"/>
      <c r="CA169" s="462" t="n">
        <v>17</v>
      </c>
      <c r="CB169" s="473" t="inlineStr">
        <is>
          <t>32x32</t>
        </is>
      </c>
      <c r="CC169" s="473" t="n">
        <v>3</v>
      </c>
      <c r="CD169" s="474" t="n">
        <v>42669</v>
      </c>
      <c r="CE169" s="681" t="inlineStr">
        <is>
          <t>colorname is not correct in carelabel, good fit</t>
        </is>
      </c>
      <c r="CF169" s="681" t="n"/>
      <c r="CG169" s="681" t="n"/>
      <c r="CH169" s="682" t="inlineStr">
        <is>
          <t>N/A</t>
        </is>
      </c>
      <c r="CI169" s="682" t="inlineStr">
        <is>
          <t>N/A</t>
        </is>
      </c>
      <c r="CJ169" s="477" t="inlineStr">
        <is>
          <t>N/A</t>
        </is>
      </c>
      <c r="CK169" s="694" t="n"/>
      <c r="CL169" s="480" t="n"/>
      <c r="CM169" s="480" t="n"/>
      <c r="CN169" s="480" t="n"/>
      <c r="CO169" s="480" t="n"/>
      <c r="CP169" s="480" t="n"/>
      <c r="CQ169" s="474" t="n"/>
      <c r="CR169" s="474" t="n"/>
      <c r="CS169" s="429" t="n"/>
      <c r="CT169" s="681" t="n"/>
      <c r="CU169" s="681" t="n"/>
      <c r="CV169" s="555" t="n"/>
      <c r="CW169" s="481" t="n"/>
      <c r="CX169" s="481" t="n"/>
      <c r="CY169" s="481" t="n"/>
      <c r="CZ169" s="502">
        <f>CY169*AR169</f>
        <v/>
      </c>
      <c r="DA169" s="481" t="n"/>
      <c r="DB169" s="481" t="n"/>
      <c r="DC169" s="481" t="n"/>
      <c r="DD169" s="481" t="inlineStr">
        <is>
          <t>-</t>
        </is>
      </c>
      <c r="DE169" s="684">
        <f>CY169*BI169</f>
        <v/>
      </c>
      <c r="DF169" s="684">
        <f>DE169-(CY169*BH169)</f>
        <v/>
      </c>
      <c r="DG169" s="535" t="n"/>
      <c r="DH169" s="535" t="n"/>
      <c r="DI169" s="535" t="n"/>
      <c r="DJ169" s="535" t="n"/>
      <c r="DK169" s="535" t="n"/>
      <c r="DL169" s="535" t="n"/>
      <c r="DM169" s="535" t="n"/>
      <c r="DN169" s="535" t="n"/>
      <c r="DO169" s="535" t="n"/>
      <c r="DP169" s="535" t="n"/>
    </row>
    <row customFormat="1" customHeight="1" ht="15" r="170" s="568">
      <c r="A170" s="464" t="inlineStr">
        <is>
          <t>K170751602</t>
        </is>
      </c>
      <c r="B170" s="464" t="n">
        <v>1010103660</v>
      </c>
      <c r="C170" s="464" t="inlineStr">
        <is>
          <t>DGREY</t>
        </is>
      </c>
      <c r="D170" s="464" t="inlineStr">
        <is>
          <t>LUCIUS</t>
        </is>
      </c>
      <c r="E170" s="464" t="inlineStr">
        <is>
          <t>WARP LIGHT GREY</t>
        </is>
      </c>
      <c r="F170" s="464" t="n">
        <v>1</v>
      </c>
      <c r="G170" s="455" t="inlineStr">
        <is>
          <t>x</t>
        </is>
      </c>
      <c r="H170" s="484" t="n">
        <v>42840</v>
      </c>
      <c r="I170" s="464" t="n"/>
      <c r="J170" s="464" t="inlineStr">
        <is>
          <t>JEANS</t>
        </is>
      </c>
      <c r="K170" s="464" t="n">
        <v>62034231</v>
      </c>
      <c r="L170" s="464" t="inlineStr">
        <is>
          <t>Men's or boys' trousers and breeches of cotton denim (excl. knitted or crocheted, industrial and occupational, bib and brace overalls and underpants)</t>
        </is>
      </c>
      <c r="M170" s="553" t="inlineStr">
        <is>
          <t>MEN</t>
        </is>
      </c>
      <c r="N170" s="464" t="n"/>
      <c r="O170" s="460" t="inlineStr">
        <is>
          <t>17-3</t>
        </is>
      </c>
      <c r="P170" s="462" t="inlineStr">
        <is>
          <t>PP SPRAY + RAGS (test NO RAGS)</t>
        </is>
      </c>
      <c r="Q170" s="462" t="n"/>
      <c r="R170" s="462" t="inlineStr">
        <is>
          <t>WARP</t>
        </is>
      </c>
      <c r="S170" s="462" t="inlineStr">
        <is>
          <t>HIGH RISE STRAIGHT</t>
        </is>
      </c>
      <c r="T170" s="462" t="inlineStr">
        <is>
          <t>28-38</t>
        </is>
      </c>
      <c r="U170" s="462" t="inlineStr">
        <is>
          <t>32-34</t>
        </is>
      </c>
      <c r="V170" s="462" t="inlineStr">
        <is>
          <t>NEW</t>
        </is>
      </c>
      <c r="W170" s="462" t="n"/>
      <c r="X170" s="462" t="inlineStr">
        <is>
          <t>SEASONAL MAIN</t>
        </is>
      </c>
      <c r="Y170" s="472" t="inlineStr">
        <is>
          <t>TUNISIA</t>
        </is>
      </c>
      <c r="Z170" s="472" t="inlineStr">
        <is>
          <t>ARTLAB</t>
        </is>
      </c>
      <c r="AA170" s="472" t="inlineStr">
        <is>
          <t>ARTLAB</t>
        </is>
      </c>
      <c r="AB170" s="472" t="inlineStr">
        <is>
          <t>INTERWASHING</t>
        </is>
      </c>
      <c r="AC170" s="464" t="n"/>
      <c r="AD170" s="459" t="inlineStr">
        <is>
          <t>CALIK</t>
        </is>
      </c>
      <c r="AE170" s="462" t="n"/>
      <c r="AF170" s="462" t="inlineStr">
        <is>
          <t>D7583R101 Gleen Black OD Black</t>
        </is>
      </c>
      <c r="AG170" s="464" t="inlineStr">
        <is>
          <t>TBC</t>
        </is>
      </c>
      <c r="AH170" s="500" t="inlineStr">
        <is>
          <t>93% Sustainable fabric</t>
        </is>
      </c>
      <c r="AI170" s="462" t="inlineStr">
        <is>
          <t>78% Organic cotton, 15% recycled cotton, 5% polyester, 2% elastane</t>
        </is>
      </c>
      <c r="AJ170" s="462" t="inlineStr">
        <is>
          <t>13,5 oz</t>
        </is>
      </c>
      <c r="AK170" s="465" t="inlineStr">
        <is>
          <t>4,7 / 155</t>
        </is>
      </c>
      <c r="AL170" s="492" t="n"/>
      <c r="AM170" s="492" t="n"/>
      <c r="AN170" s="462" t="inlineStr">
        <is>
          <t>225M ORDERED BY MARIA</t>
        </is>
      </c>
      <c r="AO170" s="466" t="n"/>
      <c r="AP170" s="466" t="n"/>
      <c r="AQ170" s="466" t="n"/>
      <c r="AR170" s="467" t="n">
        <v>1.3</v>
      </c>
      <c r="AS170" s="465" t="n"/>
      <c r="AT170" s="465" t="inlineStr">
        <is>
          <t>EUR</t>
        </is>
      </c>
      <c r="AU170" s="465" t="inlineStr">
        <is>
          <t>FOB</t>
        </is>
      </c>
      <c r="AV170" s="465" t="inlineStr">
        <is>
          <t>90 DAYS NETT</t>
        </is>
      </c>
      <c r="AW170" s="465" t="inlineStr">
        <is>
          <t>cfmd</t>
        </is>
      </c>
      <c r="AX170" s="465">
        <f>IFERROR((BI170*(1-[1]Assumptions!$K$3))*(1-BG170),0)</f>
        <v/>
      </c>
      <c r="AY170" s="465" t="n">
        <v>45</v>
      </c>
      <c r="AZ170" s="465" t="n"/>
      <c r="BA170" s="465" t="n">
        <v>21.8</v>
      </c>
      <c r="BB170" s="468">
        <f>IFERROR(((IF(BA170&gt;0, BA170, IF(AZ170&gt;0, AZ170, 0))))*INDEX(Assumptions!$B:$B,MATCH(Y170,Assumptions!$A:$A,0)),0)</f>
        <v/>
      </c>
      <c r="BC170" s="468">
        <f>IFERROR(((IF(BA170&gt;0, BA170, IF(AZ170&gt;0, AZ170, 0))))*INDEX(Assumptions!$C:$C,MATCH(Y170,Assumptions!$A:$A,0)),0)</f>
        <v/>
      </c>
      <c r="BD170" s="468">
        <f>IFERROR(((IF(BA170&gt;0, BA170, IF(AZ170&gt;0, AZ170, 0))))*INDEX(Assumptions!$D:$D,MATCH(Y170,Assumptions!$A:$A,0)),0)</f>
        <v/>
      </c>
      <c r="BE170" s="468">
        <f>IFERROR(((IF(BA170&gt;0, BA170, IF(AZ170&gt;0, AZ170, 0))))*INDEX(Assumptions!$G:$G,MATCH(Z170,Assumptions!$F:$F,0)),0)</f>
        <v/>
      </c>
      <c r="BF170" s="468">
        <f>SUM(BB170:BE170)</f>
        <v/>
      </c>
      <c r="BG170" s="469">
        <f>IFERROR(INDEX(Assumptions!$B:$B,MATCH(Y170,Assumptions!$A:$A,0))+INDEX(Assumptions!$C:$C,MATCH(Y170,Assumptions!$A:$A,0))+INDEX(Assumptions!$D:$D,MATCH(Y170,Assumptions!$A:$A,0))+INDEX(Assumptions!$G:$G,MATCH(Z170,Assumptions!$F:$F,0)),0)</f>
        <v/>
      </c>
      <c r="BH170" s="465">
        <f>((IF(BA170&gt;0, BA170, IF(AZ170&gt;0, AZ170, 0))))+BF170</f>
        <v/>
      </c>
      <c r="BI170" s="465">
        <f>BL170/BK170</f>
        <v/>
      </c>
      <c r="BJ170" s="465">
        <f>BL170/2.38</f>
        <v/>
      </c>
      <c r="BK170" s="462" t="n">
        <v>2.5</v>
      </c>
      <c r="BL170" s="465" t="n">
        <v>139.95</v>
      </c>
      <c r="BM170" s="523">
        <f>IF(SUM(AZ170:BA170)=0,0,(BI170-BH170)/BI170)</f>
        <v/>
      </c>
      <c r="BN170" s="465">
        <f>AY170*CA170</f>
        <v/>
      </c>
      <c r="BO170" s="465" t="n">
        <v>4.65</v>
      </c>
      <c r="BP170" s="465" t="n">
        <v>3.25</v>
      </c>
      <c r="BQ170" s="471" t="n">
        <v>42605</v>
      </c>
      <c r="BR170" s="471" t="n"/>
      <c r="BS170" s="471" t="n"/>
      <c r="BT170" s="472" t="n"/>
      <c r="BU170" s="471" t="n"/>
      <c r="BV170" s="471" t="n"/>
      <c r="BW170" s="471" t="n">
        <v>42604</v>
      </c>
      <c r="BX170" s="471" t="n">
        <v>42665</v>
      </c>
      <c r="BY170" s="471" t="n"/>
      <c r="BZ170" s="471" t="n"/>
      <c r="CA170" s="462" t="n">
        <v>17</v>
      </c>
      <c r="CB170" s="473" t="inlineStr">
        <is>
          <t>32x32</t>
        </is>
      </c>
      <c r="CC170" s="473" t="n">
        <v>3</v>
      </c>
      <c r="CD170" s="474" t="n">
        <v>42669</v>
      </c>
      <c r="CE170" s="681" t="inlineStr">
        <is>
          <t>good fit</t>
        </is>
      </c>
      <c r="CF170" s="681" t="inlineStr">
        <is>
          <t>good fit</t>
        </is>
      </c>
      <c r="CG170" s="681" t="n"/>
      <c r="CH170" s="501" t="inlineStr">
        <is>
          <t>32X32</t>
        </is>
      </c>
      <c r="CI170" s="682" t="n">
        <v>42768</v>
      </c>
      <c r="CJ170" s="477" t="n">
        <v>42747</v>
      </c>
      <c r="CK170" s="683" t="n">
        <v>42821</v>
      </c>
      <c r="CL170" s="480" t="inlineStr">
        <is>
          <t>2 tests one with all pattern pcs in grain one with only WB not in grain</t>
        </is>
      </c>
      <c r="CM170" s="480" t="n"/>
      <c r="CN170" s="480" t="n"/>
      <c r="CO170" s="480" t="n"/>
      <c r="CP170" s="480" t="n"/>
      <c r="CQ170" s="474" t="n"/>
      <c r="CR170" s="474" t="n"/>
      <c r="CS170" s="429" t="n"/>
      <c r="CT170" s="681" t="n"/>
      <c r="CU170" s="681" t="n"/>
      <c r="CV170" s="555" t="n"/>
      <c r="CW170" s="481" t="n"/>
      <c r="CX170" s="481" t="n"/>
      <c r="CY170" s="481" t="n"/>
      <c r="CZ170" s="502">
        <f>CY170*AR170</f>
        <v/>
      </c>
      <c r="DA170" s="481" t="n"/>
      <c r="DB170" s="481" t="n"/>
      <c r="DC170" s="481" t="n"/>
      <c r="DD170" s="481" t="inlineStr">
        <is>
          <t>-</t>
        </is>
      </c>
      <c r="DE170" s="684">
        <f>CY170*BI170</f>
        <v/>
      </c>
      <c r="DF170" s="684">
        <f>DE170-(CY170*BH170)</f>
        <v/>
      </c>
    </row>
    <row customFormat="1" customHeight="1" ht="15" r="171" s="568">
      <c r="A171" s="415" t="inlineStr">
        <is>
          <t>K170751603</t>
        </is>
      </c>
      <c r="B171" s="415" t="n">
        <v>1010103661</v>
      </c>
      <c r="C171" s="404" t="inlineStr">
        <is>
          <t>D.USED</t>
        </is>
      </c>
      <c r="D171" s="415" t="inlineStr">
        <is>
          <t>LUCIUS</t>
        </is>
      </c>
      <c r="E171" s="415" t="inlineStr">
        <is>
          <t>DARK 3D</t>
        </is>
      </c>
      <c r="F171" s="415" t="n">
        <v>2</v>
      </c>
      <c r="G171" s="405" t="n"/>
      <c r="H171" s="674" t="n"/>
      <c r="I171" s="415" t="n"/>
      <c r="J171" s="415" t="inlineStr">
        <is>
          <t>JEANS</t>
        </is>
      </c>
      <c r="K171" s="532" t="n">
        <v>62034231</v>
      </c>
      <c r="L171" s="532" t="inlineStr">
        <is>
          <t>Men's or boys' trousers and breeches of cotton denim (excl. knitted or crocheted, industrial and occupational, bib and brace overalls and underpants)</t>
        </is>
      </c>
      <c r="M171" s="524" t="inlineStr">
        <is>
          <t>MEN</t>
        </is>
      </c>
      <c r="N171" s="415" t="n"/>
      <c r="O171" s="411" t="inlineStr">
        <is>
          <t>3-2</t>
        </is>
      </c>
      <c r="P171" s="508" t="inlineStr">
        <is>
          <t>NON BLEACH</t>
        </is>
      </c>
      <c r="Q171" s="508" t="n"/>
      <c r="R171" s="508" t="inlineStr">
        <is>
          <t>NON</t>
        </is>
      </c>
      <c r="S171" s="508" t="inlineStr">
        <is>
          <t>HIGH RISE STRAIGHT</t>
        </is>
      </c>
      <c r="T171" s="508" t="inlineStr">
        <is>
          <t>28-38</t>
        </is>
      </c>
      <c r="U171" s="508" t="inlineStr">
        <is>
          <t>32-34</t>
        </is>
      </c>
      <c r="V171" s="508" t="inlineStr">
        <is>
          <t>NEW</t>
        </is>
      </c>
      <c r="W171" s="508" t="n"/>
      <c r="X171" s="416" t="inlineStr">
        <is>
          <t>SEASONAL MAIN</t>
        </is>
      </c>
      <c r="Y171" s="427" t="inlineStr">
        <is>
          <t>TUNISIA</t>
        </is>
      </c>
      <c r="Z171" s="427" t="inlineStr">
        <is>
          <t>ARTLAB</t>
        </is>
      </c>
      <c r="AA171" s="427" t="inlineStr">
        <is>
          <t>ARTLAB</t>
        </is>
      </c>
      <c r="AB171" s="427" t="inlineStr">
        <is>
          <t>INTERWASHING</t>
        </is>
      </c>
      <c r="AC171" s="415" t="n"/>
      <c r="AD171" s="415" t="inlineStr">
        <is>
          <t>ORTA</t>
        </is>
      </c>
      <c r="AE171" s="508" t="n">
        <v>9560</v>
      </c>
      <c r="AF171" s="508" t="n"/>
      <c r="AG171" s="415" t="inlineStr">
        <is>
          <t>TBC</t>
        </is>
      </c>
      <c r="AH171" s="508" t="inlineStr">
        <is>
          <t>56% Sustainable fabric</t>
        </is>
      </c>
      <c r="AI171" s="508" t="inlineStr">
        <is>
          <t>56% Organic cotton (warp), 44% cotton (weft)</t>
        </is>
      </c>
      <c r="AJ171" s="416" t="inlineStr">
        <is>
          <t>15 oz</t>
        </is>
      </c>
      <c r="AK171" s="506" t="inlineStr">
        <is>
          <t>5,35 / 150</t>
        </is>
      </c>
      <c r="AL171" s="506" t="n"/>
      <c r="AM171" s="506" t="n"/>
      <c r="AN171" s="508" t="inlineStr">
        <is>
          <t>135M ORDERED BY MARIA</t>
        </is>
      </c>
      <c r="AO171" s="419" t="n"/>
      <c r="AP171" s="419" t="n"/>
      <c r="AQ171" s="419" t="n"/>
      <c r="AR171" s="420" t="n">
        <v>1.38</v>
      </c>
      <c r="AS171" s="421" t="n"/>
      <c r="AT171" s="421" t="inlineStr">
        <is>
          <t>EUR</t>
        </is>
      </c>
      <c r="AU171" s="421" t="inlineStr">
        <is>
          <t>FOB</t>
        </is>
      </c>
      <c r="AV171" s="421" t="inlineStr">
        <is>
          <t>90 DAYS NETT</t>
        </is>
      </c>
      <c r="AW171" s="421" t="inlineStr">
        <is>
          <t>cfmd</t>
        </is>
      </c>
      <c r="AX171" s="421">
        <f>IFERROR((BI171*(1-[1]Assumptions!$K$3))*(1-BG171),0)</f>
        <v/>
      </c>
      <c r="AY171" s="421" t="n">
        <v>45</v>
      </c>
      <c r="AZ171" s="421" t="n"/>
      <c r="BA171" s="421" t="n">
        <v>22.5</v>
      </c>
      <c r="BB171" s="422">
        <f>IFERROR(((IF(BA171&gt;0, BA171, IF(AZ171&gt;0, AZ171, 0))))*INDEX(Assumptions!$B:$B,MATCH(Y171,Assumptions!$A:$A,0)),0)</f>
        <v/>
      </c>
      <c r="BC171" s="422">
        <f>IFERROR(((IF(BA171&gt;0, BA171, IF(AZ171&gt;0, AZ171, 0))))*INDEX(Assumptions!$C:$C,MATCH(Y171,Assumptions!$A:$A,0)),0)</f>
        <v/>
      </c>
      <c r="BD171" s="422">
        <f>IFERROR(((IF(BA171&gt;0, BA171, IF(AZ171&gt;0, AZ171, 0))))*INDEX(Assumptions!$D:$D,MATCH(Y171,Assumptions!$A:$A,0)),0)</f>
        <v/>
      </c>
      <c r="BE171" s="422">
        <f>IFERROR(((IF(BA171&gt;0, BA171, IF(AZ171&gt;0, AZ171, 0))))*INDEX(Assumptions!$G:$G,MATCH(Z171,Assumptions!$F:$F,0)),0)</f>
        <v/>
      </c>
      <c r="BF171" s="422">
        <f>SUM(BB171:BE171)</f>
        <v/>
      </c>
      <c r="BG171" s="423">
        <f>IFERROR(INDEX(Assumptions!$B:$B,MATCH(Y171,Assumptions!$A:$A,0))+INDEX(Assumptions!$C:$C,MATCH(Y171,Assumptions!$A:$A,0))+INDEX(Assumptions!$D:$D,MATCH(Y171,Assumptions!$A:$A,0))+INDEX(Assumptions!$G:$G,MATCH(Z171,Assumptions!$F:$F,0)),0)</f>
        <v/>
      </c>
      <c r="BH171" s="421">
        <f>((IF(BA171&gt;0, BA171, IF(AZ171&gt;0, AZ171, 0))))+BF171</f>
        <v/>
      </c>
      <c r="BI171" s="421">
        <f>BL171/BK171</f>
        <v/>
      </c>
      <c r="BJ171" s="421">
        <f>BL171/2.38</f>
        <v/>
      </c>
      <c r="BK171" s="508" t="n">
        <v>2.5</v>
      </c>
      <c r="BL171" s="421" t="n">
        <v>129.95</v>
      </c>
      <c r="BM171" s="510">
        <f>IF(SUM(AZ171:BA171)=0,0,(BI171-BH171)/BI171)</f>
        <v/>
      </c>
      <c r="BN171" s="421">
        <f>AY171*CA171</f>
        <v/>
      </c>
      <c r="BO171" s="421" t="n">
        <v>3.8</v>
      </c>
      <c r="BP171" s="421" t="n">
        <v>3.25</v>
      </c>
      <c r="BQ171" s="425" t="n">
        <v>42605</v>
      </c>
      <c r="BR171" s="425" t="n"/>
      <c r="BS171" s="425" t="n"/>
      <c r="BT171" s="427" t="n"/>
      <c r="BU171" s="425" t="n"/>
      <c r="BV171" s="425" t="n"/>
      <c r="BW171" s="425" t="n">
        <v>42604</v>
      </c>
      <c r="BX171" s="425" t="n">
        <v>42665</v>
      </c>
      <c r="BY171" s="513" t="inlineStr">
        <is>
          <t>NEW TEST COPY INPUT, IMPROVE HANDFEEL</t>
        </is>
      </c>
      <c r="BZ171" s="513" t="n"/>
      <c r="CA171" s="508" t="n">
        <v>17</v>
      </c>
      <c r="CB171" s="429" t="inlineStr">
        <is>
          <t>32x32</t>
        </is>
      </c>
      <c r="CC171" s="429" t="n">
        <v>3</v>
      </c>
      <c r="CD171" s="430" t="n">
        <v>42669</v>
      </c>
      <c r="CE171" s="675" t="inlineStr">
        <is>
          <t>good fit</t>
        </is>
      </c>
      <c r="CF171" s="675" t="inlineStr">
        <is>
          <t>good fit</t>
        </is>
      </c>
      <c r="CG171" s="675" t="n"/>
      <c r="CH171" s="676" t="inlineStr">
        <is>
          <t>TEST</t>
        </is>
      </c>
      <c r="CI171" s="676" t="n">
        <v>42767</v>
      </c>
      <c r="CJ171" s="433" t="inlineStr">
        <is>
          <t>TEST</t>
        </is>
      </c>
      <c r="CK171" s="690" t="n"/>
      <c r="CL171" s="435" t="inlineStr">
        <is>
          <t>check spec length</t>
        </is>
      </c>
      <c r="CM171" s="435" t="n"/>
      <c r="CN171" s="435" t="n">
        <v>42860</v>
      </c>
      <c r="CO171" s="435" t="n"/>
      <c r="CP171" s="435" t="n"/>
      <c r="CQ171" s="430" t="n">
        <v>42948</v>
      </c>
      <c r="CR171" s="430" t="inlineStr">
        <is>
          <t>Tunisia</t>
        </is>
      </c>
      <c r="CS171" s="429" t="n">
        <v>5</v>
      </c>
      <c r="CT171" s="675" t="inlineStr">
        <is>
          <t>inseam + 2 and half seat +1.2 average</t>
        </is>
      </c>
      <c r="CU171" s="675" t="inlineStr">
        <is>
          <t>inseam + 2 and half seat +1.2 average</t>
        </is>
      </c>
      <c r="CV171" s="490" t="n"/>
      <c r="CW171" s="438" t="n"/>
      <c r="CX171" s="438" t="n"/>
      <c r="CY171" s="438" t="n">
        <v>310</v>
      </c>
      <c r="CZ171" s="439">
        <f>CY171*AR171</f>
        <v/>
      </c>
      <c r="DA171" s="438" t="n"/>
      <c r="DB171" s="438" t="n"/>
      <c r="DC171" s="438" t="n"/>
      <c r="DD171" s="438" t="n">
        <v>4013304</v>
      </c>
      <c r="DE171" s="678">
        <f>CY171*BI171</f>
        <v/>
      </c>
      <c r="DF171" s="678">
        <f>DE171-(CY171*BH171)</f>
        <v/>
      </c>
      <c r="DG171" s="530" t="n"/>
      <c r="DH171" s="530" t="n"/>
      <c r="DI171" s="530" t="n"/>
      <c r="DJ171" s="530" t="n"/>
      <c r="DK171" s="530" t="n"/>
      <c r="DL171" s="530" t="n"/>
      <c r="DM171" s="530" t="n"/>
      <c r="DN171" s="530" t="n"/>
      <c r="DO171" s="530" t="n"/>
      <c r="DP171" s="530" t="n"/>
    </row>
    <row customFormat="1" customHeight="1" ht="15" r="172" s="568">
      <c r="A172" s="464" t="inlineStr">
        <is>
          <t>K170751604</t>
        </is>
      </c>
      <c r="B172" s="464" t="n">
        <v>1010103662</v>
      </c>
      <c r="C172" s="454" t="inlineStr">
        <is>
          <t>D.USED</t>
        </is>
      </c>
      <c r="D172" s="464" t="inlineStr">
        <is>
          <t>LUCIUS</t>
        </is>
      </c>
      <c r="E172" s="464" t="inlineStr">
        <is>
          <t>VINTAGE DARK TINT</t>
        </is>
      </c>
      <c r="F172" s="464" t="n">
        <v>2</v>
      </c>
      <c r="G172" s="455" t="inlineStr">
        <is>
          <t>x</t>
        </is>
      </c>
      <c r="H172" s="484" t="n">
        <v>42840</v>
      </c>
      <c r="I172" s="464" t="n"/>
      <c r="J172" s="464" t="inlineStr">
        <is>
          <t>JEANS</t>
        </is>
      </c>
      <c r="K172" s="464" t="n">
        <v>62034231</v>
      </c>
      <c r="L172" s="464" t="inlineStr">
        <is>
          <t>Men's or boys' trousers and breeches of cotton denim (excl. knitted or crocheted, industrial and occupational, bib and brace overalls and underpants)</t>
        </is>
      </c>
      <c r="M172" s="553" t="inlineStr">
        <is>
          <t>MEN</t>
        </is>
      </c>
      <c r="N172" s="464" t="n"/>
      <c r="O172" s="460" t="inlineStr">
        <is>
          <t>3-5</t>
        </is>
      </c>
      <c r="P172" s="462" t="inlineStr">
        <is>
          <t>NON BLEACH</t>
        </is>
      </c>
      <c r="Q172" s="462" t="n"/>
      <c r="R172" s="462" t="inlineStr">
        <is>
          <t>NON</t>
        </is>
      </c>
      <c r="S172" s="462" t="inlineStr">
        <is>
          <t>HIGH RISE STRAIGHT</t>
        </is>
      </c>
      <c r="T172" s="462" t="inlineStr">
        <is>
          <t>28-38</t>
        </is>
      </c>
      <c r="U172" s="462" t="inlineStr">
        <is>
          <t>32-34</t>
        </is>
      </c>
      <c r="V172" s="462" t="inlineStr">
        <is>
          <t>NEW</t>
        </is>
      </c>
      <c r="W172" s="462" t="n"/>
      <c r="X172" s="462" t="inlineStr">
        <is>
          <t>KINGS OF LAUNDRY</t>
        </is>
      </c>
      <c r="Y172" s="472" t="inlineStr">
        <is>
          <t>TUNISIA</t>
        </is>
      </c>
      <c r="Z172" s="472" t="inlineStr">
        <is>
          <t>ARTLAB</t>
        </is>
      </c>
      <c r="AA172" s="472" t="inlineStr">
        <is>
          <t>JEANS SERVICES</t>
        </is>
      </c>
      <c r="AB172" s="472" t="inlineStr">
        <is>
          <t>ELLETI</t>
        </is>
      </c>
      <c r="AC172" s="464" t="n"/>
      <c r="AD172" s="464" t="inlineStr">
        <is>
          <t>ORTA</t>
        </is>
      </c>
      <c r="AE172" s="462" t="n">
        <v>9560</v>
      </c>
      <c r="AF172" s="462" t="n"/>
      <c r="AG172" s="464" t="inlineStr">
        <is>
          <t>TBC</t>
        </is>
      </c>
      <c r="AH172" s="462" t="inlineStr">
        <is>
          <t>56% Sustainable fabric</t>
        </is>
      </c>
      <c r="AI172" s="462" t="inlineStr">
        <is>
          <t>56% Organic cotton (warp), 44% cotton (weft)</t>
        </is>
      </c>
      <c r="AJ172" s="462" t="inlineStr">
        <is>
          <t>15 oz</t>
        </is>
      </c>
      <c r="AK172" s="492" t="inlineStr">
        <is>
          <t>5,35 / 150</t>
        </is>
      </c>
      <c r="AL172" s="492" t="n"/>
      <c r="AM172" s="492" t="n"/>
      <c r="AN172" s="462" t="inlineStr">
        <is>
          <t>135M ORDERED BY MARIA</t>
        </is>
      </c>
      <c r="AO172" s="466" t="n"/>
      <c r="AP172" s="466" t="n"/>
      <c r="AQ172" s="466" t="n"/>
      <c r="AR172" s="467" t="n">
        <v>1.38</v>
      </c>
      <c r="AS172" s="465" t="n"/>
      <c r="AT172" s="465" t="inlineStr">
        <is>
          <t>EUR</t>
        </is>
      </c>
      <c r="AU172" s="465" t="inlineStr">
        <is>
          <t>FOB</t>
        </is>
      </c>
      <c r="AV172" s="465" t="inlineStr">
        <is>
          <t>90 DAYS NETT</t>
        </is>
      </c>
      <c r="AW172" s="465" t="inlineStr">
        <is>
          <t>cfmd</t>
        </is>
      </c>
      <c r="AX172" s="465">
        <f>IFERROR((BI172*(1-[1]Assumptions!$K$3))*(1-BG172),0)</f>
        <v/>
      </c>
      <c r="AY172" s="465" t="n">
        <v>45</v>
      </c>
      <c r="AZ172" s="465" t="n"/>
      <c r="BA172" s="465" t="n">
        <v>31.5</v>
      </c>
      <c r="BB172" s="468">
        <f>IFERROR(((IF(BA172&gt;0, BA172, IF(AZ172&gt;0, AZ172, 0))))*INDEX(Assumptions!$B:$B,MATCH(Y172,Assumptions!$A:$A,0)),0)</f>
        <v/>
      </c>
      <c r="BC172" s="468">
        <f>IFERROR(((IF(BA172&gt;0, BA172, IF(AZ172&gt;0, AZ172, 0))))*INDEX(Assumptions!$C:$C,MATCH(Y172,Assumptions!$A:$A,0)),0)</f>
        <v/>
      </c>
      <c r="BD172" s="468">
        <f>IFERROR(((IF(BA172&gt;0, BA172, IF(AZ172&gt;0, AZ172, 0))))*INDEX(Assumptions!$D:$D,MATCH(Y172,Assumptions!$A:$A,0)),0)</f>
        <v/>
      </c>
      <c r="BE172" s="468">
        <f>IFERROR(((IF(BA172&gt;0, BA172, IF(AZ172&gt;0, AZ172, 0))))*INDEX(Assumptions!$G:$G,MATCH(Z172,Assumptions!$F:$F,0)),0)</f>
        <v/>
      </c>
      <c r="BF172" s="468">
        <f>SUM(BB172:BE172)</f>
        <v/>
      </c>
      <c r="BG172" s="469">
        <f>IFERROR(INDEX(Assumptions!$B:$B,MATCH(Y172,Assumptions!$A:$A,0))+INDEX(Assumptions!$C:$C,MATCH(Y172,Assumptions!$A:$A,0))+INDEX(Assumptions!$D:$D,MATCH(Y172,Assumptions!$A:$A,0))+INDEX(Assumptions!$G:$G,MATCH(Z172,Assumptions!$F:$F,0)),0)</f>
        <v/>
      </c>
      <c r="BH172" s="465">
        <f>((IF(BA172&gt;0, BA172, IF(AZ172&gt;0, AZ172, 0))))+BF172</f>
        <v/>
      </c>
      <c r="BI172" s="465">
        <f>BL172/BK172</f>
        <v/>
      </c>
      <c r="BJ172" s="465">
        <f>BL172/2.38</f>
        <v/>
      </c>
      <c r="BK172" s="462" t="n">
        <v>2.5</v>
      </c>
      <c r="BL172" s="465" t="n">
        <v>169.95</v>
      </c>
      <c r="BM172" s="523">
        <f>IF(SUM(AZ172:BA172)=0,0,(BI172-BH172)/BI172)</f>
        <v/>
      </c>
      <c r="BN172" s="465">
        <f>AY172*CA172</f>
        <v/>
      </c>
      <c r="BO172" s="465" t="n">
        <v>13</v>
      </c>
      <c r="BP172" s="465" t="n">
        <v>3.1</v>
      </c>
      <c r="BQ172" s="471" t="n">
        <v>42605</v>
      </c>
      <c r="BR172" s="471" t="n"/>
      <c r="BS172" s="471" t="n"/>
      <c r="BT172" s="472" t="n"/>
      <c r="BU172" s="471" t="n"/>
      <c r="BV172" s="471" t="n"/>
      <c r="BW172" s="471" t="n">
        <v>42604</v>
      </c>
      <c r="BX172" s="471" t="n">
        <v>42665</v>
      </c>
      <c r="BY172" s="527" t="inlineStr">
        <is>
          <t xml:space="preserve"> NEW TEST COPY INPUT BUT CXL KNEE PATCH , NEEDS TO BE SUSTAINABLE</t>
        </is>
      </c>
      <c r="BZ172" s="527" t="n"/>
      <c r="CA172" s="462" t="n">
        <v>17</v>
      </c>
      <c r="CB172" s="473" t="inlineStr">
        <is>
          <t>32x32</t>
        </is>
      </c>
      <c r="CC172" s="473" t="n">
        <v>17</v>
      </c>
      <c r="CD172" s="474" t="n">
        <v>42669</v>
      </c>
      <c r="CE172" s="681" t="inlineStr">
        <is>
          <t xml:space="preserve">5 cm too long. In general 1 size too big. </t>
        </is>
      </c>
      <c r="CF172" s="681" t="inlineStr">
        <is>
          <t xml:space="preserve">5 cm too long. In general 1 size too big. </t>
        </is>
      </c>
      <c r="CG172" s="681" t="n"/>
      <c r="CH172" s="501" t="inlineStr">
        <is>
          <t>NOT</t>
        </is>
      </c>
      <c r="CI172" s="682" t="n">
        <v>42767</v>
      </c>
      <c r="CJ172" s="477" t="n">
        <v>42747</v>
      </c>
      <c r="CK172" s="683" t="inlineStr">
        <is>
          <t>ex facty 25-02-17</t>
        </is>
      </c>
      <c r="CL172" s="479" t="inlineStr">
        <is>
          <t>send pattern for approval grain direction</t>
        </is>
      </c>
      <c r="CM172" s="480" t="n"/>
      <c r="CN172" s="480" t="n"/>
      <c r="CO172" s="480" t="n"/>
      <c r="CP172" s="480" t="n"/>
      <c r="CQ172" s="474" t="n"/>
      <c r="CR172" s="474" t="n"/>
      <c r="CS172" s="429" t="n"/>
      <c r="CT172" s="681" t="n"/>
      <c r="CU172" s="681" t="n"/>
      <c r="CV172" s="555" t="n"/>
      <c r="CW172" s="481" t="n"/>
      <c r="CX172" s="481" t="n"/>
      <c r="CY172" s="481" t="n"/>
      <c r="CZ172" s="502">
        <f>CY172*AR172</f>
        <v/>
      </c>
      <c r="DA172" s="481" t="n"/>
      <c r="DB172" s="481" t="n"/>
      <c r="DC172" s="481" t="n"/>
      <c r="DD172" s="481" t="inlineStr">
        <is>
          <t>-</t>
        </is>
      </c>
      <c r="DE172" s="684">
        <f>CY172*BI172</f>
        <v/>
      </c>
      <c r="DF172" s="684">
        <f>DE172-(CY172*BH172)</f>
        <v/>
      </c>
    </row>
    <row customFormat="1" customHeight="1" ht="15" r="173" s="568">
      <c r="A173" s="464" t="inlineStr">
        <is>
          <t>K170751605</t>
        </is>
      </c>
      <c r="B173" s="464" t="n">
        <v>1010103663</v>
      </c>
      <c r="C173" s="454" t="inlineStr">
        <is>
          <t>L.USED</t>
        </is>
      </c>
      <c r="D173" s="464" t="inlineStr">
        <is>
          <t>LUCIUS</t>
        </is>
      </c>
      <c r="E173" s="464" t="inlineStr">
        <is>
          <t>VINTAGE TINT MARBLE UNPICKED HEM</t>
        </is>
      </c>
      <c r="F173" s="464" t="n">
        <v>1</v>
      </c>
      <c r="G173" s="455" t="inlineStr">
        <is>
          <t>x</t>
        </is>
      </c>
      <c r="H173" s="484" t="n">
        <v>42840</v>
      </c>
      <c r="I173" s="464" t="n"/>
      <c r="J173" s="464" t="inlineStr">
        <is>
          <t>JEANS</t>
        </is>
      </c>
      <c r="K173" s="464" t="n">
        <v>62034231</v>
      </c>
      <c r="L173" s="464" t="inlineStr">
        <is>
          <t>Men's or boys' trousers and breeches of cotton denim (excl. knitted or crocheted, industrial and occupational, bib and brace overalls and underpants)</t>
        </is>
      </c>
      <c r="M173" s="553" t="inlineStr">
        <is>
          <t>MEN</t>
        </is>
      </c>
      <c r="N173" s="464" t="n"/>
      <c r="O173" s="460" t="inlineStr">
        <is>
          <t>3-7</t>
        </is>
      </c>
      <c r="P173" s="462" t="inlineStr">
        <is>
          <t>PP SPRAY</t>
        </is>
      </c>
      <c r="Q173" s="462" t="n"/>
      <c r="R173" s="462" t="inlineStr">
        <is>
          <t>NON</t>
        </is>
      </c>
      <c r="S173" s="462" t="inlineStr">
        <is>
          <t>HIGH RISE STRAIGHT</t>
        </is>
      </c>
      <c r="T173" s="462" t="inlineStr">
        <is>
          <t>28-38</t>
        </is>
      </c>
      <c r="U173" s="462" t="inlineStr">
        <is>
          <t>32-34</t>
        </is>
      </c>
      <c r="V173" s="462" t="inlineStr">
        <is>
          <t>NEW</t>
        </is>
      </c>
      <c r="W173" s="462" t="n"/>
      <c r="X173" s="462" t="inlineStr">
        <is>
          <t>SEASONAL MAIN</t>
        </is>
      </c>
      <c r="Y173" s="472" t="inlineStr">
        <is>
          <t>TUNISIA</t>
        </is>
      </c>
      <c r="Z173" s="472" t="inlineStr">
        <is>
          <t>ARTLAB</t>
        </is>
      </c>
      <c r="AA173" s="472" t="inlineStr">
        <is>
          <t>ARTLAB</t>
        </is>
      </c>
      <c r="AB173" s="472" t="inlineStr">
        <is>
          <t>INTERWASHING</t>
        </is>
      </c>
      <c r="AC173" s="464" t="n"/>
      <c r="AD173" s="464" t="inlineStr">
        <is>
          <t>ORTA</t>
        </is>
      </c>
      <c r="AE173" s="462" t="n">
        <v>9560</v>
      </c>
      <c r="AF173" s="462" t="n"/>
      <c r="AG173" s="464" t="inlineStr">
        <is>
          <t>TBC</t>
        </is>
      </c>
      <c r="AH173" s="462" t="inlineStr">
        <is>
          <t>56% Sustainable fabric</t>
        </is>
      </c>
      <c r="AI173" s="462" t="inlineStr">
        <is>
          <t>56% Organic cotton (warp), 44% cotton (weft)</t>
        </is>
      </c>
      <c r="AJ173" s="462" t="inlineStr">
        <is>
          <t>15 oz</t>
        </is>
      </c>
      <c r="AK173" s="492" t="inlineStr">
        <is>
          <t>5,35 / 150</t>
        </is>
      </c>
      <c r="AL173" s="492" t="n"/>
      <c r="AM173" s="492" t="n"/>
      <c r="AN173" s="462" t="inlineStr">
        <is>
          <t>135M ORDERED BY MARIA</t>
        </is>
      </c>
      <c r="AO173" s="466" t="n"/>
      <c r="AP173" s="466" t="n"/>
      <c r="AQ173" s="466" t="n"/>
      <c r="AR173" s="467" t="n">
        <v>1.38</v>
      </c>
      <c r="AS173" s="465" t="n"/>
      <c r="AT173" s="465" t="inlineStr">
        <is>
          <t>EUR</t>
        </is>
      </c>
      <c r="AU173" s="465" t="inlineStr">
        <is>
          <t>FOB</t>
        </is>
      </c>
      <c r="AV173" s="465" t="inlineStr">
        <is>
          <t>90 DAYS NETT</t>
        </is>
      </c>
      <c r="AW173" s="465" t="inlineStr">
        <is>
          <t>cfmd</t>
        </is>
      </c>
      <c r="AX173" s="465">
        <f>IFERROR((BI173*(1-[1]Assumptions!$K$3))*(1-BG173),0)</f>
        <v/>
      </c>
      <c r="AY173" s="465" t="n">
        <v>45</v>
      </c>
      <c r="AZ173" s="465" t="n"/>
      <c r="BA173" s="465" t="n">
        <v>26.9</v>
      </c>
      <c r="BB173" s="468">
        <f>IFERROR(((IF(BA173&gt;0, BA173, IF(AZ173&gt;0, AZ173, 0))))*INDEX(Assumptions!$B:$B,MATCH(Y173,Assumptions!$A:$A,0)),0)</f>
        <v/>
      </c>
      <c r="BC173" s="468">
        <f>IFERROR(((IF(BA173&gt;0, BA173, IF(AZ173&gt;0, AZ173, 0))))*INDEX(Assumptions!$C:$C,MATCH(Y173,Assumptions!$A:$A,0)),0)</f>
        <v/>
      </c>
      <c r="BD173" s="468">
        <f>IFERROR(((IF(BA173&gt;0, BA173, IF(AZ173&gt;0, AZ173, 0))))*INDEX(Assumptions!$D:$D,MATCH(Y173,Assumptions!$A:$A,0)),0)</f>
        <v/>
      </c>
      <c r="BE173" s="468">
        <f>IFERROR(((IF(BA173&gt;0, BA173, IF(AZ173&gt;0, AZ173, 0))))*INDEX(Assumptions!$G:$G,MATCH(Z173,Assumptions!$F:$F,0)),0)</f>
        <v/>
      </c>
      <c r="BF173" s="468">
        <f>SUM(BB173:BE173)</f>
        <v/>
      </c>
      <c r="BG173" s="469">
        <f>IFERROR(INDEX(Assumptions!$B:$B,MATCH(Y173,Assumptions!$A:$A,0))+INDEX(Assumptions!$C:$C,MATCH(Y173,Assumptions!$A:$A,0))+INDEX(Assumptions!$D:$D,MATCH(Y173,Assumptions!$A:$A,0))+INDEX(Assumptions!$G:$G,MATCH(Z173,Assumptions!$F:$F,0)),0)</f>
        <v/>
      </c>
      <c r="BH173" s="465">
        <f>((IF(BA173&gt;0, BA173, IF(AZ173&gt;0, AZ173, 0))))+BF173</f>
        <v/>
      </c>
      <c r="BI173" s="465">
        <f>BL173/BK173</f>
        <v/>
      </c>
      <c r="BJ173" s="465">
        <f>BL173/2.38</f>
        <v/>
      </c>
      <c r="BK173" s="462" t="n">
        <v>2.5</v>
      </c>
      <c r="BL173" s="465" t="n">
        <v>149.95</v>
      </c>
      <c r="BM173" s="523">
        <f>IF(SUM(AZ173:BA173)=0,0,(BI173-BH173)/BI173)</f>
        <v/>
      </c>
      <c r="BN173" s="465">
        <f>AY173*CA173</f>
        <v/>
      </c>
      <c r="BO173" s="465" t="n">
        <v>8.4</v>
      </c>
      <c r="BP173" s="465" t="n">
        <v>3.22</v>
      </c>
      <c r="BQ173" s="471" t="n">
        <v>42605</v>
      </c>
      <c r="BR173" s="471" t="n"/>
      <c r="BS173" s="471" t="n"/>
      <c r="BT173" s="472" t="n"/>
      <c r="BU173" s="471" t="n"/>
      <c r="BV173" s="471" t="n"/>
      <c r="BW173" s="471" t="n">
        <v>42604</v>
      </c>
      <c r="BX173" s="471" t="n">
        <v>42665</v>
      </c>
      <c r="BY173" s="471" t="inlineStr">
        <is>
          <t>NEW TEST WITH OPEN HEM</t>
        </is>
      </c>
      <c r="BZ173" s="471" t="n"/>
      <c r="CA173" s="462" t="n">
        <v>17</v>
      </c>
      <c r="CB173" s="473" t="inlineStr">
        <is>
          <t>32x32</t>
        </is>
      </c>
      <c r="CC173" s="473" t="n">
        <v>3</v>
      </c>
      <c r="CD173" s="474" t="n">
        <v>42669</v>
      </c>
      <c r="CE173" s="681" t="n"/>
      <c r="CF173" s="681" t="n"/>
      <c r="CG173" s="681" t="n"/>
      <c r="CH173" s="682" t="inlineStr">
        <is>
          <t>N/A</t>
        </is>
      </c>
      <c r="CI173" s="682" t="n">
        <v>42767</v>
      </c>
      <c r="CJ173" s="477" t="inlineStr">
        <is>
          <t>N/A</t>
        </is>
      </c>
      <c r="CK173" s="694" t="n"/>
      <c r="CL173" s="480" t="n"/>
      <c r="CM173" s="480" t="n"/>
      <c r="CN173" s="480" t="n"/>
      <c r="CO173" s="480" t="n"/>
      <c r="CP173" s="480" t="n"/>
      <c r="CQ173" s="474" t="n"/>
      <c r="CR173" s="474" t="n"/>
      <c r="CS173" s="429" t="n"/>
      <c r="CT173" s="681" t="n"/>
      <c r="CU173" s="681" t="n"/>
      <c r="CV173" s="555" t="n"/>
      <c r="CW173" s="481" t="n"/>
      <c r="CX173" s="481" t="n"/>
      <c r="CY173" s="481" t="n"/>
      <c r="CZ173" s="502">
        <f>CY173*AR173</f>
        <v/>
      </c>
      <c r="DA173" s="481" t="n"/>
      <c r="DB173" s="481" t="n"/>
      <c r="DC173" s="481" t="n"/>
      <c r="DD173" s="481" t="inlineStr">
        <is>
          <t>-</t>
        </is>
      </c>
      <c r="DE173" s="684">
        <f>CY173*BI173</f>
        <v/>
      </c>
      <c r="DF173" s="684">
        <f>DE173-(CY173*BH173)</f>
        <v/>
      </c>
    </row>
    <row customFormat="1" customHeight="1" ht="15" r="174" s="568">
      <c r="A174" s="464" t="inlineStr">
        <is>
          <t>K170751701</t>
        </is>
      </c>
      <c r="B174" s="464" t="n">
        <v>1010103664</v>
      </c>
      <c r="C174" s="454" t="inlineStr">
        <is>
          <t>INDIGO</t>
        </is>
      </c>
      <c r="D174" s="464" t="inlineStr">
        <is>
          <t>NIGEL TWISTED</t>
        </is>
      </c>
      <c r="E174" s="464" t="inlineStr">
        <is>
          <t>PANEL VINTAGE</t>
        </is>
      </c>
      <c r="F174" s="464" t="n">
        <v>1</v>
      </c>
      <c r="G174" s="455" t="inlineStr">
        <is>
          <t>x</t>
        </is>
      </c>
      <c r="H174" s="484" t="n">
        <v>42840</v>
      </c>
      <c r="I174" s="464" t="n"/>
      <c r="J174" s="464" t="inlineStr">
        <is>
          <t>JEANS</t>
        </is>
      </c>
      <c r="K174" s="464" t="n">
        <v>62034231</v>
      </c>
      <c r="L174" s="464" t="inlineStr">
        <is>
          <t>Men's or boys' trousers and breeches of cotton denim (excl. knitted or crocheted, industrial and occupational, bib and brace overalls and underpants)</t>
        </is>
      </c>
      <c r="M174" s="553" t="inlineStr">
        <is>
          <t>MEN</t>
        </is>
      </c>
      <c r="N174" s="464" t="n"/>
      <c r="O174" s="460" t="inlineStr">
        <is>
          <t>3-3</t>
        </is>
      </c>
      <c r="P174" s="462" t="inlineStr">
        <is>
          <t>BLEACH</t>
        </is>
      </c>
      <c r="Q174" s="462" t="n"/>
      <c r="R174" s="462" t="inlineStr">
        <is>
          <t>NON</t>
        </is>
      </c>
      <c r="S174" s="462" t="inlineStr">
        <is>
          <t>STRAIGHT CROPPED</t>
        </is>
      </c>
      <c r="T174" s="462" t="inlineStr">
        <is>
          <t>28-38</t>
        </is>
      </c>
      <c r="U174" s="462" t="inlineStr">
        <is>
          <t>ONE INSEAM</t>
        </is>
      </c>
      <c r="V174" s="462" t="inlineStr">
        <is>
          <t>NEW</t>
        </is>
      </c>
      <c r="W174" s="462" t="n"/>
      <c r="X174" s="462" t="inlineStr">
        <is>
          <t>SEASONAL MAIN</t>
        </is>
      </c>
      <c r="Y174" s="472" t="inlineStr">
        <is>
          <t>TUNISIA</t>
        </is>
      </c>
      <c r="Z174" s="472" t="inlineStr">
        <is>
          <t>ARTLAB</t>
        </is>
      </c>
      <c r="AA174" s="472" t="inlineStr">
        <is>
          <t>ARTLAB</t>
        </is>
      </c>
      <c r="AB174" s="472" t="inlineStr">
        <is>
          <t>INTERWASHING</t>
        </is>
      </c>
      <c r="AC174" s="464" t="n"/>
      <c r="AD174" s="464" t="inlineStr">
        <is>
          <t>ORTA</t>
        </is>
      </c>
      <c r="AE174" s="462" t="inlineStr">
        <is>
          <t>9560 + 9006</t>
        </is>
      </c>
      <c r="AF174" s="462" t="n"/>
      <c r="AG174" s="464" t="inlineStr">
        <is>
          <t>TBC</t>
        </is>
      </c>
      <c r="AH174" s="462" t="inlineStr">
        <is>
          <t>56% Sustainable fabric</t>
        </is>
      </c>
      <c r="AI174" s="462" t="inlineStr">
        <is>
          <t>56% Organic cotton (warp), 44% cotton (weft) + 100% Organic cotton</t>
        </is>
      </c>
      <c r="AJ174" s="462" t="inlineStr">
        <is>
          <t>15 oz</t>
        </is>
      </c>
      <c r="AK174" s="492" t="inlineStr">
        <is>
          <t>5,35 / 150</t>
        </is>
      </c>
      <c r="AL174" s="492" t="n"/>
      <c r="AM174" s="492" t="n"/>
      <c r="AN174" s="462" t="inlineStr">
        <is>
          <t>135M ORDERED BY MARIA</t>
        </is>
      </c>
      <c r="AO174" s="466" t="n"/>
      <c r="AP174" s="466" t="n"/>
      <c r="AQ174" s="466" t="n"/>
      <c r="AR174" s="467" t="n">
        <v>1.47</v>
      </c>
      <c r="AS174" s="465" t="n"/>
      <c r="AT174" s="465" t="inlineStr">
        <is>
          <t>EUR</t>
        </is>
      </c>
      <c r="AU174" s="465" t="inlineStr">
        <is>
          <t>FOB</t>
        </is>
      </c>
      <c r="AV174" s="465" t="inlineStr">
        <is>
          <t>90 DAYS NETT</t>
        </is>
      </c>
      <c r="AW174" s="465" t="inlineStr">
        <is>
          <t>cfmd</t>
        </is>
      </c>
      <c r="AX174" s="465">
        <f>IFERROR((BI174*(1-[1]Assumptions!$K$3))*(1-BG174),0)</f>
        <v/>
      </c>
      <c r="AY174" s="465" t="n">
        <v>45</v>
      </c>
      <c r="AZ174" s="465" t="n"/>
      <c r="BA174" s="465" t="n">
        <v>23.7</v>
      </c>
      <c r="BB174" s="468">
        <f>IFERROR(((IF(BA174&gt;0, BA174, IF(AZ174&gt;0, AZ174, 0))))*INDEX(Assumptions!$B:$B,MATCH(Y174,Assumptions!$A:$A,0)),0)</f>
        <v/>
      </c>
      <c r="BC174" s="468">
        <f>IFERROR(((IF(BA174&gt;0, BA174, IF(AZ174&gt;0, AZ174, 0))))*INDEX(Assumptions!$C:$C,MATCH(Y174,Assumptions!$A:$A,0)),0)</f>
        <v/>
      </c>
      <c r="BD174" s="468">
        <f>IFERROR(((IF(BA174&gt;0, BA174, IF(AZ174&gt;0, AZ174, 0))))*INDEX(Assumptions!$D:$D,MATCH(Y174,Assumptions!$A:$A,0)),0)</f>
        <v/>
      </c>
      <c r="BE174" s="468">
        <f>IFERROR(((IF(BA174&gt;0, BA174, IF(AZ174&gt;0, AZ174, 0))))*INDEX(Assumptions!$G:$G,MATCH(Z174,Assumptions!$F:$F,0)),0)</f>
        <v/>
      </c>
      <c r="BF174" s="468">
        <f>SUM(BB174:BE174)</f>
        <v/>
      </c>
      <c r="BG174" s="469">
        <f>IFERROR(INDEX(Assumptions!$B:$B,MATCH(Y174,Assumptions!$A:$A,0))+INDEX(Assumptions!$C:$C,MATCH(Y174,Assumptions!$A:$A,0))+INDEX(Assumptions!$D:$D,MATCH(Y174,Assumptions!$A:$A,0))+INDEX(Assumptions!$G:$G,MATCH(Z174,Assumptions!$F:$F,0)),0)</f>
        <v/>
      </c>
      <c r="BH174" s="465">
        <f>((IF(BA174&gt;0, BA174, IF(AZ174&gt;0, AZ174, 0))))+BF174</f>
        <v/>
      </c>
      <c r="BI174" s="465">
        <f>BL174/BK174</f>
        <v/>
      </c>
      <c r="BJ174" s="465">
        <f>BL174/2.38</f>
        <v/>
      </c>
      <c r="BK174" s="462" t="n">
        <v>2.5</v>
      </c>
      <c r="BL174" s="465" t="n">
        <v>179.95</v>
      </c>
      <c r="BM174" s="523">
        <f>IF(SUM(AZ174:BA174)=0,0,(BI174-BH174)/BI174)</f>
        <v/>
      </c>
      <c r="BN174" s="465">
        <f>AY174*CA174</f>
        <v/>
      </c>
      <c r="BO174" s="465" t="n">
        <v>3</v>
      </c>
      <c r="BP174" s="465" t="n">
        <v>3.29</v>
      </c>
      <c r="BQ174" s="471" t="inlineStr">
        <is>
          <t>PATTERN TO COME</t>
        </is>
      </c>
      <c r="BR174" s="471" t="n"/>
      <c r="BS174" s="471" t="n"/>
      <c r="BT174" s="472" t="n"/>
      <c r="BU174" s="471" t="n"/>
      <c r="BV174" s="471" t="n"/>
      <c r="BW174" s="471" t="n"/>
      <c r="BX174" s="471" t="n">
        <v>42665</v>
      </c>
      <c r="BY174" s="471" t="n"/>
      <c r="BZ174" s="471" t="n"/>
      <c r="CA174" s="462" t="n">
        <v>18</v>
      </c>
      <c r="CB174" s="473" t="inlineStr">
        <is>
          <t>32x32</t>
        </is>
      </c>
      <c r="CC174" s="473" t="n">
        <v>3</v>
      </c>
      <c r="CD174" s="474" t="n">
        <v>42676</v>
      </c>
      <c r="CE174" s="681" t="n"/>
      <c r="CF174" s="681" t="n"/>
      <c r="CG174" s="681" t="n"/>
      <c r="CH174" s="501" t="inlineStr">
        <is>
          <t>N/A</t>
        </is>
      </c>
      <c r="CI174" s="682" t="n">
        <v>42767</v>
      </c>
      <c r="CJ174" s="477" t="inlineStr">
        <is>
          <t>N/A</t>
        </is>
      </c>
      <c r="CK174" s="694" t="n"/>
      <c r="CL174" s="480" t="n"/>
      <c r="CM174" s="480" t="n"/>
      <c r="CN174" s="480" t="n"/>
      <c r="CO174" s="480" t="n"/>
      <c r="CP174" s="480" t="n"/>
      <c r="CQ174" s="474" t="n"/>
      <c r="CR174" s="474" t="n"/>
      <c r="CS174" s="429" t="n"/>
      <c r="CT174" s="681" t="n"/>
      <c r="CU174" s="681" t="n"/>
      <c r="CV174" s="555" t="n"/>
      <c r="CW174" s="481" t="n"/>
      <c r="CX174" s="481" t="n"/>
      <c r="CY174" s="481" t="n"/>
      <c r="CZ174" s="502">
        <f>CY174*AR174</f>
        <v/>
      </c>
      <c r="DA174" s="481" t="n"/>
      <c r="DB174" s="481" t="n"/>
      <c r="DC174" s="481" t="n"/>
      <c r="DD174" s="481" t="inlineStr">
        <is>
          <t>-</t>
        </is>
      </c>
      <c r="DE174" s="684">
        <f>CY174*BI174</f>
        <v/>
      </c>
      <c r="DF174" s="684">
        <f>DE174-(CY174*BH174)</f>
        <v/>
      </c>
    </row>
    <row customFormat="1" customHeight="1" ht="15" r="175" s="568">
      <c r="A175" s="464" t="inlineStr">
        <is>
          <t>K170751702</t>
        </is>
      </c>
      <c r="B175" s="464" t="n">
        <v>1010103665</v>
      </c>
      <c r="C175" s="454" t="inlineStr">
        <is>
          <t>DBLACK</t>
        </is>
      </c>
      <c r="D175" s="464" t="inlineStr">
        <is>
          <t>NIGEL</t>
        </is>
      </c>
      <c r="E175" s="464" t="inlineStr">
        <is>
          <t>BLACK BLACK RINSE</t>
        </is>
      </c>
      <c r="F175" s="464" t="n">
        <v>1</v>
      </c>
      <c r="G175" s="455" t="inlineStr">
        <is>
          <t>x</t>
        </is>
      </c>
      <c r="H175" s="484" t="n">
        <v>42840</v>
      </c>
      <c r="I175" s="464" t="n"/>
      <c r="J175" s="464" t="inlineStr">
        <is>
          <t>JEANS</t>
        </is>
      </c>
      <c r="K175" s="464" t="n">
        <v>62034231</v>
      </c>
      <c r="L175" s="464" t="inlineStr">
        <is>
          <t>Men's or boys' trousers and breeches of cotton denim (excl. knitted or crocheted, industrial and occupational, bib and brace overalls and underpants)</t>
        </is>
      </c>
      <c r="M175" s="553" t="inlineStr">
        <is>
          <t>MEN</t>
        </is>
      </c>
      <c r="N175" s="464" t="n"/>
      <c r="O175" s="460" t="inlineStr">
        <is>
          <t>17-1</t>
        </is>
      </c>
      <c r="P175" s="462" t="inlineStr">
        <is>
          <t>NON BLEACH</t>
        </is>
      </c>
      <c r="Q175" s="462" t="n"/>
      <c r="R175" s="462" t="inlineStr">
        <is>
          <t>WARP</t>
        </is>
      </c>
      <c r="S175" s="462" t="inlineStr">
        <is>
          <t>STRAIGHT CROPPED</t>
        </is>
      </c>
      <c r="T175" s="462" t="inlineStr">
        <is>
          <t>28-38</t>
        </is>
      </c>
      <c r="U175" s="462" t="inlineStr">
        <is>
          <t>ONE INSEAM</t>
        </is>
      </c>
      <c r="V175" s="462" t="inlineStr">
        <is>
          <t>NEW</t>
        </is>
      </c>
      <c r="W175" s="462" t="n"/>
      <c r="X175" s="462" t="inlineStr">
        <is>
          <t>SEASONAL MAIN</t>
        </is>
      </c>
      <c r="Y175" s="472" t="inlineStr">
        <is>
          <t>TUNISIA</t>
        </is>
      </c>
      <c r="Z175" s="472" t="inlineStr">
        <is>
          <t>ARTLAB</t>
        </is>
      </c>
      <c r="AA175" s="472" t="inlineStr">
        <is>
          <t>ARTLAB</t>
        </is>
      </c>
      <c r="AB175" s="472" t="inlineStr">
        <is>
          <t>INTERWASHING</t>
        </is>
      </c>
      <c r="AC175" s="464" t="n"/>
      <c r="AD175" s="459" t="inlineStr">
        <is>
          <t>CALIK</t>
        </is>
      </c>
      <c r="AE175" s="462" t="n"/>
      <c r="AF175" s="462" t="inlineStr">
        <is>
          <t>D7583R101 Gleen Black OD Black</t>
        </is>
      </c>
      <c r="AG175" s="464" t="inlineStr">
        <is>
          <t>TBC</t>
        </is>
      </c>
      <c r="AH175" s="500" t="inlineStr">
        <is>
          <t>93% Sustainable fabric</t>
        </is>
      </c>
      <c r="AI175" s="462" t="inlineStr">
        <is>
          <t>78% Organic cotton, 15% recycled cotton, 5% polyester, 2% elastane</t>
        </is>
      </c>
      <c r="AJ175" s="462" t="inlineStr">
        <is>
          <t>13,5 oz</t>
        </is>
      </c>
      <c r="AK175" s="465" t="inlineStr">
        <is>
          <t>4,7 / 155</t>
        </is>
      </c>
      <c r="AL175" s="492" t="n"/>
      <c r="AM175" s="492" t="n"/>
      <c r="AN175" s="462" t="inlineStr">
        <is>
          <t>225M ORDERED BY MARIA</t>
        </is>
      </c>
      <c r="AO175" s="466" t="n"/>
      <c r="AP175" s="466" t="n"/>
      <c r="AQ175" s="466" t="n"/>
      <c r="AR175" s="467" t="n">
        <v>1.31</v>
      </c>
      <c r="AS175" s="465" t="n"/>
      <c r="AT175" s="465" t="inlineStr">
        <is>
          <t>EUR</t>
        </is>
      </c>
      <c r="AU175" s="465" t="inlineStr">
        <is>
          <t>FOB</t>
        </is>
      </c>
      <c r="AV175" s="465" t="inlineStr">
        <is>
          <t>90 DAYS NETT</t>
        </is>
      </c>
      <c r="AW175" s="465" t="inlineStr">
        <is>
          <t>cfmd</t>
        </is>
      </c>
      <c r="AX175" s="465">
        <f>IFERROR((BI175*(1-[1]Assumptions!$K$3))*(1-BG175),0)</f>
        <v/>
      </c>
      <c r="AY175" s="465" t="n">
        <v>45</v>
      </c>
      <c r="AZ175" s="465" t="n"/>
      <c r="BA175" s="465" t="n">
        <v>17.9</v>
      </c>
      <c r="BB175" s="468">
        <f>IFERROR(((IF(BA175&gt;0, BA175, IF(AZ175&gt;0, AZ175, 0))))*INDEX(Assumptions!$B:$B,MATCH(Y175,Assumptions!$A:$A,0)),0)</f>
        <v/>
      </c>
      <c r="BC175" s="468">
        <f>IFERROR(((IF(BA175&gt;0, BA175, IF(AZ175&gt;0, AZ175, 0))))*INDEX(Assumptions!$C:$C,MATCH(Y175,Assumptions!$A:$A,0)),0)</f>
        <v/>
      </c>
      <c r="BD175" s="468">
        <f>IFERROR(((IF(BA175&gt;0, BA175, IF(AZ175&gt;0, AZ175, 0))))*INDEX(Assumptions!$D:$D,MATCH(Y175,Assumptions!$A:$A,0)),0)</f>
        <v/>
      </c>
      <c r="BE175" s="468">
        <f>IFERROR(((IF(BA175&gt;0, BA175, IF(AZ175&gt;0, AZ175, 0))))*INDEX(Assumptions!$G:$G,MATCH(Z175,Assumptions!$F:$F,0)),0)</f>
        <v/>
      </c>
      <c r="BF175" s="468">
        <f>SUM(BB175:BE175)</f>
        <v/>
      </c>
      <c r="BG175" s="469">
        <f>IFERROR(INDEX(Assumptions!$B:$B,MATCH(Y175,Assumptions!$A:$A,0))+INDEX(Assumptions!$C:$C,MATCH(Y175,Assumptions!$A:$A,0))+INDEX(Assumptions!$D:$D,MATCH(Y175,Assumptions!$A:$A,0))+INDEX(Assumptions!$G:$G,MATCH(Z175,Assumptions!$F:$F,0)),0)</f>
        <v/>
      </c>
      <c r="BH175" s="465">
        <f>((IF(BA175&gt;0, BA175, IF(AZ175&gt;0, AZ175, 0))))+BF175</f>
        <v/>
      </c>
      <c r="BI175" s="465">
        <f>BL175/BK175</f>
        <v/>
      </c>
      <c r="BJ175" s="465">
        <f>BL175/2.38</f>
        <v/>
      </c>
      <c r="BK175" s="462" t="n">
        <v>2.5</v>
      </c>
      <c r="BL175" s="465" t="n">
        <v>99.95</v>
      </c>
      <c r="BM175" s="523">
        <f>IF(SUM(AZ175:BA175)=0,0,(BI175-BH175)/BI175)</f>
        <v/>
      </c>
      <c r="BN175" s="465">
        <f>AY175*CA175</f>
        <v/>
      </c>
      <c r="BO175" s="465" t="n">
        <v>0.75</v>
      </c>
      <c r="BP175" s="465" t="n"/>
      <c r="BQ175" s="471" t="inlineStr">
        <is>
          <t>PATTERN TO COME</t>
        </is>
      </c>
      <c r="BR175" s="471" t="n"/>
      <c r="BS175" s="471" t="n"/>
      <c r="BT175" s="472" t="n"/>
      <c r="BU175" s="471" t="n"/>
      <c r="BV175" s="471" t="n"/>
      <c r="BW175" s="471" t="n"/>
      <c r="BX175" s="471" t="n">
        <v>42665</v>
      </c>
      <c r="BY175" s="471" t="n"/>
      <c r="BZ175" s="471" t="n"/>
      <c r="CA175" s="462" t="n">
        <v>17</v>
      </c>
      <c r="CB175" s="473" t="inlineStr">
        <is>
          <t>32x32</t>
        </is>
      </c>
      <c r="CC175" s="473" t="n">
        <v>3</v>
      </c>
      <c r="CD175" s="474" t="n">
        <v>42669</v>
      </c>
      <c r="CE175" s="681" t="inlineStr">
        <is>
          <t>good fit</t>
        </is>
      </c>
      <c r="CF175" s="681" t="inlineStr">
        <is>
          <t>good fit</t>
        </is>
      </c>
      <c r="CG175" s="681" t="n"/>
      <c r="CH175" s="501" t="inlineStr">
        <is>
          <t>NOT</t>
        </is>
      </c>
      <c r="CI175" s="682" t="n">
        <v>42768</v>
      </c>
      <c r="CJ175" s="477" t="n">
        <v>42747</v>
      </c>
      <c r="CK175" s="683" t="inlineStr">
        <is>
          <t>ex facty 25-02-17</t>
        </is>
      </c>
      <c r="CL175" s="480" t="inlineStr">
        <is>
          <t>send pattern for approval grain direction</t>
        </is>
      </c>
      <c r="CM175" s="480" t="n"/>
      <c r="CN175" s="480" t="n"/>
      <c r="CO175" s="480" t="n"/>
      <c r="CP175" s="480" t="n"/>
      <c r="CQ175" s="474" t="n"/>
      <c r="CR175" s="474" t="n"/>
      <c r="CS175" s="429" t="n"/>
      <c r="CT175" s="681" t="n"/>
      <c r="CU175" s="681" t="n"/>
      <c r="CV175" s="555" t="n"/>
      <c r="CW175" s="481" t="n"/>
      <c r="CX175" s="481" t="n"/>
      <c r="CY175" s="481" t="n"/>
      <c r="CZ175" s="502">
        <f>CY175*AR175</f>
        <v/>
      </c>
      <c r="DA175" s="481" t="n"/>
      <c r="DB175" s="481" t="n"/>
      <c r="DC175" s="481" t="n"/>
      <c r="DD175" s="481" t="inlineStr">
        <is>
          <t>-</t>
        </is>
      </c>
      <c r="DE175" s="684">
        <f>CY175*BI175</f>
        <v/>
      </c>
      <c r="DF175" s="684">
        <f>DE175-(CY175*BH175)</f>
        <v/>
      </c>
    </row>
    <row customFormat="1" customHeight="1" ht="15" r="176" s="568">
      <c r="A176" s="415" t="inlineStr">
        <is>
          <t>K170751801</t>
        </is>
      </c>
      <c r="B176" s="415" t="n">
        <v>1010103666</v>
      </c>
      <c r="C176" s="404" t="inlineStr">
        <is>
          <t>RAW</t>
        </is>
      </c>
      <c r="D176" s="415" t="inlineStr">
        <is>
          <t>THOR  SELVAGE</t>
        </is>
      </c>
      <c r="E176" s="415" t="inlineStr">
        <is>
          <t>DRY SELVAGE</t>
        </is>
      </c>
      <c r="F176" s="415" t="n">
        <v>2</v>
      </c>
      <c r="G176" s="405" t="n"/>
      <c r="H176" s="674" t="n"/>
      <c r="I176" s="415" t="n"/>
      <c r="J176" s="415" t="inlineStr">
        <is>
          <t>JEANS</t>
        </is>
      </c>
      <c r="K176" s="532" t="n">
        <v>62034231</v>
      </c>
      <c r="L176" s="532" t="inlineStr">
        <is>
          <t>Men's or boys' trousers and breeches of cotton denim (excl. knitted or crocheted, industrial and occupational, bib and brace overalls and underpants)</t>
        </is>
      </c>
      <c r="M176" s="524" t="inlineStr">
        <is>
          <t>MEN</t>
        </is>
      </c>
      <c r="N176" s="415" t="n"/>
      <c r="O176" s="411" t="inlineStr">
        <is>
          <t>28-1</t>
        </is>
      </c>
      <c r="P176" s="508" t="inlineStr">
        <is>
          <t>N/A</t>
        </is>
      </c>
      <c r="Q176" s="508" t="n"/>
      <c r="R176" s="508" t="inlineStr">
        <is>
          <t>NON</t>
        </is>
      </c>
      <c r="S176" s="508" t="inlineStr">
        <is>
          <t>HIGH RISE WIDE LEG</t>
        </is>
      </c>
      <c r="T176" s="508" t="inlineStr">
        <is>
          <t>28-38</t>
        </is>
      </c>
      <c r="U176" s="508" t="inlineStr">
        <is>
          <t>32-34</t>
        </is>
      </c>
      <c r="V176" s="508" t="inlineStr">
        <is>
          <t>NEW</t>
        </is>
      </c>
      <c r="W176" s="508" t="n"/>
      <c r="X176" s="416" t="inlineStr">
        <is>
          <t>KINGS OF SHUTTLE LOOM</t>
        </is>
      </c>
      <c r="Y176" s="427" t="inlineStr">
        <is>
          <t>TUNISIA</t>
        </is>
      </c>
      <c r="Z176" s="427" t="inlineStr">
        <is>
          <t>ARTLAB</t>
        </is>
      </c>
      <c r="AA176" s="427" t="inlineStr">
        <is>
          <t>ARTLAB</t>
        </is>
      </c>
      <c r="AB176" s="427" t="inlineStr">
        <is>
          <t>-</t>
        </is>
      </c>
      <c r="AC176" s="415" t="n"/>
      <c r="AD176" s="508" t="inlineStr">
        <is>
          <t>CANDIANI</t>
        </is>
      </c>
      <c r="AE176" s="508" t="inlineStr">
        <is>
          <t>SL7276 Sioux crispy organic</t>
        </is>
      </c>
      <c r="AF176" s="508" t="n"/>
      <c r="AG176" s="415" t="n"/>
      <c r="AH176" s="508" t="inlineStr">
        <is>
          <t>100% Sustainable fabric</t>
        </is>
      </c>
      <c r="AI176" s="508" t="inlineStr">
        <is>
          <t>100% Organic cotton</t>
        </is>
      </c>
      <c r="AJ176" s="416" t="inlineStr">
        <is>
          <t>13 oz</t>
        </is>
      </c>
      <c r="AK176" s="506" t="inlineStr">
        <is>
          <t>4,9 / 80</t>
        </is>
      </c>
      <c r="AL176" s="506" t="n">
        <v>1500</v>
      </c>
      <c r="AM176" s="506" t="inlineStr">
        <is>
          <t>6-7</t>
        </is>
      </c>
      <c r="AN176" s="508" t="inlineStr">
        <is>
          <t>MARIA</t>
        </is>
      </c>
      <c r="AO176" s="419" t="n"/>
      <c r="AP176" s="419" t="n"/>
      <c r="AQ176" s="419" t="n"/>
      <c r="AR176" s="420" t="n">
        <v>2.49</v>
      </c>
      <c r="AS176" s="421" t="inlineStr">
        <is>
          <t>HH</t>
        </is>
      </c>
      <c r="AT176" s="421" t="inlineStr">
        <is>
          <t>EUR</t>
        </is>
      </c>
      <c r="AU176" s="421" t="inlineStr">
        <is>
          <t>FOB</t>
        </is>
      </c>
      <c r="AV176" s="421" t="inlineStr">
        <is>
          <t>90 DAYS NETT</t>
        </is>
      </c>
      <c r="AW176" s="421" t="inlineStr">
        <is>
          <t>cfmd</t>
        </is>
      </c>
      <c r="AX176" s="421">
        <f>IFERROR((BI176*(1-[1]Assumptions!$K$3))*(1-BG176),0)</f>
        <v/>
      </c>
      <c r="AY176" s="421" t="n">
        <v>45</v>
      </c>
      <c r="AZ176" s="421" t="n"/>
      <c r="BA176" s="421" t="n">
        <v>23.8</v>
      </c>
      <c r="BB176" s="422">
        <f>IFERROR(((IF(BA176&gt;0, BA176, IF(AZ176&gt;0, AZ176, 0))))*INDEX(Assumptions!$B:$B,MATCH(Y176,Assumptions!$A:$A,0)),0)</f>
        <v/>
      </c>
      <c r="BC176" s="422">
        <f>IFERROR(((IF(BA176&gt;0, BA176, IF(AZ176&gt;0, AZ176, 0))))*INDEX(Assumptions!$C:$C,MATCH(Y176,Assumptions!$A:$A,0)),0)</f>
        <v/>
      </c>
      <c r="BD176" s="422">
        <f>IFERROR(((IF(BA176&gt;0, BA176, IF(AZ176&gt;0, AZ176, 0))))*INDEX(Assumptions!$D:$D,MATCH(Y176,Assumptions!$A:$A,0)),0)</f>
        <v/>
      </c>
      <c r="BE176" s="422">
        <f>IFERROR(((IF(BA176&gt;0, BA176, IF(AZ176&gt;0, AZ176, 0))))*INDEX(Assumptions!$G:$G,MATCH(Z176,Assumptions!$F:$F,0)),0)</f>
        <v/>
      </c>
      <c r="BF176" s="422">
        <f>SUM(BB176:BE176)</f>
        <v/>
      </c>
      <c r="BG176" s="423">
        <f>IFERROR(INDEX(Assumptions!$B:$B,MATCH(Y176,Assumptions!$A:$A,0))+INDEX(Assumptions!$C:$C,MATCH(Y176,Assumptions!$A:$A,0))+INDEX(Assumptions!$D:$D,MATCH(Y176,Assumptions!$A:$A,0))+INDEX(Assumptions!$G:$G,MATCH(Z176,Assumptions!$F:$F,0)),0)</f>
        <v/>
      </c>
      <c r="BH176" s="421">
        <f>((IF(BA176&gt;0, BA176, IF(AZ176&gt;0, AZ176, 0))))+BF176</f>
        <v/>
      </c>
      <c r="BI176" s="421">
        <f>BL176/BK176</f>
        <v/>
      </c>
      <c r="BJ176" s="421">
        <f>BL176/2.38</f>
        <v/>
      </c>
      <c r="BK176" s="508" t="n">
        <v>2.5</v>
      </c>
      <c r="BL176" s="417" t="n">
        <v>149.95</v>
      </c>
      <c r="BM176" s="510">
        <f>IF(SUM(AZ176:BA176)=0,0,(BI176-BH176)/BI176)</f>
        <v/>
      </c>
      <c r="BN176" s="421">
        <f>AY176*CA176</f>
        <v/>
      </c>
      <c r="BO176" s="421" t="inlineStr">
        <is>
          <t>-</t>
        </is>
      </c>
      <c r="BP176" s="421" t="n">
        <v>3.55</v>
      </c>
      <c r="BQ176" s="425" t="inlineStr">
        <is>
          <t>PATTERN TO COME</t>
        </is>
      </c>
      <c r="BR176" s="425" t="n"/>
      <c r="BS176" s="425" t="n"/>
      <c r="BT176" s="427" t="n">
        <v>1</v>
      </c>
      <c r="BU176" s="425" t="n"/>
      <c r="BV176" s="425" t="n"/>
      <c r="BW176" s="425" t="n"/>
      <c r="BX176" s="425" t="n">
        <v>42665</v>
      </c>
      <c r="BY176" s="425" t="n"/>
      <c r="BZ176" s="425" t="n"/>
      <c r="CA176" s="508" t="n">
        <v>17</v>
      </c>
      <c r="CB176" s="429" t="inlineStr">
        <is>
          <t>32x32</t>
        </is>
      </c>
      <c r="CC176" s="429" t="n">
        <v>3</v>
      </c>
      <c r="CD176" s="430" t="n">
        <v>42669</v>
      </c>
      <c r="CE176" s="675" t="inlineStr">
        <is>
          <t>good fit</t>
        </is>
      </c>
      <c r="CF176" s="675" t="inlineStr">
        <is>
          <t>good fit</t>
        </is>
      </c>
      <c r="CG176" s="675" t="n"/>
      <c r="CH176" s="676" t="inlineStr">
        <is>
          <t>N/A</t>
        </is>
      </c>
      <c r="CI176" s="676" t="inlineStr">
        <is>
          <t>N/A</t>
        </is>
      </c>
      <c r="CJ176" s="433" t="inlineStr">
        <is>
          <t>N/A</t>
        </is>
      </c>
      <c r="CK176" s="690" t="n"/>
      <c r="CL176" s="435" t="n"/>
      <c r="CM176" s="435" t="n"/>
      <c r="CN176" s="435" t="n">
        <v>42884</v>
      </c>
      <c r="CO176" s="435" t="n"/>
      <c r="CP176" s="435" t="n"/>
      <c r="CQ176" s="430" t="n">
        <v>42908</v>
      </c>
      <c r="CR176" s="430" t="inlineStr">
        <is>
          <t>Tunisia</t>
        </is>
      </c>
      <c r="CS176" s="429" t="n">
        <v>5</v>
      </c>
      <c r="CT176" s="675" t="n"/>
      <c r="CU176" s="675" t="n"/>
      <c r="CV176" s="490" t="n"/>
      <c r="CW176" s="438" t="n"/>
      <c r="CX176" s="438" t="n"/>
      <c r="CY176" s="438" t="n">
        <v>153</v>
      </c>
      <c r="CZ176" s="439">
        <f>CY176*AR176</f>
        <v/>
      </c>
      <c r="DA176" s="438" t="n"/>
      <c r="DB176" s="438" t="n"/>
      <c r="DC176" s="438" t="n"/>
      <c r="DD176" s="438" t="n">
        <v>4013414</v>
      </c>
      <c r="DE176" s="678">
        <f>CY176*BI176</f>
        <v/>
      </c>
      <c r="DF176" s="678">
        <f>DE176-(CY176*BH176)</f>
        <v/>
      </c>
      <c r="DG176" s="535" t="n"/>
      <c r="DH176" s="535" t="n"/>
      <c r="DI176" s="535" t="n"/>
      <c r="DJ176" s="535" t="n"/>
      <c r="DK176" s="535" t="n"/>
      <c r="DL176" s="535" t="n"/>
      <c r="DM176" s="535" t="n"/>
      <c r="DN176" s="535" t="n"/>
      <c r="DO176" s="535" t="n"/>
      <c r="DP176" s="535" t="n"/>
    </row>
    <row customFormat="1" customHeight="1" ht="15" r="177" s="530">
      <c r="A177" s="415" t="inlineStr">
        <is>
          <t>K170751802</t>
        </is>
      </c>
      <c r="B177" s="415" t="n">
        <v>1010103667</v>
      </c>
      <c r="C177" s="404" t="inlineStr">
        <is>
          <t>DBLACK</t>
        </is>
      </c>
      <c r="D177" s="415" t="inlineStr">
        <is>
          <t>THOR</t>
        </is>
      </c>
      <c r="E177" s="415" t="inlineStr">
        <is>
          <t>WARP BLACK</t>
        </is>
      </c>
      <c r="F177" s="415" t="n">
        <v>1</v>
      </c>
      <c r="G177" s="405" t="n"/>
      <c r="H177" s="674" t="n"/>
      <c r="I177" s="415" t="n"/>
      <c r="J177" s="415" t="inlineStr">
        <is>
          <t>JEANS</t>
        </is>
      </c>
      <c r="K177" s="532" t="n">
        <v>62034231</v>
      </c>
      <c r="L177" s="532" t="inlineStr">
        <is>
          <t>Men's or boys' trousers and breeches of cotton denim (excl. knitted or crocheted, industrial and occupational, bib and brace overalls and underpants)</t>
        </is>
      </c>
      <c r="M177" s="524" t="inlineStr">
        <is>
          <t>MEN</t>
        </is>
      </c>
      <c r="N177" s="415" t="n"/>
      <c r="O177" s="411" t="inlineStr">
        <is>
          <t>17-4</t>
        </is>
      </c>
      <c r="P177" s="508" t="inlineStr">
        <is>
          <t>PP SPRAY + RAGS  NEW TEST  DARKER</t>
        </is>
      </c>
      <c r="Q177" s="508" t="n"/>
      <c r="R177" s="508" t="inlineStr">
        <is>
          <t>WARP</t>
        </is>
      </c>
      <c r="S177" s="508" t="inlineStr">
        <is>
          <t>HIGH RISE WIDE LEG</t>
        </is>
      </c>
      <c r="T177" s="508" t="inlineStr">
        <is>
          <t>28-38</t>
        </is>
      </c>
      <c r="U177" s="508" t="inlineStr">
        <is>
          <t>32-34</t>
        </is>
      </c>
      <c r="V177" s="508" t="inlineStr">
        <is>
          <t>NEW</t>
        </is>
      </c>
      <c r="W177" s="508" t="n"/>
      <c r="X177" s="508" t="inlineStr">
        <is>
          <t>SEASONAL MAIN</t>
        </is>
      </c>
      <c r="Y177" s="427" t="inlineStr">
        <is>
          <t>TUNISIA</t>
        </is>
      </c>
      <c r="Z177" s="427" t="inlineStr">
        <is>
          <t>ARTLAB</t>
        </is>
      </c>
      <c r="AA177" s="427" t="inlineStr">
        <is>
          <t>ARTLAB</t>
        </is>
      </c>
      <c r="AB177" s="427" t="inlineStr">
        <is>
          <t>INTERWASHING</t>
        </is>
      </c>
      <c r="AC177" s="415" t="n"/>
      <c r="AD177" s="525" t="inlineStr">
        <is>
          <t>CALIK</t>
        </is>
      </c>
      <c r="AE177" s="508" t="inlineStr">
        <is>
          <t>70599D Gleen black OD black organic</t>
        </is>
      </c>
      <c r="AF177" s="508" t="inlineStr">
        <is>
          <t>70103D Gleen Black OD Black</t>
        </is>
      </c>
      <c r="AG177" s="415" t="inlineStr">
        <is>
          <t>TBC</t>
        </is>
      </c>
      <c r="AH177" s="503" t="inlineStr">
        <is>
          <t>100% Sustainable fabric</t>
        </is>
      </c>
      <c r="AI177" s="508" t="inlineStr">
        <is>
          <t>100% Organic cotton</t>
        </is>
      </c>
      <c r="AJ177" s="416" t="inlineStr">
        <is>
          <t>12 oz</t>
        </is>
      </c>
      <c r="AK177" s="417" t="inlineStr">
        <is>
          <t>4,50 / 155</t>
        </is>
      </c>
      <c r="AL177" s="506" t="n"/>
      <c r="AM177" s="506" t="n"/>
      <c r="AN177" s="508" t="inlineStr">
        <is>
          <t>225M ORDERED BY MARIA</t>
        </is>
      </c>
      <c r="AO177" s="419" t="n"/>
      <c r="AP177" s="419" t="n"/>
      <c r="AQ177" s="419" t="n"/>
      <c r="AR177" s="420" t="n">
        <v>1.32</v>
      </c>
      <c r="AS177" s="421" t="n"/>
      <c r="AT177" s="421" t="inlineStr">
        <is>
          <t>EUR</t>
        </is>
      </c>
      <c r="AU177" s="421" t="inlineStr">
        <is>
          <t>FOB</t>
        </is>
      </c>
      <c r="AV177" s="421" t="inlineStr">
        <is>
          <t>90 DAYS NETT</t>
        </is>
      </c>
      <c r="AW177" s="421" t="inlineStr">
        <is>
          <t>cfmd</t>
        </is>
      </c>
      <c r="AX177" s="421">
        <f>IFERROR((BI177*(1-[1]Assumptions!$K$3))*(1-BG177),0)</f>
        <v/>
      </c>
      <c r="AY177" s="421" t="n">
        <v>45</v>
      </c>
      <c r="AZ177" s="421" t="n"/>
      <c r="BA177" s="421" t="n">
        <v>23</v>
      </c>
      <c r="BB177" s="422">
        <f>IFERROR(((IF(BA177&gt;0, BA177, IF(AZ177&gt;0, AZ177, 0))))*INDEX(Assumptions!$B:$B,MATCH(Y177,Assumptions!$A:$A,0)),0)</f>
        <v/>
      </c>
      <c r="BC177" s="422">
        <f>IFERROR(((IF(BA177&gt;0, BA177, IF(AZ177&gt;0, AZ177, 0))))*INDEX(Assumptions!$C:$C,MATCH(Y177,Assumptions!$A:$A,0)),0)</f>
        <v/>
      </c>
      <c r="BD177" s="422">
        <f>IFERROR(((IF(BA177&gt;0, BA177, IF(AZ177&gt;0, AZ177, 0))))*INDEX(Assumptions!$D:$D,MATCH(Y177,Assumptions!$A:$A,0)),0)</f>
        <v/>
      </c>
      <c r="BE177" s="422">
        <f>IFERROR(((IF(BA177&gt;0, BA177, IF(AZ177&gt;0, AZ177, 0))))*INDEX(Assumptions!$G:$G,MATCH(Z177,Assumptions!$F:$F,0)),0)</f>
        <v/>
      </c>
      <c r="BF177" s="422">
        <f>SUM(BB177:BE177)</f>
        <v/>
      </c>
      <c r="BG177" s="423">
        <f>IFERROR(INDEX(Assumptions!$B:$B,MATCH(Y177,Assumptions!$A:$A,0))+INDEX(Assumptions!$C:$C,MATCH(Y177,Assumptions!$A:$A,0))+INDEX(Assumptions!$D:$D,MATCH(Y177,Assumptions!$A:$A,0))+INDEX(Assumptions!$G:$G,MATCH(Z177,Assumptions!$F:$F,0)),0)</f>
        <v/>
      </c>
      <c r="BH177" s="421">
        <f>((IF(BA177&gt;0, BA177, IF(AZ177&gt;0, AZ177, 0))))+BF177</f>
        <v/>
      </c>
      <c r="BI177" s="421">
        <f>BL177/BK177</f>
        <v/>
      </c>
      <c r="BJ177" s="421">
        <f>BL177/2.38</f>
        <v/>
      </c>
      <c r="BK177" s="508" t="n">
        <v>2.5</v>
      </c>
      <c r="BL177" s="421" t="n">
        <v>139.95</v>
      </c>
      <c r="BM177" s="510">
        <f>IF(SUM(AZ177:BA177)=0,0,(BI177-BH177)/BI177)</f>
        <v/>
      </c>
      <c r="BN177" s="421">
        <f>AY177*CA177</f>
        <v/>
      </c>
      <c r="BO177" s="421" t="n">
        <v>5.65</v>
      </c>
      <c r="BP177" s="421" t="n">
        <v>3</v>
      </c>
      <c r="BQ177" s="425" t="inlineStr">
        <is>
          <t>PATTERN TO COME</t>
        </is>
      </c>
      <c r="BR177" s="425" t="n"/>
      <c r="BS177" s="425" t="n"/>
      <c r="BT177" s="427" t="n"/>
      <c r="BU177" s="425" t="n"/>
      <c r="BV177" s="425" t="n"/>
      <c r="BW177" s="425" t="n"/>
      <c r="BX177" s="425" t="n">
        <v>42665</v>
      </c>
      <c r="BY177" s="425" t="n"/>
      <c r="BZ177" s="425" t="n"/>
      <c r="CA177" s="508" t="n">
        <v>17</v>
      </c>
      <c r="CB177" s="429" t="inlineStr">
        <is>
          <t>32x32</t>
        </is>
      </c>
      <c r="CC177" s="429" t="n">
        <v>3</v>
      </c>
      <c r="CD177" s="430" t="n">
        <v>42676</v>
      </c>
      <c r="CE177" s="675" t="n"/>
      <c r="CF177" s="675" t="n"/>
      <c r="CG177" s="675" t="n"/>
      <c r="CH177" s="489" t="inlineStr">
        <is>
          <t>NOT</t>
        </is>
      </c>
      <c r="CI177" s="676" t="n">
        <v>42768</v>
      </c>
      <c r="CJ177" s="433" t="n">
        <v>42747</v>
      </c>
      <c r="CK177" s="677" t="inlineStr">
        <is>
          <t>ex facty 25-02-17</t>
        </is>
      </c>
      <c r="CL177" s="436" t="inlineStr">
        <is>
          <t>NEW FIT + PPS TO APROVE FBRIC</t>
        </is>
      </c>
      <c r="CM177" s="435" t="n"/>
      <c r="CN177" s="435" t="n">
        <v>42888</v>
      </c>
      <c r="CO177" s="435" t="n"/>
      <c r="CP177" s="435" t="n"/>
      <c r="CQ177" s="430" t="n">
        <v>42998</v>
      </c>
      <c r="CR177" s="430" t="inlineStr">
        <is>
          <t>Tunisia</t>
        </is>
      </c>
      <c r="CS177" s="429" t="n">
        <v>5</v>
      </c>
      <c r="CT177" s="675" t="n"/>
      <c r="CU177" s="675" t="n"/>
      <c r="CV177" s="490" t="n"/>
      <c r="CW177" s="438" t="n"/>
      <c r="CX177" s="438" t="n"/>
      <c r="CY177" s="438" t="n">
        <v>115</v>
      </c>
      <c r="CZ177" s="439">
        <f>CY177*AR177</f>
        <v/>
      </c>
      <c r="DA177" s="438" t="n"/>
      <c r="DB177" s="438" t="n"/>
      <c r="DC177" s="438" t="n"/>
      <c r="DD177" s="438" t="n">
        <v>4013415</v>
      </c>
      <c r="DE177" s="678">
        <f>CY177*BI177</f>
        <v/>
      </c>
      <c r="DF177" s="678">
        <f>DE177-(CY177*BH177)</f>
        <v/>
      </c>
      <c r="DG177" s="584" t="n"/>
      <c r="DH177" s="584" t="n"/>
      <c r="DI177" s="584" t="n"/>
      <c r="DJ177" s="584" t="n"/>
      <c r="DK177" s="584" t="n"/>
      <c r="DL177" s="584" t="n"/>
      <c r="DM177" s="584" t="n"/>
      <c r="DN177" s="584" t="n"/>
      <c r="DO177" s="584" t="n"/>
      <c r="DP177" s="584" t="n"/>
    </row>
    <row customFormat="1" customHeight="1" ht="15" r="178" s="568">
      <c r="A178" s="464" t="inlineStr">
        <is>
          <t>K170751803</t>
        </is>
      </c>
      <c r="B178" s="464" t="n">
        <v>1010103668</v>
      </c>
      <c r="C178" s="454" t="inlineStr">
        <is>
          <t>D.USED</t>
        </is>
      </c>
      <c r="D178" s="464" t="inlineStr">
        <is>
          <t>THOR</t>
        </is>
      </c>
      <c r="E178" s="464" t="inlineStr">
        <is>
          <t>VINTAGE USED</t>
        </is>
      </c>
      <c r="F178" s="464" t="n">
        <v>1</v>
      </c>
      <c r="G178" s="455" t="inlineStr">
        <is>
          <t>x</t>
        </is>
      </c>
      <c r="H178" s="484" t="n">
        <v>42840</v>
      </c>
      <c r="I178" s="464" t="n"/>
      <c r="J178" s="464" t="inlineStr">
        <is>
          <t>JEANS</t>
        </is>
      </c>
      <c r="K178" s="464" t="n">
        <v>62034231</v>
      </c>
      <c r="L178" s="464" t="inlineStr">
        <is>
          <t>Men's or boys' trousers and breeches of cotton denim (excl. knitted or crocheted, industrial and occupational, bib and brace overalls and underpants)</t>
        </is>
      </c>
      <c r="M178" s="553" t="inlineStr">
        <is>
          <t>MEN</t>
        </is>
      </c>
      <c r="N178" s="464" t="n"/>
      <c r="O178" s="460" t="inlineStr">
        <is>
          <t>3-8</t>
        </is>
      </c>
      <c r="P178" s="462" t="inlineStr">
        <is>
          <t>PP SPRAY</t>
        </is>
      </c>
      <c r="Q178" s="462" t="n"/>
      <c r="R178" s="462" t="inlineStr">
        <is>
          <t>NON</t>
        </is>
      </c>
      <c r="S178" s="462" t="inlineStr">
        <is>
          <t>HIGH RISE WIDE LEG</t>
        </is>
      </c>
      <c r="T178" s="462" t="inlineStr">
        <is>
          <t>28-38</t>
        </is>
      </c>
      <c r="U178" s="462" t="inlineStr">
        <is>
          <t>32-34</t>
        </is>
      </c>
      <c r="V178" s="462" t="inlineStr">
        <is>
          <t>NEW</t>
        </is>
      </c>
      <c r="W178" s="462" t="n"/>
      <c r="X178" s="462" t="inlineStr">
        <is>
          <t>SEASONAL MAIN</t>
        </is>
      </c>
      <c r="Y178" s="472" t="inlineStr">
        <is>
          <t>TUNISIA</t>
        </is>
      </c>
      <c r="Z178" s="472" t="inlineStr">
        <is>
          <t>ARTLAB</t>
        </is>
      </c>
      <c r="AA178" s="472" t="inlineStr">
        <is>
          <t>ARTLAB</t>
        </is>
      </c>
      <c r="AB178" s="472" t="inlineStr">
        <is>
          <t>INTERWASHING</t>
        </is>
      </c>
      <c r="AC178" s="464" t="n"/>
      <c r="AD178" s="464" t="inlineStr">
        <is>
          <t>ORTA</t>
        </is>
      </c>
      <c r="AE178" s="462" t="n">
        <v>9560</v>
      </c>
      <c r="AF178" s="462" t="n"/>
      <c r="AG178" s="464" t="inlineStr">
        <is>
          <t>TBC</t>
        </is>
      </c>
      <c r="AH178" s="462" t="inlineStr">
        <is>
          <t>56% Sustainable fabric</t>
        </is>
      </c>
      <c r="AI178" s="462" t="inlineStr">
        <is>
          <t>56% Organic cotton (warp), 44% cotton (weft)</t>
        </is>
      </c>
      <c r="AJ178" s="462" t="inlineStr">
        <is>
          <t>15 oz</t>
        </is>
      </c>
      <c r="AK178" s="492" t="inlineStr">
        <is>
          <t>5,35 / 150</t>
        </is>
      </c>
      <c r="AL178" s="492" t="n"/>
      <c r="AM178" s="492" t="n"/>
      <c r="AN178" s="462" t="inlineStr">
        <is>
          <t>135M ORDERED BY MARIA</t>
        </is>
      </c>
      <c r="AO178" s="466" t="n"/>
      <c r="AP178" s="466" t="n"/>
      <c r="AQ178" s="466" t="n"/>
      <c r="AR178" s="467" t="n">
        <v>1.37</v>
      </c>
      <c r="AS178" s="465" t="n"/>
      <c r="AT178" s="465" t="inlineStr">
        <is>
          <t>EUR</t>
        </is>
      </c>
      <c r="AU178" s="465" t="inlineStr">
        <is>
          <t>FOB</t>
        </is>
      </c>
      <c r="AV178" s="465" t="inlineStr">
        <is>
          <t>90 DAYS NETT</t>
        </is>
      </c>
      <c r="AW178" s="465" t="inlineStr">
        <is>
          <t>cfmd</t>
        </is>
      </c>
      <c r="AX178" s="465">
        <f>IFERROR((BI178*(1-[1]Assumptions!$K$3))*(1-BG178),0)</f>
        <v/>
      </c>
      <c r="AY178" s="465" t="n">
        <v>45</v>
      </c>
      <c r="AZ178" s="465" t="n"/>
      <c r="BA178" s="465" t="n">
        <v>25.15</v>
      </c>
      <c r="BB178" s="468">
        <f>IFERROR(((IF(BA178&gt;0, BA178, IF(AZ178&gt;0, AZ178, 0))))*INDEX(Assumptions!$B:$B,MATCH(Y178,Assumptions!$A:$A,0)),0)</f>
        <v/>
      </c>
      <c r="BC178" s="468">
        <f>IFERROR(((IF(BA178&gt;0, BA178, IF(AZ178&gt;0, AZ178, 0))))*INDEX(Assumptions!$C:$C,MATCH(Y178,Assumptions!$A:$A,0)),0)</f>
        <v/>
      </c>
      <c r="BD178" s="468">
        <f>IFERROR(((IF(BA178&gt;0, BA178, IF(AZ178&gt;0, AZ178, 0))))*INDEX(Assumptions!$D:$D,MATCH(Y178,Assumptions!$A:$A,0)),0)</f>
        <v/>
      </c>
      <c r="BE178" s="468">
        <f>IFERROR(((IF(BA178&gt;0, BA178, IF(AZ178&gt;0, AZ178, 0))))*INDEX(Assumptions!$G:$G,MATCH(Z178,Assumptions!$F:$F,0)),0)</f>
        <v/>
      </c>
      <c r="BF178" s="468">
        <f>SUM(BB178:BE178)</f>
        <v/>
      </c>
      <c r="BG178" s="469">
        <f>IFERROR(INDEX(Assumptions!$B:$B,MATCH(Y178,Assumptions!$A:$A,0))+INDEX(Assumptions!$C:$C,MATCH(Y178,Assumptions!$A:$A,0))+INDEX(Assumptions!$D:$D,MATCH(Y178,Assumptions!$A:$A,0))+INDEX(Assumptions!$G:$G,MATCH(Z178,Assumptions!$F:$F,0)),0)</f>
        <v/>
      </c>
      <c r="BH178" s="465">
        <f>((IF(BA178&gt;0, BA178, IF(AZ178&gt;0, AZ178, 0))))+BF178</f>
        <v/>
      </c>
      <c r="BI178" s="465">
        <f>BL178/BK178</f>
        <v/>
      </c>
      <c r="BJ178" s="465">
        <f>BL178/2.38</f>
        <v/>
      </c>
      <c r="BK178" s="462" t="n">
        <v>2.5</v>
      </c>
      <c r="BL178" s="465" t="n">
        <v>139.95</v>
      </c>
      <c r="BM178" s="523">
        <f>IF(SUM(AZ178:BA178)=0,0,(BI178-BH178)/BI178)</f>
        <v/>
      </c>
      <c r="BN178" s="465">
        <f>AY178*CA178</f>
        <v/>
      </c>
      <c r="BO178" s="465" t="n">
        <v>7.2</v>
      </c>
      <c r="BP178" s="465" t="n">
        <v>3</v>
      </c>
      <c r="BQ178" s="471" t="inlineStr">
        <is>
          <t>PATTERN TO COME</t>
        </is>
      </c>
      <c r="BR178" s="471" t="n"/>
      <c r="BS178" s="471" t="n"/>
      <c r="BT178" s="472" t="n"/>
      <c r="BU178" s="471" t="n"/>
      <c r="BV178" s="471" t="n"/>
      <c r="BW178" s="471" t="n"/>
      <c r="BX178" s="471" t="n">
        <v>42665</v>
      </c>
      <c r="BY178" s="471" t="n"/>
      <c r="BZ178" s="471" t="n"/>
      <c r="CA178" s="462" t="n">
        <v>17</v>
      </c>
      <c r="CB178" s="473" t="inlineStr">
        <is>
          <t>32x32</t>
        </is>
      </c>
      <c r="CC178" s="473" t="n">
        <v>3</v>
      </c>
      <c r="CD178" s="474" t="n">
        <v>42669</v>
      </c>
      <c r="CE178" s="681" t="n"/>
      <c r="CF178" s="681" t="n"/>
      <c r="CG178" s="681" t="n"/>
      <c r="CH178" s="501" t="inlineStr">
        <is>
          <t>NOT</t>
        </is>
      </c>
      <c r="CI178" s="682" t="n">
        <v>42767</v>
      </c>
      <c r="CJ178" s="477" t="n">
        <v>42747</v>
      </c>
      <c r="CK178" s="683" t="inlineStr">
        <is>
          <t>ex facty 25-02-17</t>
        </is>
      </c>
      <c r="CL178" s="479" t="inlineStr">
        <is>
          <t>NEW FIT + PPS TO APROVE FBRIC</t>
        </is>
      </c>
      <c r="CM178" s="480" t="n"/>
      <c r="CN178" s="480" t="n"/>
      <c r="CO178" s="480" t="n"/>
      <c r="CP178" s="480" t="n"/>
      <c r="CQ178" s="474" t="n"/>
      <c r="CR178" s="474" t="n"/>
      <c r="CS178" s="429" t="n"/>
      <c r="CT178" s="681" t="n"/>
      <c r="CU178" s="681" t="n"/>
      <c r="CV178" s="555" t="n"/>
      <c r="CW178" s="481" t="n"/>
      <c r="CX178" s="481" t="n"/>
      <c r="CY178" s="481" t="n"/>
      <c r="CZ178" s="502">
        <f>CY178*AR178</f>
        <v/>
      </c>
      <c r="DA178" s="481" t="n"/>
      <c r="DB178" s="481" t="n"/>
      <c r="DC178" s="481" t="n"/>
      <c r="DD178" s="481" t="inlineStr">
        <is>
          <t>-</t>
        </is>
      </c>
      <c r="DE178" s="684">
        <f>CY178*BI178</f>
        <v/>
      </c>
      <c r="DF178" s="684">
        <f>DE178-(CY178*BH178)</f>
        <v/>
      </c>
      <c r="DG178" s="535" t="n"/>
      <c r="DH178" s="535" t="n"/>
      <c r="DI178" s="535" t="n"/>
      <c r="DJ178" s="535" t="n"/>
      <c r="DK178" s="535" t="n"/>
      <c r="DL178" s="535" t="n"/>
      <c r="DM178" s="535" t="n"/>
      <c r="DN178" s="535" t="n"/>
      <c r="DO178" s="535" t="n"/>
      <c r="DP178" s="535" t="n"/>
    </row>
    <row customFormat="1" customHeight="1" ht="15" r="179" s="568">
      <c r="A179" s="464" t="inlineStr">
        <is>
          <t>K170751804</t>
        </is>
      </c>
      <c r="B179" s="464" t="n">
        <v>1010200003</v>
      </c>
      <c r="C179" s="454" t="inlineStr">
        <is>
          <t>L.USED</t>
        </is>
      </c>
      <c r="D179" s="464" t="inlineStr">
        <is>
          <t>THOR CROPPED</t>
        </is>
      </c>
      <c r="E179" s="464" t="inlineStr">
        <is>
          <t>UNPICKED STRIPE</t>
        </is>
      </c>
      <c r="F179" s="464" t="n">
        <v>2</v>
      </c>
      <c r="G179" s="455" t="inlineStr">
        <is>
          <t>x</t>
        </is>
      </c>
      <c r="H179" s="484" t="n">
        <v>42840</v>
      </c>
      <c r="I179" s="464" t="n"/>
      <c r="J179" s="464" t="inlineStr">
        <is>
          <t>JEANS</t>
        </is>
      </c>
      <c r="K179" s="464" t="n">
        <v>62034231</v>
      </c>
      <c r="L179" s="464" t="inlineStr">
        <is>
          <t>Men's or boys' trousers and breeches of cotton denim (excl. knitted or crocheted, industrial and occupational, bib and brace overalls and underpants)</t>
        </is>
      </c>
      <c r="M179" s="553" t="inlineStr">
        <is>
          <t>MEN</t>
        </is>
      </c>
      <c r="N179" s="464" t="n"/>
      <c r="O179" s="460" t="inlineStr">
        <is>
          <t>3-4</t>
        </is>
      </c>
      <c r="P179" s="462" t="inlineStr">
        <is>
          <t>BLEACH + PP SPRAY</t>
        </is>
      </c>
      <c r="Q179" s="462" t="n"/>
      <c r="R179" s="462" t="inlineStr">
        <is>
          <t>NON</t>
        </is>
      </c>
      <c r="S179" s="462" t="inlineStr">
        <is>
          <t>HIGH RISE WIDE LEG</t>
        </is>
      </c>
      <c r="T179" s="462" t="inlineStr">
        <is>
          <t>28-38</t>
        </is>
      </c>
      <c r="U179" s="462" t="inlineStr">
        <is>
          <t>32-34</t>
        </is>
      </c>
      <c r="V179" s="462" t="inlineStr">
        <is>
          <t>NEW</t>
        </is>
      </c>
      <c r="W179" s="462" t="n"/>
      <c r="X179" s="462" t="inlineStr">
        <is>
          <t>SEASONAL MAIN</t>
        </is>
      </c>
      <c r="Y179" s="472" t="inlineStr">
        <is>
          <t>TUNISIA</t>
        </is>
      </c>
      <c r="Z179" s="472" t="inlineStr">
        <is>
          <t>ARTLAB</t>
        </is>
      </c>
      <c r="AA179" s="472" t="inlineStr">
        <is>
          <t>ARTLAB</t>
        </is>
      </c>
      <c r="AB179" s="472" t="inlineStr">
        <is>
          <t>INTERWASHING</t>
        </is>
      </c>
      <c r="AC179" s="464" t="n"/>
      <c r="AD179" s="464" t="inlineStr">
        <is>
          <t>ORTA</t>
        </is>
      </c>
      <c r="AE179" s="462" t="n">
        <v>9560</v>
      </c>
      <c r="AF179" s="462" t="n"/>
      <c r="AG179" s="464" t="inlineStr">
        <is>
          <t>TBC</t>
        </is>
      </c>
      <c r="AH179" s="462" t="inlineStr">
        <is>
          <t>56% Sustainable fabric</t>
        </is>
      </c>
      <c r="AI179" s="462" t="inlineStr">
        <is>
          <t>56% Organic cotton (warp), 44% cotton (weft)</t>
        </is>
      </c>
      <c r="AJ179" s="462" t="inlineStr">
        <is>
          <t>15 oz</t>
        </is>
      </c>
      <c r="AK179" s="492" t="inlineStr">
        <is>
          <t>5,35 / 150</t>
        </is>
      </c>
      <c r="AL179" s="492" t="n"/>
      <c r="AM179" s="492" t="n"/>
      <c r="AN179" s="462" t="inlineStr">
        <is>
          <t>135M ORDERED BY MARIA</t>
        </is>
      </c>
      <c r="AO179" s="466" t="n"/>
      <c r="AP179" s="466" t="n"/>
      <c r="AQ179" s="466" t="n"/>
      <c r="AR179" s="467" t="n">
        <v>1.26</v>
      </c>
      <c r="AS179" s="465" t="n"/>
      <c r="AT179" s="465" t="inlineStr">
        <is>
          <t>EUR</t>
        </is>
      </c>
      <c r="AU179" s="465" t="inlineStr">
        <is>
          <t>FOB</t>
        </is>
      </c>
      <c r="AV179" s="465" t="inlineStr">
        <is>
          <t>90 DAYS NETT</t>
        </is>
      </c>
      <c r="AW179" s="465" t="inlineStr">
        <is>
          <t>cfmd</t>
        </is>
      </c>
      <c r="AX179" s="465">
        <f>IFERROR((BI179*(1-[1]Assumptions!$K$3))*(1-BG179),0)</f>
        <v/>
      </c>
      <c r="AY179" s="465" t="n">
        <v>45</v>
      </c>
      <c r="AZ179" s="465" t="n"/>
      <c r="BA179" s="465" t="n">
        <v>27</v>
      </c>
      <c r="BB179" s="468">
        <f>IFERROR(((IF(BA179&gt;0, BA179, IF(AZ179&gt;0, AZ179, 0))))*INDEX(Assumptions!$B:$B,MATCH(Y179,Assumptions!$A:$A,0)),0)</f>
        <v/>
      </c>
      <c r="BC179" s="468">
        <f>IFERROR(((IF(BA179&gt;0, BA179, IF(AZ179&gt;0, AZ179, 0))))*INDEX(Assumptions!$C:$C,MATCH(Y179,Assumptions!$A:$A,0)),0)</f>
        <v/>
      </c>
      <c r="BD179" s="468">
        <f>IFERROR(((IF(BA179&gt;0, BA179, IF(AZ179&gt;0, AZ179, 0))))*INDEX(Assumptions!$D:$D,MATCH(Y179,Assumptions!$A:$A,0)),0)</f>
        <v/>
      </c>
      <c r="BE179" s="468">
        <f>IFERROR(((IF(BA179&gt;0, BA179, IF(AZ179&gt;0, AZ179, 0))))*INDEX(Assumptions!$G:$G,MATCH(Z179,Assumptions!$F:$F,0)),0)</f>
        <v/>
      </c>
      <c r="BF179" s="468">
        <f>SUM(BB179:BE179)</f>
        <v/>
      </c>
      <c r="BG179" s="469">
        <f>IFERROR(INDEX(Assumptions!$B:$B,MATCH(Y179,Assumptions!$A:$A,0))+INDEX(Assumptions!$C:$C,MATCH(Y179,Assumptions!$A:$A,0))+INDEX(Assumptions!$D:$D,MATCH(Y179,Assumptions!$A:$A,0))+INDEX(Assumptions!$G:$G,MATCH(Z179,Assumptions!$F:$F,0)),0)</f>
        <v/>
      </c>
      <c r="BH179" s="465">
        <f>((IF(BA179&gt;0, BA179, IF(AZ179&gt;0, AZ179, 0))))+BF179</f>
        <v/>
      </c>
      <c r="BI179" s="465">
        <f>BL179/BK179</f>
        <v/>
      </c>
      <c r="BJ179" s="465">
        <f>BL179/2.38</f>
        <v/>
      </c>
      <c r="BK179" s="462" t="n">
        <v>2.5</v>
      </c>
      <c r="BL179" s="465" t="n">
        <v>159.95</v>
      </c>
      <c r="BM179" s="523">
        <f>IF(SUM(AZ179:BA179)=0,0,(BI179-BH179)/BI179)</f>
        <v/>
      </c>
      <c r="BN179" s="465">
        <f>AY179*CA179</f>
        <v/>
      </c>
      <c r="BO179" s="465" t="n">
        <v>8.4</v>
      </c>
      <c r="BP179" s="465" t="n">
        <v>3.24</v>
      </c>
      <c r="BQ179" s="471" t="inlineStr">
        <is>
          <t>PATTERN TO COME</t>
        </is>
      </c>
      <c r="BR179" s="471" t="n"/>
      <c r="BS179" s="471" t="n"/>
      <c r="BT179" s="472" t="n"/>
      <c r="BU179" s="471" t="n"/>
      <c r="BV179" s="471" t="n"/>
      <c r="BW179" s="471" t="n"/>
      <c r="BX179" s="471" t="n">
        <v>42665</v>
      </c>
      <c r="BY179" s="471" t="inlineStr">
        <is>
          <t xml:space="preserve">NEW TEST WITH STRIPE AND WASH </t>
        </is>
      </c>
      <c r="BZ179" s="471" t="n"/>
      <c r="CA179" s="462" t="n">
        <v>20</v>
      </c>
      <c r="CB179" s="473" t="inlineStr">
        <is>
          <t>32x32</t>
        </is>
      </c>
      <c r="CC179" s="473" t="n">
        <v>3</v>
      </c>
      <c r="CD179" s="474" t="n">
        <v>42669</v>
      </c>
      <c r="CE179" s="681" t="inlineStr">
        <is>
          <t>best fit</t>
        </is>
      </c>
      <c r="CF179" s="681" t="inlineStr">
        <is>
          <t>best fit</t>
        </is>
      </c>
      <c r="CG179" s="681" t="n"/>
      <c r="CH179" s="682" t="inlineStr">
        <is>
          <t>N/A</t>
        </is>
      </c>
      <c r="CI179" s="682" t="n">
        <v>42767</v>
      </c>
      <c r="CJ179" s="477" t="inlineStr">
        <is>
          <t>N/A</t>
        </is>
      </c>
      <c r="CK179" s="694" t="n"/>
      <c r="CL179" s="480" t="n"/>
      <c r="CM179" s="480" t="n"/>
      <c r="CN179" s="480" t="n"/>
      <c r="CO179" s="480" t="n"/>
      <c r="CP179" s="480" t="n"/>
      <c r="CQ179" s="474" t="n"/>
      <c r="CR179" s="474" t="n"/>
      <c r="CS179" s="429" t="n"/>
      <c r="CT179" s="681" t="n"/>
      <c r="CU179" s="681" t="n"/>
      <c r="CV179" s="555" t="n"/>
      <c r="CW179" s="481" t="n"/>
      <c r="CX179" s="481" t="n"/>
      <c r="CY179" s="481" t="n"/>
      <c r="CZ179" s="502">
        <f>CY179*AR179</f>
        <v/>
      </c>
      <c r="DA179" s="481" t="n"/>
      <c r="DB179" s="481" t="n"/>
      <c r="DC179" s="481" t="n"/>
      <c r="DD179" s="481" t="inlineStr">
        <is>
          <t>-</t>
        </is>
      </c>
      <c r="DE179" s="684">
        <f>CY179*BI179</f>
        <v/>
      </c>
      <c r="DF179" s="684">
        <f>DE179-(CY179*BH179)</f>
        <v/>
      </c>
      <c r="DG179" s="535" t="n"/>
      <c r="DH179" s="535" t="n"/>
      <c r="DI179" s="535" t="n"/>
      <c r="DJ179" s="535" t="n"/>
      <c r="DK179" s="535" t="n"/>
      <c r="DL179" s="535" t="n"/>
      <c r="DM179" s="535" t="n"/>
      <c r="DN179" s="535" t="n"/>
      <c r="DO179" s="535" t="n"/>
      <c r="DP179" s="535" t="n"/>
    </row>
    <row customFormat="1" customHeight="1" ht="15" r="180" s="568">
      <c r="A180" s="464" t="inlineStr">
        <is>
          <t>K170752001</t>
        </is>
      </c>
      <c r="B180" s="464" t="n">
        <v>1060101685</v>
      </c>
      <c r="C180" s="454" t="inlineStr">
        <is>
          <t>GREY</t>
        </is>
      </c>
      <c r="D180" s="521" t="inlineStr">
        <is>
          <t>ALAN</t>
        </is>
      </c>
      <c r="E180" s="521" t="inlineStr">
        <is>
          <t>DARK GREY MELEE</t>
        </is>
      </c>
      <c r="F180" s="464" t="n">
        <v>2</v>
      </c>
      <c r="G180" s="455" t="inlineStr">
        <is>
          <t>x</t>
        </is>
      </c>
      <c r="H180" s="674" t="n">
        <v>42818</v>
      </c>
      <c r="I180" s="521" t="n"/>
      <c r="J180" s="464" t="inlineStr">
        <is>
          <t>JACKET</t>
        </is>
      </c>
      <c r="K180" s="464" t="inlineStr">
        <is>
          <t>62019100</t>
        </is>
      </c>
      <c r="L180" s="464" t="inlineStr">
        <is>
          <t>Men's or boys' anoraks, incl. ski jackets, windcheaters, wind-jackets and similar articles, of wool or fine animal hair (excl. knitted or crocheted, suits, ensembles, jackets, blazers and trousers)</t>
        </is>
      </c>
      <c r="M180" s="458" t="inlineStr">
        <is>
          <t>MEN</t>
        </is>
      </c>
      <c r="N180" s="521" t="n"/>
      <c r="O180" s="491" t="n"/>
      <c r="P180" s="491" t="inlineStr">
        <is>
          <t>NON BLEACH</t>
        </is>
      </c>
      <c r="Q180" s="492" t="n"/>
      <c r="R180" s="492" t="n"/>
      <c r="S180" s="565" t="inlineStr">
        <is>
          <t>C/O AW15</t>
        </is>
      </c>
      <c r="T180" s="462" t="inlineStr">
        <is>
          <t>S - XXL</t>
        </is>
      </c>
      <c r="U180" s="462" t="inlineStr">
        <is>
          <t>-</t>
        </is>
      </c>
      <c r="V180" s="565" t="inlineStr">
        <is>
          <t>C/O AW15</t>
        </is>
      </c>
      <c r="W180" s="492" t="inlineStr">
        <is>
          <t>C/O AW16</t>
        </is>
      </c>
      <c r="X180" s="565" t="n"/>
      <c r="Y180" s="493" t="inlineStr">
        <is>
          <t>PORTUGAL</t>
        </is>
      </c>
      <c r="Z180" s="494" t="inlineStr">
        <is>
          <t>TIME BRIDGE</t>
        </is>
      </c>
      <c r="AA180" s="494" t="inlineStr">
        <is>
          <t>MANUELA &amp; PERREIRA</t>
        </is>
      </c>
      <c r="AB180" s="494" t="n"/>
      <c r="AC180" s="521" t="inlineStr">
        <is>
          <t>RECYCLED WOOL</t>
        </is>
      </c>
      <c r="AD180" s="492" t="inlineStr">
        <is>
          <t>MORGADO</t>
        </is>
      </c>
      <c r="AE180" s="566" t="inlineStr">
        <is>
          <t>25.07467.I BUREL PESADO</t>
        </is>
      </c>
      <c r="AF180" s="492" t="n"/>
      <c r="AG180" s="492" t="n"/>
      <c r="AH180" s="492" t="inlineStr">
        <is>
          <t>80% Sustainable fabric</t>
        </is>
      </c>
      <c r="AI180" s="565" t="inlineStr">
        <is>
          <t>80% Recycled wool, 10% polyamide, 10% polyester</t>
        </is>
      </c>
      <c r="AJ180" s="565" t="inlineStr">
        <is>
          <t>820 gr</t>
        </is>
      </c>
      <c r="AK180" s="465" t="n">
        <v>12.05</v>
      </c>
      <c r="AL180" s="492" t="inlineStr">
        <is>
          <t>100M</t>
        </is>
      </c>
      <c r="AM180" s="492" t="inlineStr">
        <is>
          <t>6W</t>
        </is>
      </c>
      <c r="AN180" s="492" t="n"/>
      <c r="AO180" s="492" t="n"/>
      <c r="AP180" s="466" t="n"/>
      <c r="AQ180" s="466" t="n"/>
      <c r="AR180" s="467" t="n"/>
      <c r="AS180" s="495" t="n"/>
      <c r="AT180" s="495" t="inlineStr">
        <is>
          <t>EUR</t>
        </is>
      </c>
      <c r="AU180" s="465" t="inlineStr">
        <is>
          <t>FOB</t>
        </is>
      </c>
      <c r="AV180" s="465" t="inlineStr">
        <is>
          <t>CAD</t>
        </is>
      </c>
      <c r="AW180" s="465" t="inlineStr">
        <is>
          <t>cfmd</t>
        </is>
      </c>
      <c r="AX180" s="465">
        <f>IFERROR((BI180*(1-[1]Assumptions!$K$3))*(1-BG180),0)</f>
        <v/>
      </c>
      <c r="AY180" s="465" t="n"/>
      <c r="AZ180" s="495" t="n"/>
      <c r="BA180" s="465" t="n">
        <v>65.59999999999999</v>
      </c>
      <c r="BB180" s="468">
        <f>IFERROR(((IF(BA180&gt;0, BA180, IF(AZ180&gt;0, AZ180, 0))))*INDEX(Assumptions!$B:$B,MATCH(Y180,Assumptions!$A:$A,0)),0)</f>
        <v/>
      </c>
      <c r="BC180" s="468">
        <f>IFERROR(((IF(BA180&gt;0, BA180, IF(AZ180&gt;0, AZ180, 0))))*INDEX(Assumptions!$C:$C,MATCH(Y180,Assumptions!$A:$A,0)),0)</f>
        <v/>
      </c>
      <c r="BD180" s="468">
        <f>IFERROR(((IF(BA180&gt;0, BA180, IF(AZ180&gt;0, AZ180, 0))))*INDEX(Assumptions!$D:$D,MATCH(Y180,Assumptions!$A:$A,0)),0)</f>
        <v/>
      </c>
      <c r="BE180" s="468">
        <f>IFERROR(((IF(BA180&gt;0, BA180, IF(AZ180&gt;0, AZ180, 0))))*INDEX(Assumptions!$G:$G,MATCH(Z180,Assumptions!$F:$F,0)),0)</f>
        <v/>
      </c>
      <c r="BF180" s="468">
        <f>SUM(BB180:BE180)</f>
        <v/>
      </c>
      <c r="BG180" s="469">
        <f>IFERROR(INDEX(Assumptions!$B:$B,MATCH(Y180,Assumptions!$A:$A,0))+INDEX(Assumptions!$C:$C,MATCH(Y180,Assumptions!$A:$A,0))+INDEX(Assumptions!$D:$D,MATCH(Y180,Assumptions!$A:$A,0))+INDEX(Assumptions!$G:$G,MATCH(Z180,Assumptions!$F:$F,0)),0)</f>
        <v/>
      </c>
      <c r="BH180" s="465">
        <f>((IF(BA180&gt;0, BA180, IF(AZ180&gt;0, AZ180, 0))))+BF180</f>
        <v/>
      </c>
      <c r="BI180" s="465">
        <f>BL180/BK180</f>
        <v/>
      </c>
      <c r="BJ180" s="465">
        <f>BL180/2.38</f>
        <v/>
      </c>
      <c r="BK180" s="462" t="n">
        <v>2.5</v>
      </c>
      <c r="BL180" s="465" t="n">
        <v>299.95</v>
      </c>
      <c r="BM180" s="523">
        <f>IF(SUM(AZ180:BA180)=0,0,(BI180-BH180)/BI180)</f>
        <v/>
      </c>
      <c r="BN180" s="465">
        <f>AY180*CA180</f>
        <v/>
      </c>
      <c r="BO180" s="465" t="n"/>
      <c r="BP180" s="465" t="n"/>
      <c r="BQ180" s="685" t="n"/>
      <c r="BR180" s="497" t="n"/>
      <c r="BS180" s="497" t="n"/>
      <c r="BT180" s="472" t="n"/>
      <c r="BU180" s="497" t="n"/>
      <c r="BV180" s="497" t="n"/>
      <c r="BW180" s="497" t="n"/>
      <c r="BX180" s="497" t="n"/>
      <c r="BY180" s="494" t="n"/>
      <c r="BZ180" s="494" t="inlineStr">
        <is>
          <t>Lining black…</t>
        </is>
      </c>
      <c r="CA180" s="462" t="n">
        <v>0</v>
      </c>
      <c r="CB180" s="473" t="inlineStr">
        <is>
          <t>N/A</t>
        </is>
      </c>
      <c r="CC180" s="473" t="n"/>
      <c r="CD180" s="474" t="n"/>
      <c r="CE180" s="474" t="n"/>
      <c r="CF180" s="681" t="n"/>
      <c r="CG180" s="681" t="n"/>
      <c r="CH180" s="682" t="inlineStr">
        <is>
          <t>N/A</t>
        </is>
      </c>
      <c r="CI180" s="682" t="n"/>
      <c r="CJ180" s="477" t="n"/>
      <c r="CK180" s="683" t="n"/>
      <c r="CL180" s="479" t="n"/>
      <c r="CM180" s="479" t="n"/>
      <c r="CN180" s="480" t="n"/>
      <c r="CO180" s="480" t="n"/>
      <c r="CP180" s="480" t="n"/>
      <c r="CQ180" s="474" t="n"/>
      <c r="CR180" s="474" t="n"/>
      <c r="CS180" s="429" t="n"/>
      <c r="CT180" s="474" t="n"/>
      <c r="CU180" s="474" t="n"/>
      <c r="CV180" s="682" t="n"/>
      <c r="CW180" s="481" t="n"/>
      <c r="CX180" s="481" t="n"/>
      <c r="CY180" s="481" t="n"/>
      <c r="CZ180" s="481">
        <f>CY180*AR180</f>
        <v/>
      </c>
      <c r="DA180" s="481" t="n"/>
      <c r="DB180" s="481" t="n"/>
      <c r="DC180" s="481" t="n"/>
      <c r="DD180" s="481" t="inlineStr">
        <is>
          <t>-</t>
        </is>
      </c>
      <c r="DE180" s="684">
        <f>CY180*BI180</f>
        <v/>
      </c>
      <c r="DF180" s="684">
        <f>DE180-(CY180*BH180)</f>
        <v/>
      </c>
      <c r="DG180" s="535" t="n"/>
      <c r="DH180" s="535" t="n"/>
      <c r="DI180" s="535" t="n"/>
      <c r="DJ180" s="535" t="n"/>
      <c r="DK180" s="535" t="n"/>
      <c r="DL180" s="535" t="n"/>
      <c r="DM180" s="535" t="n"/>
      <c r="DN180" s="535" t="n"/>
      <c r="DO180" s="535" t="n"/>
      <c r="DP180" s="535" t="n"/>
    </row>
    <row customFormat="1" customHeight="1" ht="15" r="181" s="568">
      <c r="A181" s="464" t="inlineStr">
        <is>
          <t>K170752002</t>
        </is>
      </c>
      <c r="B181" s="464" t="n">
        <v>1060101812</v>
      </c>
      <c r="C181" s="454" t="inlineStr">
        <is>
          <t>NAVY</t>
        </is>
      </c>
      <c r="D181" s="521" t="inlineStr">
        <is>
          <t>ALAN</t>
        </is>
      </c>
      <c r="E181" s="521" t="inlineStr">
        <is>
          <t>NAVY</t>
        </is>
      </c>
      <c r="F181" s="464" t="n">
        <v>2</v>
      </c>
      <c r="G181" s="455" t="inlineStr">
        <is>
          <t>x</t>
        </is>
      </c>
      <c r="H181" s="674" t="n">
        <v>42818</v>
      </c>
      <c r="I181" s="521" t="n"/>
      <c r="J181" s="464" t="inlineStr">
        <is>
          <t>JACKET</t>
        </is>
      </c>
      <c r="K181" s="464" t="inlineStr">
        <is>
          <t>62019100</t>
        </is>
      </c>
      <c r="L181" s="464" t="inlineStr">
        <is>
          <t>Men's or boys' anoraks, incl. ski jackets, windcheaters, wind-jackets and similar articles, of wool or fine animal hair (excl. knitted or crocheted, suits, ensembles, jackets, blazers and trousers)</t>
        </is>
      </c>
      <c r="M181" s="458" t="inlineStr">
        <is>
          <t>MEN</t>
        </is>
      </c>
      <c r="N181" s="521" t="n"/>
      <c r="O181" s="491" t="n"/>
      <c r="P181" s="491" t="inlineStr">
        <is>
          <t>NON BLEACH</t>
        </is>
      </c>
      <c r="Q181" s="492" t="n"/>
      <c r="R181" s="492" t="n"/>
      <c r="S181" s="565" t="inlineStr">
        <is>
          <t>C/O AW15</t>
        </is>
      </c>
      <c r="T181" s="462" t="inlineStr">
        <is>
          <t>S - XXL</t>
        </is>
      </c>
      <c r="U181" s="462" t="inlineStr">
        <is>
          <t>-</t>
        </is>
      </c>
      <c r="V181" s="565" t="inlineStr">
        <is>
          <t>C/O AW15</t>
        </is>
      </c>
      <c r="W181" s="492" t="n"/>
      <c r="X181" s="565" t="n"/>
      <c r="Y181" s="493" t="inlineStr">
        <is>
          <t>PORTUGAL</t>
        </is>
      </c>
      <c r="Z181" s="494" t="inlineStr">
        <is>
          <t>TIME BRIDGE</t>
        </is>
      </c>
      <c r="AA181" s="494" t="inlineStr">
        <is>
          <t>MANUELA &amp; PERREIRA</t>
        </is>
      </c>
      <c r="AB181" s="494" t="n"/>
      <c r="AC181" s="521" t="inlineStr">
        <is>
          <t>RECYCLED WOOL</t>
        </is>
      </c>
      <c r="AD181" s="492" t="inlineStr">
        <is>
          <t>MORGADO</t>
        </is>
      </c>
      <c r="AE181" s="566" t="inlineStr">
        <is>
          <t>25.07467.I BUREL PESADO</t>
        </is>
      </c>
      <c r="AF181" s="492" t="n"/>
      <c r="AG181" s="492" t="n"/>
      <c r="AH181" s="492" t="inlineStr">
        <is>
          <t>80% Sustainable fabric</t>
        </is>
      </c>
      <c r="AI181" s="565" t="inlineStr">
        <is>
          <t>80% Recycled wool, 10% polyamide, 10% polyester</t>
        </is>
      </c>
      <c r="AJ181" s="565" t="inlineStr">
        <is>
          <t>820 gr</t>
        </is>
      </c>
      <c r="AK181" s="465" t="n">
        <v>12.05</v>
      </c>
      <c r="AL181" s="492" t="inlineStr">
        <is>
          <t>100M</t>
        </is>
      </c>
      <c r="AM181" s="492" t="inlineStr">
        <is>
          <t>6W</t>
        </is>
      </c>
      <c r="AN181" s="492" t="n"/>
      <c r="AO181" s="492" t="n"/>
      <c r="AP181" s="466" t="n"/>
      <c r="AQ181" s="466" t="n"/>
      <c r="AR181" s="467" t="n"/>
      <c r="AS181" s="495" t="n"/>
      <c r="AT181" s="495" t="inlineStr">
        <is>
          <t>EUR</t>
        </is>
      </c>
      <c r="AU181" s="465" t="inlineStr">
        <is>
          <t>FOB</t>
        </is>
      </c>
      <c r="AV181" s="465" t="inlineStr">
        <is>
          <t>CAD</t>
        </is>
      </c>
      <c r="AW181" s="465" t="inlineStr">
        <is>
          <t>cfmd</t>
        </is>
      </c>
      <c r="AX181" s="465">
        <f>IFERROR((BI181*(1-[1]Assumptions!$K$3))*(1-BG181),0)</f>
        <v/>
      </c>
      <c r="AY181" s="465" t="n"/>
      <c r="AZ181" s="495" t="n"/>
      <c r="BA181" s="465" t="n">
        <v>65.59999999999999</v>
      </c>
      <c r="BB181" s="468">
        <f>IFERROR(((IF(BA181&gt;0, BA181, IF(AZ181&gt;0, AZ181, 0))))*INDEX(Assumptions!$B:$B,MATCH(Y181,Assumptions!$A:$A,0)),0)</f>
        <v/>
      </c>
      <c r="BC181" s="468">
        <f>IFERROR(((IF(BA181&gt;0, BA181, IF(AZ181&gt;0, AZ181, 0))))*INDEX(Assumptions!$C:$C,MATCH(Y181,Assumptions!$A:$A,0)),0)</f>
        <v/>
      </c>
      <c r="BD181" s="468">
        <f>IFERROR(((IF(BA181&gt;0, BA181, IF(AZ181&gt;0, AZ181, 0))))*INDEX(Assumptions!$D:$D,MATCH(Y181,Assumptions!$A:$A,0)),0)</f>
        <v/>
      </c>
      <c r="BE181" s="468">
        <f>IFERROR(((IF(BA181&gt;0, BA181, IF(AZ181&gt;0, AZ181, 0))))*INDEX(Assumptions!$G:$G,MATCH(Z181,Assumptions!$F:$F,0)),0)</f>
        <v/>
      </c>
      <c r="BF181" s="468">
        <f>SUM(BB181:BE181)</f>
        <v/>
      </c>
      <c r="BG181" s="469">
        <f>IFERROR(INDEX(Assumptions!$B:$B,MATCH(Y181,Assumptions!$A:$A,0))+INDEX(Assumptions!$C:$C,MATCH(Y181,Assumptions!$A:$A,0))+INDEX(Assumptions!$D:$D,MATCH(Y181,Assumptions!$A:$A,0))+INDEX(Assumptions!$G:$G,MATCH(Z181,Assumptions!$F:$F,0)),0)</f>
        <v/>
      </c>
      <c r="BH181" s="465">
        <f>((IF(BA181&gt;0, BA181, IF(AZ181&gt;0, AZ181, 0))))+BF181</f>
        <v/>
      </c>
      <c r="BI181" s="465">
        <f>BL181/BK181</f>
        <v/>
      </c>
      <c r="BJ181" s="465">
        <f>BL181/2.38</f>
        <v/>
      </c>
      <c r="BK181" s="462" t="n">
        <v>2.5</v>
      </c>
      <c r="BL181" s="465" t="n">
        <v>299.95</v>
      </c>
      <c r="BM181" s="523">
        <f>IF(SUM(AZ181:BA181)=0,0,(BI181-BH181)/BI181)</f>
        <v/>
      </c>
      <c r="BN181" s="465">
        <f>AY181*CA181</f>
        <v/>
      </c>
      <c r="BO181" s="465" t="n"/>
      <c r="BP181" s="465" t="n"/>
      <c r="BQ181" s="685" t="n"/>
      <c r="BR181" s="497" t="n"/>
      <c r="BS181" s="497" t="n"/>
      <c r="BT181" s="472" t="n"/>
      <c r="BU181" s="497" t="n"/>
      <c r="BV181" s="497" t="n"/>
      <c r="BW181" s="497" t="n"/>
      <c r="BX181" s="497" t="n"/>
      <c r="BY181" s="494" t="n"/>
      <c r="BZ181" s="494" t="inlineStr">
        <is>
          <t>Lining black…</t>
        </is>
      </c>
      <c r="CA181" s="462" t="n">
        <v>0</v>
      </c>
      <c r="CB181" s="473" t="inlineStr">
        <is>
          <t>N/A</t>
        </is>
      </c>
      <c r="CC181" s="473" t="n"/>
      <c r="CD181" s="474" t="n"/>
      <c r="CE181" s="474" t="n"/>
      <c r="CF181" s="681" t="n"/>
      <c r="CG181" s="681" t="n"/>
      <c r="CH181" s="682" t="inlineStr">
        <is>
          <t>M</t>
        </is>
      </c>
      <c r="CI181" s="682" t="n"/>
      <c r="CJ181" s="477" t="n"/>
      <c r="CK181" s="683" t="n"/>
      <c r="CL181" s="479" t="n"/>
      <c r="CM181" s="479" t="n"/>
      <c r="CN181" s="480" t="n"/>
      <c r="CO181" s="480" t="n"/>
      <c r="CP181" s="480" t="n"/>
      <c r="CQ181" s="474" t="n"/>
      <c r="CR181" s="474" t="n"/>
      <c r="CS181" s="429" t="n"/>
      <c r="CT181" s="474" t="n"/>
      <c r="CU181" s="474" t="n"/>
      <c r="CV181" s="682" t="n"/>
      <c r="CW181" s="481" t="n"/>
      <c r="CX181" s="481" t="n"/>
      <c r="CY181" s="481" t="n"/>
      <c r="CZ181" s="481">
        <f>CY181*AR181</f>
        <v/>
      </c>
      <c r="DA181" s="481" t="n"/>
      <c r="DB181" s="481" t="n"/>
      <c r="DC181" s="481" t="n"/>
      <c r="DD181" s="481" t="inlineStr">
        <is>
          <t>-</t>
        </is>
      </c>
      <c r="DE181" s="684">
        <f>CY181*BI181</f>
        <v/>
      </c>
      <c r="DF181" s="684">
        <f>DE181-(CY181*BH181)</f>
        <v/>
      </c>
    </row>
    <row customFormat="1" customHeight="1" ht="15" r="182" s="568">
      <c r="A182" s="464" t="inlineStr">
        <is>
          <t>K170752010</t>
        </is>
      </c>
      <c r="B182" s="464" t="n">
        <v>1060300084</v>
      </c>
      <c r="C182" s="454" t="inlineStr">
        <is>
          <t>ARMY</t>
        </is>
      </c>
      <c r="D182" s="521" t="inlineStr">
        <is>
          <t>CARLOS</t>
        </is>
      </c>
      <c r="E182" s="521" t="inlineStr">
        <is>
          <t>CAMO</t>
        </is>
      </c>
      <c r="F182" s="464" t="n">
        <v>2</v>
      </c>
      <c r="G182" s="522" t="inlineStr">
        <is>
          <t>x</t>
        </is>
      </c>
      <c r="H182" s="484" t="n">
        <v>42818</v>
      </c>
      <c r="I182" s="521" t="n"/>
      <c r="J182" s="464" t="inlineStr">
        <is>
          <t>JACKET</t>
        </is>
      </c>
      <c r="K182" s="454" t="n">
        <v>62033290</v>
      </c>
      <c r="L182" s="464" t="inlineStr">
        <is>
          <t>Men's or boys' jackets and blazers of cotton (excl. knitted or crocheted, industrial and occupational, and wind-jackets and similar articles)</t>
        </is>
      </c>
      <c r="M182" s="458" t="inlineStr">
        <is>
          <t>MEN</t>
        </is>
      </c>
      <c r="N182" s="521" t="n"/>
      <c r="O182" s="491" t="n"/>
      <c r="P182" s="460" t="inlineStr">
        <is>
          <t>NON BLEACH</t>
        </is>
      </c>
      <c r="Q182" s="492" t="inlineStr">
        <is>
          <t>HEAVY ENZYME WASH</t>
        </is>
      </c>
      <c r="R182" s="492" t="n"/>
      <c r="S182" s="492" t="inlineStr">
        <is>
          <t>CAMO SHELTER JACKET</t>
        </is>
      </c>
      <c r="T182" s="492" t="inlineStr">
        <is>
          <t>S - XXL</t>
        </is>
      </c>
      <c r="U182" s="462" t="inlineStr">
        <is>
          <t>-</t>
        </is>
      </c>
      <c r="V182" s="492" t="inlineStr">
        <is>
          <t>NEW</t>
        </is>
      </c>
      <c r="W182" s="492" t="n"/>
      <c r="X182" s="492" t="inlineStr">
        <is>
          <t>-</t>
        </is>
      </c>
      <c r="Y182" s="493" t="inlineStr">
        <is>
          <t>INDIA</t>
        </is>
      </c>
      <c r="Z182" s="494" t="inlineStr">
        <is>
          <t>INDYBLU</t>
        </is>
      </c>
      <c r="AA182" s="494" t="inlineStr">
        <is>
          <t>BHA</t>
        </is>
      </c>
      <c r="AB182" s="494" t="inlineStr">
        <is>
          <t>Wash &amp; Wear</t>
        </is>
      </c>
      <c r="AC182" s="464" t="n"/>
      <c r="AD182" s="492" t="inlineStr">
        <is>
          <t>Alcot Fabrics</t>
        </is>
      </c>
      <c r="AE182" s="492" t="n"/>
      <c r="AF182" s="492" t="n"/>
      <c r="AG182" s="492" t="n"/>
      <c r="AH182" s="492" t="inlineStr">
        <is>
          <t>100% Sustainable fabric</t>
        </is>
      </c>
      <c r="AI182" s="492" t="inlineStr">
        <is>
          <t>100% Organic cotton</t>
        </is>
      </c>
      <c r="AJ182" s="492" t="inlineStr">
        <is>
          <t>390g</t>
        </is>
      </c>
      <c r="AK182" s="492" t="inlineStr">
        <is>
          <t>EUR 5.30/m</t>
        </is>
      </c>
      <c r="AL182" s="492" t="inlineStr">
        <is>
          <t>Sampling 100 mt / bulk 3000 mts</t>
        </is>
      </c>
      <c r="AM182" s="492" t="inlineStr">
        <is>
          <t>4wk sampling / 8wk bulk</t>
        </is>
      </c>
      <c r="AN182" s="492" t="inlineStr">
        <is>
          <t>SUPPLIER NEEDS TO ORDER</t>
        </is>
      </c>
      <c r="AO182" s="492" t="n"/>
      <c r="AP182" s="466" t="n"/>
      <c r="AQ182" s="466" t="n"/>
      <c r="AR182" s="467" t="n"/>
      <c r="AS182" s="495" t="inlineStr">
        <is>
          <t>YES ?</t>
        </is>
      </c>
      <c r="AT182" s="495" t="inlineStr">
        <is>
          <t>EUR</t>
        </is>
      </c>
      <c r="AU182" s="465" t="inlineStr">
        <is>
          <t>FOB</t>
        </is>
      </c>
      <c r="AV182" s="465" t="inlineStr">
        <is>
          <t>30 DAYS NETT</t>
        </is>
      </c>
      <c r="AW182" s="465" t="n">
        <v>35</v>
      </c>
      <c r="AX182" s="465">
        <f>IFERROR((BI182*(1-[1]Assumptions!$K$3))*(1-BG182),0)</f>
        <v/>
      </c>
      <c r="AY182" s="495" t="n">
        <v>87.7</v>
      </c>
      <c r="AZ182" s="495" t="n">
        <v>43.5</v>
      </c>
      <c r="BA182" s="465" t="n">
        <v>44.24</v>
      </c>
      <c r="BB182" s="468">
        <f>IFERROR(((IF(BA182&gt;0, BA182, IF(AZ182&gt;0, AZ182, 0))))*INDEX(Assumptions!$B:$B,MATCH(Y182,Assumptions!$A:$A,0)),0)</f>
        <v/>
      </c>
      <c r="BC182" s="468">
        <f>IFERROR(((IF(BA182&gt;0, BA182, IF(AZ182&gt;0, AZ182, 0))))*INDEX(Assumptions!$C:$C,MATCH(Y182,Assumptions!$A:$A,0)),0)</f>
        <v/>
      </c>
      <c r="BD182" s="468">
        <f>IFERROR(((IF(BA182&gt;0, BA182, IF(AZ182&gt;0, AZ182, 0))))*INDEX(Assumptions!$D:$D,MATCH(Y182,Assumptions!$A:$A,0)),0)</f>
        <v/>
      </c>
      <c r="BE182" s="468">
        <f>IFERROR(((IF(BA182&gt;0, BA182, IF(AZ182&gt;0, AZ182, 0))))*INDEX(Assumptions!$G:$G,MATCH(Z182,Assumptions!$F:$F,0)),0)</f>
        <v/>
      </c>
      <c r="BF182" s="468">
        <f>SUM(BB182:BE182)</f>
        <v/>
      </c>
      <c r="BG182" s="469">
        <f>IFERROR(INDEX(Assumptions!$B:$B,MATCH(Y182,Assumptions!$A:$A,0))+INDEX(Assumptions!$C:$C,MATCH(Y182,Assumptions!$A:$A,0))+INDEX(Assumptions!$D:$D,MATCH(Y182,Assumptions!$A:$A,0))+INDEX(Assumptions!$G:$G,MATCH(Z182,Assumptions!$F:$F,0)),0)</f>
        <v/>
      </c>
      <c r="BH182" s="465">
        <f>((IF(BA182&gt;0, BA182, IF(AZ182&gt;0, AZ182, 0))))+BF182</f>
        <v/>
      </c>
      <c r="BI182" s="465">
        <f>BL182/BK182</f>
        <v/>
      </c>
      <c r="BJ182" s="465">
        <f>BL182/2.38</f>
        <v/>
      </c>
      <c r="BK182" s="462" t="n">
        <v>2.5</v>
      </c>
      <c r="BL182" s="465" t="n">
        <v>249.95</v>
      </c>
      <c r="BM182" s="523">
        <f>IF(SUM(AZ182:BA182)=0,0,(BI182-BH182)/BI182)</f>
        <v/>
      </c>
      <c r="BN182" s="465">
        <f>AY182*CA182</f>
        <v/>
      </c>
      <c r="BO182" s="465" t="n"/>
      <c r="BP182" s="465" t="n"/>
      <c r="BQ182" s="685" t="n">
        <v>42524</v>
      </c>
      <c r="BR182" s="497" t="n"/>
      <c r="BS182" s="497" t="n"/>
      <c r="BT182" s="472" t="n">
        <v>1</v>
      </c>
      <c r="BU182" s="497" t="n">
        <v>42552</v>
      </c>
      <c r="BV182" s="497" t="n">
        <v>42646</v>
      </c>
      <c r="BW182" s="497" t="n"/>
      <c r="BX182" s="497" t="n">
        <v>42650</v>
      </c>
      <c r="BY182" s="494" t="n"/>
      <c r="BZ182" s="494" t="n"/>
      <c r="CA182" s="462" t="n">
        <v>18</v>
      </c>
      <c r="CB182" s="473" t="inlineStr">
        <is>
          <t>M</t>
        </is>
      </c>
      <c r="CC182" s="473" t="n">
        <v>18</v>
      </c>
      <c r="CD182" s="473" t="n">
        <v>42738</v>
      </c>
      <c r="CE182" s="474" t="n"/>
      <c r="CF182" s="681" t="n"/>
      <c r="CG182" s="681" t="n"/>
      <c r="CH182" s="682" t="n"/>
      <c r="CI182" s="682" t="n"/>
      <c r="CJ182" s="477" t="n"/>
      <c r="CK182" s="683" t="n"/>
      <c r="CL182" s="479" t="n"/>
      <c r="CM182" s="479" t="n"/>
      <c r="CN182" s="480" t="n"/>
      <c r="CO182" s="480" t="n"/>
      <c r="CP182" s="480" t="n"/>
      <c r="CQ182" s="474" t="n"/>
      <c r="CR182" s="474" t="n"/>
      <c r="CS182" s="429" t="n"/>
      <c r="CT182" s="474" t="n"/>
      <c r="CU182" s="474" t="n"/>
      <c r="CV182" s="682" t="n"/>
      <c r="CW182" s="481" t="n"/>
      <c r="CX182" s="481" t="n"/>
      <c r="CY182" s="481" t="n"/>
      <c r="CZ182" s="481">
        <f>CY182*AR182</f>
        <v/>
      </c>
      <c r="DA182" s="481" t="n"/>
      <c r="DB182" s="481" t="n"/>
      <c r="DC182" s="481" t="n"/>
      <c r="DD182" s="481" t="inlineStr">
        <is>
          <t>-</t>
        </is>
      </c>
      <c r="DE182" s="684">
        <f>CY182*BI182</f>
        <v/>
      </c>
      <c r="DF182" s="684">
        <f>DE182-(CY182*BH182)</f>
        <v/>
      </c>
      <c r="DG182" s="535" t="n"/>
      <c r="DH182" s="535" t="n"/>
      <c r="DI182" s="535" t="n"/>
      <c r="DJ182" s="535" t="n"/>
      <c r="DK182" s="535" t="n"/>
      <c r="DL182" s="535" t="n"/>
      <c r="DM182" s="535" t="n"/>
      <c r="DN182" s="535" t="n"/>
      <c r="DO182" s="535" t="n"/>
      <c r="DP182" s="535" t="n"/>
    </row>
    <row customFormat="1" customHeight="1" ht="15" r="183" s="568">
      <c r="A183" s="464" t="inlineStr">
        <is>
          <t>K170752020</t>
        </is>
      </c>
      <c r="B183" s="464" t="n"/>
      <c r="C183" s="454" t="n"/>
      <c r="D183" s="521" t="inlineStr">
        <is>
          <t>FELIX</t>
        </is>
      </c>
      <c r="E183" s="521" t="inlineStr">
        <is>
          <t>WATER REPELLENT</t>
        </is>
      </c>
      <c r="F183" s="464" t="n"/>
      <c r="G183" s="522" t="inlineStr">
        <is>
          <t>x</t>
        </is>
      </c>
      <c r="H183" s="674" t="n">
        <v>42604</v>
      </c>
      <c r="I183" s="521" t="n"/>
      <c r="J183" s="521" t="inlineStr">
        <is>
          <t>JACKET</t>
        </is>
      </c>
      <c r="K183" s="521" t="n"/>
      <c r="L183" s="521" t="n"/>
      <c r="M183" s="458" t="inlineStr">
        <is>
          <t>MEN</t>
        </is>
      </c>
      <c r="N183" s="521" t="n"/>
      <c r="O183" s="491" t="inlineStr">
        <is>
          <t>10-1</t>
        </is>
      </c>
      <c r="P183" s="462" t="n"/>
      <c r="Q183" s="492" t="inlineStr">
        <is>
          <t>AS 1ST PROTO</t>
        </is>
      </c>
      <c r="R183" s="492" t="n"/>
      <c r="S183" s="492" t="inlineStr">
        <is>
          <t>FRENCH WORKER JACKET</t>
        </is>
      </c>
      <c r="T183" s="492" t="inlineStr">
        <is>
          <t>S - XXL</t>
        </is>
      </c>
      <c r="U183" s="492" t="n"/>
      <c r="V183" s="492" t="inlineStr">
        <is>
          <t>NEW</t>
        </is>
      </c>
      <c r="W183" s="492" t="n"/>
      <c r="X183" s="492" t="n"/>
      <c r="Y183" s="493" t="inlineStr">
        <is>
          <t>TUNISIA</t>
        </is>
      </c>
      <c r="Z183" s="494" t="inlineStr">
        <is>
          <t>ARTLAB</t>
        </is>
      </c>
      <c r="AA183" s="494" t="inlineStr">
        <is>
          <t>ARTLAB</t>
        </is>
      </c>
      <c r="AB183" s="494" t="inlineStr">
        <is>
          <t>INTERWASHING</t>
        </is>
      </c>
      <c r="AC183" s="521" t="n"/>
      <c r="AD183" s="492" t="inlineStr">
        <is>
          <t>ROYO</t>
        </is>
      </c>
      <c r="AE183" s="462" t="inlineStr">
        <is>
          <t>THEROS-1-IMPER // 82354</t>
        </is>
      </c>
      <c r="AF183" s="462" t="n"/>
      <c r="AG183" s="462" t="n"/>
      <c r="AH183" s="556" t="inlineStr">
        <is>
          <t>63% Sustainable fabric</t>
        </is>
      </c>
      <c r="AI183" s="462" t="inlineStr">
        <is>
          <t>63% Organic cotton, 34% polyester, 3% elastane</t>
        </is>
      </c>
      <c r="AJ183" s="462" t="inlineStr">
        <is>
          <t>15 oz</t>
        </is>
      </c>
      <c r="AK183" s="492" t="inlineStr">
        <is>
          <t>€ 7,95 / 128</t>
        </is>
      </c>
      <c r="AL183" s="492" t="n"/>
      <c r="AM183" s="492" t="n"/>
      <c r="AN183" s="492" t="inlineStr">
        <is>
          <t>150M ORDERED BY MARIA</t>
        </is>
      </c>
      <c r="AO183" s="492" t="n"/>
      <c r="AP183" s="466" t="n"/>
      <c r="AQ183" s="466" t="n"/>
      <c r="AR183" s="467" t="n"/>
      <c r="AS183" s="495" t="n"/>
      <c r="AT183" s="495" t="n"/>
      <c r="AU183" s="465" t="n"/>
      <c r="AV183" s="465" t="inlineStr">
        <is>
          <t>90 DAYS NETT</t>
        </is>
      </c>
      <c r="AW183" s="465" t="n"/>
      <c r="AX183" s="465">
        <f>IFERROR((BI183*(1-[1]Assumptions!$K$3))*(1-BG183),0)</f>
        <v/>
      </c>
      <c r="AY183" s="465" t="n"/>
      <c r="AZ183" s="465" t="n"/>
      <c r="BA183" s="465" t="n"/>
      <c r="BB183" s="468">
        <f>IFERROR(((IF(BA183&gt;0, BA183, IF(AY183&gt;0, AY183, IF(AZ183&gt;0, AZ183, 0)))))*INDEX(Assumptions!$B:$B,MATCH(Y183,Assumptions!$A:$A,0)),0)</f>
        <v/>
      </c>
      <c r="BC183" s="468">
        <f>IFERROR(((IF(BA183&gt;0, BA183, IF(AY183&gt;0, AY183, IF(AZ183&gt;0, AZ183, 0)))))*INDEX(Assumptions!$C:$C,MATCH(Y183,Assumptions!$A:$A,0)),0)</f>
        <v/>
      </c>
      <c r="BD183" s="468">
        <f>IFERROR(((IF(BA183&gt;0, BA183, IF(AY183&gt;0, AY183, IF(AZ183&gt;0, AZ183, 0)))))*INDEX(Assumptions!$D:$D,MATCH(Y183,Assumptions!$A:$A,0)),0)</f>
        <v/>
      </c>
      <c r="BE183" s="468">
        <f>IFERROR(((IF(BA183&gt;0, BA183, IF(AY183&gt;0, AY183, IF(AZ183&gt;0, AZ183, 0)))))*INDEX(Assumptions!$G:$G,MATCH(Z183,Assumptions!$F:$F,0)),0)</f>
        <v/>
      </c>
      <c r="BF183" s="468">
        <f>SUM(BB183:BE183)</f>
        <v/>
      </c>
      <c r="BG183" s="469">
        <f>IFERROR(INDEX(Assumptions!$B:$B,MATCH(Y183,Assumptions!$A:$A,0))+INDEX(Assumptions!$C:$C,MATCH(Y183,Assumptions!$A:$A,0))+INDEX(Assumptions!$D:$D,MATCH(Y183,Assumptions!$A:$A,0))+INDEX(Assumptions!$G:$G,MATCH(Z183,Assumptions!$F:$F,0)),0)</f>
        <v/>
      </c>
      <c r="BH183" s="465">
        <f>((IF(BA183&gt;0, BA183, IF(AY183&gt;0, AY183, IF(AZ183&gt;0, AZ183, 0)))))+BF183</f>
        <v/>
      </c>
      <c r="BI183" s="465">
        <f>BL183/BK183</f>
        <v/>
      </c>
      <c r="BJ183" s="465">
        <f>BL183/2.38</f>
        <v/>
      </c>
      <c r="BK183" s="462" t="n">
        <v>2.5</v>
      </c>
      <c r="BL183" s="465" t="n">
        <v>169.95</v>
      </c>
      <c r="BM183" s="523">
        <f>IF(SUM(AZ183:BA183)=0,0,(BI183-BH183)/BI183)</f>
        <v/>
      </c>
      <c r="BN183" s="465">
        <f>AY183*CA183</f>
        <v/>
      </c>
      <c r="BO183" s="465" t="n"/>
      <c r="BP183" s="465" t="n"/>
      <c r="BQ183" s="685" t="n">
        <v>42524</v>
      </c>
      <c r="BR183" s="497" t="n"/>
      <c r="BS183" s="497" t="n"/>
      <c r="BT183" s="472" t="inlineStr">
        <is>
          <t>1</t>
        </is>
      </c>
      <c r="BU183" s="497" t="n">
        <v>42550</v>
      </c>
      <c r="BV183" s="497" t="n"/>
      <c r="BW183" s="497" t="n">
        <v>42578</v>
      </c>
      <c r="BX183" s="497" t="n">
        <v>42650</v>
      </c>
      <c r="BY183" s="494" t="n"/>
      <c r="BZ183" s="494" t="n"/>
      <c r="CA183" s="462" t="n"/>
      <c r="CB183" s="473" t="inlineStr">
        <is>
          <t>M</t>
        </is>
      </c>
      <c r="CC183" s="473" t="n"/>
      <c r="CD183" s="473" t="inlineStr">
        <is>
          <t>EX FTY; 22-10-2016</t>
        </is>
      </c>
      <c r="CE183" s="474" t="n"/>
      <c r="CF183" s="681" t="n"/>
      <c r="CG183" s="681" t="n"/>
      <c r="CH183" s="682" t="n"/>
      <c r="CI183" s="682" t="n"/>
      <c r="CJ183" s="477" t="n"/>
      <c r="CK183" s="683" t="n"/>
      <c r="CL183" s="479" t="n"/>
      <c r="CM183" s="479" t="n"/>
      <c r="CN183" s="480" t="n"/>
      <c r="CO183" s="480" t="n"/>
      <c r="CP183" s="480" t="n"/>
      <c r="CQ183" s="474" t="n"/>
      <c r="CR183" s="474" t="n"/>
      <c r="CS183" s="429" t="n"/>
      <c r="CT183" s="474" t="n"/>
      <c r="CU183" s="474" t="n"/>
      <c r="CV183" s="682" t="n"/>
      <c r="CW183" s="481" t="n"/>
      <c r="CX183" s="481" t="n"/>
      <c r="CY183" s="481" t="n"/>
      <c r="CZ183" s="481">
        <f>CY183*AR183</f>
        <v/>
      </c>
      <c r="DA183" s="481" t="n"/>
      <c r="DB183" s="481" t="n"/>
      <c r="DC183" s="481" t="n"/>
      <c r="DD183" s="481" t="inlineStr">
        <is>
          <t>-</t>
        </is>
      </c>
      <c r="DE183" s="684">
        <f>CY183*BI183</f>
        <v/>
      </c>
      <c r="DF183" s="684">
        <f>DE183-(CY183*BH183)</f>
        <v/>
      </c>
      <c r="DG183" s="535" t="n"/>
      <c r="DH183" s="535" t="n"/>
      <c r="DI183" s="535" t="n"/>
      <c r="DJ183" s="535" t="n"/>
      <c r="DK183" s="535" t="n"/>
      <c r="DL183" s="535" t="n"/>
      <c r="DM183" s="535" t="n"/>
      <c r="DN183" s="535" t="n"/>
      <c r="DO183" s="535" t="n"/>
      <c r="DP183" s="535" t="n"/>
    </row>
    <row customFormat="1" customHeight="1" ht="15" r="184" s="568">
      <c r="A184" s="464" t="inlineStr">
        <is>
          <t>K170752030</t>
        </is>
      </c>
      <c r="B184" s="464" t="n"/>
      <c r="C184" s="454" t="n"/>
      <c r="D184" s="521" t="inlineStr">
        <is>
          <t>HOWEL</t>
        </is>
      </c>
      <c r="E184" s="521" t="inlineStr">
        <is>
          <t>WATER REPELLENT</t>
        </is>
      </c>
      <c r="F184" s="464" t="n"/>
      <c r="G184" s="522" t="inlineStr">
        <is>
          <t>x</t>
        </is>
      </c>
      <c r="H184" s="484" t="n">
        <v>42601</v>
      </c>
      <c r="I184" s="521" t="n"/>
      <c r="J184" s="464" t="inlineStr">
        <is>
          <t>JACKET</t>
        </is>
      </c>
      <c r="K184" s="521" t="n"/>
      <c r="L184" s="521" t="n"/>
      <c r="M184" s="458" t="inlineStr">
        <is>
          <t>MEN</t>
        </is>
      </c>
      <c r="N184" s="521" t="n"/>
      <c r="O184" s="491" t="inlineStr">
        <is>
          <t>10-1</t>
        </is>
      </c>
      <c r="P184" s="491" t="n"/>
      <c r="Q184" s="492" t="n"/>
      <c r="R184" s="492" t="n"/>
      <c r="S184" s="492" t="inlineStr">
        <is>
          <t>SEAM TAPED CAR COAT</t>
        </is>
      </c>
      <c r="T184" s="492" t="inlineStr">
        <is>
          <t>S - XXL</t>
        </is>
      </c>
      <c r="U184" s="492" t="n"/>
      <c r="V184" s="492" t="inlineStr">
        <is>
          <t>NEW</t>
        </is>
      </c>
      <c r="W184" s="492" t="n"/>
      <c r="X184" s="492" t="n"/>
      <c r="Y184" s="493" t="inlineStr">
        <is>
          <t>CROATIA</t>
        </is>
      </c>
      <c r="Z184" s="494" t="inlineStr">
        <is>
          <t>PTT</t>
        </is>
      </c>
      <c r="AA184" s="494" t="inlineStr">
        <is>
          <t>PTT</t>
        </is>
      </c>
      <c r="AB184" s="494" t="n"/>
      <c r="AC184" s="521" t="n"/>
      <c r="AD184" s="492" t="inlineStr">
        <is>
          <t>ROYO</t>
        </is>
      </c>
      <c r="AE184" s="462" t="inlineStr">
        <is>
          <t>THEROS-1-IMPER // 82354</t>
        </is>
      </c>
      <c r="AF184" s="462" t="n"/>
      <c r="AG184" s="462" t="n"/>
      <c r="AH184" s="556" t="inlineStr">
        <is>
          <t>63% Sustainable fabric</t>
        </is>
      </c>
      <c r="AI184" s="462" t="inlineStr">
        <is>
          <t>63% Organic cotton, 34% polyester, 3% elastane</t>
        </is>
      </c>
      <c r="AJ184" s="462" t="inlineStr">
        <is>
          <t>15 oz</t>
        </is>
      </c>
      <c r="AK184" s="492" t="inlineStr">
        <is>
          <t>€ 7,95 / 128</t>
        </is>
      </c>
      <c r="AL184" s="492" t="n"/>
      <c r="AM184" s="492" t="n"/>
      <c r="AN184" s="567" t="n"/>
      <c r="AO184" s="492" t="n"/>
      <c r="AP184" s="466" t="n"/>
      <c r="AQ184" s="466" t="n"/>
      <c r="AR184" s="467" t="n"/>
      <c r="AS184" s="495" t="inlineStr">
        <is>
          <t>YES ?</t>
        </is>
      </c>
      <c r="AT184" s="495" t="n"/>
      <c r="AU184" s="465" t="n"/>
      <c r="AV184" s="465" t="n"/>
      <c r="AW184" s="465" t="n"/>
      <c r="AX184" s="465">
        <f>IFERROR((BI184*(1-[1]Assumptions!$K$3))*(1-BG184),0)</f>
        <v/>
      </c>
      <c r="AY184" s="465" t="n"/>
      <c r="AZ184" s="465" t="n"/>
      <c r="BA184" s="465" t="n"/>
      <c r="BB184" s="468">
        <f>IFERROR(((IF(BA184&gt;0, BA184, IF(AY184&gt;0, AY184, IF(AZ184&gt;0, AZ184, 0)))))*INDEX(Assumptions!$B:$B,MATCH(Y184,Assumptions!$A:$A,0)),0)</f>
        <v/>
      </c>
      <c r="BC184" s="468">
        <f>IFERROR(((IF(BA184&gt;0, BA184, IF(AY184&gt;0, AY184, IF(AZ184&gt;0, AZ184, 0)))))*INDEX(Assumptions!$C:$C,MATCH(Y184,Assumptions!$A:$A,0)),0)</f>
        <v/>
      </c>
      <c r="BD184" s="468">
        <f>IFERROR(((IF(BA184&gt;0, BA184, IF(AY184&gt;0, AY184, IF(AZ184&gt;0, AZ184, 0)))))*INDEX(Assumptions!$D:$D,MATCH(Y184,Assumptions!$A:$A,0)),0)</f>
        <v/>
      </c>
      <c r="BE184" s="468">
        <f>IFERROR(((IF(BA184&gt;0, BA184, IF(AY184&gt;0, AY184, IF(AZ184&gt;0, AZ184, 0)))))*INDEX(Assumptions!$G:$G,MATCH(Z184,Assumptions!$F:$F,0)),0)</f>
        <v/>
      </c>
      <c r="BF184" s="468">
        <f>SUM(BB184:BE184)</f>
        <v/>
      </c>
      <c r="BG184" s="469">
        <f>IFERROR(INDEX(Assumptions!$B:$B,MATCH(Y184,Assumptions!$A:$A,0))+INDEX(Assumptions!$C:$C,MATCH(Y184,Assumptions!$A:$A,0))+INDEX(Assumptions!$D:$D,MATCH(Y184,Assumptions!$A:$A,0))+INDEX(Assumptions!$G:$G,MATCH(Z184,Assumptions!$F:$F,0)),0)</f>
        <v/>
      </c>
      <c r="BH184" s="465">
        <f>((IF(BA184&gt;0, BA184, IF(AY184&gt;0, AY184, IF(AZ184&gt;0, AZ184, 0)))))+BF184</f>
        <v/>
      </c>
      <c r="BI184" s="465">
        <f>BL184/BK184</f>
        <v/>
      </c>
      <c r="BJ184" s="465">
        <f>BL184/2.38</f>
        <v/>
      </c>
      <c r="BK184" s="462" t="n">
        <v>2.5</v>
      </c>
      <c r="BL184" s="465" t="n">
        <v>249.95</v>
      </c>
      <c r="BM184" s="523">
        <f>IF(SUM(AZ184:BA184)=0,0,(BI184-BH184)/BI184)</f>
        <v/>
      </c>
      <c r="BN184" s="465">
        <f>AY184*CA184</f>
        <v/>
      </c>
      <c r="BO184" s="465" t="n"/>
      <c r="BP184" s="465" t="n"/>
      <c r="BQ184" s="685" t="n">
        <v>42524</v>
      </c>
      <c r="BR184" s="497" t="n"/>
      <c r="BS184" s="497" t="n"/>
      <c r="BT184" s="472" t="n">
        <v>1</v>
      </c>
      <c r="BU184" s="497" t="n">
        <v>42570</v>
      </c>
      <c r="BV184" s="497" t="inlineStr">
        <is>
          <t>reqst 26-07 / ETD 15-8</t>
        </is>
      </c>
      <c r="BW184" s="497" t="n"/>
      <c r="BX184" s="497" t="n">
        <v>42650</v>
      </c>
      <c r="BY184" s="494" t="n"/>
      <c r="BZ184" s="494" t="n"/>
      <c r="CA184" s="462" t="n"/>
      <c r="CB184" s="473" t="inlineStr">
        <is>
          <t>M</t>
        </is>
      </c>
      <c r="CC184" s="473" t="n"/>
      <c r="CD184" s="473" t="inlineStr">
        <is>
          <t>EX FTY; 22-10-2016</t>
        </is>
      </c>
      <c r="CE184" s="474" t="n"/>
      <c r="CF184" s="681" t="n"/>
      <c r="CG184" s="681" t="n"/>
      <c r="CH184" s="682" t="n"/>
      <c r="CI184" s="682" t="n"/>
      <c r="CJ184" s="477" t="n"/>
      <c r="CK184" s="683" t="n"/>
      <c r="CL184" s="479" t="n"/>
      <c r="CM184" s="479" t="n"/>
      <c r="CN184" s="480" t="n"/>
      <c r="CO184" s="480" t="n"/>
      <c r="CP184" s="480" t="n"/>
      <c r="CQ184" s="474" t="n"/>
      <c r="CR184" s="474" t="n"/>
      <c r="CS184" s="429" t="n"/>
      <c r="CT184" s="474" t="n"/>
      <c r="CU184" s="474" t="n"/>
      <c r="CV184" s="682" t="n"/>
      <c r="CW184" s="481" t="n"/>
      <c r="CX184" s="481" t="n"/>
      <c r="CY184" s="481" t="n"/>
      <c r="CZ184" s="481">
        <f>CY184*AR184</f>
        <v/>
      </c>
      <c r="DA184" s="481" t="n"/>
      <c r="DB184" s="481" t="n"/>
      <c r="DC184" s="481" t="n"/>
      <c r="DD184" s="481" t="inlineStr">
        <is>
          <t>-</t>
        </is>
      </c>
      <c r="DE184" s="684">
        <f>CY184*BI184</f>
        <v/>
      </c>
      <c r="DF184" s="684">
        <f>DE184-(CY184*BH184)</f>
        <v/>
      </c>
      <c r="DG184" s="568" t="n"/>
      <c r="DH184" s="568" t="n"/>
      <c r="DI184" s="568" t="n"/>
      <c r="DJ184" s="568" t="n"/>
      <c r="DK184" s="568" t="n"/>
      <c r="DL184" s="568" t="n"/>
      <c r="DM184" s="568" t="n"/>
      <c r="DN184" s="568" t="n"/>
      <c r="DO184" s="568" t="n"/>
      <c r="DP184" s="568" t="n"/>
    </row>
    <row customFormat="1" customHeight="1" ht="14.25" r="185" s="535">
      <c r="A185" s="464" t="inlineStr">
        <is>
          <t>K170752040</t>
        </is>
      </c>
      <c r="B185" s="464" t="n">
        <v>1060200141</v>
      </c>
      <c r="C185" s="454" t="inlineStr">
        <is>
          <t>BROWN</t>
        </is>
      </c>
      <c r="D185" s="521" t="inlineStr">
        <is>
          <t>MAGNUS</t>
        </is>
      </c>
      <c r="E185" s="521" t="inlineStr">
        <is>
          <t>FOREST NIGHT</t>
        </is>
      </c>
      <c r="F185" s="464" t="n">
        <v>2</v>
      </c>
      <c r="G185" s="522" t="inlineStr">
        <is>
          <t>x</t>
        </is>
      </c>
      <c r="H185" s="484" t="n">
        <v>42818</v>
      </c>
      <c r="I185" s="521" t="n"/>
      <c r="J185" s="464" t="inlineStr">
        <is>
          <t>JACKET</t>
        </is>
      </c>
      <c r="K185" s="454" t="n">
        <v>62033290</v>
      </c>
      <c r="L185" s="464" t="inlineStr">
        <is>
          <t>Men's or boys' jackets and blazers of cotton (excl. knitted or crocheted, industrial and occupational, and wind-jackets and similar articles)</t>
        </is>
      </c>
      <c r="M185" s="458" t="inlineStr">
        <is>
          <t>MEN</t>
        </is>
      </c>
      <c r="N185" s="521" t="n"/>
      <c r="O185" s="491" t="n"/>
      <c r="P185" s="460" t="inlineStr">
        <is>
          <t>NON BLEACH</t>
        </is>
      </c>
      <c r="Q185" s="492" t="inlineStr">
        <is>
          <t>HEAVY ENZYME WASH</t>
        </is>
      </c>
      <c r="R185" s="492" t="n"/>
      <c r="S185" s="492" t="inlineStr">
        <is>
          <t>GMD M65</t>
        </is>
      </c>
      <c r="T185" s="492" t="inlineStr">
        <is>
          <t>S - XXL</t>
        </is>
      </c>
      <c r="U185" s="462" t="inlineStr">
        <is>
          <t>-</t>
        </is>
      </c>
      <c r="V185" s="492" t="inlineStr">
        <is>
          <t>NEW</t>
        </is>
      </c>
      <c r="W185" s="492" t="n"/>
      <c r="X185" s="492" t="inlineStr">
        <is>
          <t>-</t>
        </is>
      </c>
      <c r="Y185" s="493" t="inlineStr">
        <is>
          <t>INDIA</t>
        </is>
      </c>
      <c r="Z185" s="494" t="inlineStr">
        <is>
          <t>INDYBLU</t>
        </is>
      </c>
      <c r="AA185" s="494" t="inlineStr">
        <is>
          <t>BHA</t>
        </is>
      </c>
      <c r="AB185" s="494" t="inlineStr">
        <is>
          <t>Texport Overseas</t>
        </is>
      </c>
      <c r="AC185" s="464" t="n"/>
      <c r="AD185" s="492" t="inlineStr">
        <is>
          <t>Alcot Fabrics</t>
        </is>
      </c>
      <c r="AE185" s="492" t="n"/>
      <c r="AF185" s="492" t="n"/>
      <c r="AG185" s="492" t="n"/>
      <c r="AH185" s="492" t="inlineStr">
        <is>
          <t>100% Sustainable fabric</t>
        </is>
      </c>
      <c r="AI185" s="492" t="inlineStr">
        <is>
          <t>100% Organic cotton</t>
        </is>
      </c>
      <c r="AJ185" s="492" t="inlineStr">
        <is>
          <t>390g</t>
        </is>
      </c>
      <c r="AK185" s="492" t="inlineStr">
        <is>
          <t>EUR 5.30/m</t>
        </is>
      </c>
      <c r="AL185" s="492" t="inlineStr">
        <is>
          <t>Sampling 100 mt / bulk 3000 mts</t>
        </is>
      </c>
      <c r="AM185" s="492" t="inlineStr">
        <is>
          <t>4wk sampling / 8wk bulk</t>
        </is>
      </c>
      <c r="AN185" s="492" t="inlineStr">
        <is>
          <t>SUPPLIER NEEDS TO ORDER</t>
        </is>
      </c>
      <c r="AO185" s="492" t="n"/>
      <c r="AP185" s="466" t="n"/>
      <c r="AQ185" s="466" t="n"/>
      <c r="AR185" s="467" t="n"/>
      <c r="AS185" s="495" t="inlineStr">
        <is>
          <t>YES ?</t>
        </is>
      </c>
      <c r="AT185" s="495" t="inlineStr">
        <is>
          <t>EUR</t>
        </is>
      </c>
      <c r="AU185" s="465" t="inlineStr">
        <is>
          <t>FOB</t>
        </is>
      </c>
      <c r="AV185" s="465" t="inlineStr">
        <is>
          <t>30 DAYS NETT</t>
        </is>
      </c>
      <c r="AW185" s="465" t="n">
        <v>29</v>
      </c>
      <c r="AX185" s="465">
        <f>IFERROR((BI185*(1-[1]Assumptions!$K$3))*(1-BG185),0)</f>
        <v/>
      </c>
      <c r="AY185" s="495" t="n">
        <v>89.90000000000001</v>
      </c>
      <c r="AZ185" s="495" t="n">
        <v>36.56</v>
      </c>
      <c r="BA185" s="465" t="n">
        <v>38.05</v>
      </c>
      <c r="BB185" s="468">
        <f>IFERROR(((IF(BA185&gt;0, BA185, IF(AZ185&gt;0, AZ185, 0))))*INDEX(Assumptions!$B:$B,MATCH(Y185,Assumptions!$A:$A,0)),0)</f>
        <v/>
      </c>
      <c r="BC185" s="468">
        <f>IFERROR(((IF(BA185&gt;0, BA185, IF(AZ185&gt;0, AZ185, 0))))*INDEX(Assumptions!$C:$C,MATCH(Y185,Assumptions!$A:$A,0)),0)</f>
        <v/>
      </c>
      <c r="BD185" s="468">
        <f>IFERROR(((IF(BA185&gt;0, BA185, IF(AZ185&gt;0, AZ185, 0))))*INDEX(Assumptions!$D:$D,MATCH(Y185,Assumptions!$A:$A,0)),0)</f>
        <v/>
      </c>
      <c r="BE185" s="468">
        <f>IFERROR(((IF(BA185&gt;0, BA185, IF(AZ185&gt;0, AZ185, 0))))*INDEX(Assumptions!$G:$G,MATCH(Z185,Assumptions!$F:$F,0)),0)</f>
        <v/>
      </c>
      <c r="BF185" s="468">
        <f>SUM(BB185:BE185)</f>
        <v/>
      </c>
      <c r="BG185" s="469">
        <f>IFERROR(INDEX(Assumptions!$B:$B,MATCH(Y185,Assumptions!$A:$A,0))+INDEX(Assumptions!$C:$C,MATCH(Y185,Assumptions!$A:$A,0))+INDEX(Assumptions!$D:$D,MATCH(Y185,Assumptions!$A:$A,0))+INDEX(Assumptions!$G:$G,MATCH(Z185,Assumptions!$F:$F,0)),0)</f>
        <v/>
      </c>
      <c r="BH185" s="465">
        <f>((IF(BA185&gt;0, BA185, IF(AZ185&gt;0, AZ185, 0))))+BF185</f>
        <v/>
      </c>
      <c r="BI185" s="465">
        <f>BL185/BK185</f>
        <v/>
      </c>
      <c r="BJ185" s="465">
        <f>BL185/2.38</f>
        <v/>
      </c>
      <c r="BK185" s="462" t="n">
        <v>2.5</v>
      </c>
      <c r="BL185" s="465" t="n">
        <v>199.95</v>
      </c>
      <c r="BM185" s="523">
        <f>IF(SUM(AZ185:BA185)=0,0,(BI185-BH185)/BI185)</f>
        <v/>
      </c>
      <c r="BN185" s="465">
        <f>AY185*CA185</f>
        <v/>
      </c>
      <c r="BO185" s="465" t="n"/>
      <c r="BP185" s="465" t="n"/>
      <c r="BQ185" s="685" t="n">
        <v>42524</v>
      </c>
      <c r="BR185" s="497" t="n"/>
      <c r="BS185" s="497" t="n"/>
      <c r="BT185" s="472" t="n">
        <v>1</v>
      </c>
      <c r="BU185" s="569" t="n">
        <v>42552</v>
      </c>
      <c r="BV185" s="497" t="n">
        <v>42646</v>
      </c>
      <c r="BW185" s="497" t="n"/>
      <c r="BX185" s="570" t="n">
        <v>42693</v>
      </c>
      <c r="BY185" s="494" t="n"/>
      <c r="BZ185" s="494" t="inlineStr">
        <is>
          <t>status peel off name tag??</t>
        </is>
      </c>
      <c r="CA185" s="462" t="n">
        <v>15</v>
      </c>
      <c r="CB185" s="473" t="inlineStr">
        <is>
          <t>M</t>
        </is>
      </c>
      <c r="CC185" s="473" t="n">
        <v>15</v>
      </c>
      <c r="CD185" s="474" t="n">
        <v>42709</v>
      </c>
      <c r="CE185" s="474" t="inlineStr">
        <is>
          <t>Bulk SMS will be despatched in week 47: Expecting fabric 5/11</t>
        </is>
      </c>
      <c r="CF185" s="681" t="n"/>
      <c r="CG185" s="681" t="n"/>
      <c r="CH185" s="682" t="n"/>
      <c r="CI185" s="682" t="n"/>
      <c r="CJ185" s="477" t="n"/>
      <c r="CK185" s="683" t="n"/>
      <c r="CL185" s="479" t="n"/>
      <c r="CM185" s="479" t="n"/>
      <c r="CN185" s="480" t="n"/>
      <c r="CO185" s="480" t="n"/>
      <c r="CP185" s="480" t="n"/>
      <c r="CQ185" s="474" t="n"/>
      <c r="CR185" s="474" t="n"/>
      <c r="CS185" s="429" t="n"/>
      <c r="CT185" s="474" t="n"/>
      <c r="CU185" s="474" t="n"/>
      <c r="CV185" s="682" t="n"/>
      <c r="CW185" s="481" t="n"/>
      <c r="CX185" s="481" t="n"/>
      <c r="CY185" s="481" t="n"/>
      <c r="CZ185" s="481">
        <f>CY185*AR185</f>
        <v/>
      </c>
      <c r="DA185" s="481" t="n"/>
      <c r="DB185" s="481" t="n"/>
      <c r="DC185" s="481" t="n"/>
      <c r="DD185" s="481" t="inlineStr">
        <is>
          <t>-</t>
        </is>
      </c>
      <c r="DE185" s="684">
        <f>CY185*BI185</f>
        <v/>
      </c>
      <c r="DF185" s="684">
        <f>DE185-(CY185*BH185)</f>
        <v/>
      </c>
    </row>
    <row customFormat="1" customHeight="1" ht="15" r="186" s="535">
      <c r="A186" s="487" t="inlineStr">
        <is>
          <t>K170752050</t>
        </is>
      </c>
      <c r="B186" s="415" t="n">
        <v>1050300145</v>
      </c>
      <c r="C186" s="404" t="inlineStr">
        <is>
          <t>M.USED</t>
        </is>
      </c>
      <c r="D186" s="487" t="inlineStr">
        <is>
          <t>ERIC</t>
        </is>
      </c>
      <c r="E186" s="487" t="inlineStr">
        <is>
          <t>MID MARBLE</t>
        </is>
      </c>
      <c r="F186" s="415" t="inlineStr">
        <is>
          <t>Core</t>
        </is>
      </c>
      <c r="G186" s="405" t="n"/>
      <c r="H186" s="674" t="n"/>
      <c r="I186" s="487" t="n"/>
      <c r="J186" s="415" t="inlineStr">
        <is>
          <t>JACKET</t>
        </is>
      </c>
      <c r="K186" s="408" t="n">
        <v>62033290</v>
      </c>
      <c r="L186" s="415" t="inlineStr">
        <is>
          <t>Men's or boys' jackets and blazers of cotton (excl. knitted or crocheted, industrial and occupational, and wind-jackets and similar articles)</t>
        </is>
      </c>
      <c r="M186" s="410" t="inlineStr">
        <is>
          <t>MEN</t>
        </is>
      </c>
      <c r="N186" s="487" t="n"/>
      <c r="O186" s="486" t="inlineStr">
        <is>
          <t>2-1</t>
        </is>
      </c>
      <c r="P186" s="508" t="inlineStr">
        <is>
          <t>BLEACH</t>
        </is>
      </c>
      <c r="Q186" s="443" t="inlineStr">
        <is>
          <t xml:space="preserve">SS17 C/O WASH </t>
        </is>
      </c>
      <c r="R186" s="443" t="inlineStr">
        <is>
          <t>-</t>
        </is>
      </c>
      <c r="S186" s="443" t="inlineStr">
        <is>
          <t>CLASSIC TRUCKER JACKET</t>
        </is>
      </c>
      <c r="T186" s="443" t="inlineStr">
        <is>
          <t>S - XXL</t>
        </is>
      </c>
      <c r="U186" s="416" t="inlineStr">
        <is>
          <t>-</t>
        </is>
      </c>
      <c r="V186" s="443" t="inlineStr">
        <is>
          <t>C/O SS17</t>
        </is>
      </c>
      <c r="W186" s="443" t="inlineStr">
        <is>
          <t>C/O SS17</t>
        </is>
      </c>
      <c r="X186" s="508" t="inlineStr">
        <is>
          <t>ROYAL CORE</t>
        </is>
      </c>
      <c r="Y186" s="444" t="inlineStr">
        <is>
          <t>TUNISIA</t>
        </is>
      </c>
      <c r="Z186" s="428" t="inlineStr">
        <is>
          <t>ARTLAB</t>
        </is>
      </c>
      <c r="AA186" s="428" t="inlineStr">
        <is>
          <t>ARTLAB</t>
        </is>
      </c>
      <c r="AB186" s="427" t="inlineStr">
        <is>
          <t>INTERWASHING</t>
        </is>
      </c>
      <c r="AC186" s="487" t="n"/>
      <c r="AD186" s="508" t="inlineStr">
        <is>
          <t>ORTA</t>
        </is>
      </c>
      <c r="AE186" s="415" t="inlineStr">
        <is>
          <t xml:space="preserve">9569A-43 </t>
        </is>
      </c>
      <c r="AF186" s="508" t="n">
        <v>8303</v>
      </c>
      <c r="AG186" s="415" t="inlineStr">
        <is>
          <t>TBC</t>
        </is>
      </c>
      <c r="AH186" s="508" t="inlineStr">
        <is>
          <t>100% Sustainable fabric</t>
        </is>
      </c>
      <c r="AI186" s="508" t="inlineStr">
        <is>
          <t>100% Organic cotton</t>
        </is>
      </c>
      <c r="AJ186" s="416" t="inlineStr">
        <is>
          <t>13 oz</t>
        </is>
      </c>
      <c r="AK186" s="417" t="inlineStr">
        <is>
          <t>5,15 / 152</t>
        </is>
      </c>
      <c r="AL186" s="506" t="n"/>
      <c r="AM186" s="506" t="n"/>
      <c r="AN186" s="443" t="inlineStr">
        <is>
          <t>N/A</t>
        </is>
      </c>
      <c r="AO186" s="443" t="n"/>
      <c r="AP186" s="419" t="n"/>
      <c r="AQ186" s="419" t="n"/>
      <c r="AR186" s="420" t="n"/>
      <c r="AS186" s="446" t="inlineStr">
        <is>
          <t>HH</t>
        </is>
      </c>
      <c r="AT186" s="421" t="inlineStr">
        <is>
          <t>EUR</t>
        </is>
      </c>
      <c r="AU186" s="421" t="inlineStr">
        <is>
          <t>FOB</t>
        </is>
      </c>
      <c r="AV186" s="421" t="inlineStr">
        <is>
          <t>90 DAYS NETT</t>
        </is>
      </c>
      <c r="AW186" s="421" t="inlineStr">
        <is>
          <t>cfmd</t>
        </is>
      </c>
      <c r="AX186" s="421">
        <f>IFERROR((BI186*(1-[1]Assumptions!$K$3))*(1-BG186),0)</f>
        <v/>
      </c>
      <c r="AY186" s="446" t="n">
        <v>60</v>
      </c>
      <c r="AZ186" s="446" t="n"/>
      <c r="BA186" s="421" t="n">
        <v>24.6</v>
      </c>
      <c r="BB186" s="422">
        <f>IFERROR(((IF(BA186&gt;0, BA186, IF(AZ186&gt;0, AZ186, 0))))*INDEX(Assumptions!$B:$B,MATCH(Y186,Assumptions!$A:$A,0)),0)</f>
        <v/>
      </c>
      <c r="BC186" s="422">
        <f>IFERROR(((IF(BA186&gt;0, BA186, IF(AZ186&gt;0, AZ186, 0))))*INDEX(Assumptions!$C:$C,MATCH(Y186,Assumptions!$A:$A,0)),0)</f>
        <v/>
      </c>
      <c r="BD186" s="422">
        <f>IFERROR(((IF(BA186&gt;0, BA186, IF(AZ186&gt;0, AZ186, 0))))*INDEX(Assumptions!$D:$D,MATCH(Y186,Assumptions!$A:$A,0)),0)</f>
        <v/>
      </c>
      <c r="BE186" s="422">
        <f>IFERROR(((IF(BA186&gt;0, BA186, IF(AZ186&gt;0, AZ186, 0))))*INDEX(Assumptions!$G:$G,MATCH(Z186,Assumptions!$F:$F,0)),0)</f>
        <v/>
      </c>
      <c r="BF186" s="422">
        <f>SUM(BB186:BE186)</f>
        <v/>
      </c>
      <c r="BG186" s="423">
        <f>IFERROR(INDEX(Assumptions!$B:$B,MATCH(Y186,Assumptions!$A:$A,0))+INDEX(Assumptions!$C:$C,MATCH(Y186,Assumptions!$A:$A,0))+INDEX(Assumptions!$D:$D,MATCH(Y186,Assumptions!$A:$A,0))+INDEX(Assumptions!$G:$G,MATCH(Z186,Assumptions!$F:$F,0)),0)</f>
        <v/>
      </c>
      <c r="BH186" s="421">
        <f>((IF(BA186&gt;0, BA186, IF(AZ186&gt;0, AZ186, 0))))+BF186</f>
        <v/>
      </c>
      <c r="BI186" s="421">
        <f>BL186/BK186</f>
        <v/>
      </c>
      <c r="BJ186" s="421">
        <f>BL186/2.38</f>
        <v/>
      </c>
      <c r="BK186" s="508" t="n">
        <v>2.5</v>
      </c>
      <c r="BL186" s="421" t="n">
        <v>149.95</v>
      </c>
      <c r="BM186" s="510">
        <f>IF(SUM(AZ186:BA186)=0,0,(BI186-BH186)/BI186)</f>
        <v/>
      </c>
      <c r="BN186" s="421">
        <f>AY186*CA186</f>
        <v/>
      </c>
      <c r="BO186" s="421" t="n"/>
      <c r="BP186" s="421" t="n"/>
      <c r="BQ186" s="425" t="n">
        <v>42605</v>
      </c>
      <c r="BR186" s="448" t="n"/>
      <c r="BS186" s="448" t="n"/>
      <c r="BT186" s="427" t="inlineStr">
        <is>
          <t>0</t>
        </is>
      </c>
      <c r="BU186" s="448" t="n"/>
      <c r="BV186" s="448" t="n"/>
      <c r="BW186" s="425" t="inlineStr">
        <is>
          <t>N/A</t>
        </is>
      </c>
      <c r="BX186" s="448" t="n"/>
      <c r="BY186" s="428" t="n"/>
      <c r="BZ186" s="428" t="n"/>
      <c r="CA186" s="429" t="n">
        <v>0</v>
      </c>
      <c r="CB186" s="429" t="inlineStr">
        <is>
          <t>N/A</t>
        </is>
      </c>
      <c r="CC186" s="429" t="n"/>
      <c r="CD186" s="430" t="inlineStr">
        <is>
          <t>N/A</t>
        </is>
      </c>
      <c r="CE186" s="430" t="n"/>
      <c r="CF186" s="675" t="n"/>
      <c r="CG186" s="675" t="n"/>
      <c r="CH186" s="676" t="inlineStr">
        <is>
          <t>N/A</t>
        </is>
      </c>
      <c r="CI186" s="676" t="inlineStr">
        <is>
          <t>c/o</t>
        </is>
      </c>
      <c r="CJ186" s="433" t="inlineStr">
        <is>
          <t>N/A</t>
        </is>
      </c>
      <c r="CK186" s="677" t="n"/>
      <c r="CL186" s="436" t="n"/>
      <c r="CM186" s="436" t="n"/>
      <c r="CN186" s="435" t="inlineStr">
        <is>
          <t>n/a</t>
        </is>
      </c>
      <c r="CO186" s="435" t="n"/>
      <c r="CP186" s="435" t="n"/>
      <c r="CQ186" s="430" t="inlineStr">
        <is>
          <t>-</t>
        </is>
      </c>
      <c r="CR186" s="430" t="n"/>
      <c r="CS186" s="429" t="n"/>
      <c r="CT186" s="430" t="n"/>
      <c r="CU186" s="430" t="n"/>
      <c r="CV186" s="676" t="n"/>
      <c r="CW186" s="438" t="n"/>
      <c r="CX186" s="438" t="n"/>
      <c r="CY186" s="438" t="n">
        <v>0</v>
      </c>
      <c r="CZ186" s="439">
        <f>CY186*AR186</f>
        <v/>
      </c>
      <c r="DA186" s="438" t="n"/>
      <c r="DB186" s="438" t="n"/>
      <c r="DC186" s="438" t="n"/>
      <c r="DD186" s="438" t="inlineStr">
        <is>
          <t>-</t>
        </is>
      </c>
      <c r="DE186" s="678">
        <f>CY186*BI186</f>
        <v/>
      </c>
      <c r="DF186" s="678">
        <f>DE186-(CY186*BH186)</f>
        <v/>
      </c>
    </row>
    <row customFormat="1" customHeight="1" ht="15" r="187" s="584">
      <c r="A187" s="487" t="inlineStr">
        <is>
          <t>K170752051</t>
        </is>
      </c>
      <c r="B187" s="415" t="n">
        <v>1050300144</v>
      </c>
      <c r="C187" s="404" t="inlineStr">
        <is>
          <t>RAW</t>
        </is>
      </c>
      <c r="D187" s="487" t="inlineStr">
        <is>
          <t xml:space="preserve">ERIC SELVAGE </t>
        </is>
      </c>
      <c r="E187" s="487" t="inlineStr">
        <is>
          <t>DRY SELVAGE</t>
        </is>
      </c>
      <c r="F187" s="415" t="inlineStr">
        <is>
          <t>Core</t>
        </is>
      </c>
      <c r="G187" s="505" t="n"/>
      <c r="H187" s="674" t="n"/>
      <c r="I187" s="487" t="n"/>
      <c r="J187" s="415" t="inlineStr">
        <is>
          <t>JACKET</t>
        </is>
      </c>
      <c r="K187" s="536" t="n">
        <v>62033290</v>
      </c>
      <c r="L187" s="415" t="inlineStr">
        <is>
          <t>Men's or boys' jackets and blazers of cotton (excl. knitted or crocheted, industrial and occupational, and wind-jackets and similar articles)</t>
        </is>
      </c>
      <c r="M187" s="524" t="inlineStr">
        <is>
          <t>MEN</t>
        </is>
      </c>
      <c r="N187" s="487" t="n"/>
      <c r="O187" s="486" t="inlineStr">
        <is>
          <t>28-1</t>
        </is>
      </c>
      <c r="P187" s="508" t="inlineStr">
        <is>
          <t>NON BLEACH</t>
        </is>
      </c>
      <c r="Q187" s="443" t="inlineStr">
        <is>
          <t>RAW</t>
        </is>
      </c>
      <c r="R187" s="508" t="inlineStr">
        <is>
          <t>NON</t>
        </is>
      </c>
      <c r="S187" s="443" t="inlineStr">
        <is>
          <t>CLASSIC TRUCKER JACKET</t>
        </is>
      </c>
      <c r="T187" s="443" t="inlineStr">
        <is>
          <t>S - XXL</t>
        </is>
      </c>
      <c r="U187" s="416" t="inlineStr">
        <is>
          <t>-</t>
        </is>
      </c>
      <c r="V187" s="443" t="inlineStr">
        <is>
          <t>C/O SS17</t>
        </is>
      </c>
      <c r="W187" s="443" t="inlineStr">
        <is>
          <t>C/O SS17</t>
        </is>
      </c>
      <c r="X187" s="508" t="inlineStr">
        <is>
          <t>ROYAL CORE</t>
        </is>
      </c>
      <c r="Y187" s="444" t="inlineStr">
        <is>
          <t>TUNISIA</t>
        </is>
      </c>
      <c r="Z187" s="428" t="inlineStr">
        <is>
          <t>ARTLAB</t>
        </is>
      </c>
      <c r="AA187" s="428" t="inlineStr">
        <is>
          <t>ARTLAB</t>
        </is>
      </c>
      <c r="AB187" s="427" t="inlineStr">
        <is>
          <t>-</t>
        </is>
      </c>
      <c r="AC187" s="487" t="n"/>
      <c r="AD187" s="508" t="inlineStr">
        <is>
          <t>CANDIANI</t>
        </is>
      </c>
      <c r="AE187" s="508" t="inlineStr">
        <is>
          <t>SL7276 Sioux crispy organic</t>
        </is>
      </c>
      <c r="AF187" s="443" t="n"/>
      <c r="AG187" s="415" t="n"/>
      <c r="AH187" s="508" t="inlineStr">
        <is>
          <t>100% Sustainable fabric</t>
        </is>
      </c>
      <c r="AI187" s="508" t="inlineStr">
        <is>
          <t>100% Organic cotton</t>
        </is>
      </c>
      <c r="AJ187" s="416" t="inlineStr">
        <is>
          <t>13 oz</t>
        </is>
      </c>
      <c r="AK187" s="417" t="inlineStr">
        <is>
          <t>4,9 / 80</t>
        </is>
      </c>
      <c r="AL187" s="416" t="n">
        <v>1500</v>
      </c>
      <c r="AM187" s="504" t="inlineStr">
        <is>
          <t>6-7</t>
        </is>
      </c>
      <c r="AN187" s="443" t="inlineStr">
        <is>
          <t>N/A</t>
        </is>
      </c>
      <c r="AO187" s="443" t="n"/>
      <c r="AP187" s="419" t="n"/>
      <c r="AQ187" s="419" t="n"/>
      <c r="AR187" s="420" t="n">
        <v>2.8</v>
      </c>
      <c r="AS187" s="446" t="inlineStr">
        <is>
          <t>PETRA</t>
        </is>
      </c>
      <c r="AT187" s="421" t="inlineStr">
        <is>
          <t>EUR</t>
        </is>
      </c>
      <c r="AU187" s="421" t="inlineStr">
        <is>
          <t>FOB</t>
        </is>
      </c>
      <c r="AV187" s="421" t="inlineStr">
        <is>
          <t>90 DAYS NETT</t>
        </is>
      </c>
      <c r="AW187" s="421" t="inlineStr">
        <is>
          <t>cfmd</t>
        </is>
      </c>
      <c r="AX187" s="421">
        <f>IFERROR((BI187*(1-[1]Assumptions!$K$3))*(1-BG187),0)</f>
        <v/>
      </c>
      <c r="AY187" s="446" t="n">
        <v>60</v>
      </c>
      <c r="AZ187" s="446" t="n"/>
      <c r="BA187" s="421" t="n">
        <v>29.9</v>
      </c>
      <c r="BB187" s="422">
        <f>IFERROR(((IF(BA187&gt;0, BA187, IF(AZ187&gt;0, AZ187, 0))))*INDEX(Assumptions!$B:$B,MATCH(Y187,Assumptions!$A:$A,0)),0)</f>
        <v/>
      </c>
      <c r="BC187" s="422">
        <f>IFERROR(((IF(BA187&gt;0, BA187, IF(AZ187&gt;0, AZ187, 0))))*INDEX(Assumptions!$C:$C,MATCH(Y187,Assumptions!$A:$A,0)),0)</f>
        <v/>
      </c>
      <c r="BD187" s="422">
        <f>IFERROR(((IF(BA187&gt;0, BA187, IF(AZ187&gt;0, AZ187, 0))))*INDEX(Assumptions!$D:$D,MATCH(Y187,Assumptions!$A:$A,0)),0)</f>
        <v/>
      </c>
      <c r="BE187" s="422">
        <f>IFERROR(((IF(BA187&gt;0, BA187, IF(AZ187&gt;0, AZ187, 0))))*INDEX(Assumptions!$G:$G,MATCH(Z187,Assumptions!$F:$F,0)),0)</f>
        <v/>
      </c>
      <c r="BF187" s="422">
        <f>SUM(BB187:BE187)</f>
        <v/>
      </c>
      <c r="BG187" s="423">
        <f>IFERROR(INDEX(Assumptions!$B:$B,MATCH(Y187,Assumptions!$A:$A,0))+INDEX(Assumptions!$C:$C,MATCH(Y187,Assumptions!$A:$A,0))+INDEX(Assumptions!$D:$D,MATCH(Y187,Assumptions!$A:$A,0))+INDEX(Assumptions!$G:$G,MATCH(Z187,Assumptions!$F:$F,0)),0)</f>
        <v/>
      </c>
      <c r="BH187" s="421">
        <f>((IF(BA187&gt;0, BA187, IF(AZ187&gt;0, AZ187, 0))))+BF187</f>
        <v/>
      </c>
      <c r="BI187" s="421">
        <f>BL187/BK187</f>
        <v/>
      </c>
      <c r="BJ187" s="421">
        <f>BL187/2.38</f>
        <v/>
      </c>
      <c r="BK187" s="508" t="n">
        <v>2.5</v>
      </c>
      <c r="BL187" s="421" t="n">
        <v>169.95</v>
      </c>
      <c r="BM187" s="510">
        <f>IF(SUM(AZ187:BA187)=0,0,(BI187-BH187)/BI187)</f>
        <v/>
      </c>
      <c r="BN187" s="421">
        <f>AY187*CA187</f>
        <v/>
      </c>
      <c r="BO187" s="421" t="inlineStr">
        <is>
          <t>-</t>
        </is>
      </c>
      <c r="BP187" s="421" t="n"/>
      <c r="BQ187" s="425" t="n"/>
      <c r="BR187" s="448" t="n"/>
      <c r="BS187" s="448" t="n"/>
      <c r="BT187" s="427" t="inlineStr">
        <is>
          <t>0</t>
        </is>
      </c>
      <c r="BU187" s="448" t="n"/>
      <c r="BV187" s="448" t="n"/>
      <c r="BW187" s="425" t="inlineStr">
        <is>
          <t>N/A</t>
        </is>
      </c>
      <c r="BX187" s="448" t="n"/>
      <c r="BY187" s="428" t="n"/>
      <c r="BZ187" s="428" t="n"/>
      <c r="CA187" s="429" t="n">
        <v>0</v>
      </c>
      <c r="CB187" s="429" t="inlineStr">
        <is>
          <t>N/A</t>
        </is>
      </c>
      <c r="CC187" s="429" t="n"/>
      <c r="CD187" s="430" t="inlineStr">
        <is>
          <t>N/A</t>
        </is>
      </c>
      <c r="CE187" s="430" t="n"/>
      <c r="CF187" s="675" t="n"/>
      <c r="CG187" s="675" t="n"/>
      <c r="CH187" s="676" t="inlineStr">
        <is>
          <t>N/A</t>
        </is>
      </c>
      <c r="CI187" s="676" t="inlineStr">
        <is>
          <t>N/A</t>
        </is>
      </c>
      <c r="CJ187" s="433" t="inlineStr">
        <is>
          <t>N/A</t>
        </is>
      </c>
      <c r="CK187" s="677" t="n"/>
      <c r="CL187" s="436" t="n"/>
      <c r="CM187" s="436" t="n"/>
      <c r="CN187" s="435" t="inlineStr">
        <is>
          <t>n/a</t>
        </is>
      </c>
      <c r="CO187" s="435" t="n"/>
      <c r="CP187" s="435" t="n"/>
      <c r="CQ187" s="430" t="inlineStr">
        <is>
          <t>-</t>
        </is>
      </c>
      <c r="CR187" s="430" t="n"/>
      <c r="CS187" s="429" t="n"/>
      <c r="CT187" s="430" t="n"/>
      <c r="CU187" s="430" t="n"/>
      <c r="CV187" s="676" t="n"/>
      <c r="CW187" s="438" t="n"/>
      <c r="CX187" s="438" t="n"/>
      <c r="CY187" s="438" t="n">
        <v>0</v>
      </c>
      <c r="CZ187" s="439">
        <f>CY187*AR187</f>
        <v/>
      </c>
      <c r="DA187" s="438" t="n"/>
      <c r="DB187" s="438" t="n"/>
      <c r="DC187" s="438" t="n"/>
      <c r="DD187" s="438" t="inlineStr">
        <is>
          <t>-</t>
        </is>
      </c>
      <c r="DE187" s="678">
        <f>CY187*BI187</f>
        <v/>
      </c>
      <c r="DF187" s="678">
        <f>DE187-(CY187*BH187)</f>
        <v/>
      </c>
    </row>
    <row customFormat="1" customHeight="1" ht="15" r="188" s="535">
      <c r="A188" s="487" t="inlineStr">
        <is>
          <t>K170752060</t>
        </is>
      </c>
      <c r="B188" s="415" t="n">
        <v>1050600053</v>
      </c>
      <c r="C188" s="404" t="inlineStr">
        <is>
          <t>INDIGO</t>
        </is>
      </c>
      <c r="D188" s="415" t="inlineStr">
        <is>
          <t>DAVID</t>
        </is>
      </c>
      <c r="E188" s="415" t="inlineStr">
        <is>
          <t>VEGGIE DENIM INDIGO</t>
        </is>
      </c>
      <c r="F188" s="415" t="n">
        <v>1</v>
      </c>
      <c r="G188" s="505" t="n"/>
      <c r="H188" s="674" t="n"/>
      <c r="I188" s="487" t="n"/>
      <c r="J188" s="415" t="inlineStr">
        <is>
          <t>JACKET</t>
        </is>
      </c>
      <c r="K188" s="408" t="n">
        <v>62033290</v>
      </c>
      <c r="L188" s="415" t="inlineStr">
        <is>
          <t>Men's or boys' jackets and blazers of cotton (excl. knitted or crocheted, industrial and occupational, and wind-jackets and similar articles)</t>
        </is>
      </c>
      <c r="M188" s="410" t="inlineStr">
        <is>
          <t>MEN</t>
        </is>
      </c>
      <c r="N188" s="487" t="n"/>
      <c r="O188" s="486" t="inlineStr">
        <is>
          <t>C/O</t>
        </is>
      </c>
      <c r="P188" s="508" t="inlineStr">
        <is>
          <t>TBC</t>
        </is>
      </c>
      <c r="Q188" s="443" t="n"/>
      <c r="R188" s="443" t="inlineStr">
        <is>
          <t>-</t>
        </is>
      </c>
      <c r="S188" s="443" t="inlineStr">
        <is>
          <t>WORKER JACKET</t>
        </is>
      </c>
      <c r="T188" s="443" t="inlineStr">
        <is>
          <t>S - XXL</t>
        </is>
      </c>
      <c r="U188" s="416" t="inlineStr">
        <is>
          <t>-</t>
        </is>
      </c>
      <c r="V188" s="443" t="inlineStr">
        <is>
          <t>C/O SS17</t>
        </is>
      </c>
      <c r="W188" s="443" t="inlineStr">
        <is>
          <t>C/O SS17</t>
        </is>
      </c>
      <c r="X188" s="508" t="inlineStr">
        <is>
          <t>SEASONAL MAIN</t>
        </is>
      </c>
      <c r="Y188" s="511" t="inlineStr">
        <is>
          <t>TUNISIA</t>
        </is>
      </c>
      <c r="Z188" s="427" t="inlineStr">
        <is>
          <t>ARTLAB</t>
        </is>
      </c>
      <c r="AA188" s="427" t="inlineStr">
        <is>
          <t>ARTLAB</t>
        </is>
      </c>
      <c r="AB188" s="427" t="inlineStr">
        <is>
          <t>INTERWASHING</t>
        </is>
      </c>
      <c r="AC188" s="415" t="n"/>
      <c r="AD188" s="508" t="inlineStr">
        <is>
          <t>ORTA</t>
        </is>
      </c>
      <c r="AE188" s="508" t="inlineStr">
        <is>
          <t xml:space="preserve">9588A-40 </t>
        </is>
      </c>
      <c r="AF188" s="508" t="inlineStr">
        <is>
          <t>8353A-40 Veggie denim</t>
        </is>
      </c>
      <c r="AG188" s="415" t="inlineStr">
        <is>
          <t>TBC</t>
        </is>
      </c>
      <c r="AH188" s="508" t="inlineStr">
        <is>
          <t>100% Sustainable fabric</t>
        </is>
      </c>
      <c r="AI188" s="508" t="inlineStr">
        <is>
          <t>100% Organic cotton</t>
        </is>
      </c>
      <c r="AJ188" s="416" t="inlineStr">
        <is>
          <t>11,25 oz</t>
        </is>
      </c>
      <c r="AK188" s="417" t="inlineStr">
        <is>
          <t>5,65 / 148</t>
        </is>
      </c>
      <c r="AL188" s="416" t="n"/>
      <c r="AM188" s="416" t="n"/>
      <c r="AN188" s="443" t="n"/>
      <c r="AO188" s="443" t="n"/>
      <c r="AP188" s="419" t="n"/>
      <c r="AQ188" s="419" t="n"/>
      <c r="AR188" s="420" t="n">
        <v>1.65</v>
      </c>
      <c r="AS188" s="446" t="inlineStr">
        <is>
          <t>HH</t>
        </is>
      </c>
      <c r="AT188" s="421" t="inlineStr">
        <is>
          <t>EUR</t>
        </is>
      </c>
      <c r="AU188" s="421" t="inlineStr">
        <is>
          <t>FOB</t>
        </is>
      </c>
      <c r="AV188" s="421" t="inlineStr">
        <is>
          <t>90 DAYS NETT</t>
        </is>
      </c>
      <c r="AW188" s="421" t="inlineStr">
        <is>
          <t>cfmd</t>
        </is>
      </c>
      <c r="AX188" s="421">
        <f>IFERROR((BI188*(1-[1]Assumptions!$K$3))*(1-BG188),0)</f>
        <v/>
      </c>
      <c r="AY188" s="446" t="n">
        <v>60</v>
      </c>
      <c r="AZ188" s="446" t="n"/>
      <c r="BA188" s="421" t="n">
        <v>27.5</v>
      </c>
      <c r="BB188" s="422">
        <f>IFERROR(((IF(BA188&gt;0, BA188, IF(AZ188&gt;0, AZ188, 0))))*INDEX(Assumptions!$B:$B,MATCH(Y188,Assumptions!$A:$A,0)),0)</f>
        <v/>
      </c>
      <c r="BC188" s="422">
        <f>IFERROR(((IF(BA188&gt;0, BA188, IF(AZ188&gt;0, AZ188, 0))))*INDEX(Assumptions!$C:$C,MATCH(Y188,Assumptions!$A:$A,0)),0)</f>
        <v/>
      </c>
      <c r="BD188" s="422">
        <f>IFERROR(((IF(BA188&gt;0, BA188, IF(AZ188&gt;0, AZ188, 0))))*INDEX(Assumptions!$D:$D,MATCH(Y188,Assumptions!$A:$A,0)),0)</f>
        <v/>
      </c>
      <c r="BE188" s="422">
        <f>IFERROR(((IF(BA188&gt;0, BA188, IF(AZ188&gt;0, AZ188, 0))))*INDEX(Assumptions!$G:$G,MATCH(Z188,Assumptions!$F:$F,0)),0)</f>
        <v/>
      </c>
      <c r="BF188" s="422">
        <f>SUM(BB188:BE188)</f>
        <v/>
      </c>
      <c r="BG188" s="423">
        <f>IFERROR(INDEX(Assumptions!$B:$B,MATCH(Y188,Assumptions!$A:$A,0))+INDEX(Assumptions!$C:$C,MATCH(Y188,Assumptions!$A:$A,0))+INDEX(Assumptions!$D:$D,MATCH(Y188,Assumptions!$A:$A,0))+INDEX(Assumptions!$G:$G,MATCH(Z188,Assumptions!$F:$F,0)),0)</f>
        <v/>
      </c>
      <c r="BH188" s="421">
        <f>((IF(BA188&gt;0, BA188, IF(AZ188&gt;0, AZ188, 0))))+BF188</f>
        <v/>
      </c>
      <c r="BI188" s="421">
        <f>BL188/BK188</f>
        <v/>
      </c>
      <c r="BJ188" s="421">
        <f>BL188/2.38</f>
        <v/>
      </c>
      <c r="BK188" s="508" t="n">
        <v>2.5</v>
      </c>
      <c r="BL188" s="421" t="n">
        <v>159.95</v>
      </c>
      <c r="BM188" s="510">
        <f>IF(SUM(AZ188:BA188)=0,0,(BI188-BH188)/BI188)</f>
        <v/>
      </c>
      <c r="BN188" s="421">
        <f>AY188*CA188</f>
        <v/>
      </c>
      <c r="BO188" s="421" t="n"/>
      <c r="BP188" s="421" t="n"/>
      <c r="BQ188" s="425" t="n">
        <v>42605</v>
      </c>
      <c r="BR188" s="448" t="n"/>
      <c r="BS188" s="448" t="n"/>
      <c r="BT188" s="427" t="n"/>
      <c r="BU188" s="448" t="n"/>
      <c r="BV188" s="448" t="n"/>
      <c r="BW188" s="425" t="inlineStr">
        <is>
          <t>N/A</t>
        </is>
      </c>
      <c r="BX188" s="448" t="n"/>
      <c r="BY188" s="428" t="n"/>
      <c r="BZ188" s="428" t="n"/>
      <c r="CA188" s="429" t="n">
        <v>0</v>
      </c>
      <c r="CB188" s="429" t="inlineStr">
        <is>
          <t>N/A</t>
        </is>
      </c>
      <c r="CC188" s="429" t="n"/>
      <c r="CD188" s="430" t="inlineStr">
        <is>
          <t>N/A</t>
        </is>
      </c>
      <c r="CE188" s="430" t="n"/>
      <c r="CF188" s="675" t="n"/>
      <c r="CG188" s="675" t="n"/>
      <c r="CH188" s="676" t="inlineStr">
        <is>
          <t>N/A</t>
        </is>
      </c>
      <c r="CI188" s="676" t="n">
        <v>42767</v>
      </c>
      <c r="CJ188" s="433" t="inlineStr">
        <is>
          <t>N/A</t>
        </is>
      </c>
      <c r="CK188" s="677" t="n"/>
      <c r="CL188" s="436" t="n"/>
      <c r="CM188" s="436" t="n"/>
      <c r="CN188" s="435" t="n">
        <v>42894</v>
      </c>
      <c r="CO188" s="435" t="n"/>
      <c r="CP188" s="435" t="n"/>
      <c r="CQ188" s="430" t="n">
        <v>42928</v>
      </c>
      <c r="CR188" s="430" t="inlineStr">
        <is>
          <t>Tunisia</t>
        </is>
      </c>
      <c r="CS188" s="429" t="n">
        <v>5</v>
      </c>
      <c r="CT188" s="430" t="inlineStr">
        <is>
          <t>sleevelength a bit too short!</t>
        </is>
      </c>
      <c r="CU188" s="430" t="n"/>
      <c r="CV188" s="676" t="n"/>
      <c r="CW188" s="438" t="n"/>
      <c r="CX188" s="438" t="n"/>
      <c r="CY188" s="438" t="n">
        <v>100</v>
      </c>
      <c r="CZ188" s="439">
        <f>CY188*AR188</f>
        <v/>
      </c>
      <c r="DA188" s="438" t="n"/>
      <c r="DB188" s="438" t="n"/>
      <c r="DC188" s="438" t="n"/>
      <c r="DD188" s="438" t="n">
        <v>4013319</v>
      </c>
      <c r="DE188" s="678">
        <f>CY188*BI188</f>
        <v/>
      </c>
      <c r="DF188" s="678">
        <f>DE188-(CY188*BH188)</f>
        <v/>
      </c>
      <c r="DG188" s="535" t="n"/>
      <c r="DH188" s="535" t="n"/>
      <c r="DI188" s="535" t="n"/>
      <c r="DJ188" s="535" t="n"/>
      <c r="DK188" s="535" t="n"/>
      <c r="DL188" s="535" t="n"/>
      <c r="DM188" s="535" t="n"/>
      <c r="DN188" s="535" t="n"/>
      <c r="DO188" s="535" t="n"/>
      <c r="DP188" s="535" t="n"/>
    </row>
    <row customFormat="1" customHeight="1" ht="15" r="189" s="535">
      <c r="A189" s="415" t="inlineStr">
        <is>
          <t>K170753008</t>
        </is>
      </c>
      <c r="B189" s="415" t="n">
        <v>1090102928</v>
      </c>
      <c r="C189" s="404" t="inlineStr">
        <is>
          <t>GREEN</t>
        </is>
      </c>
      <c r="D189" s="487" t="inlineStr">
        <is>
          <t>ANGUS</t>
        </is>
      </c>
      <c r="E189" s="487" t="inlineStr">
        <is>
          <t>MOSS GREEN</t>
        </is>
      </c>
      <c r="F189" s="415" t="n">
        <v>2</v>
      </c>
      <c r="G189" s="405" t="n"/>
      <c r="H189" s="686" t="n">
        <v>42676</v>
      </c>
      <c r="I189" s="487" t="n"/>
      <c r="J189" s="415" t="inlineStr">
        <is>
          <t>OVERSHIRT</t>
        </is>
      </c>
      <c r="K189" s="408" t="n">
        <v>61059010</v>
      </c>
      <c r="L189" s="415" t="inlineStr">
        <is>
          <t>Men's or boys' shirts of wool or fine animal hair, knitted or crocheted (excl. nightshirts, T-shirts, singlets and other vests)</t>
        </is>
      </c>
      <c r="M189" s="410" t="inlineStr">
        <is>
          <t>MEN</t>
        </is>
      </c>
      <c r="N189" s="487" t="n"/>
      <c r="O189" s="486" t="inlineStr">
        <is>
          <t>C/O</t>
        </is>
      </c>
      <c r="P189" s="508" t="inlineStr">
        <is>
          <t>NON BLEACH</t>
        </is>
      </c>
      <c r="Q189" s="443" t="inlineStr">
        <is>
          <t>RAW</t>
        </is>
      </c>
      <c r="R189" s="443" t="inlineStr">
        <is>
          <t>-</t>
        </is>
      </c>
      <c r="S189" s="443" t="inlineStr">
        <is>
          <t>OVER SHIRT</t>
        </is>
      </c>
      <c r="T189" s="443" t="inlineStr">
        <is>
          <t>S - XXL</t>
        </is>
      </c>
      <c r="U189" s="416" t="inlineStr">
        <is>
          <t>-</t>
        </is>
      </c>
      <c r="V189" s="443" t="n"/>
      <c r="W189" s="443" t="inlineStr">
        <is>
          <t>C/O AW16</t>
        </is>
      </c>
      <c r="X189" s="508" t="inlineStr">
        <is>
          <t>-</t>
        </is>
      </c>
      <c r="Y189" s="444" t="inlineStr">
        <is>
          <t>TUNISIA</t>
        </is>
      </c>
      <c r="Z189" s="428" t="inlineStr">
        <is>
          <t>ARTLAB</t>
        </is>
      </c>
      <c r="AA189" s="428" t="inlineStr">
        <is>
          <t>ARTLAB</t>
        </is>
      </c>
      <c r="AB189" s="427" t="inlineStr">
        <is>
          <t>-</t>
        </is>
      </c>
      <c r="AC189" s="487" t="n"/>
      <c r="AD189" s="443" t="inlineStr">
        <is>
          <t>MORGADO</t>
        </is>
      </c>
      <c r="AE189" s="571" t="inlineStr">
        <is>
          <t>25.07467.I BUREL PESADO</t>
        </is>
      </c>
      <c r="AF189" s="443" t="n"/>
      <c r="AG189" s="415" t="n"/>
      <c r="AH189" s="572" t="inlineStr">
        <is>
          <t>80% Sustainable fabric</t>
        </is>
      </c>
      <c r="AI189" s="443" t="inlineStr">
        <is>
          <t>80% Recycled wool, 10% polyamide, 10% polyester</t>
        </is>
      </c>
      <c r="AJ189" s="443" t="inlineStr">
        <is>
          <t>820g</t>
        </is>
      </c>
      <c r="AK189" s="421" t="inlineStr">
        <is>
          <t>12,25 / 150</t>
        </is>
      </c>
      <c r="AL189" s="506" t="n"/>
      <c r="AM189" s="506" t="n"/>
      <c r="AN189" s="443" t="n"/>
      <c r="AO189" s="443" t="n"/>
      <c r="AP189" s="419" t="n"/>
      <c r="AQ189" s="419" t="n"/>
      <c r="AR189" s="420" t="n"/>
      <c r="AS189" s="446" t="n"/>
      <c r="AT189" s="421" t="inlineStr">
        <is>
          <t>EUR</t>
        </is>
      </c>
      <c r="AU189" s="421" t="inlineStr">
        <is>
          <t>FOB</t>
        </is>
      </c>
      <c r="AV189" s="421" t="inlineStr">
        <is>
          <t>90 DAYS NETT</t>
        </is>
      </c>
      <c r="AW189" s="421" t="inlineStr">
        <is>
          <t>cfmd</t>
        </is>
      </c>
      <c r="AX189" s="421">
        <f>IFERROR((BI189*(1-[1]Assumptions!$K$3))*(1-BG189),0)</f>
        <v/>
      </c>
      <c r="AY189" s="421" t="n"/>
      <c r="AZ189" s="421" t="n"/>
      <c r="BA189" s="421" t="n">
        <v>33.45</v>
      </c>
      <c r="BB189" s="422">
        <f>IFERROR(((IF(BA189&gt;0, BA189, IF(AZ189&gt;0, AZ189, 0))))*INDEX(Assumptions!$B:$B,MATCH(Y189,Assumptions!$A:$A,0)),0)</f>
        <v/>
      </c>
      <c r="BC189" s="422">
        <f>IFERROR(((IF(BA189&gt;0, BA189, IF(AZ189&gt;0, AZ189, 0))))*INDEX(Assumptions!$C:$C,MATCH(Y189,Assumptions!$A:$A,0)),0)</f>
        <v/>
      </c>
      <c r="BD189" s="422">
        <f>IFERROR(((IF(BA189&gt;0, BA189, IF(AZ189&gt;0, AZ189, 0))))*INDEX(Assumptions!$D:$D,MATCH(Y189,Assumptions!$A:$A,0)),0)</f>
        <v/>
      </c>
      <c r="BE189" s="422">
        <f>IFERROR(((IF(BA189&gt;0, BA189, IF(AZ189&gt;0, AZ189, 0))))*INDEX(Assumptions!$G:$G,MATCH(Z189,Assumptions!$F:$F,0)),0)</f>
        <v/>
      </c>
      <c r="BF189" s="422">
        <f>SUM(BB189:BE189)</f>
        <v/>
      </c>
      <c r="BG189" s="423">
        <f>IFERROR(INDEX(Assumptions!$B:$B,MATCH(Y189,Assumptions!$A:$A,0))+INDEX(Assumptions!$C:$C,MATCH(Y189,Assumptions!$A:$A,0))+INDEX(Assumptions!$D:$D,MATCH(Y189,Assumptions!$A:$A,0))+INDEX(Assumptions!$G:$G,MATCH(Z189,Assumptions!$F:$F,0)),0)</f>
        <v/>
      </c>
      <c r="BH189" s="421">
        <f>((IF(BA189&gt;0, BA189, IF(AZ189&gt;0, AZ189, 0))))+BF189</f>
        <v/>
      </c>
      <c r="BI189" s="421">
        <f>BL189/BK189</f>
        <v/>
      </c>
      <c r="BJ189" s="421">
        <f>BL189/2.38</f>
        <v/>
      </c>
      <c r="BK189" s="508" t="n">
        <v>2.5</v>
      </c>
      <c r="BL189" s="421" t="n">
        <v>189.95</v>
      </c>
      <c r="BM189" s="510">
        <f>IF(SUM(AZ189:BA189)=0,0,(BI189-BH189)/BI189)</f>
        <v/>
      </c>
      <c r="BN189" s="421">
        <f>AY189*CA189</f>
        <v/>
      </c>
      <c r="BO189" s="421" t="n"/>
      <c r="BP189" s="421" t="n"/>
      <c r="BQ189" s="679" t="n"/>
      <c r="BR189" s="448" t="n"/>
      <c r="BS189" s="448" t="n"/>
      <c r="BT189" s="427" t="n"/>
      <c r="BU189" s="448" t="n"/>
      <c r="BV189" s="448" t="n"/>
      <c r="BW189" s="425" t="n"/>
      <c r="BX189" s="448" t="n"/>
      <c r="BY189" s="428" t="n"/>
      <c r="BZ189" s="428" t="n"/>
      <c r="CA189" s="429" t="n">
        <v>0</v>
      </c>
      <c r="CB189" s="429" t="inlineStr">
        <is>
          <t>N/A</t>
        </is>
      </c>
      <c r="CC189" s="429" t="n"/>
      <c r="CD189" s="429" t="inlineStr">
        <is>
          <t>N/A</t>
        </is>
      </c>
      <c r="CE189" s="675" t="n"/>
      <c r="CF189" s="675" t="n"/>
      <c r="CG189" s="675" t="n"/>
      <c r="CH189" s="433" t="inlineStr">
        <is>
          <t>N/A</t>
        </is>
      </c>
      <c r="CI189" s="676" t="inlineStr">
        <is>
          <t>N/A</t>
        </is>
      </c>
      <c r="CJ189" s="433" t="inlineStr">
        <is>
          <t>N/A</t>
        </is>
      </c>
      <c r="CK189" s="677" t="n"/>
      <c r="CL189" s="436" t="n"/>
      <c r="CM189" s="436" t="n"/>
      <c r="CN189" s="435" t="n">
        <v>42877</v>
      </c>
      <c r="CO189" s="435" t="n"/>
      <c r="CP189" s="435" t="n"/>
      <c r="CQ189" s="430" t="n">
        <v>42929</v>
      </c>
      <c r="CR189" s="430" t="inlineStr">
        <is>
          <t>Tunisia</t>
        </is>
      </c>
      <c r="CS189" s="429" t="n">
        <v>1</v>
      </c>
      <c r="CT189" s="675" t="n"/>
      <c r="CU189" s="675" t="n"/>
      <c r="CV189" s="490" t="n"/>
      <c r="CW189" s="438" t="n"/>
      <c r="CX189" s="438" t="n"/>
      <c r="CY189" s="438" t="n">
        <v>146</v>
      </c>
      <c r="CZ189" s="439">
        <f>CY189*AR189</f>
        <v/>
      </c>
      <c r="DA189" s="438" t="n"/>
      <c r="DB189" s="438" t="n"/>
      <c r="DC189" s="438" t="n"/>
      <c r="DD189" s="438" t="n">
        <v>4013310</v>
      </c>
      <c r="DE189" s="678">
        <f>CY189*BI189</f>
        <v/>
      </c>
      <c r="DF189" s="678">
        <f>DE189-(CY189*BH189)</f>
        <v/>
      </c>
      <c r="DG189" s="568" t="n"/>
      <c r="DH189" s="568" t="n"/>
      <c r="DI189" s="568" t="n"/>
      <c r="DJ189" s="568" t="n"/>
      <c r="DK189" s="568" t="n"/>
      <c r="DL189" s="568" t="n"/>
      <c r="DM189" s="568" t="n"/>
      <c r="DN189" s="568" t="n"/>
      <c r="DO189" s="568" t="n"/>
      <c r="DP189" s="568" t="n"/>
    </row>
    <row customFormat="1" customHeight="1" ht="15" r="190" s="584">
      <c r="A190" s="415" t="inlineStr">
        <is>
          <t>K170753009</t>
        </is>
      </c>
      <c r="B190" s="415" t="n">
        <v>1090102929</v>
      </c>
      <c r="C190" s="404" t="inlineStr">
        <is>
          <t>GREY</t>
        </is>
      </c>
      <c r="D190" s="487" t="inlineStr">
        <is>
          <t>ANGUS</t>
        </is>
      </c>
      <c r="E190" s="487" t="inlineStr">
        <is>
          <t>DARK GREY MELEE</t>
        </is>
      </c>
      <c r="F190" s="415" t="n">
        <v>2</v>
      </c>
      <c r="G190" s="405" t="n"/>
      <c r="H190" s="686" t="n">
        <v>42676</v>
      </c>
      <c r="I190" s="487" t="n"/>
      <c r="J190" s="415" t="inlineStr">
        <is>
          <t>OVERSHIRT</t>
        </is>
      </c>
      <c r="K190" s="408" t="n">
        <v>61059010</v>
      </c>
      <c r="L190" s="415" t="inlineStr">
        <is>
          <t>Men's or boys' shirts of wool or fine animal hair, knitted or crocheted (excl. nightshirts, T-shirts, singlets and other vests)</t>
        </is>
      </c>
      <c r="M190" s="410" t="inlineStr">
        <is>
          <t>MEN</t>
        </is>
      </c>
      <c r="N190" s="487" t="n"/>
      <c r="O190" s="486" t="inlineStr">
        <is>
          <t>C/O</t>
        </is>
      </c>
      <c r="P190" s="508" t="inlineStr">
        <is>
          <t>NON BLEACH</t>
        </is>
      </c>
      <c r="Q190" s="443" t="inlineStr">
        <is>
          <t>RAW</t>
        </is>
      </c>
      <c r="R190" s="443" t="inlineStr">
        <is>
          <t>-</t>
        </is>
      </c>
      <c r="S190" s="443" t="inlineStr">
        <is>
          <t>OVER SHIRT</t>
        </is>
      </c>
      <c r="T190" s="443" t="inlineStr">
        <is>
          <t>S - XXL</t>
        </is>
      </c>
      <c r="U190" s="416" t="inlineStr">
        <is>
          <t>-</t>
        </is>
      </c>
      <c r="V190" s="443" t="n"/>
      <c r="W190" s="443" t="inlineStr">
        <is>
          <t>C/O AW16</t>
        </is>
      </c>
      <c r="X190" s="508" t="inlineStr">
        <is>
          <t>-</t>
        </is>
      </c>
      <c r="Y190" s="444" t="inlineStr">
        <is>
          <t>TUNISIA</t>
        </is>
      </c>
      <c r="Z190" s="428" t="inlineStr">
        <is>
          <t>ARTLAB</t>
        </is>
      </c>
      <c r="AA190" s="428" t="inlineStr">
        <is>
          <t>ARTLAB</t>
        </is>
      </c>
      <c r="AB190" s="427" t="inlineStr">
        <is>
          <t>-</t>
        </is>
      </c>
      <c r="AC190" s="487" t="n"/>
      <c r="AD190" s="443" t="inlineStr">
        <is>
          <t>MORGADO</t>
        </is>
      </c>
      <c r="AE190" s="571" t="inlineStr">
        <is>
          <t>25.07467.I BUREL PESADO</t>
        </is>
      </c>
      <c r="AF190" s="443" t="n"/>
      <c r="AG190" s="415" t="n"/>
      <c r="AH190" s="572" t="inlineStr">
        <is>
          <t>80% Sustainable fabric</t>
        </is>
      </c>
      <c r="AI190" s="443" t="inlineStr">
        <is>
          <t>80% Recycled wool, 10% polyamide, 10% polyester</t>
        </is>
      </c>
      <c r="AJ190" s="443" t="inlineStr">
        <is>
          <t>820g</t>
        </is>
      </c>
      <c r="AK190" s="421" t="inlineStr">
        <is>
          <t>12,25 / 150</t>
        </is>
      </c>
      <c r="AL190" s="506" t="n"/>
      <c r="AM190" s="506" t="n"/>
      <c r="AN190" s="443" t="n"/>
      <c r="AO190" s="443" t="n"/>
      <c r="AP190" s="419" t="n"/>
      <c r="AQ190" s="419" t="n"/>
      <c r="AR190" s="420" t="n"/>
      <c r="AS190" s="446" t="n"/>
      <c r="AT190" s="421" t="inlineStr">
        <is>
          <t>EUR</t>
        </is>
      </c>
      <c r="AU190" s="421" t="inlineStr">
        <is>
          <t>FOB</t>
        </is>
      </c>
      <c r="AV190" s="421" t="inlineStr">
        <is>
          <t>90 DAYS NETT</t>
        </is>
      </c>
      <c r="AW190" s="421" t="inlineStr">
        <is>
          <t>cfmd</t>
        </is>
      </c>
      <c r="AX190" s="421">
        <f>IFERROR((BI190*(1-[1]Assumptions!$K$3))*(1-BG190),0)</f>
        <v/>
      </c>
      <c r="AY190" s="421" t="n"/>
      <c r="AZ190" s="421" t="n"/>
      <c r="BA190" s="421" t="n">
        <v>33.45</v>
      </c>
      <c r="BB190" s="422">
        <f>IFERROR(((IF(BA190&gt;0, BA190, IF(AZ190&gt;0, AZ190, 0))))*INDEX(Assumptions!$B:$B,MATCH(Y190,Assumptions!$A:$A,0)),0)</f>
        <v/>
      </c>
      <c r="BC190" s="422">
        <f>IFERROR(((IF(BA190&gt;0, BA190, IF(AZ190&gt;0, AZ190, 0))))*INDEX(Assumptions!$C:$C,MATCH(Y190,Assumptions!$A:$A,0)),0)</f>
        <v/>
      </c>
      <c r="BD190" s="422">
        <f>IFERROR(((IF(BA190&gt;0, BA190, IF(AZ190&gt;0, AZ190, 0))))*INDEX(Assumptions!$D:$D,MATCH(Y190,Assumptions!$A:$A,0)),0)</f>
        <v/>
      </c>
      <c r="BE190" s="422">
        <f>IFERROR(((IF(BA190&gt;0, BA190, IF(AZ190&gt;0, AZ190, 0))))*INDEX(Assumptions!$G:$G,MATCH(Z190,Assumptions!$F:$F,0)),0)</f>
        <v/>
      </c>
      <c r="BF190" s="422">
        <f>SUM(BB190:BE190)</f>
        <v/>
      </c>
      <c r="BG190" s="423">
        <f>IFERROR(INDEX(Assumptions!$B:$B,MATCH(Y190,Assumptions!$A:$A,0))+INDEX(Assumptions!$C:$C,MATCH(Y190,Assumptions!$A:$A,0))+INDEX(Assumptions!$D:$D,MATCH(Y190,Assumptions!$A:$A,0))+INDEX(Assumptions!$G:$G,MATCH(Z190,Assumptions!$F:$F,0)),0)</f>
        <v/>
      </c>
      <c r="BH190" s="421">
        <f>((IF(BA190&gt;0, BA190, IF(AZ190&gt;0, AZ190, 0))))+BF190</f>
        <v/>
      </c>
      <c r="BI190" s="421">
        <f>BL190/BK190</f>
        <v/>
      </c>
      <c r="BJ190" s="421">
        <f>BL190/2.38</f>
        <v/>
      </c>
      <c r="BK190" s="508" t="n">
        <v>2.5</v>
      </c>
      <c r="BL190" s="421" t="n">
        <v>189.95</v>
      </c>
      <c r="BM190" s="510">
        <f>IF(SUM(AZ190:BA190)=0,0,(BI190-BH190)/BI190)</f>
        <v/>
      </c>
      <c r="BN190" s="421">
        <f>AY190*CA190</f>
        <v/>
      </c>
      <c r="BO190" s="421" t="n"/>
      <c r="BP190" s="421" t="n"/>
      <c r="BQ190" s="679" t="n"/>
      <c r="BR190" s="448" t="n"/>
      <c r="BS190" s="448" t="n"/>
      <c r="BT190" s="427" t="n"/>
      <c r="BU190" s="448" t="n"/>
      <c r="BV190" s="448" t="n"/>
      <c r="BW190" s="425" t="n"/>
      <c r="BX190" s="448" t="n"/>
      <c r="BY190" s="428" t="n"/>
      <c r="BZ190" s="428" t="n"/>
      <c r="CA190" s="429" t="n">
        <v>0</v>
      </c>
      <c r="CB190" s="429" t="inlineStr">
        <is>
          <t>N/A</t>
        </is>
      </c>
      <c r="CC190" s="429" t="n"/>
      <c r="CD190" s="429" t="inlineStr">
        <is>
          <t>N/A</t>
        </is>
      </c>
      <c r="CE190" s="675" t="n"/>
      <c r="CF190" s="675" t="n"/>
      <c r="CG190" s="675" t="n"/>
      <c r="CH190" s="433" t="inlineStr">
        <is>
          <t>N/A</t>
        </is>
      </c>
      <c r="CI190" s="676" t="inlineStr">
        <is>
          <t>N/A</t>
        </is>
      </c>
      <c r="CJ190" s="433" t="inlineStr">
        <is>
          <t>N/A</t>
        </is>
      </c>
      <c r="CK190" s="677" t="n"/>
      <c r="CL190" s="436" t="n"/>
      <c r="CM190" s="436" t="n"/>
      <c r="CN190" s="435" t="n">
        <v>42877</v>
      </c>
      <c r="CO190" s="435" t="n"/>
      <c r="CP190" s="435" t="n"/>
      <c r="CQ190" s="430" t="n">
        <v>42929</v>
      </c>
      <c r="CR190" s="430" t="inlineStr">
        <is>
          <t>Tunisia</t>
        </is>
      </c>
      <c r="CS190" s="429" t="n">
        <v>5</v>
      </c>
      <c r="CT190" s="675" t="n"/>
      <c r="CU190" s="675" t="n"/>
      <c r="CV190" s="490" t="n"/>
      <c r="CW190" s="438" t="n"/>
      <c r="CX190" s="438" t="n"/>
      <c r="CY190" s="438" t="n">
        <v>93</v>
      </c>
      <c r="CZ190" s="439">
        <f>CY190*AR190</f>
        <v/>
      </c>
      <c r="DA190" s="438" t="n"/>
      <c r="DB190" s="438" t="n"/>
      <c r="DC190" s="438" t="n"/>
      <c r="DD190" s="438" t="n">
        <v>4013374</v>
      </c>
      <c r="DE190" s="678">
        <f>CY190*BI190</f>
        <v/>
      </c>
      <c r="DF190" s="678">
        <f>DE190-(CY190*BH190)</f>
        <v/>
      </c>
      <c r="DG190" s="535" t="n"/>
      <c r="DH190" s="535" t="n"/>
      <c r="DI190" s="535" t="n"/>
      <c r="DJ190" s="535" t="n"/>
      <c r="DK190" s="535" t="n"/>
      <c r="DL190" s="535" t="n"/>
      <c r="DM190" s="535" t="n"/>
      <c r="DN190" s="535" t="n"/>
      <c r="DO190" s="535" t="n"/>
      <c r="DP190" s="535" t="n"/>
    </row>
    <row customFormat="1" customHeight="1" ht="15" r="191" s="530">
      <c r="A191" s="415" t="inlineStr">
        <is>
          <t>K170753010</t>
        </is>
      </c>
      <c r="B191" s="415" t="n">
        <v>1090102930</v>
      </c>
      <c r="C191" s="404" t="inlineStr">
        <is>
          <t>NAVY</t>
        </is>
      </c>
      <c r="D191" s="487" t="inlineStr">
        <is>
          <t>ANGUS</t>
        </is>
      </c>
      <c r="E191" s="487" t="inlineStr">
        <is>
          <t>NAVY</t>
        </is>
      </c>
      <c r="F191" s="415" t="n">
        <v>2</v>
      </c>
      <c r="G191" s="405" t="n"/>
      <c r="H191" s="674" t="n"/>
      <c r="I191" s="487" t="n"/>
      <c r="J191" s="415" t="inlineStr">
        <is>
          <t>OVERSHIRT</t>
        </is>
      </c>
      <c r="K191" s="408" t="n">
        <v>61059010</v>
      </c>
      <c r="L191" s="415" t="inlineStr">
        <is>
          <t>Men's or boys' shirts of wool or fine animal hair, knitted or crocheted (excl. nightshirts, T-shirts, singlets and other vests)</t>
        </is>
      </c>
      <c r="M191" s="410" t="inlineStr">
        <is>
          <t>MEN</t>
        </is>
      </c>
      <c r="N191" s="487" t="n"/>
      <c r="O191" s="486" t="inlineStr">
        <is>
          <t>C/O</t>
        </is>
      </c>
      <c r="P191" s="508" t="inlineStr">
        <is>
          <t>NON BLEACH</t>
        </is>
      </c>
      <c r="Q191" s="443" t="inlineStr">
        <is>
          <t>RAW</t>
        </is>
      </c>
      <c r="R191" s="443" t="inlineStr">
        <is>
          <t>-</t>
        </is>
      </c>
      <c r="S191" s="443" t="inlineStr">
        <is>
          <t>OVER SHIRT</t>
        </is>
      </c>
      <c r="T191" s="443" t="inlineStr">
        <is>
          <t>S - XXL</t>
        </is>
      </c>
      <c r="U191" s="416" t="inlineStr">
        <is>
          <t>-</t>
        </is>
      </c>
      <c r="V191" s="443" t="n"/>
      <c r="W191" s="443" t="inlineStr">
        <is>
          <t>C/O AW16</t>
        </is>
      </c>
      <c r="X191" s="508" t="inlineStr">
        <is>
          <t>-</t>
        </is>
      </c>
      <c r="Y191" s="444" t="inlineStr">
        <is>
          <t>TUNISIA</t>
        </is>
      </c>
      <c r="Z191" s="428" t="inlineStr">
        <is>
          <t>ARTLAB</t>
        </is>
      </c>
      <c r="AA191" s="428" t="inlineStr">
        <is>
          <t>ARTLAB</t>
        </is>
      </c>
      <c r="AB191" s="427" t="inlineStr">
        <is>
          <t>-</t>
        </is>
      </c>
      <c r="AC191" s="487" t="n"/>
      <c r="AD191" s="443" t="inlineStr">
        <is>
          <t>MORGADO</t>
        </is>
      </c>
      <c r="AE191" s="571" t="inlineStr">
        <is>
          <t>25.07467.I BUREL PESADO</t>
        </is>
      </c>
      <c r="AF191" s="443" t="n"/>
      <c r="AG191" s="415" t="n"/>
      <c r="AH191" s="572" t="inlineStr">
        <is>
          <t>80% Sustainable fabric</t>
        </is>
      </c>
      <c r="AI191" s="443" t="inlineStr">
        <is>
          <t>80% Recycled wool, 10% polyamide, 10% polyester</t>
        </is>
      </c>
      <c r="AJ191" s="443" t="inlineStr">
        <is>
          <t>820g</t>
        </is>
      </c>
      <c r="AK191" s="421" t="inlineStr">
        <is>
          <t>12,25 / 150</t>
        </is>
      </c>
      <c r="AL191" s="506" t="n"/>
      <c r="AM191" s="506" t="n"/>
      <c r="AN191" s="443" t="n"/>
      <c r="AO191" s="443" t="n"/>
      <c r="AP191" s="419" t="n"/>
      <c r="AQ191" s="419" t="n"/>
      <c r="AR191" s="420" t="n"/>
      <c r="AS191" s="446" t="n"/>
      <c r="AT191" s="421" t="inlineStr">
        <is>
          <t>EUR</t>
        </is>
      </c>
      <c r="AU191" s="421" t="inlineStr">
        <is>
          <t>FOB</t>
        </is>
      </c>
      <c r="AV191" s="421" t="inlineStr">
        <is>
          <t>90 DAYS NETT</t>
        </is>
      </c>
      <c r="AW191" s="421" t="inlineStr">
        <is>
          <t>cfmd</t>
        </is>
      </c>
      <c r="AX191" s="421">
        <f>IFERROR((BI191*(1-[1]Assumptions!$K$3))*(1-BG191),0)</f>
        <v/>
      </c>
      <c r="AY191" s="421" t="n">
        <v>60</v>
      </c>
      <c r="AZ191" s="421" t="n"/>
      <c r="BA191" s="421" t="n">
        <v>33.45</v>
      </c>
      <c r="BB191" s="422">
        <f>IFERROR(((IF(BA191&gt;0, BA191, IF(AZ191&gt;0, AZ191, 0))))*INDEX(Assumptions!$B:$B,MATCH(Y191,Assumptions!$A:$A,0)),0)</f>
        <v/>
      </c>
      <c r="BC191" s="422">
        <f>IFERROR(((IF(BA191&gt;0, BA191, IF(AZ191&gt;0, AZ191, 0))))*INDEX(Assumptions!$C:$C,MATCH(Y191,Assumptions!$A:$A,0)),0)</f>
        <v/>
      </c>
      <c r="BD191" s="422">
        <f>IFERROR(((IF(BA191&gt;0, BA191, IF(AZ191&gt;0, AZ191, 0))))*INDEX(Assumptions!$D:$D,MATCH(Y191,Assumptions!$A:$A,0)),0)</f>
        <v/>
      </c>
      <c r="BE191" s="422">
        <f>IFERROR(((IF(BA191&gt;0, BA191, IF(AZ191&gt;0, AZ191, 0))))*INDEX(Assumptions!$G:$G,MATCH(Z191,Assumptions!$F:$F,0)),0)</f>
        <v/>
      </c>
      <c r="BF191" s="422">
        <f>SUM(BB191:BE191)</f>
        <v/>
      </c>
      <c r="BG191" s="423">
        <f>IFERROR(INDEX(Assumptions!$B:$B,MATCH(Y191,Assumptions!$A:$A,0))+INDEX(Assumptions!$C:$C,MATCH(Y191,Assumptions!$A:$A,0))+INDEX(Assumptions!$D:$D,MATCH(Y191,Assumptions!$A:$A,0))+INDEX(Assumptions!$G:$G,MATCH(Z191,Assumptions!$F:$F,0)),0)</f>
        <v/>
      </c>
      <c r="BH191" s="421">
        <f>((IF(BA191&gt;0, BA191, IF(AZ191&gt;0, AZ191, 0))))+BF191</f>
        <v/>
      </c>
      <c r="BI191" s="421">
        <f>BL191/BK191</f>
        <v/>
      </c>
      <c r="BJ191" s="421">
        <f>BL191/2.38</f>
        <v/>
      </c>
      <c r="BK191" s="508" t="n">
        <v>2.5</v>
      </c>
      <c r="BL191" s="421" t="n">
        <v>189.95</v>
      </c>
      <c r="BM191" s="510">
        <f>IF(SUM(AZ191:BA191)=0,0,(BI191-BH191)/BI191)</f>
        <v/>
      </c>
      <c r="BN191" s="421">
        <f>AY191*CA191</f>
        <v/>
      </c>
      <c r="BO191" s="421" t="n"/>
      <c r="BP191" s="421" t="n"/>
      <c r="BQ191" s="679" t="n">
        <v>42524</v>
      </c>
      <c r="BR191" s="448" t="n"/>
      <c r="BS191" s="448" t="n"/>
      <c r="BT191" s="427" t="inlineStr">
        <is>
          <t>0</t>
        </is>
      </c>
      <c r="BU191" s="448" t="n"/>
      <c r="BV191" s="448" t="n"/>
      <c r="BW191" s="425" t="inlineStr">
        <is>
          <t>N/A</t>
        </is>
      </c>
      <c r="BX191" s="448" t="n">
        <v>42650</v>
      </c>
      <c r="BY191" s="428" t="n"/>
      <c r="BZ191" s="428" t="n"/>
      <c r="CA191" s="429" t="n">
        <v>0</v>
      </c>
      <c r="CB191" s="429" t="inlineStr">
        <is>
          <t>N/A</t>
        </is>
      </c>
      <c r="CC191" s="429" t="n"/>
      <c r="CD191" s="429" t="inlineStr">
        <is>
          <t>N/A</t>
        </is>
      </c>
      <c r="CE191" s="675" t="n"/>
      <c r="CF191" s="675" t="n"/>
      <c r="CG191" s="675" t="n"/>
      <c r="CH191" s="433" t="inlineStr">
        <is>
          <t>N/A</t>
        </is>
      </c>
      <c r="CI191" s="676" t="inlineStr">
        <is>
          <t>N/A</t>
        </is>
      </c>
      <c r="CJ191" s="433" t="inlineStr">
        <is>
          <t>N/A</t>
        </is>
      </c>
      <c r="CK191" s="677" t="n"/>
      <c r="CL191" s="436" t="n"/>
      <c r="CM191" s="436" t="n"/>
      <c r="CN191" s="435" t="n">
        <v>42877</v>
      </c>
      <c r="CO191" s="435" t="n"/>
      <c r="CP191" s="435" t="n"/>
      <c r="CQ191" s="430" t="n">
        <v>42929</v>
      </c>
      <c r="CR191" s="430" t="inlineStr">
        <is>
          <t>Tunisia</t>
        </is>
      </c>
      <c r="CS191" s="429" t="n">
        <v>5</v>
      </c>
      <c r="CT191" s="675" t="n"/>
      <c r="CU191" s="675" t="n"/>
      <c r="CV191" s="490" t="n"/>
      <c r="CW191" s="438" t="n"/>
      <c r="CX191" s="438" t="n"/>
      <c r="CY191" s="438" t="n">
        <v>145</v>
      </c>
      <c r="CZ191" s="439">
        <f>CY191*AR191</f>
        <v/>
      </c>
      <c r="DA191" s="438" t="n"/>
      <c r="DB191" s="438" t="n"/>
      <c r="DC191" s="438" t="n"/>
      <c r="DD191" s="438" t="n">
        <v>4013377</v>
      </c>
      <c r="DE191" s="678">
        <f>CY191*BI191</f>
        <v/>
      </c>
      <c r="DF191" s="678">
        <f>DE191-(CY191*BH191)</f>
        <v/>
      </c>
      <c r="DG191" s="535" t="n"/>
      <c r="DH191" s="535" t="n"/>
      <c r="DI191" s="535" t="n"/>
      <c r="DJ191" s="535" t="n"/>
      <c r="DK191" s="535" t="n"/>
      <c r="DL191" s="535" t="n"/>
      <c r="DM191" s="535" t="n"/>
      <c r="DN191" s="535" t="n"/>
      <c r="DO191" s="535" t="n"/>
      <c r="DP191" s="535" t="n"/>
    </row>
    <row customFormat="1" customHeight="1" ht="15" r="192" s="530">
      <c r="A192" s="415" t="inlineStr">
        <is>
          <t>K170753011</t>
        </is>
      </c>
      <c r="B192" s="415" t="n">
        <v>1090103141</v>
      </c>
      <c r="C192" s="404" t="inlineStr">
        <is>
          <t>BLACK</t>
        </is>
      </c>
      <c r="D192" s="487" t="inlineStr">
        <is>
          <t>ANGUS</t>
        </is>
      </c>
      <c r="E192" s="487" t="inlineStr">
        <is>
          <t>BLACK</t>
        </is>
      </c>
      <c r="F192" s="415" t="n">
        <v>2</v>
      </c>
      <c r="G192" s="405" t="n"/>
      <c r="H192" s="674" t="n"/>
      <c r="I192" s="487" t="n"/>
      <c r="J192" s="415" t="inlineStr">
        <is>
          <t>OVERSHIRT</t>
        </is>
      </c>
      <c r="K192" s="408" t="n">
        <v>61059010</v>
      </c>
      <c r="L192" s="415" t="inlineStr">
        <is>
          <t>Men's or boys' shirts of wool or fine animal hair, knitted or crocheted (excl. nightshirts, T-shirts, singlets and other vests)</t>
        </is>
      </c>
      <c r="M192" s="410" t="inlineStr">
        <is>
          <t>MEN</t>
        </is>
      </c>
      <c r="N192" s="487" t="n"/>
      <c r="O192" s="486" t="inlineStr">
        <is>
          <t>N/A</t>
        </is>
      </c>
      <c r="P192" s="508" t="inlineStr">
        <is>
          <t>NON BLEACH</t>
        </is>
      </c>
      <c r="Q192" s="443" t="inlineStr">
        <is>
          <t>RAW</t>
        </is>
      </c>
      <c r="R192" s="443" t="inlineStr">
        <is>
          <t>-</t>
        </is>
      </c>
      <c r="S192" s="443" t="inlineStr">
        <is>
          <t>OVER SHIRT</t>
        </is>
      </c>
      <c r="T192" s="443" t="inlineStr">
        <is>
          <t>S - XXL</t>
        </is>
      </c>
      <c r="U192" s="416" t="inlineStr">
        <is>
          <t>-</t>
        </is>
      </c>
      <c r="V192" s="443" t="n"/>
      <c r="W192" s="443" t="n"/>
      <c r="X192" s="508" t="inlineStr">
        <is>
          <t>-</t>
        </is>
      </c>
      <c r="Y192" s="444" t="inlineStr">
        <is>
          <t>TUNISIA</t>
        </is>
      </c>
      <c r="Z192" s="428" t="inlineStr">
        <is>
          <t>ARTLAB</t>
        </is>
      </c>
      <c r="AA192" s="428" t="inlineStr">
        <is>
          <t>ARTLAB</t>
        </is>
      </c>
      <c r="AB192" s="427" t="inlineStr">
        <is>
          <t>-</t>
        </is>
      </c>
      <c r="AC192" s="487" t="n"/>
      <c r="AD192" s="443" t="inlineStr">
        <is>
          <t>MORGADO</t>
        </is>
      </c>
      <c r="AE192" s="573" t="inlineStr">
        <is>
          <t>25.07467.I BUREL PESADO #003</t>
        </is>
      </c>
      <c r="AF192" s="443" t="n"/>
      <c r="AG192" s="415" t="n"/>
      <c r="AH192" s="572" t="inlineStr">
        <is>
          <t>80% Sustainable fabric</t>
        </is>
      </c>
      <c r="AI192" s="443" t="inlineStr">
        <is>
          <t>80% Recycled wool, 10% polyamide, 10% polyester</t>
        </is>
      </c>
      <c r="AJ192" s="443" t="inlineStr">
        <is>
          <t>820g</t>
        </is>
      </c>
      <c r="AK192" s="421" t="inlineStr">
        <is>
          <t>12,25 / 150</t>
        </is>
      </c>
      <c r="AL192" s="506" t="n"/>
      <c r="AM192" s="506" t="n"/>
      <c r="AN192" s="443" t="inlineStr">
        <is>
          <t>SUPPLIER NEEDS TO ORDER</t>
        </is>
      </c>
      <c r="AO192" s="443" t="n"/>
      <c r="AP192" s="419" t="n"/>
      <c r="AQ192" s="419" t="n"/>
      <c r="AR192" s="420" t="n"/>
      <c r="AS192" s="446" t="n"/>
      <c r="AT192" s="421" t="inlineStr">
        <is>
          <t>EUR</t>
        </is>
      </c>
      <c r="AU192" s="421" t="inlineStr">
        <is>
          <t>FOB</t>
        </is>
      </c>
      <c r="AV192" s="421" t="inlineStr">
        <is>
          <t>90 DAYS NETT</t>
        </is>
      </c>
      <c r="AW192" s="421" t="inlineStr">
        <is>
          <t>cfmd</t>
        </is>
      </c>
      <c r="AX192" s="421">
        <f>IFERROR((BI192*(1-[1]Assumptions!$K$3))*(1-BG192),0)</f>
        <v/>
      </c>
      <c r="AY192" s="421" t="n">
        <v>60</v>
      </c>
      <c r="AZ192" s="421" t="n"/>
      <c r="BA192" s="421" t="n">
        <v>33.45</v>
      </c>
      <c r="BB192" s="422">
        <f>IFERROR(((IF(BA192&gt;0, BA192, IF(AZ192&gt;0, AZ192, 0))))*INDEX(Assumptions!$B:$B,MATCH(Y192,Assumptions!$A:$A,0)),0)</f>
        <v/>
      </c>
      <c r="BC192" s="422">
        <f>IFERROR(((IF(BA192&gt;0, BA192, IF(AZ192&gt;0, AZ192, 0))))*INDEX(Assumptions!$C:$C,MATCH(Y192,Assumptions!$A:$A,0)),0)</f>
        <v/>
      </c>
      <c r="BD192" s="422">
        <f>IFERROR(((IF(BA192&gt;0, BA192, IF(AZ192&gt;0, AZ192, 0))))*INDEX(Assumptions!$D:$D,MATCH(Y192,Assumptions!$A:$A,0)),0)</f>
        <v/>
      </c>
      <c r="BE192" s="422">
        <f>IFERROR(((IF(BA192&gt;0, BA192, IF(AZ192&gt;0, AZ192, 0))))*INDEX(Assumptions!$G:$G,MATCH(Z192,Assumptions!$F:$F,0)),0)</f>
        <v/>
      </c>
      <c r="BF192" s="422">
        <f>SUM(BB192:BE192)</f>
        <v/>
      </c>
      <c r="BG192" s="423">
        <f>IFERROR(INDEX(Assumptions!$B:$B,MATCH(Y192,Assumptions!$A:$A,0))+INDEX(Assumptions!$C:$C,MATCH(Y192,Assumptions!$A:$A,0))+INDEX(Assumptions!$D:$D,MATCH(Y192,Assumptions!$A:$A,0))+INDEX(Assumptions!$G:$G,MATCH(Z192,Assumptions!$F:$F,0)),0)</f>
        <v/>
      </c>
      <c r="BH192" s="421">
        <f>((IF(BA192&gt;0, BA192, IF(AZ192&gt;0, AZ192, 0))))+BF192</f>
        <v/>
      </c>
      <c r="BI192" s="421">
        <f>BL192/BK192</f>
        <v/>
      </c>
      <c r="BJ192" s="421">
        <f>BL192/2.38</f>
        <v/>
      </c>
      <c r="BK192" s="508" t="n">
        <v>2.5</v>
      </c>
      <c r="BL192" s="421" t="n">
        <v>189.95</v>
      </c>
      <c r="BM192" s="510">
        <f>IF(SUM(AZ192:BA192)=0,0,(BI192-BH192)/BI192)</f>
        <v/>
      </c>
      <c r="BN192" s="421">
        <f>AY192*CA192</f>
        <v/>
      </c>
      <c r="BO192" s="421" t="n"/>
      <c r="BP192" s="421" t="n"/>
      <c r="BQ192" s="679" t="n">
        <v>42524</v>
      </c>
      <c r="BR192" s="448" t="n"/>
      <c r="BS192" s="448" t="n"/>
      <c r="BT192" s="427" t="inlineStr">
        <is>
          <t>1</t>
        </is>
      </c>
      <c r="BU192" s="448" t="n">
        <v>42550</v>
      </c>
      <c r="BV192" s="448" t="n"/>
      <c r="BW192" s="425" t="n">
        <v>42604</v>
      </c>
      <c r="BX192" s="448" t="n">
        <v>42650</v>
      </c>
      <c r="BY192" s="428" t="inlineStr">
        <is>
          <t>PATTERN ISSUE</t>
        </is>
      </c>
      <c r="BZ192" s="428" t="n"/>
      <c r="CA192" s="508" t="n">
        <v>15</v>
      </c>
      <c r="CB192" s="429" t="inlineStr">
        <is>
          <t>M</t>
        </is>
      </c>
      <c r="CC192" s="429" t="n">
        <v>3</v>
      </c>
      <c r="CD192" s="429" t="inlineStr">
        <is>
          <t>26.10.16</t>
        </is>
      </c>
      <c r="CE192" s="675" t="n"/>
      <c r="CF192" s="675" t="n"/>
      <c r="CG192" s="675" t="n"/>
      <c r="CH192" s="433" t="inlineStr">
        <is>
          <t>N/A</t>
        </is>
      </c>
      <c r="CI192" s="676" t="inlineStr">
        <is>
          <t>N/A</t>
        </is>
      </c>
      <c r="CJ192" s="433" t="inlineStr">
        <is>
          <t>N/A</t>
        </is>
      </c>
      <c r="CK192" s="677" t="n"/>
      <c r="CL192" s="436" t="n"/>
      <c r="CM192" s="436" t="n"/>
      <c r="CN192" s="435" t="n">
        <v>42877</v>
      </c>
      <c r="CO192" s="435" t="n"/>
      <c r="CP192" s="435" t="n"/>
      <c r="CQ192" s="430" t="n">
        <v>42929</v>
      </c>
      <c r="CR192" s="430" t="inlineStr">
        <is>
          <t>Tunisia</t>
        </is>
      </c>
      <c r="CS192" s="429" t="n">
        <v>5</v>
      </c>
      <c r="CT192" s="675" t="n"/>
      <c r="CU192" s="675" t="n"/>
      <c r="CV192" s="490" t="n"/>
      <c r="CW192" s="438" t="n"/>
      <c r="CX192" s="438" t="n"/>
      <c r="CY192" s="438" t="n">
        <v>226</v>
      </c>
      <c r="CZ192" s="439">
        <f>CY192*AR192</f>
        <v/>
      </c>
      <c r="DA192" s="438" t="n"/>
      <c r="DB192" s="438" t="n"/>
      <c r="DC192" s="438" t="n"/>
      <c r="DD192" s="438" t="n">
        <v>4013305</v>
      </c>
      <c r="DE192" s="678">
        <f>CY192*BI192</f>
        <v/>
      </c>
      <c r="DF192" s="678">
        <f>DE192-(CY192*BH192)</f>
        <v/>
      </c>
      <c r="DG192" s="535" t="n"/>
      <c r="DH192" s="535" t="n"/>
      <c r="DI192" s="535" t="n"/>
      <c r="DJ192" s="535" t="n"/>
      <c r="DK192" s="535" t="n"/>
      <c r="DL192" s="535" t="n"/>
      <c r="DM192" s="535" t="n"/>
      <c r="DN192" s="535" t="n"/>
      <c r="DO192" s="535" t="n"/>
      <c r="DP192" s="535" t="n"/>
    </row>
    <row customFormat="1" customHeight="1" ht="15" r="193" s="584">
      <c r="A193" s="415" t="inlineStr">
        <is>
          <t>K170753020</t>
        </is>
      </c>
      <c r="B193" s="415" t="n">
        <v>1050300151</v>
      </c>
      <c r="C193" s="404" t="inlineStr">
        <is>
          <t>INDIGO</t>
        </is>
      </c>
      <c r="D193" s="487" t="inlineStr">
        <is>
          <t>GUILLAME</t>
        </is>
      </c>
      <c r="E193" s="487" t="inlineStr">
        <is>
          <t>SATEEN DARK INDIGO</t>
        </is>
      </c>
      <c r="F193" s="415" t="n">
        <v>2</v>
      </c>
      <c r="G193" s="405" t="n"/>
      <c r="H193" s="484" t="n"/>
      <c r="I193" s="487" t="n"/>
      <c r="J193" s="415" t="inlineStr">
        <is>
          <t>JACKET</t>
        </is>
      </c>
      <c r="K193" s="408" t="n">
        <v>62033290</v>
      </c>
      <c r="L193" s="415" t="inlineStr">
        <is>
          <t>Men's or boys' jackets and blazers of cotton (excl. knitted or crocheted, industrial and occupational, and wind-jackets and similar articles)</t>
        </is>
      </c>
      <c r="M193" s="410" t="inlineStr">
        <is>
          <t>MEN</t>
        </is>
      </c>
      <c r="N193" s="487" t="n"/>
      <c r="O193" s="486" t="n"/>
      <c r="P193" s="411" t="inlineStr">
        <is>
          <t>ENZYME BLEACH</t>
        </is>
      </c>
      <c r="Q193" s="443" t="inlineStr">
        <is>
          <t>ENZYME HYPO</t>
        </is>
      </c>
      <c r="R193" s="443" t="n"/>
      <c r="S193" s="443" t="inlineStr">
        <is>
          <t>TRACK JACKET</t>
        </is>
      </c>
      <c r="T193" s="443" t="inlineStr">
        <is>
          <t>S - XXL</t>
        </is>
      </c>
      <c r="U193" s="416" t="inlineStr">
        <is>
          <t>-</t>
        </is>
      </c>
      <c r="V193" s="443" t="inlineStr">
        <is>
          <t>NEW</t>
        </is>
      </c>
      <c r="W193" s="443" t="n"/>
      <c r="X193" s="443" t="inlineStr">
        <is>
          <t>-</t>
        </is>
      </c>
      <c r="Y193" s="444" t="inlineStr">
        <is>
          <t>TURKEY</t>
        </is>
      </c>
      <c r="Z193" s="428" t="n"/>
      <c r="AA193" s="428" t="inlineStr">
        <is>
          <t>IDEA MODA</t>
        </is>
      </c>
      <c r="AB193" s="428" t="inlineStr">
        <is>
          <t>CEFNAS</t>
        </is>
      </c>
      <c r="AC193" s="487" t="inlineStr">
        <is>
          <t>SATEEN DENIM</t>
        </is>
      </c>
      <c r="AD193" s="443" t="inlineStr">
        <is>
          <t>CALIK</t>
        </is>
      </c>
      <c r="AE193" s="508" t="inlineStr">
        <is>
          <t>D7497P313: Lenzing Modal cert. Code: 11702394</t>
        </is>
      </c>
      <c r="AF193" s="443" t="inlineStr">
        <is>
          <t>D7497P313 - Lenzing Modal certf. Code: 11702394</t>
        </is>
      </c>
      <c r="AG193" s="443" t="n"/>
      <c r="AH193" s="443" t="inlineStr">
        <is>
          <t>66% Sustainable fabric</t>
        </is>
      </c>
      <c r="AI193" s="443" t="inlineStr">
        <is>
          <t>66% Modal, 24% cotton, 7% polybutylene terephthalate, 3% elastane</t>
        </is>
      </c>
      <c r="AJ193" s="443" t="inlineStr">
        <is>
          <t>14 oz</t>
        </is>
      </c>
      <c r="AK193" s="443" t="inlineStr">
        <is>
          <t>5,08 CIF</t>
        </is>
      </c>
      <c r="AL193" s="443" t="n">
        <v>3000</v>
      </c>
      <c r="AM193" s="443" t="inlineStr">
        <is>
          <t>6W</t>
        </is>
      </c>
      <c r="AN193" s="443" t="inlineStr">
        <is>
          <t>CALIK TO CFM STOCK</t>
        </is>
      </c>
      <c r="AO193" s="443" t="n"/>
      <c r="AP193" s="419" t="n"/>
      <c r="AQ193" s="419" t="n"/>
      <c r="AR193" s="420" t="n">
        <v>1.75</v>
      </c>
      <c r="AS193" s="446" t="n"/>
      <c r="AT193" s="446" t="inlineStr">
        <is>
          <t>EUR</t>
        </is>
      </c>
      <c r="AU193" s="421" t="inlineStr">
        <is>
          <t>FOB</t>
        </is>
      </c>
      <c r="AV193" s="421" t="inlineStr">
        <is>
          <t>30% PP - 70% CAD</t>
        </is>
      </c>
      <c r="AW193" s="421" t="n"/>
      <c r="AX193" s="421">
        <f>IFERROR((BI193*(1-[1]Assumptions!$K$3))*(1-BG193),0)</f>
        <v/>
      </c>
      <c r="AY193" s="421" t="n">
        <v>87.59999999999999</v>
      </c>
      <c r="AZ193" s="421" t="n">
        <v>43.8</v>
      </c>
      <c r="BA193" s="421" t="n">
        <v>43.8</v>
      </c>
      <c r="BB193" s="422">
        <f>IFERROR(((IF(BA193&gt;0, BA193, IF(AZ193&gt;0, AZ193, 0))))*INDEX(Assumptions!$B:$B,MATCH(Y193,Assumptions!$A:$A,0)),0)</f>
        <v/>
      </c>
      <c r="BC193" s="422">
        <f>IFERROR(((IF(BA193&gt;0, BA193, IF(AZ193&gt;0, AZ193, 0))))*INDEX(Assumptions!$C:$C,MATCH(Y193,Assumptions!$A:$A,0)),0)</f>
        <v/>
      </c>
      <c r="BD193" s="422">
        <f>IFERROR(((IF(BA193&gt;0, BA193, IF(AZ193&gt;0, AZ193, 0))))*INDEX(Assumptions!$D:$D,MATCH(Y193,Assumptions!$A:$A,0)),0)</f>
        <v/>
      </c>
      <c r="BE193" s="422">
        <f>IFERROR(((IF(BA193&gt;0, BA193, IF(AZ193&gt;0, AZ193, 0))))*INDEX(Assumptions!$G:$G,MATCH(Z193,Assumptions!$F:$F,0)),0)</f>
        <v/>
      </c>
      <c r="BF193" s="422">
        <f>SUM(BB193:BE193)</f>
        <v/>
      </c>
      <c r="BG193" s="423">
        <f>IFERROR(INDEX(Assumptions!$B:$B,MATCH(Y193,Assumptions!$A:$A,0))+INDEX(Assumptions!$C:$C,MATCH(Y193,Assumptions!$A:$A,0))+INDEX(Assumptions!$D:$D,MATCH(Y193,Assumptions!$A:$A,0))+INDEX(Assumptions!$G:$G,MATCH(Z193,Assumptions!$F:$F,0)),0)</f>
        <v/>
      </c>
      <c r="BH193" s="421">
        <f>((IF(BA193&gt;0, BA193, IF(AZ193&gt;0, AZ193, 0))))+BF193</f>
        <v/>
      </c>
      <c r="BI193" s="421">
        <f>BL193/BK193</f>
        <v/>
      </c>
      <c r="BJ193" s="421">
        <f>BL193/2.38</f>
        <v/>
      </c>
      <c r="BK193" s="508" t="n">
        <v>2.5</v>
      </c>
      <c r="BL193" s="421" t="n">
        <v>199.95</v>
      </c>
      <c r="BM193" s="510">
        <f>IF(SUM(AZ193:BA193)=0,0,(BI193-BH193)/BI193)</f>
        <v/>
      </c>
      <c r="BN193" s="421">
        <f>AY193*CA193</f>
        <v/>
      </c>
      <c r="BO193" s="421" t="n"/>
      <c r="BP193" s="421" t="n"/>
      <c r="BQ193" s="679" t="n">
        <v>42524</v>
      </c>
      <c r="BR193" s="448" t="n">
        <v>42548</v>
      </c>
      <c r="BS193" s="448" t="n"/>
      <c r="BT193" s="427" t="inlineStr">
        <is>
          <t>1</t>
        </is>
      </c>
      <c r="BU193" s="448" t="n">
        <v>42576</v>
      </c>
      <c r="BV193" s="448" t="n">
        <v>42607</v>
      </c>
      <c r="BW193" s="448" t="n">
        <v>42615</v>
      </c>
      <c r="BX193" s="448" t="n">
        <v>42650</v>
      </c>
      <c r="BY193" s="428" t="n"/>
      <c r="BZ193" s="428" t="inlineStr">
        <is>
          <t>Premium only!</t>
        </is>
      </c>
      <c r="CA193" s="508" t="n">
        <v>18</v>
      </c>
      <c r="CB193" s="429" t="inlineStr">
        <is>
          <t>M</t>
        </is>
      </c>
      <c r="CC193" s="429" t="n">
        <v>5</v>
      </c>
      <c r="CD193" s="430" t="n">
        <v>42676</v>
      </c>
      <c r="CE193" s="675" t="n"/>
      <c r="CF193" s="675" t="n"/>
      <c r="CG193" s="675" t="n"/>
      <c r="CH193" s="676" t="inlineStr">
        <is>
          <t>M</t>
        </is>
      </c>
      <c r="CI193" s="433" t="n"/>
      <c r="CJ193" s="433" t="n"/>
      <c r="CK193" s="677" t="n"/>
      <c r="CL193" s="436" t="n"/>
      <c r="CM193" s="436" t="n"/>
      <c r="CN193" s="435" t="n">
        <v>42856</v>
      </c>
      <c r="CO193" s="435" t="n"/>
      <c r="CP193" s="435" t="n"/>
      <c r="CQ193" s="680" t="n">
        <v>42951</v>
      </c>
      <c r="CR193" s="430" t="inlineStr">
        <is>
          <t>HQ</t>
        </is>
      </c>
      <c r="CS193" s="429" t="inlineStr">
        <is>
          <t>5</t>
        </is>
      </c>
      <c r="CT193" s="675" t="n"/>
      <c r="CU193" s="675" t="n"/>
      <c r="CV193" s="490" t="n"/>
      <c r="CW193" s="438" t="n"/>
      <c r="CX193" s="438" t="n"/>
      <c r="CY193" s="438" t="n">
        <v>101</v>
      </c>
      <c r="CZ193" s="439">
        <f>CY193*AR193</f>
        <v/>
      </c>
      <c r="DA193" s="438" t="n"/>
      <c r="DB193" s="438" t="n"/>
      <c r="DC193" s="438" t="n"/>
      <c r="DD193" s="438" t="n">
        <v>4013217</v>
      </c>
      <c r="DE193" s="678">
        <f>CY193*BI193</f>
        <v/>
      </c>
      <c r="DF193" s="678">
        <f>DE193-(CY193*BH193)</f>
        <v/>
      </c>
    </row>
    <row customFormat="1" customHeight="1" ht="15" r="194" s="535">
      <c r="A194" s="464" t="inlineStr">
        <is>
          <t>K170753030</t>
        </is>
      </c>
      <c r="B194" s="464" t="n"/>
      <c r="C194" s="454" t="n"/>
      <c r="D194" s="521" t="inlineStr">
        <is>
          <t>NICOLAS</t>
        </is>
      </c>
      <c r="E194" s="521" t="inlineStr">
        <is>
          <t>BLUE</t>
        </is>
      </c>
      <c r="F194" s="464" t="n"/>
      <c r="G194" s="522" t="inlineStr">
        <is>
          <t>x</t>
        </is>
      </c>
      <c r="H194" s="484" t="n">
        <v>42601</v>
      </c>
      <c r="I194" s="521" t="n"/>
      <c r="J194" s="521" t="inlineStr">
        <is>
          <t>OVERSHIRT</t>
        </is>
      </c>
      <c r="K194" s="521" t="n"/>
      <c r="L194" s="521" t="n"/>
      <c r="M194" s="458" t="inlineStr">
        <is>
          <t>MEN</t>
        </is>
      </c>
      <c r="N194" s="521" t="n"/>
      <c r="O194" s="491" t="n"/>
      <c r="P194" s="491" t="n"/>
      <c r="Q194" s="492" t="n"/>
      <c r="R194" s="492" t="n"/>
      <c r="S194" s="492" t="inlineStr">
        <is>
          <t>FLIGHT OVERSHIRT</t>
        </is>
      </c>
      <c r="T194" s="492" t="inlineStr">
        <is>
          <t>S - XXL</t>
        </is>
      </c>
      <c r="U194" s="492" t="n"/>
      <c r="V194" s="492" t="inlineStr">
        <is>
          <t>NEW</t>
        </is>
      </c>
      <c r="W194" s="492" t="n"/>
      <c r="X194" s="492" t="n"/>
      <c r="Y194" s="493" t="inlineStr">
        <is>
          <t>INDIA</t>
        </is>
      </c>
      <c r="Z194" s="494" t="inlineStr">
        <is>
          <t>INDYBLU</t>
        </is>
      </c>
      <c r="AA194" s="494" t="inlineStr">
        <is>
          <t>BHA</t>
        </is>
      </c>
      <c r="AB194" s="494" t="n"/>
      <c r="AC194" s="521" t="n"/>
      <c r="AD194" s="492" t="inlineStr">
        <is>
          <t>TBC INDIA</t>
        </is>
      </c>
      <c r="AE194" s="462" t="n"/>
      <c r="AF194" s="462" t="n"/>
      <c r="AG194" s="462" t="n"/>
      <c r="AH194" s="492" t="n"/>
      <c r="AI194" s="492" t="n"/>
      <c r="AJ194" s="492" t="n"/>
      <c r="AK194" s="492" t="n"/>
      <c r="AL194" s="492" t="n"/>
      <c r="AM194" s="492" t="n"/>
      <c r="AN194" s="492" t="inlineStr">
        <is>
          <t>SUPPLIER NEEDS TO ORDER</t>
        </is>
      </c>
      <c r="AO194" s="492" t="n"/>
      <c r="AP194" s="466" t="n"/>
      <c r="AQ194" s="466" t="n"/>
      <c r="AR194" s="467" t="n"/>
      <c r="AS194" s="495" t="n"/>
      <c r="AT194" s="495" t="n"/>
      <c r="AU194" s="465" t="n"/>
      <c r="AV194" s="465" t="n"/>
      <c r="AW194" s="465" t="n"/>
      <c r="AX194" s="465">
        <f>IFERROR((BI194*(1-[1]Assumptions!$K$3))*(1-BG194),0)</f>
        <v/>
      </c>
      <c r="AY194" s="495" t="n"/>
      <c r="AZ194" s="465" t="n"/>
      <c r="BA194" s="465" t="n"/>
      <c r="BB194" s="468">
        <f>IFERROR(((IF(BA194&gt;0, BA194, IF(AY194&gt;0, AY194, IF(AZ194&gt;0, AZ194, 0)))))*INDEX(Assumptions!$B:$B,MATCH(Y194,Assumptions!$A:$A,0)),0)</f>
        <v/>
      </c>
      <c r="BC194" s="468">
        <f>IFERROR(((IF(BA194&gt;0, BA194, IF(AY194&gt;0, AY194, IF(AZ194&gt;0, AZ194, 0)))))*INDEX(Assumptions!$C:$C,MATCH(Y194,Assumptions!$A:$A,0)),0)</f>
        <v/>
      </c>
      <c r="BD194" s="468">
        <f>IFERROR(((IF(BA194&gt;0, BA194, IF(AY194&gt;0, AY194, IF(AZ194&gt;0, AZ194, 0)))))*INDEX(Assumptions!$D:$D,MATCH(Y194,Assumptions!$A:$A,0)),0)</f>
        <v/>
      </c>
      <c r="BE194" s="468">
        <f>IFERROR(((IF(BA194&gt;0, BA194, IF(AY194&gt;0, AY194, IF(AZ194&gt;0, AZ194, 0)))))*INDEX(Assumptions!$G:$G,MATCH(Z194,Assumptions!$F:$F,0)),0)</f>
        <v/>
      </c>
      <c r="BF194" s="468">
        <f>SUM(BB194:BE194)</f>
        <v/>
      </c>
      <c r="BG194" s="469">
        <f>IFERROR(INDEX(Assumptions!$B:$B,MATCH(Y194,Assumptions!$A:$A,0))+INDEX(Assumptions!$C:$C,MATCH(Y194,Assumptions!$A:$A,0))+INDEX(Assumptions!$D:$D,MATCH(Y194,Assumptions!$A:$A,0))+INDEX(Assumptions!$G:$G,MATCH(Z194,Assumptions!$F:$F,0)),0)</f>
        <v/>
      </c>
      <c r="BH194" s="465">
        <f>((IF(BA194&gt;0, BA194, IF(AY194&gt;0, AY194, IF(AZ194&gt;0, AZ194, 0)))))+BF194</f>
        <v/>
      </c>
      <c r="BI194" s="465">
        <f>BL194/BK194</f>
        <v/>
      </c>
      <c r="BJ194" s="465">
        <f>BL194/2.38</f>
        <v/>
      </c>
      <c r="BK194" s="462" t="n">
        <v>2.5</v>
      </c>
      <c r="BL194" s="465" t="n">
        <v>199.95</v>
      </c>
      <c r="BM194" s="523">
        <f>IF(SUM(AZ194:BA194)=0,0,(BI194-BH194)/BI194)</f>
        <v/>
      </c>
      <c r="BN194" s="465">
        <f>AY194*CA194</f>
        <v/>
      </c>
      <c r="BO194" s="465" t="n"/>
      <c r="BP194" s="465" t="n"/>
      <c r="BQ194" s="685" t="n">
        <v>42524</v>
      </c>
      <c r="BR194" s="497" t="n"/>
      <c r="BS194" s="497" t="n"/>
      <c r="BT194" s="472" t="n">
        <v>1</v>
      </c>
      <c r="BU194" s="497" t="n">
        <v>42552</v>
      </c>
      <c r="BV194" s="497" t="inlineStr">
        <is>
          <t>Rqstd 22-7 - ETD mid sept</t>
        </is>
      </c>
      <c r="BW194" s="497" t="n"/>
      <c r="BX194" s="497" t="n">
        <v>42650</v>
      </c>
      <c r="BY194" s="494" t="n"/>
      <c r="BZ194" s="494" t="n"/>
      <c r="CA194" s="462" t="n"/>
      <c r="CB194" s="473" t="inlineStr">
        <is>
          <t>M</t>
        </is>
      </c>
      <c r="CC194" s="473" t="n"/>
      <c r="CD194" s="473" t="inlineStr">
        <is>
          <t>EX FTY; 22-10-2016</t>
        </is>
      </c>
      <c r="CE194" s="681" t="n"/>
      <c r="CF194" s="681" t="n"/>
      <c r="CG194" s="681" t="n"/>
      <c r="CH194" s="477" t="n"/>
      <c r="CI194" s="477" t="n"/>
      <c r="CJ194" s="477" t="n"/>
      <c r="CK194" s="683" t="n"/>
      <c r="CL194" s="479" t="n"/>
      <c r="CM194" s="479" t="n"/>
      <c r="CN194" s="480" t="n"/>
      <c r="CO194" s="480" t="n"/>
      <c r="CP194" s="480" t="n"/>
      <c r="CQ194" s="474" t="n"/>
      <c r="CR194" s="474" t="n"/>
      <c r="CS194" s="429" t="n"/>
      <c r="CT194" s="681" t="n"/>
      <c r="CU194" s="681" t="n"/>
      <c r="CV194" s="555" t="n"/>
      <c r="CW194" s="481" t="n"/>
      <c r="CX194" s="481" t="n"/>
      <c r="CY194" s="481" t="n"/>
      <c r="CZ194" s="481">
        <f>CY194*AR194</f>
        <v/>
      </c>
      <c r="DA194" s="481" t="n"/>
      <c r="DB194" s="481" t="n"/>
      <c r="DC194" s="481" t="n"/>
      <c r="DD194" s="481" t="inlineStr">
        <is>
          <t>-</t>
        </is>
      </c>
      <c r="DE194" s="684">
        <f>CY194*BI194</f>
        <v/>
      </c>
      <c r="DF194" s="684">
        <f>DE194-(CY194*BH194)</f>
        <v/>
      </c>
    </row>
    <row customFormat="1" customHeight="1" ht="15" r="195" s="535">
      <c r="A195" s="415" t="inlineStr">
        <is>
          <t>K170753040</t>
        </is>
      </c>
      <c r="B195" s="415" t="n">
        <v>1090103142</v>
      </c>
      <c r="C195" s="404" t="inlineStr">
        <is>
          <t>BROWN</t>
        </is>
      </c>
      <c r="D195" s="487" t="inlineStr">
        <is>
          <t>HAKAN 2.0</t>
        </is>
      </c>
      <c r="E195" s="487" t="inlineStr">
        <is>
          <t>FOREST NIGHT</t>
        </is>
      </c>
      <c r="F195" s="415" t="n">
        <v>2</v>
      </c>
      <c r="G195" s="405" t="n"/>
      <c r="H195" s="674" t="n"/>
      <c r="I195" s="487" t="n"/>
      <c r="J195" s="415" t="inlineStr">
        <is>
          <t>SHIRT</t>
        </is>
      </c>
      <c r="K195" s="536" t="n">
        <v>62052000</v>
      </c>
      <c r="L195" s="487" t="inlineStr">
        <is>
          <t>Men's or boys' shirts of cotton (excl. knitted or crocheted, nightshirts, singlets and other vests)</t>
        </is>
      </c>
      <c r="M195" s="410" t="inlineStr">
        <is>
          <t>MEN</t>
        </is>
      </c>
      <c r="N195" s="487" t="n"/>
      <c r="O195" s="486" t="inlineStr">
        <is>
          <t>25-2</t>
        </is>
      </c>
      <c r="P195" s="411" t="inlineStr">
        <is>
          <t>NON BLEACH</t>
        </is>
      </c>
      <c r="Q195" s="506" t="inlineStr">
        <is>
          <t>GMD follow colour card</t>
        </is>
      </c>
      <c r="R195" s="443" t="inlineStr">
        <is>
          <t>-</t>
        </is>
      </c>
      <c r="S195" s="443" t="inlineStr">
        <is>
          <t>GMD CORDUROY SHIRT</t>
        </is>
      </c>
      <c r="T195" s="443" t="inlineStr">
        <is>
          <t>S - XXL</t>
        </is>
      </c>
      <c r="U195" s="416" t="inlineStr">
        <is>
          <t>-</t>
        </is>
      </c>
      <c r="V195" s="443" t="inlineStr">
        <is>
          <t>NEW</t>
        </is>
      </c>
      <c r="W195" s="443" t="n"/>
      <c r="X195" s="508" t="inlineStr">
        <is>
          <t>-</t>
        </is>
      </c>
      <c r="Y195" s="444" t="inlineStr">
        <is>
          <t>TUNISIA</t>
        </is>
      </c>
      <c r="Z195" s="428" t="inlineStr">
        <is>
          <t>ARTLAB</t>
        </is>
      </c>
      <c r="AA195" s="428" t="inlineStr">
        <is>
          <t>ARTLAB</t>
        </is>
      </c>
      <c r="AB195" s="428" t="inlineStr">
        <is>
          <t>BLUE &amp; DYE</t>
        </is>
      </c>
      <c r="AC195" s="487" t="n"/>
      <c r="AD195" s="443" t="inlineStr">
        <is>
          <t>NORTHERN LINEN</t>
        </is>
      </c>
      <c r="AE195" s="443" t="inlineStr">
        <is>
          <t>14699 GR Ecru</t>
        </is>
      </c>
      <c r="AF195" s="443" t="n"/>
      <c r="AG195" s="415" t="inlineStr">
        <is>
          <t>TBC</t>
        </is>
      </c>
      <c r="AH195" s="506" t="inlineStr">
        <is>
          <t>50% Sustainable fabric</t>
        </is>
      </c>
      <c r="AI195" s="443" t="inlineStr">
        <is>
          <t>50% Linen, 50% cotton</t>
        </is>
      </c>
      <c r="AJ195" s="506" t="inlineStr">
        <is>
          <t>290g</t>
        </is>
      </c>
      <c r="AK195" s="506" t="inlineStr">
        <is>
          <t>€ 5,25 / 145</t>
        </is>
      </c>
      <c r="AL195" s="506" t="n">
        <v>500</v>
      </c>
      <c r="AM195" s="506" t="inlineStr">
        <is>
          <t>8-10W</t>
        </is>
      </c>
      <c r="AN195" s="443" t="n"/>
      <c r="AO195" s="443" t="n"/>
      <c r="AP195" s="419" t="n"/>
      <c r="AQ195" s="419" t="n"/>
      <c r="AR195" s="420" t="n">
        <v>1.55</v>
      </c>
      <c r="AS195" s="446" t="n"/>
      <c r="AT195" s="421" t="inlineStr">
        <is>
          <t>EUR</t>
        </is>
      </c>
      <c r="AU195" s="421" t="inlineStr">
        <is>
          <t>FOB</t>
        </is>
      </c>
      <c r="AV195" s="421" t="inlineStr">
        <is>
          <t>90 DAYS NETT</t>
        </is>
      </c>
      <c r="AW195" s="421" t="inlineStr">
        <is>
          <t>cfmd</t>
        </is>
      </c>
      <c r="AX195" s="421">
        <f>IFERROR((BI195*(1-[1]Assumptions!$K$3))*(1-BG195),0)</f>
        <v/>
      </c>
      <c r="AY195" s="421" t="n">
        <v>60</v>
      </c>
      <c r="AZ195" s="421" t="n"/>
      <c r="BA195" s="421" t="n">
        <v>23</v>
      </c>
      <c r="BB195" s="422">
        <f>IFERROR(((IF(BA195&gt;0, BA195, IF(AZ195&gt;0, AZ195, 0))))*INDEX(Assumptions!$B:$B,MATCH(Y195,Assumptions!$A:$A,0)),0)</f>
        <v/>
      </c>
      <c r="BC195" s="422">
        <f>IFERROR(((IF(BA195&gt;0, BA195, IF(AZ195&gt;0, AZ195, 0))))*INDEX(Assumptions!$C:$C,MATCH(Y195,Assumptions!$A:$A,0)),0)</f>
        <v/>
      </c>
      <c r="BD195" s="422">
        <f>IFERROR(((IF(BA195&gt;0, BA195, IF(AZ195&gt;0, AZ195, 0))))*INDEX(Assumptions!$D:$D,MATCH(Y195,Assumptions!$A:$A,0)),0)</f>
        <v/>
      </c>
      <c r="BE195" s="422">
        <f>IFERROR(((IF(BA195&gt;0, BA195, IF(AZ195&gt;0, AZ195, 0))))*INDEX(Assumptions!$G:$G,MATCH(Z195,Assumptions!$F:$F,0)),0)</f>
        <v/>
      </c>
      <c r="BF195" s="422">
        <f>SUM(BB195:BE195)</f>
        <v/>
      </c>
      <c r="BG195" s="423">
        <f>IFERROR(INDEX(Assumptions!$B:$B,MATCH(Y195,Assumptions!$A:$A,0))+INDEX(Assumptions!$C:$C,MATCH(Y195,Assumptions!$A:$A,0))+INDEX(Assumptions!$D:$D,MATCH(Y195,Assumptions!$A:$A,0))+INDEX(Assumptions!$G:$G,MATCH(Z195,Assumptions!$F:$F,0)),0)</f>
        <v/>
      </c>
      <c r="BH195" s="421">
        <f>((IF(BA195&gt;0, BA195, IF(AZ195&gt;0, AZ195, 0))))+BF195</f>
        <v/>
      </c>
      <c r="BI195" s="421">
        <f>BL195/BK195</f>
        <v/>
      </c>
      <c r="BJ195" s="421">
        <f>BL195/2.38</f>
        <v/>
      </c>
      <c r="BK195" s="508" t="n">
        <v>2.5</v>
      </c>
      <c r="BL195" s="421" t="n">
        <v>119.95</v>
      </c>
      <c r="BM195" s="510">
        <f>IF(SUM(AZ195:BA195)=0,0,(BI195-BH195)/BI195)</f>
        <v/>
      </c>
      <c r="BN195" s="421">
        <f>AY195*CA195</f>
        <v/>
      </c>
      <c r="BO195" s="421" t="n">
        <v>2.2</v>
      </c>
      <c r="BP195" s="421" t="n">
        <v>2</v>
      </c>
      <c r="BQ195" s="679" t="n">
        <v>42524</v>
      </c>
      <c r="BR195" s="448" t="n"/>
      <c r="BS195" s="448" t="n"/>
      <c r="BT195" s="427" t="inlineStr">
        <is>
          <t>1</t>
        </is>
      </c>
      <c r="BU195" s="448" t="n">
        <v>42571</v>
      </c>
      <c r="BV195" s="448" t="n">
        <v>42625</v>
      </c>
      <c r="BW195" s="448" t="n"/>
      <c r="BX195" s="448" t="n">
        <v>42650</v>
      </c>
      <c r="BY195" s="428" t="inlineStr">
        <is>
          <t>FIT + COLOUR FROM SWATCH APPROVED</t>
        </is>
      </c>
      <c r="BZ195" s="428" t="n"/>
      <c r="CA195" s="508" t="n">
        <v>15</v>
      </c>
      <c r="CB195" s="429" t="inlineStr">
        <is>
          <t>M</t>
        </is>
      </c>
      <c r="CC195" s="429" t="n">
        <v>3</v>
      </c>
      <c r="CD195" s="430" t="n">
        <v>42669</v>
      </c>
      <c r="CE195" s="675" t="n"/>
      <c r="CF195" s="675" t="n"/>
      <c r="CG195" s="675" t="n"/>
      <c r="CH195" s="676" t="inlineStr">
        <is>
          <t>N/A</t>
        </is>
      </c>
      <c r="CI195" s="676" t="n">
        <v>42767</v>
      </c>
      <c r="CJ195" s="433" t="inlineStr">
        <is>
          <t>N/A</t>
        </is>
      </c>
      <c r="CK195" s="677" t="n"/>
      <c r="CL195" s="436" t="n"/>
      <c r="CM195" s="436" t="n"/>
      <c r="CN195" s="435" t="n">
        <v>42877</v>
      </c>
      <c r="CO195" s="435" t="n"/>
      <c r="CP195" s="435" t="n"/>
      <c r="CQ195" s="430" t="n">
        <v>42950</v>
      </c>
      <c r="CR195" s="430" t="inlineStr">
        <is>
          <t>Tunisia</t>
        </is>
      </c>
      <c r="CS195" s="429" t="inlineStr">
        <is>
          <t>5</t>
        </is>
      </c>
      <c r="CT195" s="675" t="n"/>
      <c r="CU195" s="675" t="n"/>
      <c r="CV195" s="490" t="n"/>
      <c r="CW195" s="438" t="n"/>
      <c r="CX195" s="438" t="n"/>
      <c r="CY195" s="438" t="n">
        <v>251</v>
      </c>
      <c r="CZ195" s="439">
        <f>CY195*AR195</f>
        <v/>
      </c>
      <c r="DA195" s="438" t="n"/>
      <c r="DB195" s="438" t="n"/>
      <c r="DC195" s="438" t="n"/>
      <c r="DD195" s="438" t="n">
        <v>4013306</v>
      </c>
      <c r="DE195" s="678">
        <f>CY195*BI195</f>
        <v/>
      </c>
      <c r="DF195" s="678">
        <f>DE195-(CY195*BH195)</f>
        <v/>
      </c>
      <c r="DG195" s="568" t="n"/>
      <c r="DH195" s="568" t="n"/>
      <c r="DI195" s="568" t="n"/>
      <c r="DJ195" s="568" t="n"/>
      <c r="DK195" s="568" t="n"/>
      <c r="DL195" s="568" t="n"/>
      <c r="DM195" s="568" t="n"/>
      <c r="DN195" s="568" t="n"/>
      <c r="DO195" s="568" t="n"/>
      <c r="DP195" s="568" t="n"/>
    </row>
    <row customFormat="1" customHeight="1" ht="15" r="196" s="535">
      <c r="A196" s="415" t="inlineStr">
        <is>
          <t>K170753041</t>
        </is>
      </c>
      <c r="B196" s="415" t="n">
        <v>1090103143</v>
      </c>
      <c r="C196" s="404" t="inlineStr">
        <is>
          <t>NAVY</t>
        </is>
      </c>
      <c r="D196" s="487" t="inlineStr">
        <is>
          <t>HAKAN 2.0</t>
        </is>
      </c>
      <c r="E196" s="487" t="inlineStr">
        <is>
          <t>NAVY</t>
        </is>
      </c>
      <c r="F196" s="415" t="n">
        <v>2</v>
      </c>
      <c r="G196" s="405" t="n"/>
      <c r="H196" s="686" t="n">
        <v>42625</v>
      </c>
      <c r="I196" s="487" t="n"/>
      <c r="J196" s="415" t="inlineStr">
        <is>
          <t>SHIRT</t>
        </is>
      </c>
      <c r="K196" s="536" t="n">
        <v>62052000</v>
      </c>
      <c r="L196" s="487" t="inlineStr">
        <is>
          <t>Men's or boys' shirts of cotton (excl. knitted or crocheted, nightshirts, singlets and other vests)</t>
        </is>
      </c>
      <c r="M196" s="410" t="inlineStr">
        <is>
          <t>MEN</t>
        </is>
      </c>
      <c r="N196" s="487" t="n"/>
      <c r="O196" s="574" t="inlineStr">
        <is>
          <t>? (ADDED)</t>
        </is>
      </c>
      <c r="P196" s="411" t="inlineStr">
        <is>
          <t>NON BLEACH</t>
        </is>
      </c>
      <c r="Q196" s="506" t="inlineStr">
        <is>
          <t>GMD follow colour card</t>
        </is>
      </c>
      <c r="R196" s="443" t="inlineStr">
        <is>
          <t>-</t>
        </is>
      </c>
      <c r="S196" s="443" t="inlineStr">
        <is>
          <t>GMD CORDUROY SHIRT</t>
        </is>
      </c>
      <c r="T196" s="443" t="inlineStr">
        <is>
          <t>S - XXL</t>
        </is>
      </c>
      <c r="U196" s="416" t="inlineStr">
        <is>
          <t>-</t>
        </is>
      </c>
      <c r="V196" s="443" t="inlineStr">
        <is>
          <t>NEW</t>
        </is>
      </c>
      <c r="W196" s="443" t="n"/>
      <c r="X196" s="508" t="inlineStr">
        <is>
          <t>-</t>
        </is>
      </c>
      <c r="Y196" s="444" t="inlineStr">
        <is>
          <t>TUNISIA</t>
        </is>
      </c>
      <c r="Z196" s="428" t="inlineStr">
        <is>
          <t>ARTLAB</t>
        </is>
      </c>
      <c r="AA196" s="428" t="inlineStr">
        <is>
          <t>ARTLAB</t>
        </is>
      </c>
      <c r="AB196" s="428" t="inlineStr">
        <is>
          <t>BLUE &amp; DYE</t>
        </is>
      </c>
      <c r="AC196" s="487" t="n"/>
      <c r="AD196" s="443" t="inlineStr">
        <is>
          <t>NORTHERN LINEN</t>
        </is>
      </c>
      <c r="AE196" s="443" t="inlineStr">
        <is>
          <t>14699 GR Ecru</t>
        </is>
      </c>
      <c r="AF196" s="443" t="n"/>
      <c r="AG196" s="415" t="inlineStr">
        <is>
          <t>TBC</t>
        </is>
      </c>
      <c r="AH196" s="506" t="inlineStr">
        <is>
          <t>50% Sustainable fabric</t>
        </is>
      </c>
      <c r="AI196" s="443" t="inlineStr">
        <is>
          <t>50% Linen, 50% cotton</t>
        </is>
      </c>
      <c r="AJ196" s="506" t="inlineStr">
        <is>
          <t>290g</t>
        </is>
      </c>
      <c r="AK196" s="506" t="inlineStr">
        <is>
          <t>€ 5,25 / 145</t>
        </is>
      </c>
      <c r="AL196" s="506" t="n">
        <v>500</v>
      </c>
      <c r="AM196" s="506" t="inlineStr">
        <is>
          <t>8-10W</t>
        </is>
      </c>
      <c r="AN196" s="443" t="n"/>
      <c r="AO196" s="443" t="n"/>
      <c r="AP196" s="419" t="n"/>
      <c r="AQ196" s="419" t="n"/>
      <c r="AR196" s="420" t="n">
        <v>1.55</v>
      </c>
      <c r="AS196" s="446" t="n"/>
      <c r="AT196" s="421" t="inlineStr">
        <is>
          <t>EUR</t>
        </is>
      </c>
      <c r="AU196" s="421" t="inlineStr">
        <is>
          <t>FOB</t>
        </is>
      </c>
      <c r="AV196" s="421" t="inlineStr">
        <is>
          <t>90 DAYS NETT</t>
        </is>
      </c>
      <c r="AW196" s="421" t="inlineStr">
        <is>
          <t>cfmd</t>
        </is>
      </c>
      <c r="AX196" s="421">
        <f>IFERROR((BI196*(1-[1]Assumptions!$K$3))*(1-BG196),0)</f>
        <v/>
      </c>
      <c r="AY196" s="421" t="n">
        <v>60</v>
      </c>
      <c r="AZ196" s="421" t="n"/>
      <c r="BA196" s="421" t="n">
        <v>23</v>
      </c>
      <c r="BB196" s="422">
        <f>IFERROR(((IF(BA196&gt;0, BA196, IF(AZ196&gt;0, AZ196, 0))))*INDEX(Assumptions!$B:$B,MATCH(Y196,Assumptions!$A:$A,0)),0)</f>
        <v/>
      </c>
      <c r="BC196" s="422">
        <f>IFERROR(((IF(BA196&gt;0, BA196, IF(AZ196&gt;0, AZ196, 0))))*INDEX(Assumptions!$C:$C,MATCH(Y196,Assumptions!$A:$A,0)),0)</f>
        <v/>
      </c>
      <c r="BD196" s="422">
        <f>IFERROR(((IF(BA196&gt;0, BA196, IF(AZ196&gt;0, AZ196, 0))))*INDEX(Assumptions!$D:$D,MATCH(Y196,Assumptions!$A:$A,0)),0)</f>
        <v/>
      </c>
      <c r="BE196" s="422">
        <f>IFERROR(((IF(BA196&gt;0, BA196, IF(AZ196&gt;0, AZ196, 0))))*INDEX(Assumptions!$G:$G,MATCH(Z196,Assumptions!$F:$F,0)),0)</f>
        <v/>
      </c>
      <c r="BF196" s="422">
        <f>SUM(BB196:BE196)</f>
        <v/>
      </c>
      <c r="BG196" s="423">
        <f>IFERROR(INDEX(Assumptions!$B:$B,MATCH(Y196,Assumptions!$A:$A,0))+INDEX(Assumptions!$C:$C,MATCH(Y196,Assumptions!$A:$A,0))+INDEX(Assumptions!$D:$D,MATCH(Y196,Assumptions!$A:$A,0))+INDEX(Assumptions!$G:$G,MATCH(Z196,Assumptions!$F:$F,0)),0)</f>
        <v/>
      </c>
      <c r="BH196" s="421">
        <f>((IF(BA196&gt;0, BA196, IF(AZ196&gt;0, AZ196, 0))))+BF196</f>
        <v/>
      </c>
      <c r="BI196" s="421">
        <f>BL196/BK196</f>
        <v/>
      </c>
      <c r="BJ196" s="421">
        <f>BL196/2.38</f>
        <v/>
      </c>
      <c r="BK196" s="508" t="n">
        <v>2.5</v>
      </c>
      <c r="BL196" s="421" t="n">
        <v>119.95</v>
      </c>
      <c r="BM196" s="510">
        <f>IF(SUM(AZ196:BA196)=0,0,(BI196-BH196)/BI196)</f>
        <v/>
      </c>
      <c r="BN196" s="421">
        <f>AY196*CA196</f>
        <v/>
      </c>
      <c r="BO196" s="421" t="n">
        <v>2.2</v>
      </c>
      <c r="BP196" s="421" t="n">
        <v>2</v>
      </c>
      <c r="BQ196" s="679" t="n">
        <v>42625</v>
      </c>
      <c r="BR196" s="448" t="n"/>
      <c r="BS196" s="448" t="n"/>
      <c r="BT196" s="427" t="n"/>
      <c r="BU196" s="448" t="n"/>
      <c r="BV196" s="448" t="n"/>
      <c r="BW196" s="448" t="n"/>
      <c r="BX196" s="448" t="n">
        <v>42650</v>
      </c>
      <c r="BY196" s="428" t="inlineStr">
        <is>
          <t xml:space="preserve">ADDED STYLE - PLS SEND COLOUR LABDIP FOR APPROVAL. </t>
        </is>
      </c>
      <c r="BZ196" s="428" t="n"/>
      <c r="CA196" s="508" t="n">
        <v>15</v>
      </c>
      <c r="CB196" s="429" t="inlineStr">
        <is>
          <t>M</t>
        </is>
      </c>
      <c r="CC196" s="429" t="n">
        <v>3</v>
      </c>
      <c r="CD196" s="430" t="n">
        <v>42692</v>
      </c>
      <c r="CE196" s="675" t="n"/>
      <c r="CF196" s="675" t="n"/>
      <c r="CG196" s="675" t="n"/>
      <c r="CH196" s="433" t="inlineStr">
        <is>
          <t>NOT</t>
        </is>
      </c>
      <c r="CI196" s="676" t="n">
        <v>42767</v>
      </c>
      <c r="CJ196" s="433" t="n">
        <v>42747</v>
      </c>
      <c r="CK196" s="677" t="inlineStr">
        <is>
          <t>ex facty 25-02-17</t>
        </is>
      </c>
      <c r="CL196" s="436" t="inlineStr">
        <is>
          <t>SHRINKAGE ISSUES ON SMS</t>
        </is>
      </c>
      <c r="CM196" s="436" t="n"/>
      <c r="CN196" s="435" t="n">
        <v>42877</v>
      </c>
      <c r="CO196" s="435" t="n"/>
      <c r="CP196" s="435" t="n"/>
      <c r="CQ196" s="430" t="n">
        <v>42957</v>
      </c>
      <c r="CR196" s="430" t="inlineStr">
        <is>
          <t>Amsterdam</t>
        </is>
      </c>
      <c r="CS196" s="429" t="n"/>
      <c r="CT196" s="675" t="n"/>
      <c r="CU196" s="675" t="n"/>
      <c r="CV196" s="490" t="n"/>
      <c r="CW196" s="438" t="n"/>
      <c r="CX196" s="438" t="n"/>
      <c r="CY196" s="438" t="n">
        <v>140</v>
      </c>
      <c r="CZ196" s="439">
        <f>CY196*AR196</f>
        <v/>
      </c>
      <c r="DA196" s="438" t="n"/>
      <c r="DB196" s="438" t="n"/>
      <c r="DC196" s="438" t="n"/>
      <c r="DD196" s="438" t="n">
        <v>4013307</v>
      </c>
      <c r="DE196" s="678">
        <f>CY196*BI196</f>
        <v/>
      </c>
      <c r="DF196" s="678">
        <f>DE196-(CY196*BH196)</f>
        <v/>
      </c>
      <c r="DG196" s="568" t="n"/>
      <c r="DH196" s="568" t="n"/>
      <c r="DI196" s="568" t="n"/>
      <c r="DJ196" s="568" t="n"/>
      <c r="DK196" s="568" t="n"/>
      <c r="DL196" s="568" t="n"/>
      <c r="DM196" s="568" t="n"/>
      <c r="DN196" s="568" t="n"/>
      <c r="DO196" s="568" t="n"/>
      <c r="DP196" s="568" t="n"/>
    </row>
    <row customFormat="1" customHeight="1" ht="15" r="197" s="535">
      <c r="A197" s="464" t="inlineStr">
        <is>
          <t>K170753050</t>
        </is>
      </c>
      <c r="B197" s="464" t="n"/>
      <c r="C197" s="454" t="n"/>
      <c r="D197" s="521" t="inlineStr">
        <is>
          <t>CASIMIR</t>
        </is>
      </c>
      <c r="E197" s="521" t="inlineStr">
        <is>
          <t>OLIVE</t>
        </is>
      </c>
      <c r="F197" s="464" t="n"/>
      <c r="G197" s="455" t="inlineStr">
        <is>
          <t>x</t>
        </is>
      </c>
      <c r="H197" s="674" t="inlineStr">
        <is>
          <t>-</t>
        </is>
      </c>
      <c r="I197" s="521" t="n"/>
      <c r="J197" s="521" t="inlineStr">
        <is>
          <t>SHIRT</t>
        </is>
      </c>
      <c r="K197" s="521" t="n"/>
      <c r="L197" s="521" t="n"/>
      <c r="M197" s="458" t="inlineStr">
        <is>
          <t>MEN</t>
        </is>
      </c>
      <c r="N197" s="521" t="n"/>
      <c r="O197" s="491" t="inlineStr">
        <is>
          <t>24-1</t>
        </is>
      </c>
      <c r="P197" s="462" t="n"/>
      <c r="Q197" s="492" t="inlineStr">
        <is>
          <t xml:space="preserve">GMD washed as sample </t>
        </is>
      </c>
      <c r="R197" s="492" t="n"/>
      <c r="S197" s="492" t="inlineStr">
        <is>
          <t>GMD UTILITY SHIRT</t>
        </is>
      </c>
      <c r="T197" s="492" t="inlineStr">
        <is>
          <t>S - XXL</t>
        </is>
      </c>
      <c r="U197" s="492" t="n"/>
      <c r="V197" s="492" t="inlineStr">
        <is>
          <t>NEW</t>
        </is>
      </c>
      <c r="W197" s="492" t="n"/>
      <c r="X197" s="492" t="n"/>
      <c r="Y197" s="493" t="inlineStr">
        <is>
          <t>TUNISIA</t>
        </is>
      </c>
      <c r="Z197" s="494" t="inlineStr">
        <is>
          <t>ARTLAB</t>
        </is>
      </c>
      <c r="AA197" s="494" t="inlineStr">
        <is>
          <t>ARTLAB</t>
        </is>
      </c>
      <c r="AB197" s="494" t="inlineStr">
        <is>
          <t>BLUE &amp; DYE</t>
        </is>
      </c>
      <c r="AC197" s="521" t="n"/>
      <c r="AD197" s="492" t="inlineStr">
        <is>
          <t>NORTHERN LINEN</t>
        </is>
      </c>
      <c r="AE197" s="492" t="n">
        <v>14566</v>
      </c>
      <c r="AF197" s="492" t="n"/>
      <c r="AG197" s="464" t="inlineStr">
        <is>
          <t>TBC</t>
        </is>
      </c>
      <c r="AH197" s="556" t="inlineStr">
        <is>
          <t>58% Sustainable fabric</t>
        </is>
      </c>
      <c r="AI197" s="492" t="inlineStr">
        <is>
          <t>58% Linen, 42% cotton</t>
        </is>
      </c>
      <c r="AJ197" s="492" t="inlineStr">
        <is>
          <t>315g</t>
        </is>
      </c>
      <c r="AK197" s="492" t="inlineStr">
        <is>
          <t>€ 5,50  / 155</t>
        </is>
      </c>
      <c r="AL197" s="492" t="n">
        <v>500</v>
      </c>
      <c r="AM197" s="492" t="inlineStr">
        <is>
          <t>10W</t>
        </is>
      </c>
      <c r="AN197" s="492" t="n"/>
      <c r="AO197" s="492" t="n"/>
      <c r="AP197" s="466" t="n"/>
      <c r="AQ197" s="466" t="n"/>
      <c r="AR197" s="467" t="n"/>
      <c r="AS197" s="495" t="n"/>
      <c r="AT197" s="495" t="n"/>
      <c r="AU197" s="465" t="n"/>
      <c r="AV197" s="465" t="inlineStr">
        <is>
          <t>90 DAYS NETT</t>
        </is>
      </c>
      <c r="AW197" s="465" t="n"/>
      <c r="AX197" s="465">
        <f>IFERROR((BI197*(1-[1]Assumptions!$K$3))*(1-BG197),0)</f>
        <v/>
      </c>
      <c r="AY197" s="465" t="n"/>
      <c r="AZ197" s="465" t="n"/>
      <c r="BA197" s="465" t="n">
        <v>50</v>
      </c>
      <c r="BB197" s="468">
        <f>IFERROR(((IF(BA197&gt;0, BA197, IF(AY197&gt;0, AY197, IF(AZ197&gt;0, AZ197, 0)))))*INDEX(Assumptions!$B:$B,MATCH(Y197,Assumptions!$A:$A,0)),0)</f>
        <v/>
      </c>
      <c r="BC197" s="468">
        <f>IFERROR(((IF(BA197&gt;0, BA197, IF(AY197&gt;0, AY197, IF(AZ197&gt;0, AZ197, 0)))))*INDEX(Assumptions!$C:$C,MATCH(Y197,Assumptions!$A:$A,0)),0)</f>
        <v/>
      </c>
      <c r="BD197" s="468">
        <f>IFERROR(((IF(BA197&gt;0, BA197, IF(AY197&gt;0, AY197, IF(AZ197&gt;0, AZ197, 0)))))*INDEX(Assumptions!$D:$D,MATCH(Y197,Assumptions!$A:$A,0)),0)</f>
        <v/>
      </c>
      <c r="BE197" s="468">
        <f>IFERROR(((IF(BA197&gt;0, BA197, IF(AY197&gt;0, AY197, IF(AZ197&gt;0, AZ197, 0)))))*INDEX(Assumptions!$G:$G,MATCH(Z197,Assumptions!$F:$F,0)),0)</f>
        <v/>
      </c>
      <c r="BF197" s="468">
        <f>SUM(BB197:BE197)</f>
        <v/>
      </c>
      <c r="BG197" s="469">
        <f>IFERROR(INDEX(Assumptions!$B:$B,MATCH(Y197,Assumptions!$A:$A,0))+INDEX(Assumptions!$C:$C,MATCH(Y197,Assumptions!$A:$A,0))+INDEX(Assumptions!$D:$D,MATCH(Y197,Assumptions!$A:$A,0))+INDEX(Assumptions!$G:$G,MATCH(Z197,Assumptions!$F:$F,0)),0)</f>
        <v/>
      </c>
      <c r="BH197" s="465">
        <f>((IF(BA197&gt;0, BA197, IF(AY197&gt;0, AY197, IF(AZ197&gt;0, AZ197, 0)))))+BF197</f>
        <v/>
      </c>
      <c r="BI197" s="465">
        <f>BL197/BK197</f>
        <v/>
      </c>
      <c r="BJ197" s="465">
        <f>BL197/2.38</f>
        <v/>
      </c>
      <c r="BK197" s="462" t="n">
        <v>2.5</v>
      </c>
      <c r="BL197" s="465" t="n">
        <v>139.95</v>
      </c>
      <c r="BM197" s="523">
        <f>IF(SUM(AZ197:BA197)=0,0,(BI197-BH197)/BI197)</f>
        <v/>
      </c>
      <c r="BN197" s="465">
        <f>AY197*CA197</f>
        <v/>
      </c>
      <c r="BO197" s="465" t="n"/>
      <c r="BP197" s="465" t="n"/>
      <c r="BQ197" s="685" t="n">
        <v>42524</v>
      </c>
      <c r="BR197" s="497" t="n">
        <v>42538</v>
      </c>
      <c r="BS197" s="497" t="n"/>
      <c r="BT197" s="472" t="n">
        <v>1</v>
      </c>
      <c r="BU197" s="497" t="n">
        <v>42571</v>
      </c>
      <c r="BV197" s="497" t="n">
        <v>42625</v>
      </c>
      <c r="BW197" s="497" t="n"/>
      <c r="BX197" s="497" t="n">
        <v>42650</v>
      </c>
      <c r="BY197" s="494" t="inlineStr">
        <is>
          <t xml:space="preserve">STYLE CANCELLED </t>
        </is>
      </c>
      <c r="BZ197" s="494" t="n"/>
      <c r="CA197" s="462" t="n"/>
      <c r="CB197" s="473" t="inlineStr">
        <is>
          <t>M</t>
        </is>
      </c>
      <c r="CC197" s="473" t="n"/>
      <c r="CD197" s="473" t="inlineStr">
        <is>
          <t>EX FTY; 22-10-2016</t>
        </is>
      </c>
      <c r="CE197" s="681" t="n"/>
      <c r="CF197" s="681" t="n"/>
      <c r="CG197" s="681" t="n"/>
      <c r="CH197" s="501" t="n"/>
      <c r="CI197" s="501" t="n"/>
      <c r="CJ197" s="501" t="n"/>
      <c r="CK197" s="694" t="n"/>
      <c r="CL197" s="480" t="n"/>
      <c r="CM197" s="480" t="n"/>
      <c r="CN197" s="480" t="n"/>
      <c r="CO197" s="480" t="n"/>
      <c r="CP197" s="480" t="n"/>
      <c r="CQ197" s="474" t="n"/>
      <c r="CR197" s="474" t="n"/>
      <c r="CS197" s="429" t="n"/>
      <c r="CT197" s="681" t="n"/>
      <c r="CU197" s="681" t="n"/>
      <c r="CV197" s="555" t="n"/>
      <c r="CW197" s="481" t="n"/>
      <c r="CX197" s="481" t="n"/>
      <c r="CY197" s="481" t="n"/>
      <c r="CZ197" s="481">
        <f>CY197*AR197</f>
        <v/>
      </c>
      <c r="DA197" s="481" t="n"/>
      <c r="DB197" s="481" t="n"/>
      <c r="DC197" s="481" t="n"/>
      <c r="DD197" s="481" t="inlineStr">
        <is>
          <t>-</t>
        </is>
      </c>
      <c r="DE197" s="684">
        <f>CY197*BI197</f>
        <v/>
      </c>
      <c r="DF197" s="684">
        <f>DE197-(CY197*BH197)</f>
        <v/>
      </c>
    </row>
    <row customFormat="1" customHeight="1" ht="15" r="198" s="535">
      <c r="A198" s="487" t="inlineStr">
        <is>
          <t>K170707070</t>
        </is>
      </c>
      <c r="B198" s="415" t="n">
        <v>2020600106</v>
      </c>
      <c r="C198" s="404" t="inlineStr">
        <is>
          <t>BROWN</t>
        </is>
      </c>
      <c r="D198" s="487" t="inlineStr">
        <is>
          <t>ILANA</t>
        </is>
      </c>
      <c r="E198" s="487" t="inlineStr">
        <is>
          <t>FOREST NIGHT</t>
        </is>
      </c>
      <c r="F198" s="415" t="n">
        <v>2</v>
      </c>
      <c r="G198" s="505" t="n"/>
      <c r="H198" s="484" t="n"/>
      <c r="I198" s="487" t="n"/>
      <c r="J198" s="552" t="inlineStr">
        <is>
          <t>WOVEN DRESS</t>
        </is>
      </c>
      <c r="K198" s="487" t="n">
        <v>62044990</v>
      </c>
      <c r="L198" s="487" t="inlineStr">
        <is>
          <t>Women's or girls' dresses of textile materials (excl. of silk or silk waste, wool, fine animal hair, cotton or man-made fibres, knitted or crocheted and petticoats)</t>
        </is>
      </c>
      <c r="M198" s="410" t="inlineStr">
        <is>
          <t>WOMEN</t>
        </is>
      </c>
      <c r="N198" s="487" t="n"/>
      <c r="O198" s="486" t="n"/>
      <c r="P198" s="411" t="inlineStr">
        <is>
          <t>NON BLEACH</t>
        </is>
      </c>
      <c r="Q198" s="443" t="inlineStr">
        <is>
          <t>GMD</t>
        </is>
      </c>
      <c r="R198" s="443" t="n"/>
      <c r="S198" s="443" t="inlineStr">
        <is>
          <t>MINIMALIST MIDI DRESS</t>
        </is>
      </c>
      <c r="T198" s="443" t="inlineStr">
        <is>
          <t>XS - L</t>
        </is>
      </c>
      <c r="U198" s="416" t="inlineStr">
        <is>
          <t>-</t>
        </is>
      </c>
      <c r="V198" s="443" t="inlineStr">
        <is>
          <t>NEW</t>
        </is>
      </c>
      <c r="W198" s="443" t="n"/>
      <c r="X198" s="443" t="inlineStr">
        <is>
          <t>-</t>
        </is>
      </c>
      <c r="Y198" s="444" t="inlineStr">
        <is>
          <t>BULGARIA</t>
        </is>
      </c>
      <c r="Z198" s="428" t="inlineStr">
        <is>
          <t>UNI TEXTILES</t>
        </is>
      </c>
      <c r="AA198" s="428" t="inlineStr">
        <is>
          <t>EDWARD JEANS</t>
        </is>
      </c>
      <c r="AB198" s="428" t="inlineStr">
        <is>
          <t>ALEXANDROS</t>
        </is>
      </c>
      <c r="AC198" s="487" t="inlineStr">
        <is>
          <t>LINEN TENCEL</t>
        </is>
      </c>
      <c r="AD198" s="443" t="inlineStr">
        <is>
          <t>TEXTIL SANTANDERINA</t>
        </is>
      </c>
      <c r="AE198" s="506" t="inlineStr">
        <is>
          <t>1091: Lenzing cert. code: 11703503</t>
        </is>
      </c>
      <c r="AF198" s="443" t="n"/>
      <c r="AG198" s="443" t="n"/>
      <c r="AH198" s="443" t="inlineStr">
        <is>
          <t>100% Sustainable fabric</t>
        </is>
      </c>
      <c r="AI198" s="506" t="inlineStr">
        <is>
          <t>51% Linen, 49% tencel lyocell</t>
        </is>
      </c>
      <c r="AJ198" s="443" t="inlineStr">
        <is>
          <t>235g</t>
        </is>
      </c>
      <c r="AK198" s="443" t="inlineStr">
        <is>
          <t>€ 4.50</t>
        </is>
      </c>
      <c r="AL198" s="443" t="n">
        <v>1000</v>
      </c>
      <c r="AM198" s="492" t="inlineStr">
        <is>
          <t>6W</t>
        </is>
      </c>
      <c r="AN198" s="443" t="inlineStr">
        <is>
          <t>190 MTRS. RESERVED</t>
        </is>
      </c>
      <c r="AO198" s="443" t="n"/>
      <c r="AP198" s="419" t="n"/>
      <c r="AQ198" s="419" t="n"/>
      <c r="AR198" s="420" t="n"/>
      <c r="AS198" s="446" t="n"/>
      <c r="AT198" s="446" t="inlineStr">
        <is>
          <t>EUR</t>
        </is>
      </c>
      <c r="AU198" s="421" t="inlineStr">
        <is>
          <t>FOB</t>
        </is>
      </c>
      <c r="AV198" s="421" t="inlineStr">
        <is>
          <t>CAD</t>
        </is>
      </c>
      <c r="AW198" s="421" t="inlineStr">
        <is>
          <t>cfmd</t>
        </is>
      </c>
      <c r="AX198" s="421">
        <f>IFERROR((BI198*(1-[1]Assumptions!$K$3))*(1-BG198),0)</f>
        <v/>
      </c>
      <c r="AY198" s="421" t="n">
        <v>49.8</v>
      </c>
      <c r="AZ198" s="446" t="n">
        <v>24.9</v>
      </c>
      <c r="BA198" s="421" t="n">
        <v>24.9</v>
      </c>
      <c r="BB198" s="422">
        <f>IFERROR(((IF(BA198&gt;0, BA198, IF(AZ198&gt;0, AZ198, 0))))*INDEX(Assumptions!$B:$B,MATCH(Y198,Assumptions!$A:$A,0)),0)</f>
        <v/>
      </c>
      <c r="BC198" s="422">
        <f>IFERROR(((IF(BA198&gt;0, BA198, IF(AZ198&gt;0, AZ198, 0))))*INDEX(Assumptions!$C:$C,MATCH(Y198,Assumptions!$A:$A,0)),0)</f>
        <v/>
      </c>
      <c r="BD198" s="422">
        <f>IFERROR(((IF(BA198&gt;0, BA198, IF(AZ198&gt;0, AZ198, 0))))*INDEX(Assumptions!$D:$D,MATCH(Y198,Assumptions!$A:$A,0)),0)</f>
        <v/>
      </c>
      <c r="BE198" s="422">
        <f>IFERROR(((IF(BA198&gt;0, BA198, IF(AZ198&gt;0, AZ198, 0))))*INDEX(Assumptions!$G:$G,MATCH(Z198,Assumptions!$F:$F,0)),0)</f>
        <v/>
      </c>
      <c r="BF198" s="422">
        <f>SUM(BB198:BE198)</f>
        <v/>
      </c>
      <c r="BG198" s="423">
        <f>IFERROR(INDEX(Assumptions!$B:$B,MATCH(Y198,Assumptions!$A:$A,0))+INDEX(Assumptions!$C:$C,MATCH(Y198,Assumptions!$A:$A,0))+INDEX(Assumptions!$D:$D,MATCH(Y198,Assumptions!$A:$A,0))+INDEX(Assumptions!$G:$G,MATCH(Z198,Assumptions!$F:$F,0)),0)</f>
        <v/>
      </c>
      <c r="BH198" s="421">
        <f>((IF(BA198&gt;0, BA198, IF(AZ198&gt;0, AZ198, 0))))+BF198</f>
        <v/>
      </c>
      <c r="BI198" s="421">
        <f>BL198/BK198</f>
        <v/>
      </c>
      <c r="BJ198" s="421">
        <f>BL198/2.38</f>
        <v/>
      </c>
      <c r="BK198" s="508" t="n">
        <v>2.5</v>
      </c>
      <c r="BL198" s="421" t="n">
        <v>129.95</v>
      </c>
      <c r="BM198" s="510">
        <f>IF(SUM(AZ198:BA198)=0,0,(BI198-BH198)/BI198)</f>
        <v/>
      </c>
      <c r="BN198" s="421">
        <f>AY198*CA198</f>
        <v/>
      </c>
      <c r="BO198" s="421" t="n"/>
      <c r="BP198" s="421" t="n"/>
      <c r="BQ198" s="679" t="n">
        <v>42524</v>
      </c>
      <c r="BR198" s="448" t="n"/>
      <c r="BS198" s="448" t="n"/>
      <c r="BT198" s="427" t="n">
        <v>1</v>
      </c>
      <c r="BU198" s="448" t="n">
        <v>42625</v>
      </c>
      <c r="BV198" s="448" t="inlineStr">
        <is>
          <t>14-9-2016 / Ex fty: 07-10</t>
        </is>
      </c>
      <c r="BW198" s="448" t="n"/>
      <c r="BX198" s="448" t="n">
        <v>42650</v>
      </c>
      <c r="BY198" s="428" t="n"/>
      <c r="BZ198" s="428" t="n"/>
      <c r="CA198" s="508" t="n">
        <v>15</v>
      </c>
      <c r="CB198" s="429" t="inlineStr">
        <is>
          <t>S</t>
        </is>
      </c>
      <c r="CC198" s="429" t="n">
        <v>3</v>
      </c>
      <c r="CD198" s="430" t="n">
        <v>42667</v>
      </c>
      <c r="CE198" s="430" t="n"/>
      <c r="CF198" s="675" t="n"/>
      <c r="CG198" s="675" t="n"/>
      <c r="CH198" s="676" t="inlineStr">
        <is>
          <t>S</t>
        </is>
      </c>
      <c r="CI198" s="676" t="n"/>
      <c r="CJ198" s="433" t="n"/>
      <c r="CK198" s="677" t="n">
        <v>42887</v>
      </c>
      <c r="CL198" s="677" t="n">
        <v>42887</v>
      </c>
      <c r="CM198" s="436" t="n"/>
      <c r="CN198" s="435" t="n">
        <v>42647</v>
      </c>
      <c r="CO198" s="435" t="n"/>
      <c r="CP198" s="435" t="n"/>
      <c r="CQ198" s="430" t="n">
        <v>42929</v>
      </c>
      <c r="CR198" s="430" t="inlineStr">
        <is>
          <t>HQ</t>
        </is>
      </c>
      <c r="CS198" s="429" t="n"/>
      <c r="CT198" s="430" t="inlineStr">
        <is>
          <t>GD came out lighter and faded/wrinkle white lines on sleeves etc.</t>
        </is>
      </c>
      <c r="CU198" s="430" t="n"/>
      <c r="CV198" s="676" t="n"/>
      <c r="CW198" s="438" t="n"/>
      <c r="CX198" s="438" t="n"/>
      <c r="CY198" s="438" t="n">
        <v>127</v>
      </c>
      <c r="CZ198" s="439">
        <f>CY198*AR198</f>
        <v/>
      </c>
      <c r="DA198" s="438" t="n"/>
      <c r="DB198" s="438" t="n"/>
      <c r="DC198" s="438" t="n"/>
      <c r="DD198" s="438" t="n">
        <v>4013201</v>
      </c>
      <c r="DE198" s="678">
        <f>CY198*BI198</f>
        <v/>
      </c>
      <c r="DF198" s="678">
        <f>DE198-(CY198*BH198)</f>
        <v/>
      </c>
      <c r="DG198" s="575" t="n"/>
      <c r="DH198" s="575" t="n"/>
      <c r="DI198" s="575" t="n"/>
      <c r="DJ198" s="575" t="n"/>
      <c r="DK198" s="575" t="n"/>
      <c r="DL198" s="575" t="n"/>
      <c r="DM198" s="575" t="n"/>
      <c r="DN198" s="575" t="n"/>
      <c r="DO198" s="575" t="n"/>
      <c r="DP198" s="575" t="n"/>
    </row>
    <row customFormat="1" customHeight="1" ht="15" r="199" s="535">
      <c r="A199" s="415" t="inlineStr">
        <is>
          <t>K170753069</t>
        </is>
      </c>
      <c r="B199" s="415" t="n">
        <v>1090400042</v>
      </c>
      <c r="C199" s="404" t="inlineStr">
        <is>
          <t>INDIGO</t>
        </is>
      </c>
      <c r="D199" s="487" t="inlineStr">
        <is>
          <t>MAX</t>
        </is>
      </c>
      <c r="E199" s="487" t="inlineStr">
        <is>
          <t>DARK DENIM</t>
        </is>
      </c>
      <c r="F199" s="415" t="n">
        <v>2</v>
      </c>
      <c r="G199" s="405" t="n"/>
      <c r="H199" s="686" t="n">
        <v>42653</v>
      </c>
      <c r="I199" s="487" t="n"/>
      <c r="J199" s="415" t="inlineStr">
        <is>
          <t>SHIRT</t>
        </is>
      </c>
      <c r="K199" s="487" t="n">
        <v>62053000</v>
      </c>
      <c r="L199" s="487" t="inlineStr">
        <is>
          <t>Men's or boys' shirts of man-made fibres (excl. knitted or crocheted, nightshirts, singlets and other vests)</t>
        </is>
      </c>
      <c r="M199" s="410" t="inlineStr">
        <is>
          <t>MEN</t>
        </is>
      </c>
      <c r="N199" s="487" t="n"/>
      <c r="O199" s="411" t="n"/>
      <c r="P199" s="508" t="inlineStr">
        <is>
          <t>TBC</t>
        </is>
      </c>
      <c r="Q199" s="508" t="n"/>
      <c r="R199" s="443" t="inlineStr">
        <is>
          <t>-</t>
        </is>
      </c>
      <c r="S199" s="443" t="n"/>
      <c r="T199" s="508" t="inlineStr">
        <is>
          <t>S - XXL</t>
        </is>
      </c>
      <c r="U199" s="416" t="inlineStr">
        <is>
          <t>-</t>
        </is>
      </c>
      <c r="V199" s="508" t="inlineStr">
        <is>
          <t>NEW</t>
        </is>
      </c>
      <c r="W199" s="443" t="n"/>
      <c r="X199" s="508" t="inlineStr">
        <is>
          <t>-</t>
        </is>
      </c>
      <c r="Y199" s="444" t="inlineStr">
        <is>
          <t>TUNISIA</t>
        </is>
      </c>
      <c r="Z199" s="428" t="inlineStr">
        <is>
          <t>ARTLAB</t>
        </is>
      </c>
      <c r="AA199" s="428" t="inlineStr">
        <is>
          <t>ARTLAB</t>
        </is>
      </c>
      <c r="AB199" s="428" t="inlineStr">
        <is>
          <t>BLUE &amp; DYE</t>
        </is>
      </c>
      <c r="AC199" s="487" t="inlineStr">
        <is>
          <t>HEMP DENIM</t>
        </is>
      </c>
      <c r="AD199" s="443" t="inlineStr">
        <is>
          <t>HEMPFORTEX</t>
        </is>
      </c>
      <c r="AE199" s="247" t="inlineStr">
        <is>
          <t>HG14550 DNM-EW</t>
        </is>
      </c>
      <c r="AF199" s="443" t="n"/>
      <c r="AG199" s="443" t="n"/>
      <c r="AH199" s="503" t="inlineStr">
        <is>
          <t>100% Sustainable fabric</t>
        </is>
      </c>
      <c r="AI199" s="443" t="inlineStr">
        <is>
          <t>55% Hemp, 45% organic cotton</t>
        </is>
      </c>
      <c r="AJ199" s="443" t="inlineStr">
        <is>
          <t>9,3 oz</t>
        </is>
      </c>
      <c r="AK199" s="443" t="inlineStr">
        <is>
          <t>$7,78</t>
        </is>
      </c>
      <c r="AL199" s="443" t="n">
        <v>1000</v>
      </c>
      <c r="AM199" s="443" t="n"/>
      <c r="AN199" s="443" t="n"/>
      <c r="AO199" s="443" t="n"/>
      <c r="AP199" s="419" t="n"/>
      <c r="AQ199" s="419" t="n"/>
      <c r="AR199" s="420" t="n">
        <v>1.5</v>
      </c>
      <c r="AS199" s="446" t="n"/>
      <c r="AT199" s="446" t="inlineStr">
        <is>
          <t>EUR</t>
        </is>
      </c>
      <c r="AU199" s="421" t="inlineStr">
        <is>
          <t>FOB</t>
        </is>
      </c>
      <c r="AV199" s="421" t="inlineStr">
        <is>
          <t>90 DAYS NETT</t>
        </is>
      </c>
      <c r="AW199" s="421" t="inlineStr">
        <is>
          <t>cfmd</t>
        </is>
      </c>
      <c r="AX199" s="421">
        <f>IFERROR((BI199*(1-[1]Assumptions!$K$3))*(1-BG199),0)</f>
        <v/>
      </c>
      <c r="AY199" s="421" t="n">
        <v>60</v>
      </c>
      <c r="AZ199" s="421" t="n"/>
      <c r="BA199" s="421" t="n">
        <v>24.35</v>
      </c>
      <c r="BB199" s="422">
        <f>IFERROR(((IF(BA199&gt;0, BA199, IF(AZ199&gt;0, AZ199, 0))))*INDEX(Assumptions!$B:$B,MATCH(Y199,Assumptions!$A:$A,0)),0)</f>
        <v/>
      </c>
      <c r="BC199" s="422">
        <f>IFERROR(((IF(BA199&gt;0, BA199, IF(AZ199&gt;0, AZ199, 0))))*INDEX(Assumptions!$C:$C,MATCH(Y199,Assumptions!$A:$A,0)),0)</f>
        <v/>
      </c>
      <c r="BD199" s="422">
        <f>IFERROR(((IF(BA199&gt;0, BA199, IF(AZ199&gt;0, AZ199, 0))))*INDEX(Assumptions!$D:$D,MATCH(Y199,Assumptions!$A:$A,0)),0)</f>
        <v/>
      </c>
      <c r="BE199" s="422">
        <f>IFERROR(((IF(BA199&gt;0, BA199, IF(AZ199&gt;0, AZ199, 0))))*INDEX(Assumptions!$G:$G,MATCH(Z199,Assumptions!$F:$F,0)),0)</f>
        <v/>
      </c>
      <c r="BF199" s="422">
        <f>SUM(BB199:BE199)</f>
        <v/>
      </c>
      <c r="BG199" s="423">
        <f>IFERROR(INDEX(Assumptions!$B:$B,MATCH(Y199,Assumptions!$A:$A,0))+INDEX(Assumptions!$C:$C,MATCH(Y199,Assumptions!$A:$A,0))+INDEX(Assumptions!$D:$D,MATCH(Y199,Assumptions!$A:$A,0))+INDEX(Assumptions!$G:$G,MATCH(Z199,Assumptions!$F:$F,0)),0)</f>
        <v/>
      </c>
      <c r="BH199" s="421">
        <f>((IF(BA199&gt;0, BA199, IF(AZ199&gt;0, AZ199, 0))))+BF199</f>
        <v/>
      </c>
      <c r="BI199" s="421">
        <f>BL199/BK199</f>
        <v/>
      </c>
      <c r="BJ199" s="421">
        <f>BL199/2.38</f>
        <v/>
      </c>
      <c r="BK199" s="508" t="n">
        <v>2.5</v>
      </c>
      <c r="BL199" s="421" t="n">
        <v>129.95</v>
      </c>
      <c r="BM199" s="510">
        <f>IF(SUM(AZ199:BA199)=0,0,(BI199-BH199)/BI199)</f>
        <v/>
      </c>
      <c r="BN199" s="421">
        <f>AY199*CA199</f>
        <v/>
      </c>
      <c r="BO199" s="421" t="n">
        <v>2.5</v>
      </c>
      <c r="BP199" s="421" t="n">
        <v>2.35</v>
      </c>
      <c r="BQ199" s="679" t="n"/>
      <c r="BR199" s="448" t="n"/>
      <c r="BS199" s="448" t="n"/>
      <c r="BT199" s="427" t="n"/>
      <c r="BU199" s="488" t="n"/>
      <c r="BV199" s="448" t="n"/>
      <c r="BW199" s="448" t="n"/>
      <c r="BX199" s="448" t="n"/>
      <c r="BY199" s="428" t="n"/>
      <c r="BZ199" s="428" t="inlineStr">
        <is>
          <t>if fob not OK 129</t>
        </is>
      </c>
      <c r="CA199" s="508" t="n">
        <v>15</v>
      </c>
      <c r="CB199" s="429" t="inlineStr">
        <is>
          <t>M</t>
        </is>
      </c>
      <c r="CC199" s="429" t="n">
        <v>3</v>
      </c>
      <c r="CD199" s="429" t="n"/>
      <c r="CE199" s="675" t="inlineStr">
        <is>
          <t>Button down not neatly excecuted</t>
        </is>
      </c>
      <c r="CF199" s="675" t="inlineStr">
        <is>
          <t>Button down not neatly excecuted</t>
        </is>
      </c>
      <c r="CG199" s="675" t="n"/>
      <c r="CH199" s="489" t="inlineStr">
        <is>
          <t>N/A</t>
        </is>
      </c>
      <c r="CI199" s="676" t="n">
        <v>42857</v>
      </c>
      <c r="CJ199" s="433" t="inlineStr">
        <is>
          <t>N/A</t>
        </is>
      </c>
      <c r="CK199" s="690" t="n"/>
      <c r="CL199" s="435" t="n"/>
      <c r="CM199" s="435" t="n"/>
      <c r="CN199" s="435" t="n">
        <v>42877</v>
      </c>
      <c r="CO199" s="435" t="n"/>
      <c r="CP199" s="435" t="n"/>
      <c r="CQ199" s="430" t="n">
        <v>42928</v>
      </c>
      <c r="CR199" s="430" t="inlineStr">
        <is>
          <t>Tunisia</t>
        </is>
      </c>
      <c r="CS199" s="429" t="n">
        <v>5</v>
      </c>
      <c r="CT199" s="675" t="n"/>
      <c r="CU199" s="675" t="n"/>
      <c r="CV199" s="490" t="n"/>
      <c r="CW199" s="438" t="n"/>
      <c r="CX199" s="438" t="n"/>
      <c r="CY199" s="438" t="n">
        <v>200</v>
      </c>
      <c r="CZ199" s="439">
        <f>CY199*AR199</f>
        <v/>
      </c>
      <c r="DA199" s="438" t="n"/>
      <c r="DB199" s="438" t="n"/>
      <c r="DC199" s="438" t="n"/>
      <c r="DD199" s="438" t="n">
        <v>4013328</v>
      </c>
      <c r="DE199" s="678">
        <f>CY199*BI199</f>
        <v/>
      </c>
      <c r="DF199" s="678">
        <f>DE199-(CY199*BH199)</f>
        <v/>
      </c>
      <c r="DG199" s="530" t="n"/>
      <c r="DH199" s="530" t="n"/>
      <c r="DI199" s="530" t="n"/>
      <c r="DJ199" s="530" t="n"/>
      <c r="DK199" s="530" t="n"/>
      <c r="DL199" s="530" t="n"/>
      <c r="DM199" s="530" t="n"/>
      <c r="DN199" s="530" t="n"/>
      <c r="DO199" s="530" t="n"/>
      <c r="DP199" s="530" t="n"/>
    </row>
    <row customFormat="1" customHeight="1" ht="15" r="200" s="535">
      <c r="A200" s="415" t="inlineStr">
        <is>
          <t>K170753070</t>
        </is>
      </c>
      <c r="B200" s="415" t="n">
        <v>1090103144</v>
      </c>
      <c r="C200" s="404" t="inlineStr">
        <is>
          <t>BLACK</t>
        </is>
      </c>
      <c r="D200" s="487" t="inlineStr">
        <is>
          <t>MAX</t>
        </is>
      </c>
      <c r="E200" s="487" t="inlineStr">
        <is>
          <t>WASHED BLACK</t>
        </is>
      </c>
      <c r="F200" s="415" t="n">
        <v>2</v>
      </c>
      <c r="G200" s="505" t="n"/>
      <c r="H200" s="674" t="n"/>
      <c r="I200" s="487" t="n"/>
      <c r="J200" s="415" t="inlineStr">
        <is>
          <t>SHIRT</t>
        </is>
      </c>
      <c r="K200" s="487" t="n">
        <v>62053000</v>
      </c>
      <c r="L200" s="487" t="inlineStr">
        <is>
          <t>Men's or boys' shirts of man-made fibres (excl. knitted or crocheted, nightshirts, singlets and other vests)</t>
        </is>
      </c>
      <c r="M200" s="410" t="inlineStr">
        <is>
          <t>MEN</t>
        </is>
      </c>
      <c r="N200" s="487" t="n"/>
      <c r="O200" s="486" t="inlineStr">
        <is>
          <t>24-2</t>
        </is>
      </c>
      <c r="P200" s="411" t="inlineStr">
        <is>
          <t>NON BLEACH</t>
        </is>
      </c>
      <c r="Q200" s="443" t="inlineStr">
        <is>
          <t xml:space="preserve">GMD washed as sample </t>
        </is>
      </c>
      <c r="R200" s="443" t="inlineStr">
        <is>
          <t>-</t>
        </is>
      </c>
      <c r="S200" s="443" t="inlineStr">
        <is>
          <t xml:space="preserve">CLASSIC 1 PKT  SHIRT </t>
        </is>
      </c>
      <c r="T200" s="443" t="inlineStr">
        <is>
          <t>S - XXL</t>
        </is>
      </c>
      <c r="U200" s="416" t="inlineStr">
        <is>
          <t>-</t>
        </is>
      </c>
      <c r="V200" s="443" t="inlineStr">
        <is>
          <t>NEW</t>
        </is>
      </c>
      <c r="W200" s="443" t="n"/>
      <c r="X200" s="508" t="inlineStr">
        <is>
          <t>-</t>
        </is>
      </c>
      <c r="Y200" s="444" t="inlineStr">
        <is>
          <t>TUNISIA</t>
        </is>
      </c>
      <c r="Z200" s="428" t="inlineStr">
        <is>
          <t>ARTLAB</t>
        </is>
      </c>
      <c r="AA200" s="428" t="inlineStr">
        <is>
          <t>ARTLAB</t>
        </is>
      </c>
      <c r="AB200" s="428" t="inlineStr">
        <is>
          <t>BLUE &amp; DYE</t>
        </is>
      </c>
      <c r="AC200" s="487" t="n"/>
      <c r="AD200" s="443" t="inlineStr">
        <is>
          <t>NORTHERN LINEN</t>
        </is>
      </c>
      <c r="AE200" s="443" t="n">
        <v>14566</v>
      </c>
      <c r="AF200" s="443" t="n"/>
      <c r="AG200" s="415" t="inlineStr">
        <is>
          <t>TBC</t>
        </is>
      </c>
      <c r="AH200" s="572" t="inlineStr">
        <is>
          <t>58% Sustainable fabric</t>
        </is>
      </c>
      <c r="AI200" s="443" t="inlineStr">
        <is>
          <t>58% Linen, 42% cotton</t>
        </is>
      </c>
      <c r="AJ200" s="506" t="inlineStr">
        <is>
          <t>315g</t>
        </is>
      </c>
      <c r="AK200" s="506" t="inlineStr">
        <is>
          <t>€ 5,50  / 155</t>
        </is>
      </c>
      <c r="AL200" s="506" t="n">
        <v>500</v>
      </c>
      <c r="AM200" s="506" t="inlineStr">
        <is>
          <t>10W</t>
        </is>
      </c>
      <c r="AN200" s="443" t="n"/>
      <c r="AO200" s="443" t="n"/>
      <c r="AP200" s="419" t="n"/>
      <c r="AQ200" s="419" t="n"/>
      <c r="AR200" s="420" t="n">
        <v>1.72</v>
      </c>
      <c r="AS200" s="446" t="n"/>
      <c r="AT200" s="421" t="inlineStr">
        <is>
          <t>EUR</t>
        </is>
      </c>
      <c r="AU200" s="421" t="inlineStr">
        <is>
          <t>FOB</t>
        </is>
      </c>
      <c r="AV200" s="421" t="inlineStr">
        <is>
          <t>90 DAYS NETT</t>
        </is>
      </c>
      <c r="AW200" s="421" t="n">
        <v>23</v>
      </c>
      <c r="AX200" s="421">
        <f>IFERROR((BI200*(1-[1]Assumptions!$K$3))*(1-BG200),0)</f>
        <v/>
      </c>
      <c r="AY200" s="421" t="n">
        <v>60</v>
      </c>
      <c r="AZ200" s="421" t="n"/>
      <c r="BA200" s="421" t="n">
        <v>23.7</v>
      </c>
      <c r="BB200" s="422">
        <f>IFERROR(((IF(BA200&gt;0, BA200, IF(AZ200&gt;0, AZ200, 0))))*INDEX(Assumptions!$B:$B,MATCH(Y200,Assumptions!$A:$A,0)),0)</f>
        <v/>
      </c>
      <c r="BC200" s="422">
        <f>IFERROR(((IF(BA200&gt;0, BA200, IF(AZ200&gt;0, AZ200, 0))))*INDEX(Assumptions!$C:$C,MATCH(Y200,Assumptions!$A:$A,0)),0)</f>
        <v/>
      </c>
      <c r="BD200" s="422">
        <f>IFERROR(((IF(BA200&gt;0, BA200, IF(AZ200&gt;0, AZ200, 0))))*INDEX(Assumptions!$D:$D,MATCH(Y200,Assumptions!$A:$A,0)),0)</f>
        <v/>
      </c>
      <c r="BE200" s="422">
        <f>IFERROR(((IF(BA200&gt;0, BA200, IF(AZ200&gt;0, AZ200, 0))))*INDEX(Assumptions!$G:$G,MATCH(Z200,Assumptions!$F:$F,0)),0)</f>
        <v/>
      </c>
      <c r="BF200" s="422">
        <f>SUM(BB200:BE200)</f>
        <v/>
      </c>
      <c r="BG200" s="423">
        <f>IFERROR(INDEX(Assumptions!$B:$B,MATCH(Y200,Assumptions!$A:$A,0))+INDEX(Assumptions!$C:$C,MATCH(Y200,Assumptions!$A:$A,0))+INDEX(Assumptions!$D:$D,MATCH(Y200,Assumptions!$A:$A,0))+INDEX(Assumptions!$G:$G,MATCH(Z200,Assumptions!$F:$F,0)),0)</f>
        <v/>
      </c>
      <c r="BH200" s="421">
        <f>((IF(BA200&gt;0, BA200, IF(AZ200&gt;0, AZ200, 0))))+BF200</f>
        <v/>
      </c>
      <c r="BI200" s="421">
        <f>BL200/BK200</f>
        <v/>
      </c>
      <c r="BJ200" s="421">
        <f>BL200/2.38</f>
        <v/>
      </c>
      <c r="BK200" s="508" t="n">
        <v>2.5</v>
      </c>
      <c r="BL200" s="421" t="n">
        <v>119.95</v>
      </c>
      <c r="BM200" s="510">
        <f>IF(SUM(AZ200:BA200)=0,0,(BI200-BH200)/BI200)</f>
        <v/>
      </c>
      <c r="BN200" s="421">
        <f>AY200*CA200</f>
        <v/>
      </c>
      <c r="BO200" s="421" t="n">
        <v>2.2</v>
      </c>
      <c r="BP200" s="421" t="n">
        <v>2.3</v>
      </c>
      <c r="BQ200" s="679" t="n">
        <v>42524</v>
      </c>
      <c r="BR200" s="448" t="n">
        <v>42538</v>
      </c>
      <c r="BS200" s="448" t="n"/>
      <c r="BT200" s="427" t="n">
        <v>1</v>
      </c>
      <c r="BU200" s="448" t="n">
        <v>42571</v>
      </c>
      <c r="BV200" s="448" t="n"/>
      <c r="BW200" s="448" t="n">
        <v>42578</v>
      </c>
      <c r="BX200" s="448" t="n">
        <v>42650</v>
      </c>
      <c r="BY200" s="428" t="n"/>
      <c r="BZ200" s="428" t="n"/>
      <c r="CA200" s="508" t="n">
        <v>15</v>
      </c>
      <c r="CB200" s="429" t="inlineStr">
        <is>
          <t>M</t>
        </is>
      </c>
      <c r="CC200" s="429" t="n">
        <v>3</v>
      </c>
      <c r="CD200" s="430" t="n">
        <v>42669</v>
      </c>
      <c r="CE200" s="675" t="n"/>
      <c r="CF200" s="675" t="n"/>
      <c r="CG200" s="675" t="n"/>
      <c r="CH200" s="489" t="inlineStr">
        <is>
          <t>NOT</t>
        </is>
      </c>
      <c r="CI200" s="676" t="n">
        <v>42767</v>
      </c>
      <c r="CJ200" s="433" t="n">
        <v>42747</v>
      </c>
      <c r="CK200" s="677" t="inlineStr">
        <is>
          <t>ex facty 25-02-17</t>
        </is>
      </c>
      <c r="CL200" s="435" t="inlineStr">
        <is>
          <t>NEW FIT</t>
        </is>
      </c>
      <c r="CM200" s="435" t="n"/>
      <c r="CN200" s="435" t="n">
        <v>42884</v>
      </c>
      <c r="CO200" s="435" t="n"/>
      <c r="CP200" s="435" t="n"/>
      <c r="CQ200" s="430" t="n">
        <v>42972</v>
      </c>
      <c r="CR200" s="430" t="inlineStr">
        <is>
          <t>amsterdam HQ</t>
        </is>
      </c>
      <c r="CS200" s="429" t="n">
        <v>5</v>
      </c>
      <c r="CT200" s="675" t="n"/>
      <c r="CU200" s="675" t="n"/>
      <c r="CV200" s="490" t="n"/>
      <c r="CW200" s="438" t="n"/>
      <c r="CX200" s="438" t="n"/>
      <c r="CY200" s="438" t="n">
        <v>210</v>
      </c>
      <c r="CZ200" s="439">
        <f>CY200*AR200</f>
        <v/>
      </c>
      <c r="DA200" s="438" t="n"/>
      <c r="DB200" s="438" t="n"/>
      <c r="DC200" s="438" t="n"/>
      <c r="DD200" s="438" t="n">
        <v>4013308</v>
      </c>
      <c r="DE200" s="678">
        <f>CY200*BI200</f>
        <v/>
      </c>
      <c r="DF200" s="678">
        <f>DE200-(CY200*BH200)</f>
        <v/>
      </c>
    </row>
    <row customFormat="1" customHeight="1" ht="15" r="201" s="535">
      <c r="A201" s="464" t="inlineStr">
        <is>
          <t>K170753071</t>
        </is>
      </c>
      <c r="B201" s="464" t="n">
        <v>1090400040</v>
      </c>
      <c r="C201" s="454" t="inlineStr">
        <is>
          <t>INDIGO</t>
        </is>
      </c>
      <c r="D201" s="521" t="inlineStr">
        <is>
          <t>MAX</t>
        </is>
      </c>
      <c r="E201" s="521" t="inlineStr">
        <is>
          <t xml:space="preserve">DENIM </t>
        </is>
      </c>
      <c r="F201" s="464" t="n"/>
      <c r="G201" s="455" t="inlineStr">
        <is>
          <t>x</t>
        </is>
      </c>
      <c r="H201" s="484" t="n">
        <v>42653</v>
      </c>
      <c r="I201" s="521" t="n"/>
      <c r="J201" s="521" t="inlineStr">
        <is>
          <t>SHIRT</t>
        </is>
      </c>
      <c r="K201" s="521" t="n">
        <v>62053000</v>
      </c>
      <c r="L201" s="521" t="inlineStr">
        <is>
          <t>Men's or boys' shirts of man-made fibres (excl. knitted or crocheted, nightshirts, singlets and other vests)</t>
        </is>
      </c>
      <c r="M201" s="458" t="inlineStr">
        <is>
          <t>MEN</t>
        </is>
      </c>
      <c r="N201" s="521" t="n"/>
      <c r="O201" s="460" t="n"/>
      <c r="P201" s="460" t="n"/>
      <c r="Q201" s="462" t="inlineStr">
        <is>
          <t>Stone wash</t>
        </is>
      </c>
      <c r="R201" s="492" t="n"/>
      <c r="S201" s="492" t="n"/>
      <c r="T201" s="462" t="inlineStr">
        <is>
          <t>S - XXL</t>
        </is>
      </c>
      <c r="U201" s="462" t="inlineStr">
        <is>
          <t>-</t>
        </is>
      </c>
      <c r="V201" s="462" t="inlineStr">
        <is>
          <t>NEW</t>
        </is>
      </c>
      <c r="W201" s="492" t="n"/>
      <c r="X201" s="492" t="n"/>
      <c r="Y201" s="493" t="inlineStr">
        <is>
          <t>PORTUGAL</t>
        </is>
      </c>
      <c r="Z201" s="494" t="inlineStr">
        <is>
          <t>TIME BRIDGE</t>
        </is>
      </c>
      <c r="AA201" s="494" t="inlineStr">
        <is>
          <t>NETO &amp; SILVA</t>
        </is>
      </c>
      <c r="AB201" s="494" t="inlineStr">
        <is>
          <t>PARLAVE, LDA.</t>
        </is>
      </c>
      <c r="AC201" s="521" t="inlineStr">
        <is>
          <t>HEMP DENIM</t>
        </is>
      </c>
      <c r="AD201" s="492" t="inlineStr">
        <is>
          <t>HEMPFORTEX</t>
        </is>
      </c>
      <c r="AE201" s="492" t="inlineStr">
        <is>
          <t>OH14548</t>
        </is>
      </c>
      <c r="AF201" s="492" t="n"/>
      <c r="AG201" s="492" t="n"/>
      <c r="AH201" s="500" t="inlineStr">
        <is>
          <t>98% Sustainable fabric</t>
        </is>
      </c>
      <c r="AI201" s="492" t="inlineStr">
        <is>
          <t>54% Hemp, 44 organic cotton, 2% elastane</t>
        </is>
      </c>
      <c r="AJ201" s="492" t="inlineStr">
        <is>
          <t>7.8 oz</t>
        </is>
      </c>
      <c r="AK201" s="492" t="inlineStr">
        <is>
          <t>$ 7.93/MTR</t>
        </is>
      </c>
      <c r="AL201" s="492" t="n">
        <v>3000</v>
      </c>
      <c r="AM201" s="492" t="inlineStr">
        <is>
          <t>8W</t>
        </is>
      </c>
      <c r="AN201" s="492" t="inlineStr">
        <is>
          <t>37.2 MTRS. RESERVED, READY</t>
        </is>
      </c>
      <c r="AO201" s="492" t="n"/>
      <c r="AP201" s="466" t="n"/>
      <c r="AQ201" s="466" t="n"/>
      <c r="AR201" s="467" t="n"/>
      <c r="AS201" s="495" t="n"/>
      <c r="AT201" s="495" t="inlineStr">
        <is>
          <t>EUR</t>
        </is>
      </c>
      <c r="AU201" s="465" t="inlineStr">
        <is>
          <t>FOB</t>
        </is>
      </c>
      <c r="AV201" s="465" t="inlineStr">
        <is>
          <t>50% pre-payment 50% CAD</t>
        </is>
      </c>
      <c r="AW201" s="465" t="n"/>
      <c r="AX201" s="465">
        <f>IFERROR((BI201*(1-[1]Assumptions!$K$3))*(1-BG201),0)</f>
        <v/>
      </c>
      <c r="AY201" s="465" t="n">
        <v>18</v>
      </c>
      <c r="AZ201" s="465" t="n"/>
      <c r="BA201" s="465" t="n"/>
      <c r="BB201" s="468">
        <f>IFERROR(((IF(BA201&gt;0, BA201, IF(AY201&gt;0, AY201, IF(AZ201&gt;0, AZ201, 0)))))*INDEX(Assumptions!$B:$B,MATCH(Y201,Assumptions!$A:$A,0)),0)</f>
        <v/>
      </c>
      <c r="BC201" s="468">
        <f>IFERROR(((IF(BA201&gt;0, BA201, IF(AY201&gt;0, AY201, IF(AZ201&gt;0, AZ201, 0)))))*INDEX(Assumptions!$C:$C,MATCH(Y201,Assumptions!$A:$A,0)),0)</f>
        <v/>
      </c>
      <c r="BD201" s="468">
        <f>IFERROR(((IF(BA201&gt;0, BA201, IF(AY201&gt;0, AY201, IF(AZ201&gt;0, AZ201, 0)))))*INDEX(Assumptions!$D:$D,MATCH(Y201,Assumptions!$A:$A,0)),0)</f>
        <v/>
      </c>
      <c r="BE201" s="468">
        <f>IFERROR(((IF(BA201&gt;0, BA201, IF(AY201&gt;0, AY201, IF(AZ201&gt;0, AZ201, 0)))))*INDEX(Assumptions!$G:$G,MATCH(Z201,Assumptions!$F:$F,0)),0)</f>
        <v/>
      </c>
      <c r="BF201" s="468">
        <f>SUM(BB201:BE201)</f>
        <v/>
      </c>
      <c r="BG201" s="469">
        <f>IFERROR(INDEX(Assumptions!$B:$B,MATCH(Y201,Assumptions!$A:$A,0))+INDEX(Assumptions!$C:$C,MATCH(Y201,Assumptions!$A:$A,0))+INDEX(Assumptions!$D:$D,MATCH(Y201,Assumptions!$A:$A,0))+INDEX(Assumptions!$G:$G,MATCH(Z201,Assumptions!$F:$F,0)),0)</f>
        <v/>
      </c>
      <c r="BH201" s="465">
        <f>((IF(BA201&gt;0, BA201, IF(AZ201&gt;0, AZ201, 0))))+BF201</f>
        <v/>
      </c>
      <c r="BI201" s="465">
        <f>BL201/BK201</f>
        <v/>
      </c>
      <c r="BJ201" s="465">
        <f>BL201/2.38</f>
        <v/>
      </c>
      <c r="BK201" s="462" t="n">
        <v>2.5</v>
      </c>
      <c r="BL201" s="465" t="n">
        <v>99.95</v>
      </c>
      <c r="BM201" s="523">
        <f>IF(SUM(AZ201:BA201)=0,0,(BI201-BH201)/BI201)</f>
        <v/>
      </c>
      <c r="BN201" s="465">
        <f>AY201*CA201</f>
        <v/>
      </c>
      <c r="BO201" s="465" t="n"/>
      <c r="BP201" s="465" t="n"/>
      <c r="BQ201" s="685" t="n">
        <v>42524</v>
      </c>
      <c r="BR201" s="497" t="n">
        <v>42538</v>
      </c>
      <c r="BS201" s="497" t="n"/>
      <c r="BT201" s="472" t="n">
        <v>1</v>
      </c>
      <c r="BU201" s="497" t="n">
        <v>42625</v>
      </c>
      <c r="BV201" s="497" t="inlineStr">
        <is>
          <t>TBA</t>
        </is>
      </c>
      <c r="BW201" s="497" t="n"/>
      <c r="BX201" s="497" t="n">
        <v>42650</v>
      </c>
      <c r="BY201" s="494" t="n"/>
      <c r="BZ201" s="494" t="n"/>
      <c r="CA201" s="462" t="n">
        <v>15</v>
      </c>
      <c r="CB201" s="473" t="inlineStr">
        <is>
          <t>M</t>
        </is>
      </c>
      <c r="CC201" s="473" t="n"/>
      <c r="CD201" s="473" t="inlineStr">
        <is>
          <t>EX FTY; 22-10-2016</t>
        </is>
      </c>
      <c r="CE201" s="681" t="n"/>
      <c r="CF201" s="681" t="n"/>
      <c r="CG201" s="681" t="n"/>
      <c r="CH201" s="501" t="n"/>
      <c r="CI201" s="501" t="n"/>
      <c r="CJ201" s="501" t="n"/>
      <c r="CK201" s="694" t="n"/>
      <c r="CL201" s="480" t="n"/>
      <c r="CM201" s="480" t="n"/>
      <c r="CN201" s="480" t="n"/>
      <c r="CO201" s="480" t="n"/>
      <c r="CP201" s="480" t="n"/>
      <c r="CQ201" s="474" t="n"/>
      <c r="CR201" s="474" t="n"/>
      <c r="CS201" s="429" t="n"/>
      <c r="CT201" s="681" t="n"/>
      <c r="CU201" s="681" t="n"/>
      <c r="CV201" s="555" t="n"/>
      <c r="CW201" s="481" t="n"/>
      <c r="CX201" s="481" t="n"/>
      <c r="CY201" s="481" t="n"/>
      <c r="CZ201" s="481">
        <f>CY201*AR201</f>
        <v/>
      </c>
      <c r="DA201" s="481" t="n"/>
      <c r="DB201" s="481" t="n"/>
      <c r="DC201" s="481" t="n"/>
      <c r="DD201" s="481" t="inlineStr">
        <is>
          <t>-</t>
        </is>
      </c>
      <c r="DE201" s="684">
        <f>CY201*BI201</f>
        <v/>
      </c>
      <c r="DF201" s="684">
        <f>DE201-(CY201*BH201)</f>
        <v/>
      </c>
    </row>
    <row customFormat="1" customHeight="1" ht="15" r="202" s="535">
      <c r="A202" s="415" t="inlineStr">
        <is>
          <t>K170753072</t>
        </is>
      </c>
      <c r="B202" s="415" t="n">
        <v>1090400041</v>
      </c>
      <c r="C202" s="404" t="inlineStr">
        <is>
          <t>INDIGO</t>
        </is>
      </c>
      <c r="D202" s="487" t="inlineStr">
        <is>
          <t>PABLO 2P</t>
        </is>
      </c>
      <c r="E202" s="487" t="inlineStr">
        <is>
          <t>HEMP CHAMBRAY</t>
        </is>
      </c>
      <c r="F202" s="415" t="n">
        <v>1</v>
      </c>
      <c r="G202" s="405" t="n"/>
      <c r="H202" s="484" t="n"/>
      <c r="I202" s="487" t="n"/>
      <c r="J202" s="415" t="inlineStr">
        <is>
          <t>SHIRT</t>
        </is>
      </c>
      <c r="K202" s="487" t="n">
        <v>62053000</v>
      </c>
      <c r="L202" s="487" t="inlineStr">
        <is>
          <t>Men's or boys' shirts of man-made fibres (excl. knitted or crocheted, nightshirts, singlets and other vests)</t>
        </is>
      </c>
      <c r="M202" s="410" t="inlineStr">
        <is>
          <t>MEN</t>
        </is>
      </c>
      <c r="N202" s="487" t="n"/>
      <c r="O202" s="486" t="n"/>
      <c r="P202" s="411" t="inlineStr">
        <is>
          <t>TBC</t>
        </is>
      </c>
      <c r="Q202" s="508" t="inlineStr">
        <is>
          <t>Stone wash</t>
        </is>
      </c>
      <c r="R202" s="443" t="n"/>
      <c r="S202" s="443" t="n"/>
      <c r="T202" s="443" t="inlineStr">
        <is>
          <t>S - XXL</t>
        </is>
      </c>
      <c r="U202" s="416" t="inlineStr">
        <is>
          <t>-</t>
        </is>
      </c>
      <c r="V202" s="443" t="inlineStr">
        <is>
          <t>NEW</t>
        </is>
      </c>
      <c r="W202" s="443" t="n"/>
      <c r="X202" s="443" t="inlineStr">
        <is>
          <t>-</t>
        </is>
      </c>
      <c r="Y202" s="444" t="inlineStr">
        <is>
          <t>TUNISIA</t>
        </is>
      </c>
      <c r="Z202" s="428" t="inlineStr">
        <is>
          <t>ARTLAB</t>
        </is>
      </c>
      <c r="AA202" s="427" t="inlineStr">
        <is>
          <t>ARTLAB</t>
        </is>
      </c>
      <c r="AB202" s="427" t="inlineStr">
        <is>
          <t>INTERWASHING</t>
        </is>
      </c>
      <c r="AC202" s="487" t="inlineStr">
        <is>
          <t>HEMP CHAMBRAY</t>
        </is>
      </c>
      <c r="AD202" s="443" t="inlineStr">
        <is>
          <t>HEMPFORTEX</t>
        </is>
      </c>
      <c r="AE202" s="443" t="inlineStr">
        <is>
          <t>RE14473 YD-GW</t>
        </is>
      </c>
      <c r="AF202" s="443" t="n"/>
      <c r="AG202" s="443" t="n"/>
      <c r="AH202" s="443" t="inlineStr">
        <is>
          <t>100% Sustainable fabric</t>
        </is>
      </c>
      <c r="AI202" s="443" t="inlineStr">
        <is>
          <t>48% Recycled hemp &amp; organic cotton, 28% hemp, 24% organic cotton</t>
        </is>
      </c>
      <c r="AJ202" s="550" t="inlineStr">
        <is>
          <t>6,9 oz</t>
        </is>
      </c>
      <c r="AK202" s="421" t="inlineStr">
        <is>
          <t>$4,38</t>
        </is>
      </c>
      <c r="AL202" s="443" t="inlineStr">
        <is>
          <t>STOCK Artlab</t>
        </is>
      </c>
      <c r="AM202" s="443" t="n"/>
      <c r="AN202" s="443" t="inlineStr">
        <is>
          <t>50 MTRS. RESERVED, READY</t>
        </is>
      </c>
      <c r="AO202" s="443" t="n"/>
      <c r="AP202" s="419" t="n"/>
      <c r="AQ202" s="419" t="n"/>
      <c r="AR202" s="420" t="n"/>
      <c r="AS202" s="446" t="n"/>
      <c r="AT202" s="421" t="inlineStr">
        <is>
          <t>EUR</t>
        </is>
      </c>
      <c r="AU202" s="421" t="inlineStr">
        <is>
          <t>FOB</t>
        </is>
      </c>
      <c r="AV202" s="421" t="inlineStr">
        <is>
          <t>90 DAYS NETT</t>
        </is>
      </c>
      <c r="AW202" s="421" t="n">
        <v>21.5</v>
      </c>
      <c r="AX202" s="421">
        <f>IFERROR((BI202*(1-[1]Assumptions!$K$3))*(1-BG202),0)</f>
        <v/>
      </c>
      <c r="AY202" s="421" t="n">
        <v>18</v>
      </c>
      <c r="AZ202" s="421" t="n"/>
      <c r="BA202" s="576" t="n">
        <v>18</v>
      </c>
      <c r="BB202" s="422">
        <f>IFERROR(((IF(BA202&gt;0, BA202, IF(AZ202&gt;0, AZ202, 0))))*INDEX(Assumptions!$B:$B,MATCH(Y202,Assumptions!$A:$A,0)),0)</f>
        <v/>
      </c>
      <c r="BC202" s="422">
        <f>IFERROR(((IF(BA202&gt;0, BA202, IF(AZ202&gt;0, AZ202, 0))))*INDEX(Assumptions!$C:$C,MATCH(Y202,Assumptions!$A:$A,0)),0)</f>
        <v/>
      </c>
      <c r="BD202" s="422">
        <f>IFERROR(((IF(BA202&gt;0, BA202, IF(AZ202&gt;0, AZ202, 0))))*INDEX(Assumptions!$D:$D,MATCH(Y202,Assumptions!$A:$A,0)),0)</f>
        <v/>
      </c>
      <c r="BE202" s="422">
        <f>IFERROR(((IF(BA202&gt;0, BA202, IF(AZ202&gt;0, AZ202, 0))))*INDEX(Assumptions!$G:$G,MATCH(Z202,Assumptions!$F:$F,0)),0)</f>
        <v/>
      </c>
      <c r="BF202" s="422">
        <f>SUM(BB202:BE202)</f>
        <v/>
      </c>
      <c r="BG202" s="423">
        <f>IFERROR(INDEX(Assumptions!$B:$B,MATCH(Y202,Assumptions!$A:$A,0))+INDEX(Assumptions!$C:$C,MATCH(Y202,Assumptions!$A:$A,0))+INDEX(Assumptions!$D:$D,MATCH(Y202,Assumptions!$A:$A,0))+INDEX(Assumptions!$G:$G,MATCH(Z202,Assumptions!$F:$F,0)),0)</f>
        <v/>
      </c>
      <c r="BH202" s="421">
        <f>((IF(BA202&gt;0, BA202, IF(AZ202&gt;0, AZ202, 0))))+BF202</f>
        <v/>
      </c>
      <c r="BI202" s="421">
        <f>BL202/BK202</f>
        <v/>
      </c>
      <c r="BJ202" s="421">
        <f>BL202/2.38</f>
        <v/>
      </c>
      <c r="BK202" s="508" t="n">
        <v>2.5</v>
      </c>
      <c r="BL202" s="421" t="n">
        <v>119.95</v>
      </c>
      <c r="BM202" s="510">
        <f>IF(SUM(AZ202:BA202)=0,0,(BI202-BH202)/BI202)</f>
        <v/>
      </c>
      <c r="BN202" s="421">
        <f>AY202*CA202</f>
        <v/>
      </c>
      <c r="BO202" s="421" t="n"/>
      <c r="BP202" s="421" t="n"/>
      <c r="BQ202" s="679" t="n">
        <v>42524</v>
      </c>
      <c r="BR202" s="448" t="n">
        <v>42538</v>
      </c>
      <c r="BS202" s="448" t="n"/>
      <c r="BT202" s="427" t="n">
        <v>1</v>
      </c>
      <c r="BU202" s="497" t="inlineStr">
        <is>
          <t>ETD 09-09-2016 - TBA</t>
        </is>
      </c>
      <c r="BV202" s="448" t="n"/>
      <c r="BW202" s="448" t="n"/>
      <c r="BX202" s="448" t="n">
        <v>42650</v>
      </c>
      <c r="BY202" s="428" t="inlineStr">
        <is>
          <t>Style named MAX before</t>
        </is>
      </c>
      <c r="BZ202" s="428" t="n"/>
      <c r="CA202" s="508" t="n">
        <v>15</v>
      </c>
      <c r="CB202" s="429" t="inlineStr">
        <is>
          <t>M</t>
        </is>
      </c>
      <c r="CC202" s="429" t="n">
        <v>3</v>
      </c>
      <c r="CD202" s="429" t="inlineStr">
        <is>
          <t>EX FTY; 22-10-2016</t>
        </is>
      </c>
      <c r="CE202" s="675" t="n"/>
      <c r="CF202" s="675" t="n"/>
      <c r="CG202" s="675" t="n"/>
      <c r="CH202" s="489" t="inlineStr">
        <is>
          <t>M - L - XL</t>
        </is>
      </c>
      <c r="CI202" s="489" t="n"/>
      <c r="CJ202" s="489" t="n">
        <v>42831</v>
      </c>
      <c r="CK202" s="690" t="n"/>
      <c r="CL202" s="435" t="inlineStr">
        <is>
          <t>wait for washed sleeve, check thread colours</t>
        </is>
      </c>
      <c r="CM202" s="435" t="n"/>
      <c r="CN202" s="435" t="n">
        <v>42863</v>
      </c>
      <c r="CO202" s="435" t="n"/>
      <c r="CP202" s="435" t="n"/>
      <c r="CQ202" s="430" t="n">
        <v>42957</v>
      </c>
      <c r="CR202" s="430" t="inlineStr">
        <is>
          <t>tunisia</t>
        </is>
      </c>
      <c r="CS202" s="429" t="n">
        <v>5</v>
      </c>
      <c r="CT202" s="675" t="n"/>
      <c r="CU202" s="675" t="n"/>
      <c r="CV202" s="490" t="n"/>
      <c r="CW202" s="438" t="n"/>
      <c r="CX202" s="438" t="n"/>
      <c r="CY202" s="438" t="n">
        <v>72</v>
      </c>
      <c r="CZ202" s="439">
        <f>CY202*AR202</f>
        <v/>
      </c>
      <c r="DA202" s="438" t="n"/>
      <c r="DB202" s="438" t="n"/>
      <c r="DC202" s="438" t="n"/>
      <c r="DD202" s="438" t="n">
        <v>4013409</v>
      </c>
      <c r="DE202" s="678">
        <f>CY202*BI202</f>
        <v/>
      </c>
      <c r="DF202" s="678">
        <f>DE202-(CY202*BH202)</f>
        <v/>
      </c>
    </row>
    <row customFormat="1" customHeight="1" ht="15" r="203" s="584">
      <c r="A203" s="415" t="inlineStr">
        <is>
          <t>K170753080</t>
        </is>
      </c>
      <c r="B203" s="415" t="n">
        <v>1060200142</v>
      </c>
      <c r="C203" s="404" t="inlineStr">
        <is>
          <t>BROWN</t>
        </is>
      </c>
      <c r="D203" s="487" t="inlineStr">
        <is>
          <t>NIKOLAI</t>
        </is>
      </c>
      <c r="E203" s="487" t="inlineStr">
        <is>
          <t>MUSTARD</t>
        </is>
      </c>
      <c r="F203" s="415" t="n">
        <v>1</v>
      </c>
      <c r="G203" s="505" t="n"/>
      <c r="H203" s="674" t="n"/>
      <c r="I203" s="487" t="n"/>
      <c r="J203" s="415" t="inlineStr">
        <is>
          <t>JACKET</t>
        </is>
      </c>
      <c r="K203" s="408" t="n">
        <v>62033290</v>
      </c>
      <c r="L203" s="415" t="inlineStr">
        <is>
          <t>Men's or boys' jackets and blazers of cotton (excl. knitted or crocheted, industrial and occupational, and wind-jackets and similar articles)</t>
        </is>
      </c>
      <c r="M203" s="410" t="inlineStr">
        <is>
          <t>MEN</t>
        </is>
      </c>
      <c r="N203" s="487" t="n"/>
      <c r="O203" s="486" t="inlineStr">
        <is>
          <t>25-3</t>
        </is>
      </c>
      <c r="P203" s="411" t="inlineStr">
        <is>
          <t>NON BLEACH</t>
        </is>
      </c>
      <c r="Q203" s="506" t="inlineStr">
        <is>
          <t>GMD follow colour card</t>
        </is>
      </c>
      <c r="R203" s="443" t="inlineStr">
        <is>
          <t>-</t>
        </is>
      </c>
      <c r="S203" s="443" t="inlineStr">
        <is>
          <t>GMD CORDUROY SHIRT</t>
        </is>
      </c>
      <c r="T203" s="443" t="inlineStr">
        <is>
          <t>S - XXL</t>
        </is>
      </c>
      <c r="U203" s="416" t="inlineStr">
        <is>
          <t>-</t>
        </is>
      </c>
      <c r="V203" s="443" t="inlineStr">
        <is>
          <t>NEW</t>
        </is>
      </c>
      <c r="W203" s="443" t="n"/>
      <c r="X203" s="508" t="inlineStr">
        <is>
          <t>-</t>
        </is>
      </c>
      <c r="Y203" s="444" t="inlineStr">
        <is>
          <t>TUNISIA</t>
        </is>
      </c>
      <c r="Z203" s="428" t="inlineStr">
        <is>
          <t>ARTLAB</t>
        </is>
      </c>
      <c r="AA203" s="428" t="inlineStr">
        <is>
          <t>ARTLAB</t>
        </is>
      </c>
      <c r="AB203" s="428" t="inlineStr">
        <is>
          <t>BLUE &amp; DYE</t>
        </is>
      </c>
      <c r="AC203" s="487" t="n"/>
      <c r="AD203" s="443" t="inlineStr">
        <is>
          <t>NORTHERN LINEN</t>
        </is>
      </c>
      <c r="AE203" s="443" t="inlineStr">
        <is>
          <t>14699 GR Ecru</t>
        </is>
      </c>
      <c r="AF203" s="443" t="n"/>
      <c r="AG203" s="415" t="inlineStr">
        <is>
          <t>TBC</t>
        </is>
      </c>
      <c r="AH203" s="506" t="inlineStr">
        <is>
          <t>50% Sustainable fabric</t>
        </is>
      </c>
      <c r="AI203" s="443" t="inlineStr">
        <is>
          <t>50% Linen, 50% cotton</t>
        </is>
      </c>
      <c r="AJ203" s="506" t="inlineStr">
        <is>
          <t>290g</t>
        </is>
      </c>
      <c r="AK203" s="506" t="inlineStr">
        <is>
          <t>€ 5,25 / 145</t>
        </is>
      </c>
      <c r="AL203" s="506" t="n">
        <v>500</v>
      </c>
      <c r="AM203" s="506" t="inlineStr">
        <is>
          <t>8-10W</t>
        </is>
      </c>
      <c r="AN203" s="443" t="n"/>
      <c r="AO203" s="443" t="n"/>
      <c r="AP203" s="419" t="n"/>
      <c r="AQ203" s="419" t="n"/>
      <c r="AR203" s="420" t="n">
        <v>1.69</v>
      </c>
      <c r="AS203" s="446" t="n"/>
      <c r="AT203" s="421" t="inlineStr">
        <is>
          <t>EUR</t>
        </is>
      </c>
      <c r="AU203" s="421" t="inlineStr">
        <is>
          <t>FOB</t>
        </is>
      </c>
      <c r="AV203" s="421" t="inlineStr">
        <is>
          <t>90 DAYS NETT</t>
        </is>
      </c>
      <c r="AW203" s="421" t="inlineStr">
        <is>
          <t>cfmd</t>
        </is>
      </c>
      <c r="AX203" s="421">
        <f>IFERROR((BI203*(1-[1]Assumptions!$K$3))*(1-BG203),0)</f>
        <v/>
      </c>
      <c r="AY203" s="421" t="n">
        <v>60</v>
      </c>
      <c r="AZ203" s="421" t="n"/>
      <c r="BA203" s="421" t="n">
        <v>31</v>
      </c>
      <c r="BB203" s="422">
        <f>IFERROR(((IF(BA203&gt;0, BA203, IF(AZ203&gt;0, AZ203, 0))))*INDEX(Assumptions!$B:$B,MATCH(Y203,Assumptions!$A:$A,0)),0)</f>
        <v/>
      </c>
      <c r="BC203" s="422">
        <f>IFERROR(((IF(BA203&gt;0, BA203, IF(AZ203&gt;0, AZ203, 0))))*INDEX(Assumptions!$C:$C,MATCH(Y203,Assumptions!$A:$A,0)),0)</f>
        <v/>
      </c>
      <c r="BD203" s="422">
        <f>IFERROR(((IF(BA203&gt;0, BA203, IF(AZ203&gt;0, AZ203, 0))))*INDEX(Assumptions!$D:$D,MATCH(Y203,Assumptions!$A:$A,0)),0)</f>
        <v/>
      </c>
      <c r="BE203" s="422">
        <f>IFERROR(((IF(BA203&gt;0, BA203, IF(AZ203&gt;0, AZ203, 0))))*INDEX(Assumptions!$G:$G,MATCH(Z203,Assumptions!$F:$F,0)),0)</f>
        <v/>
      </c>
      <c r="BF203" s="422">
        <f>SUM(BB203:BE203)</f>
        <v/>
      </c>
      <c r="BG203" s="423">
        <f>IFERROR(INDEX(Assumptions!$B:$B,MATCH(Y203,Assumptions!$A:$A,0))+INDEX(Assumptions!$C:$C,MATCH(Y203,Assumptions!$A:$A,0))+INDEX(Assumptions!$D:$D,MATCH(Y203,Assumptions!$A:$A,0))+INDEX(Assumptions!$G:$G,MATCH(Z203,Assumptions!$F:$F,0)),0)</f>
        <v/>
      </c>
      <c r="BH203" s="421">
        <f>((IF(BA203&gt;0, BA203, IF(AZ203&gt;0, AZ203, 0))))+BF203</f>
        <v/>
      </c>
      <c r="BI203" s="421">
        <f>BL203/BK203</f>
        <v/>
      </c>
      <c r="BJ203" s="421">
        <f>BL203/2.38</f>
        <v/>
      </c>
      <c r="BK203" s="508" t="n">
        <v>2.5</v>
      </c>
      <c r="BL203" s="421" t="n">
        <v>159.95</v>
      </c>
      <c r="BM203" s="510">
        <f>IF(SUM(AZ203:BA203)=0,0,(BI203-BH203)/BI203)</f>
        <v/>
      </c>
      <c r="BN203" s="421">
        <f>AY203*CA203</f>
        <v/>
      </c>
      <c r="BO203" s="421" t="n">
        <v>2.2</v>
      </c>
      <c r="BP203" s="421" t="n">
        <v>3.15</v>
      </c>
      <c r="BQ203" s="679" t="n">
        <v>42524</v>
      </c>
      <c r="BR203" s="448" t="n"/>
      <c r="BS203" s="448" t="n"/>
      <c r="BT203" s="427" t="inlineStr">
        <is>
          <t>1</t>
        </is>
      </c>
      <c r="BU203" s="448" t="n">
        <v>42571</v>
      </c>
      <c r="BV203" s="448" t="n">
        <v>42625</v>
      </c>
      <c r="BW203" s="448" t="n"/>
      <c r="BX203" s="448" t="n">
        <v>42650</v>
      </c>
      <c r="BY203" s="428" t="inlineStr">
        <is>
          <t>FIT APPROVED - WAIT FOR EMBROIDERY MOCK UP</t>
        </is>
      </c>
      <c r="BZ203" s="428" t="inlineStr">
        <is>
          <t>correct FOB?!?</t>
        </is>
      </c>
      <c r="CA203" s="508" t="n">
        <v>18</v>
      </c>
      <c r="CB203" s="429" t="inlineStr">
        <is>
          <t>M</t>
        </is>
      </c>
      <c r="CC203" s="429" t="n">
        <v>3</v>
      </c>
      <c r="CD203" s="430" t="n">
        <v>42669</v>
      </c>
      <c r="CE203" s="675" t="n"/>
      <c r="CF203" s="675" t="n"/>
      <c r="CG203" s="675" t="n"/>
      <c r="CH203" s="489" t="inlineStr">
        <is>
          <t>M</t>
        </is>
      </c>
      <c r="CI203" s="676" t="n">
        <v>42767</v>
      </c>
      <c r="CJ203" s="433" t="n">
        <v>42747</v>
      </c>
      <c r="CK203" s="677" t="n">
        <v>42815</v>
      </c>
      <c r="CL203" s="435" t="inlineStr">
        <is>
          <t>NEW FIT</t>
        </is>
      </c>
      <c r="CM203" s="435" t="n">
        <v>42852</v>
      </c>
      <c r="CN203" s="435" t="n">
        <v>42877</v>
      </c>
      <c r="CO203" s="435" t="n"/>
      <c r="CP203" s="435" t="n"/>
      <c r="CQ203" s="430" t="n">
        <v>42957</v>
      </c>
      <c r="CR203" s="430" t="inlineStr">
        <is>
          <t>Amsterdam</t>
        </is>
      </c>
      <c r="CS203" s="429" t="n"/>
      <c r="CT203" s="675" t="n"/>
      <c r="CU203" s="675" t="n"/>
      <c r="CV203" s="490" t="n"/>
      <c r="CW203" s="438" t="n"/>
      <c r="CX203" s="438" t="n"/>
      <c r="CY203" s="438" t="n">
        <v>114</v>
      </c>
      <c r="CZ203" s="439">
        <f>CY203*AR203</f>
        <v/>
      </c>
      <c r="DA203" s="438" t="n"/>
      <c r="DB203" s="438" t="n"/>
      <c r="DC203" s="438" t="n"/>
      <c r="DD203" s="438" t="n">
        <v>4013309</v>
      </c>
      <c r="DE203" s="678">
        <f>CY203*BI203</f>
        <v/>
      </c>
      <c r="DF203" s="678">
        <f>DE203-(CY203*BH203)</f>
        <v/>
      </c>
      <c r="DG203" s="568" t="n"/>
      <c r="DH203" s="568" t="n"/>
      <c r="DI203" s="568" t="n"/>
      <c r="DJ203" s="568" t="n"/>
      <c r="DK203" s="568" t="n"/>
      <c r="DL203" s="568" t="n"/>
      <c r="DM203" s="568" t="n"/>
      <c r="DN203" s="568" t="n"/>
      <c r="DO203" s="568" t="n"/>
      <c r="DP203" s="568" t="n"/>
    </row>
    <row customFormat="1" customHeight="1" ht="15" r="204" s="584">
      <c r="A204" s="415" t="inlineStr">
        <is>
          <t>K170753081</t>
        </is>
      </c>
      <c r="B204" s="415" t="n">
        <v>1060200147</v>
      </c>
      <c r="C204" s="404" t="inlineStr">
        <is>
          <t>BROWN</t>
        </is>
      </c>
      <c r="D204" s="487" t="inlineStr">
        <is>
          <t>NIKOLAI</t>
        </is>
      </c>
      <c r="E204" s="487" t="inlineStr">
        <is>
          <t>FOREST NIGHT</t>
        </is>
      </c>
      <c r="F204" s="415" t="n">
        <v>2</v>
      </c>
      <c r="G204" s="405" t="n"/>
      <c r="H204" s="686" t="n">
        <v>42676</v>
      </c>
      <c r="I204" s="487" t="n"/>
      <c r="J204" s="415" t="inlineStr">
        <is>
          <t>JACKET</t>
        </is>
      </c>
      <c r="K204" s="408" t="n">
        <v>62033290</v>
      </c>
      <c r="L204" s="415" t="inlineStr">
        <is>
          <t>Men's or boys' jackets and blazers of cotton (excl. knitted or crocheted, industrial and occupational, and wind-jackets and similar articles)</t>
        </is>
      </c>
      <c r="M204" s="410" t="inlineStr">
        <is>
          <t>MEN</t>
        </is>
      </c>
      <c r="N204" s="487" t="n"/>
      <c r="O204" s="486" t="n"/>
      <c r="P204" s="411" t="inlineStr">
        <is>
          <t>NON BLEACH</t>
        </is>
      </c>
      <c r="Q204" s="506" t="inlineStr">
        <is>
          <t>GMD follow colour card</t>
        </is>
      </c>
      <c r="R204" s="443" t="inlineStr">
        <is>
          <t>-</t>
        </is>
      </c>
      <c r="S204" s="443" t="inlineStr">
        <is>
          <t>GMD CORDUROY SHIRT</t>
        </is>
      </c>
      <c r="T204" s="443" t="inlineStr">
        <is>
          <t>S - XXL</t>
        </is>
      </c>
      <c r="U204" s="416" t="inlineStr">
        <is>
          <t>-</t>
        </is>
      </c>
      <c r="V204" s="443" t="inlineStr">
        <is>
          <t>NEW</t>
        </is>
      </c>
      <c r="W204" s="443" t="n"/>
      <c r="X204" s="443" t="inlineStr">
        <is>
          <t>-</t>
        </is>
      </c>
      <c r="Y204" s="444" t="inlineStr">
        <is>
          <t>TUNISIA</t>
        </is>
      </c>
      <c r="Z204" s="428" t="inlineStr">
        <is>
          <t>ARTLAB</t>
        </is>
      </c>
      <c r="AA204" s="428" t="inlineStr">
        <is>
          <t>ARTLAB</t>
        </is>
      </c>
      <c r="AB204" s="428" t="inlineStr">
        <is>
          <t>BLUE &amp; DYE</t>
        </is>
      </c>
      <c r="AC204" s="487" t="n"/>
      <c r="AD204" s="443" t="inlineStr">
        <is>
          <t>NORTHERN LINEN</t>
        </is>
      </c>
      <c r="AE204" s="443" t="inlineStr">
        <is>
          <t>14699 GR Ecru</t>
        </is>
      </c>
      <c r="AF204" s="443" t="n"/>
      <c r="AG204" s="415" t="inlineStr">
        <is>
          <t>TBC</t>
        </is>
      </c>
      <c r="AH204" s="506" t="inlineStr">
        <is>
          <t>50% Sustainable fabric</t>
        </is>
      </c>
      <c r="AI204" s="443" t="inlineStr">
        <is>
          <t>50% Linen, 50% cotton</t>
        </is>
      </c>
      <c r="AJ204" s="506" t="inlineStr">
        <is>
          <t>290g</t>
        </is>
      </c>
      <c r="AK204" s="506" t="inlineStr">
        <is>
          <t>€ 5,25 / 145</t>
        </is>
      </c>
      <c r="AL204" s="506" t="n">
        <v>500</v>
      </c>
      <c r="AM204" s="506" t="inlineStr">
        <is>
          <t>8-10W</t>
        </is>
      </c>
      <c r="AN204" s="443" t="n"/>
      <c r="AO204" s="443" t="n"/>
      <c r="AP204" s="419" t="n"/>
      <c r="AQ204" s="419" t="n"/>
      <c r="AR204" s="420" t="n">
        <v>1.69</v>
      </c>
      <c r="AS204" s="446" t="n"/>
      <c r="AT204" s="421" t="inlineStr">
        <is>
          <t>EUR</t>
        </is>
      </c>
      <c r="AU204" s="421" t="inlineStr">
        <is>
          <t>FOB</t>
        </is>
      </c>
      <c r="AV204" s="421" t="inlineStr">
        <is>
          <t>90 DAYS NETT</t>
        </is>
      </c>
      <c r="AW204" s="421" t="inlineStr">
        <is>
          <t>cfmd</t>
        </is>
      </c>
      <c r="AX204" s="421">
        <f>IFERROR((BI204*(1-[1]Assumptions!$K$3))*(1-BG204),0)</f>
        <v/>
      </c>
      <c r="AY204" s="421" t="n"/>
      <c r="AZ204" s="421" t="n"/>
      <c r="BA204" s="421" t="n">
        <v>24.9</v>
      </c>
      <c r="BB204" s="422">
        <f>IFERROR(((IF(BA204&gt;0, BA204, IF(AZ204&gt;0, AZ204, 0))))*INDEX(Assumptions!$B:$B,MATCH(Y204,Assumptions!$A:$A,0)),0)</f>
        <v/>
      </c>
      <c r="BC204" s="422">
        <f>IFERROR(((IF(BA204&gt;0, BA204, IF(AZ204&gt;0, AZ204, 0))))*INDEX(Assumptions!$C:$C,MATCH(Y204,Assumptions!$A:$A,0)),0)</f>
        <v/>
      </c>
      <c r="BD204" s="422">
        <f>IFERROR(((IF(BA204&gt;0, BA204, IF(AZ204&gt;0, AZ204, 0))))*INDEX(Assumptions!$D:$D,MATCH(Y204,Assumptions!$A:$A,0)),0)</f>
        <v/>
      </c>
      <c r="BE204" s="422">
        <f>IFERROR(((IF(BA204&gt;0, BA204, IF(AZ204&gt;0, AZ204, 0))))*INDEX(Assumptions!$G:$G,MATCH(Z204,Assumptions!$F:$F,0)),0)</f>
        <v/>
      </c>
      <c r="BF204" s="422">
        <f>SUM(BB204:BE204)</f>
        <v/>
      </c>
      <c r="BG204" s="423">
        <f>IFERROR(INDEX(Assumptions!$B:$B,MATCH(Y204,Assumptions!$A:$A,0))+INDEX(Assumptions!$C:$C,MATCH(Y204,Assumptions!$A:$A,0))+INDEX(Assumptions!$D:$D,MATCH(Y204,Assumptions!$A:$A,0))+INDEX(Assumptions!$G:$G,MATCH(Z204,Assumptions!$F:$F,0)),0)</f>
        <v/>
      </c>
      <c r="BH204" s="421">
        <f>((IF(BA204&gt;0, BA204, IF(AZ204&gt;0, AZ204, 0))))+BF204</f>
        <v/>
      </c>
      <c r="BI204" s="421">
        <f>BL204/BK204</f>
        <v/>
      </c>
      <c r="BJ204" s="421">
        <f>BL204/2.38</f>
        <v/>
      </c>
      <c r="BK204" s="508" t="n">
        <v>2.5</v>
      </c>
      <c r="BL204" s="421" t="n">
        <v>159.95</v>
      </c>
      <c r="BM204" s="510">
        <f>IF(SUM(AZ204:BA204)=0,0,(BI204-BH204)/BI204)</f>
        <v/>
      </c>
      <c r="BN204" s="421">
        <f>AY204*CA204</f>
        <v/>
      </c>
      <c r="BO204" s="421" t="n">
        <v>2.2</v>
      </c>
      <c r="BP204" s="421" t="n">
        <v>3.15</v>
      </c>
      <c r="BQ204" s="679" t="n"/>
      <c r="BR204" s="448" t="n"/>
      <c r="BS204" s="448" t="n"/>
      <c r="BT204" s="427" t="n"/>
      <c r="BU204" s="497" t="n"/>
      <c r="BV204" s="448" t="n"/>
      <c r="BW204" s="448" t="n"/>
      <c r="BX204" s="448" t="n"/>
      <c r="BY204" s="428" t="n"/>
      <c r="BZ204" s="428" t="inlineStr">
        <is>
          <t>correct FOB?!?</t>
        </is>
      </c>
      <c r="CA204" s="508" t="n">
        <v>3</v>
      </c>
      <c r="CB204" s="429" t="inlineStr">
        <is>
          <t>M</t>
        </is>
      </c>
      <c r="CC204" s="429" t="n">
        <v>3</v>
      </c>
      <c r="CD204" s="430" t="n">
        <v>42704</v>
      </c>
      <c r="CE204" s="675" t="n"/>
      <c r="CF204" s="675" t="n"/>
      <c r="CG204" s="675" t="n"/>
      <c r="CH204" s="489" t="inlineStr">
        <is>
          <t>N/A</t>
        </is>
      </c>
      <c r="CI204" s="676" t="n">
        <v>42767</v>
      </c>
      <c r="CJ204" s="433" t="inlineStr">
        <is>
          <t>N/A</t>
        </is>
      </c>
      <c r="CK204" s="690" t="n"/>
      <c r="CL204" s="435" t="n"/>
      <c r="CM204" s="435" t="n"/>
      <c r="CN204" s="435" t="n">
        <v>42877</v>
      </c>
      <c r="CO204" s="435" t="n"/>
      <c r="CP204" s="435" t="n"/>
      <c r="CQ204" s="430" t="n">
        <v>42957</v>
      </c>
      <c r="CR204" s="430" t="n"/>
      <c r="CS204" s="429" t="n"/>
      <c r="CT204" s="675" t="n"/>
      <c r="CU204" s="675" t="n"/>
      <c r="CV204" s="490" t="n"/>
      <c r="CW204" s="438" t="n"/>
      <c r="CX204" s="438" t="n"/>
      <c r="CY204" s="438" t="n">
        <v>100</v>
      </c>
      <c r="CZ204" s="439">
        <f>CY204*AR204</f>
        <v/>
      </c>
      <c r="DA204" s="438" t="n"/>
      <c r="DB204" s="438" t="n"/>
      <c r="DC204" s="438" t="n"/>
      <c r="DD204" s="438" t="n">
        <v>4013417</v>
      </c>
      <c r="DE204" s="678">
        <f>CY204*BI204</f>
        <v/>
      </c>
      <c r="DF204" s="678">
        <f>DE204-(CY204*BH204)</f>
        <v/>
      </c>
      <c r="DG204" s="530" t="n"/>
      <c r="DH204" s="530" t="n"/>
      <c r="DI204" s="530" t="n"/>
      <c r="DJ204" s="530" t="n"/>
      <c r="DK204" s="530" t="n"/>
      <c r="DL204" s="530" t="n"/>
      <c r="DM204" s="530" t="n"/>
      <c r="DN204" s="530" t="n"/>
      <c r="DO204" s="530" t="n"/>
      <c r="DP204" s="530" t="n"/>
    </row>
    <row customFormat="1" customHeight="1" ht="15" r="205" s="584">
      <c r="A205" s="415" t="inlineStr">
        <is>
          <t>K170753082</t>
        </is>
      </c>
      <c r="B205" s="415" t="n">
        <v>1060200146</v>
      </c>
      <c r="C205" s="404" t="inlineStr">
        <is>
          <t>NAVY</t>
        </is>
      </c>
      <c r="D205" s="487" t="inlineStr">
        <is>
          <t>NIKOLAI</t>
        </is>
      </c>
      <c r="E205" s="487" t="inlineStr">
        <is>
          <t>NAVY</t>
        </is>
      </c>
      <c r="F205" s="415" t="n">
        <v>1</v>
      </c>
      <c r="G205" s="405" t="n"/>
      <c r="H205" s="686" t="n">
        <v>42676</v>
      </c>
      <c r="I205" s="487" t="n"/>
      <c r="J205" s="415" t="inlineStr">
        <is>
          <t>JACKET</t>
        </is>
      </c>
      <c r="K205" s="408" t="n">
        <v>62033290</v>
      </c>
      <c r="L205" s="415" t="inlineStr">
        <is>
          <t>Men's or boys' jackets and blazers of cotton (excl. knitted or crocheted, industrial and occupational, and wind-jackets and similar articles)</t>
        </is>
      </c>
      <c r="M205" s="410" t="inlineStr">
        <is>
          <t>MEN</t>
        </is>
      </c>
      <c r="N205" s="487" t="n"/>
      <c r="O205" s="486" t="n"/>
      <c r="P205" s="411" t="inlineStr">
        <is>
          <t>NON BLEACH</t>
        </is>
      </c>
      <c r="Q205" s="506" t="inlineStr">
        <is>
          <t>GMD follow colour card</t>
        </is>
      </c>
      <c r="R205" s="443" t="inlineStr">
        <is>
          <t>-</t>
        </is>
      </c>
      <c r="S205" s="443" t="inlineStr">
        <is>
          <t>GMD CORDUROY SHIRT</t>
        </is>
      </c>
      <c r="T205" s="443" t="inlineStr">
        <is>
          <t>S - XXL</t>
        </is>
      </c>
      <c r="U205" s="416" t="inlineStr">
        <is>
          <t>-</t>
        </is>
      </c>
      <c r="V205" s="443" t="inlineStr">
        <is>
          <t>NEW</t>
        </is>
      </c>
      <c r="W205" s="443" t="n"/>
      <c r="X205" s="443" t="inlineStr">
        <is>
          <t>-</t>
        </is>
      </c>
      <c r="Y205" s="444" t="inlineStr">
        <is>
          <t>TUNISIA</t>
        </is>
      </c>
      <c r="Z205" s="428" t="inlineStr">
        <is>
          <t>ARTLAB</t>
        </is>
      </c>
      <c r="AA205" s="428" t="inlineStr">
        <is>
          <t>ARTLAB</t>
        </is>
      </c>
      <c r="AB205" s="428" t="inlineStr">
        <is>
          <t>BLUE &amp; DYE</t>
        </is>
      </c>
      <c r="AC205" s="487" t="n"/>
      <c r="AD205" s="443" t="inlineStr">
        <is>
          <t>NORTHERN LINEN</t>
        </is>
      </c>
      <c r="AE205" s="443" t="inlineStr">
        <is>
          <t>14699 GR Ecru</t>
        </is>
      </c>
      <c r="AF205" s="443" t="n"/>
      <c r="AG205" s="415" t="inlineStr">
        <is>
          <t>TBC</t>
        </is>
      </c>
      <c r="AH205" s="506" t="inlineStr">
        <is>
          <t>50% Sustainable fabric</t>
        </is>
      </c>
      <c r="AI205" s="443" t="inlineStr">
        <is>
          <t>50% Linen, 50% cotton</t>
        </is>
      </c>
      <c r="AJ205" s="506" t="inlineStr">
        <is>
          <t>290g</t>
        </is>
      </c>
      <c r="AK205" s="506" t="inlineStr">
        <is>
          <t>€ 5,25 / 145</t>
        </is>
      </c>
      <c r="AL205" s="506" t="n">
        <v>500</v>
      </c>
      <c r="AM205" s="506" t="inlineStr">
        <is>
          <t>8-10W</t>
        </is>
      </c>
      <c r="AN205" s="443" t="n"/>
      <c r="AO205" s="443" t="n"/>
      <c r="AP205" s="419" t="n"/>
      <c r="AQ205" s="419" t="n"/>
      <c r="AR205" s="420" t="n">
        <v>1.69</v>
      </c>
      <c r="AS205" s="446" t="n"/>
      <c r="AT205" s="421" t="inlineStr">
        <is>
          <t>EUR</t>
        </is>
      </c>
      <c r="AU205" s="421" t="inlineStr">
        <is>
          <t>FOB</t>
        </is>
      </c>
      <c r="AV205" s="421" t="inlineStr">
        <is>
          <t>90 DAYS NETT</t>
        </is>
      </c>
      <c r="AW205" s="421" t="inlineStr">
        <is>
          <t>cfmd</t>
        </is>
      </c>
      <c r="AX205" s="421">
        <f>IFERROR((BI205*(1-[1]Assumptions!$K$3))*(1-BG205),0)</f>
        <v/>
      </c>
      <c r="AY205" s="421" t="n"/>
      <c r="AZ205" s="421" t="n"/>
      <c r="BA205" s="421" t="n">
        <v>24.9</v>
      </c>
      <c r="BB205" s="422">
        <f>IFERROR(((IF(BA205&gt;0, BA205, IF(AZ205&gt;0, AZ205, 0))))*INDEX(Assumptions!$B:$B,MATCH(Y205,Assumptions!$A:$A,0)),0)</f>
        <v/>
      </c>
      <c r="BC205" s="422">
        <f>IFERROR(((IF(BA205&gt;0, BA205, IF(AZ205&gt;0, AZ205, 0))))*INDEX(Assumptions!$C:$C,MATCH(Y205,Assumptions!$A:$A,0)),0)</f>
        <v/>
      </c>
      <c r="BD205" s="422">
        <f>IFERROR(((IF(BA205&gt;0, BA205, IF(AZ205&gt;0, AZ205, 0))))*INDEX(Assumptions!$D:$D,MATCH(Y205,Assumptions!$A:$A,0)),0)</f>
        <v/>
      </c>
      <c r="BE205" s="422">
        <f>IFERROR(((IF(BA205&gt;0, BA205, IF(AZ205&gt;0, AZ205, 0))))*INDEX(Assumptions!$G:$G,MATCH(Z205,Assumptions!$F:$F,0)),0)</f>
        <v/>
      </c>
      <c r="BF205" s="422">
        <f>SUM(BB205:BE205)</f>
        <v/>
      </c>
      <c r="BG205" s="423">
        <f>IFERROR(INDEX(Assumptions!$B:$B,MATCH(Y205,Assumptions!$A:$A,0))+INDEX(Assumptions!$C:$C,MATCH(Y205,Assumptions!$A:$A,0))+INDEX(Assumptions!$D:$D,MATCH(Y205,Assumptions!$A:$A,0))+INDEX(Assumptions!$G:$G,MATCH(Z205,Assumptions!$F:$F,0)),0)</f>
        <v/>
      </c>
      <c r="BH205" s="421">
        <f>((IF(BA205&gt;0, BA205, IF(AZ205&gt;0, AZ205, 0))))+BF205</f>
        <v/>
      </c>
      <c r="BI205" s="421">
        <f>BL205/BK205</f>
        <v/>
      </c>
      <c r="BJ205" s="421">
        <f>BL205/2.38</f>
        <v/>
      </c>
      <c r="BK205" s="508" t="n">
        <v>2.5</v>
      </c>
      <c r="BL205" s="421" t="n">
        <v>159.95</v>
      </c>
      <c r="BM205" s="510">
        <f>IF(SUM(AZ205:BA205)=0,0,(BI205-BH205)/BI205)</f>
        <v/>
      </c>
      <c r="BN205" s="421">
        <f>AY205*CA205</f>
        <v/>
      </c>
      <c r="BO205" s="421" t="n">
        <v>2.2</v>
      </c>
      <c r="BP205" s="421" t="n">
        <v>3.15</v>
      </c>
      <c r="BQ205" s="679" t="n"/>
      <c r="BR205" s="448" t="n"/>
      <c r="BS205" s="448" t="n"/>
      <c r="BT205" s="427" t="n"/>
      <c r="BU205" s="497" t="n"/>
      <c r="BV205" s="448" t="n"/>
      <c r="BW205" s="448" t="n"/>
      <c r="BX205" s="448" t="n"/>
      <c r="BY205" s="428" t="n"/>
      <c r="BZ205" s="428" t="inlineStr">
        <is>
          <t>correct FOB?!?</t>
        </is>
      </c>
      <c r="CA205" s="508" t="n">
        <v>3</v>
      </c>
      <c r="CB205" s="429" t="inlineStr">
        <is>
          <t>M</t>
        </is>
      </c>
      <c r="CC205" s="429" t="n">
        <v>3</v>
      </c>
      <c r="CD205" s="430" t="n">
        <v>42704</v>
      </c>
      <c r="CE205" s="675" t="n"/>
      <c r="CF205" s="675" t="n"/>
      <c r="CG205" s="675" t="n"/>
      <c r="CH205" s="489" t="inlineStr">
        <is>
          <t>N/A</t>
        </is>
      </c>
      <c r="CI205" s="676" t="n">
        <v>42767</v>
      </c>
      <c r="CJ205" s="433" t="inlineStr">
        <is>
          <t>N/A</t>
        </is>
      </c>
      <c r="CK205" s="690" t="n"/>
      <c r="CL205" s="435" t="n"/>
      <c r="CM205" s="435" t="n"/>
      <c r="CN205" s="435" t="n">
        <v>42877</v>
      </c>
      <c r="CO205" s="435" t="n"/>
      <c r="CP205" s="435" t="n"/>
      <c r="CQ205" s="430" t="n">
        <v>42957</v>
      </c>
      <c r="CR205" s="430" t="inlineStr">
        <is>
          <t>Tunisia</t>
        </is>
      </c>
      <c r="CS205" s="429" t="inlineStr">
        <is>
          <t>5</t>
        </is>
      </c>
      <c r="CT205" s="675" t="inlineStr">
        <is>
          <t>.- 1.5 too -2 cm G5too short (but not finished) send QC mmnts for shipment approval</t>
        </is>
      </c>
      <c r="CU205" s="675" t="n"/>
      <c r="CV205" s="490" t="n"/>
      <c r="CW205" s="438" t="n"/>
      <c r="CX205" s="438" t="n"/>
      <c r="CY205" s="438" t="n">
        <v>60</v>
      </c>
      <c r="CZ205" s="439">
        <f>CY205*AR205</f>
        <v/>
      </c>
      <c r="DA205" s="438" t="n"/>
      <c r="DB205" s="438" t="n"/>
      <c r="DC205" s="438" t="n"/>
      <c r="DD205" s="438" t="n">
        <v>4013416</v>
      </c>
      <c r="DE205" s="678">
        <f>CY205*BI205</f>
        <v/>
      </c>
      <c r="DF205" s="678">
        <f>DE205-(CY205*BH205)</f>
        <v/>
      </c>
      <c r="DG205" s="530" t="n"/>
      <c r="DH205" s="530" t="n"/>
      <c r="DI205" s="530" t="n"/>
      <c r="DJ205" s="530" t="n"/>
      <c r="DK205" s="530" t="n"/>
      <c r="DL205" s="530" t="n"/>
      <c r="DM205" s="530" t="n"/>
      <c r="DN205" s="530" t="n"/>
      <c r="DO205" s="530" t="n"/>
      <c r="DP205" s="530" t="n"/>
    </row>
    <row customFormat="1" customHeight="1" ht="15" r="206" s="584">
      <c r="A206" s="415" t="inlineStr">
        <is>
          <t>K170753090</t>
        </is>
      </c>
      <c r="B206" s="415" t="n">
        <v>1090103139</v>
      </c>
      <c r="C206" s="404" t="inlineStr">
        <is>
          <t>RED</t>
        </is>
      </c>
      <c r="D206" s="487" t="inlineStr">
        <is>
          <t>PABLO 4P</t>
        </is>
      </c>
      <c r="E206" s="487" t="inlineStr">
        <is>
          <t>BUFFALO CHECK CHILI PEPPER</t>
        </is>
      </c>
      <c r="F206" s="415" t="n">
        <v>1</v>
      </c>
      <c r="G206" s="405" t="n"/>
      <c r="H206" s="484" t="n"/>
      <c r="I206" s="487" t="n"/>
      <c r="J206" s="415" t="inlineStr">
        <is>
          <t>SHIRT</t>
        </is>
      </c>
      <c r="K206" s="536" t="n">
        <v>62052000</v>
      </c>
      <c r="L206" s="487" t="inlineStr">
        <is>
          <t>Men's or boys' shirts of cotton (excl. knitted or crocheted, nightshirts, singlets and other vests)</t>
        </is>
      </c>
      <c r="M206" s="410" t="inlineStr">
        <is>
          <t>MEN</t>
        </is>
      </c>
      <c r="N206" s="487" t="inlineStr">
        <is>
          <t>19-1557 TCX</t>
        </is>
      </c>
      <c r="O206" s="411" t="n"/>
      <c r="P206" s="411" t="inlineStr">
        <is>
          <t>NON BLEACH</t>
        </is>
      </c>
      <c r="Q206" s="508" t="inlineStr">
        <is>
          <t>OVERDYE &amp; SOFTENER WASH</t>
        </is>
      </c>
      <c r="R206" s="443" t="n"/>
      <c r="S206" s="443" t="inlineStr">
        <is>
          <t>FLANNEL CHECK</t>
        </is>
      </c>
      <c r="T206" s="508" t="inlineStr">
        <is>
          <t>S - XXL</t>
        </is>
      </c>
      <c r="U206" s="416" t="inlineStr">
        <is>
          <t>-</t>
        </is>
      </c>
      <c r="V206" s="508" t="inlineStr">
        <is>
          <t>NEW</t>
        </is>
      </c>
      <c r="W206" s="443" t="n"/>
      <c r="X206" s="443" t="inlineStr">
        <is>
          <t>-</t>
        </is>
      </c>
      <c r="Y206" s="444" t="inlineStr">
        <is>
          <t>INDIA</t>
        </is>
      </c>
      <c r="Z206" s="428" t="inlineStr">
        <is>
          <t>INDYBLU</t>
        </is>
      </c>
      <c r="AA206" s="428" t="inlineStr">
        <is>
          <t>BHA</t>
        </is>
      </c>
      <c r="AB206" s="428" t="inlineStr">
        <is>
          <t>Texport Overseas</t>
        </is>
      </c>
      <c r="AC206" s="487" t="inlineStr">
        <is>
          <t>OVERDYED BUFFALO CHECK</t>
        </is>
      </c>
      <c r="AD206" s="443" t="inlineStr">
        <is>
          <t>TEE YEES TEXTILES</t>
        </is>
      </c>
      <c r="AE206" s="443" t="n"/>
      <c r="AF206" s="443" t="n"/>
      <c r="AG206" s="443" t="n"/>
      <c r="AH206" s="443" t="inlineStr">
        <is>
          <t>100% Sustainable fabric</t>
        </is>
      </c>
      <c r="AI206" s="508" t="inlineStr">
        <is>
          <t>100% Organic cotton</t>
        </is>
      </c>
      <c r="AJ206" s="443" t="inlineStr">
        <is>
          <t>155g</t>
        </is>
      </c>
      <c r="AK206" s="443" t="inlineStr">
        <is>
          <t>EUR 5,60/m</t>
        </is>
      </c>
      <c r="AL206" s="443" t="n">
        <v>1500</v>
      </c>
      <c r="AM206" s="443" t="inlineStr">
        <is>
          <t>10W / 60 days</t>
        </is>
      </c>
      <c r="AN206" s="443" t="inlineStr">
        <is>
          <t>SUPPLIER NEEDS TO ORDER</t>
        </is>
      </c>
      <c r="AO206" s="443" t="n"/>
      <c r="AP206" s="419" t="n"/>
      <c r="AQ206" s="419" t="n"/>
      <c r="AR206" s="420" t="n"/>
      <c r="AS206" s="446" t="n"/>
      <c r="AT206" s="446" t="inlineStr">
        <is>
          <t>EUR</t>
        </is>
      </c>
      <c r="AU206" s="421" t="inlineStr">
        <is>
          <t>FOB</t>
        </is>
      </c>
      <c r="AV206" s="421" t="inlineStr">
        <is>
          <t>30 DAYS NETT</t>
        </is>
      </c>
      <c r="AW206" s="421" t="inlineStr">
        <is>
          <t>19,70-21,50</t>
        </is>
      </c>
      <c r="AX206" s="421">
        <f>IFERROR((BI206*(1-[1]Assumptions!$K$3))*(1-BG206),0)</f>
        <v/>
      </c>
      <c r="AY206" s="421" t="n">
        <v>46.6</v>
      </c>
      <c r="AZ206" s="446" t="n">
        <v>20.95</v>
      </c>
      <c r="BA206" s="421" t="n">
        <v>23.5</v>
      </c>
      <c r="BB206" s="422">
        <f>IFERROR(((IF(BA206&gt;0, BA206, IF(AZ206&gt;0, AZ206, 0))))*INDEX(Assumptions!$B:$B,MATCH(Y206,Assumptions!$A:$A,0)),0)</f>
        <v/>
      </c>
      <c r="BC206" s="422">
        <f>IFERROR(((IF(BA206&gt;0, BA206, IF(AZ206&gt;0, AZ206, 0))))*INDEX(Assumptions!$C:$C,MATCH(Y206,Assumptions!$A:$A,0)),0)</f>
        <v/>
      </c>
      <c r="BD206" s="422">
        <f>IFERROR(((IF(BA206&gt;0, BA206, IF(AZ206&gt;0, AZ206, 0))))*INDEX(Assumptions!$D:$D,MATCH(Y206,Assumptions!$A:$A,0)),0)</f>
        <v/>
      </c>
      <c r="BE206" s="422">
        <f>IFERROR(((IF(BA206&gt;0, BA206, IF(AZ206&gt;0, AZ206, 0))))*INDEX(Assumptions!$G:$G,MATCH(Z206,Assumptions!$F:$F,0)),0)</f>
        <v/>
      </c>
      <c r="BF206" s="422">
        <f>SUM(BB206:BE206)</f>
        <v/>
      </c>
      <c r="BG206" s="423">
        <f>IFERROR(INDEX(Assumptions!$B:$B,MATCH(Y206,Assumptions!$A:$A,0))+INDEX(Assumptions!$C:$C,MATCH(Y206,Assumptions!$A:$A,0))+INDEX(Assumptions!$D:$D,MATCH(Y206,Assumptions!$A:$A,0))+INDEX(Assumptions!$G:$G,MATCH(Z206,Assumptions!$F:$F,0)),0)</f>
        <v/>
      </c>
      <c r="BH206" s="421">
        <f>((IF(BA206&gt;0, BA206, IF(AZ206&gt;0, AZ206, 0))))+BF206</f>
        <v/>
      </c>
      <c r="BI206" s="421">
        <f>BL206/BK206</f>
        <v/>
      </c>
      <c r="BJ206" s="421">
        <f>BL206/2.38</f>
        <v/>
      </c>
      <c r="BK206" s="508" t="n">
        <v>2.5</v>
      </c>
      <c r="BL206" s="421" t="n">
        <v>129.95</v>
      </c>
      <c r="BM206" s="510">
        <f>IF(SUM(AZ206:BA206)=0,0,(BI206-BH206)/BI206)</f>
        <v/>
      </c>
      <c r="BN206" s="421">
        <f>AY206*CA206</f>
        <v/>
      </c>
      <c r="BO206" s="421" t="n"/>
      <c r="BP206" s="421" t="n"/>
      <c r="BQ206" s="679" t="n">
        <v>42524</v>
      </c>
      <c r="BR206" s="448" t="n"/>
      <c r="BS206" s="448" t="n"/>
      <c r="BT206" s="427" t="n">
        <v>1</v>
      </c>
      <c r="BU206" s="448" t="n">
        <v>42552</v>
      </c>
      <c r="BV206" s="448" t="n">
        <v>42646</v>
      </c>
      <c r="BW206" s="448" t="n">
        <v>42649</v>
      </c>
      <c r="BX206" s="448" t="n">
        <v>42650</v>
      </c>
      <c r="BY206" s="428" t="n"/>
      <c r="BZ206" s="428" t="n"/>
      <c r="CA206" s="508" t="n">
        <v>15</v>
      </c>
      <c r="CB206" s="429" t="inlineStr">
        <is>
          <t>M</t>
        </is>
      </c>
      <c r="CC206" s="429" t="n">
        <v>3</v>
      </c>
      <c r="CD206" s="429" t="inlineStr">
        <is>
          <t>EX FTY; 28-10-2016</t>
        </is>
      </c>
      <c r="CE206" s="675" t="inlineStr">
        <is>
          <t>Ready to ship 3 pcs by 28/10/16. Balance bulk by 31/10/16, button col on SMS is green should be black: bulk sms ex fty 4/11</t>
        </is>
      </c>
      <c r="CF206" s="675" t="n"/>
      <c r="CG206" s="675" t="n"/>
      <c r="CH206" s="676" t="inlineStr">
        <is>
          <t>M</t>
        </is>
      </c>
      <c r="CI206" s="489" t="n"/>
      <c r="CJ206" s="489" t="n"/>
      <c r="CK206" s="690" t="n"/>
      <c r="CL206" s="435" t="n"/>
      <c r="CM206" s="435" t="n"/>
      <c r="CN206" s="690" t="n">
        <v>42887</v>
      </c>
      <c r="CO206" s="435" t="n"/>
      <c r="CP206" s="435" t="n"/>
      <c r="CQ206" s="430" t="n"/>
      <c r="CR206" s="430" t="n"/>
      <c r="CS206" s="429" t="n"/>
      <c r="CT206" s="675" t="n"/>
      <c r="CU206" s="675" t="n"/>
      <c r="CV206" s="490" t="n"/>
      <c r="CW206" s="438" t="n"/>
      <c r="CX206" s="438" t="n"/>
      <c r="CY206" s="438" t="n">
        <v>100</v>
      </c>
      <c r="CZ206" s="439">
        <f>CY206*AR206</f>
        <v/>
      </c>
      <c r="DA206" s="438" t="n"/>
      <c r="DB206" s="438" t="n"/>
      <c r="DC206" s="438" t="n"/>
      <c r="DD206" s="438" t="n">
        <v>4013188</v>
      </c>
      <c r="DE206" s="678">
        <f>CY206*BI206</f>
        <v/>
      </c>
      <c r="DF206" s="678">
        <f>DE206-(CY206*BH206)</f>
        <v/>
      </c>
      <c r="DG206" s="568" t="n"/>
      <c r="DH206" s="568" t="n"/>
      <c r="DI206" s="568" t="n"/>
      <c r="DJ206" s="568" t="n"/>
      <c r="DK206" s="568" t="n"/>
      <c r="DL206" s="568" t="n"/>
      <c r="DM206" s="568" t="n"/>
      <c r="DN206" s="568" t="n"/>
      <c r="DO206" s="568" t="n"/>
      <c r="DP206" s="568" t="n"/>
    </row>
    <row customFormat="1" customHeight="1" ht="15" r="207" s="584">
      <c r="A207" s="415" t="inlineStr">
        <is>
          <t>K170753100</t>
        </is>
      </c>
      <c r="B207" s="415" t="n">
        <v>1090103140</v>
      </c>
      <c r="C207" s="487" t="inlineStr">
        <is>
          <t>BLUE</t>
        </is>
      </c>
      <c r="D207" s="487" t="inlineStr">
        <is>
          <t>THEO</t>
        </is>
      </c>
      <c r="E207" s="487" t="inlineStr">
        <is>
          <t>BUFFALO CHECK BLUE</t>
        </is>
      </c>
      <c r="F207" s="415" t="n">
        <v>1</v>
      </c>
      <c r="G207" s="405" t="n"/>
      <c r="H207" s="484" t="n"/>
      <c r="I207" s="487" t="n"/>
      <c r="J207" s="415" t="inlineStr">
        <is>
          <t>SHIRT</t>
        </is>
      </c>
      <c r="K207" s="536" t="n">
        <v>62052000</v>
      </c>
      <c r="L207" s="487" t="inlineStr">
        <is>
          <t>Men's or boys' shirts of cotton (excl. knitted or crocheted, nightshirts, singlets and other vests)</t>
        </is>
      </c>
      <c r="M207" s="410" t="inlineStr">
        <is>
          <t>MEN</t>
        </is>
      </c>
      <c r="N207" s="487" t="inlineStr">
        <is>
          <t>19-4027 TCX</t>
        </is>
      </c>
      <c r="O207" s="486" t="n"/>
      <c r="P207" s="411" t="inlineStr">
        <is>
          <t>NON BLEACH</t>
        </is>
      </c>
      <c r="Q207" s="508" t="inlineStr">
        <is>
          <t>OVERDYE &amp; SOFTENER WASH</t>
        </is>
      </c>
      <c r="R207" s="443" t="n"/>
      <c r="S207" s="443" t="inlineStr">
        <is>
          <t>FLANNEL CHECK</t>
        </is>
      </c>
      <c r="T207" s="443" t="inlineStr">
        <is>
          <t>S - XXL</t>
        </is>
      </c>
      <c r="U207" s="416" t="inlineStr">
        <is>
          <t>-</t>
        </is>
      </c>
      <c r="V207" s="443" t="inlineStr">
        <is>
          <t>NEW</t>
        </is>
      </c>
      <c r="W207" s="443" t="n"/>
      <c r="X207" s="443" t="inlineStr">
        <is>
          <t>-</t>
        </is>
      </c>
      <c r="Y207" s="444" t="inlineStr">
        <is>
          <t>INDIA</t>
        </is>
      </c>
      <c r="Z207" s="428" t="inlineStr">
        <is>
          <t>INDYBLU</t>
        </is>
      </c>
      <c r="AA207" s="428" t="inlineStr">
        <is>
          <t>BHA</t>
        </is>
      </c>
      <c r="AB207" s="428" t="inlineStr">
        <is>
          <t>Texport Overseas</t>
        </is>
      </c>
      <c r="AC207" s="487" t="inlineStr">
        <is>
          <t>OVERDYED BUFFALO CHECK</t>
        </is>
      </c>
      <c r="AD207" s="443" t="inlineStr">
        <is>
          <t>TEE YEES TEXTILES</t>
        </is>
      </c>
      <c r="AE207" s="443" t="n"/>
      <c r="AF207" s="443" t="n"/>
      <c r="AG207" s="443" t="n"/>
      <c r="AH207" s="443" t="inlineStr">
        <is>
          <t>100% Sustainable fabric</t>
        </is>
      </c>
      <c r="AI207" s="508" t="inlineStr">
        <is>
          <t>100% Organic cotton</t>
        </is>
      </c>
      <c r="AJ207" s="443" t="inlineStr">
        <is>
          <t>155g</t>
        </is>
      </c>
      <c r="AK207" s="443" t="inlineStr">
        <is>
          <t>EUR 5,60/m</t>
        </is>
      </c>
      <c r="AL207" s="443" t="n">
        <v>1500</v>
      </c>
      <c r="AM207" s="443" t="inlineStr">
        <is>
          <t>10W / 60 days</t>
        </is>
      </c>
      <c r="AN207" s="443" t="inlineStr">
        <is>
          <t>SUPPLIER NEEDS TO ORDER</t>
        </is>
      </c>
      <c r="AO207" s="443" t="n"/>
      <c r="AP207" s="419" t="n"/>
      <c r="AQ207" s="419" t="n"/>
      <c r="AR207" s="420" t="n"/>
      <c r="AS207" s="446" t="n"/>
      <c r="AT207" s="446" t="inlineStr">
        <is>
          <t>EUR</t>
        </is>
      </c>
      <c r="AU207" s="421" t="inlineStr">
        <is>
          <t>FOB</t>
        </is>
      </c>
      <c r="AV207" s="421" t="inlineStr">
        <is>
          <t>30 DAYS NETT</t>
        </is>
      </c>
      <c r="AW207" s="421" t="inlineStr">
        <is>
          <t>18,20-20</t>
        </is>
      </c>
      <c r="AX207" s="421">
        <f>IFERROR((BI207*(1-[1]Assumptions!$K$3))*(1-BG207),0)</f>
        <v/>
      </c>
      <c r="AY207" s="421" t="n">
        <v>46.6</v>
      </c>
      <c r="AZ207" s="446" t="n">
        <v>20.75</v>
      </c>
      <c r="BA207" s="421" t="n">
        <v>23</v>
      </c>
      <c r="BB207" s="422">
        <f>IFERROR(((IF(BA207&gt;0, BA207, IF(AZ207&gt;0, AZ207, 0))))*INDEX(Assumptions!$B:$B,MATCH(Y207,Assumptions!$A:$A,0)),0)</f>
        <v/>
      </c>
      <c r="BC207" s="422">
        <f>IFERROR(((IF(BA207&gt;0, BA207, IF(AZ207&gt;0, AZ207, 0))))*INDEX(Assumptions!$C:$C,MATCH(Y207,Assumptions!$A:$A,0)),0)</f>
        <v/>
      </c>
      <c r="BD207" s="422">
        <f>IFERROR(((IF(BA207&gt;0, BA207, IF(AZ207&gt;0, AZ207, 0))))*INDEX(Assumptions!$D:$D,MATCH(Y207,Assumptions!$A:$A,0)),0)</f>
        <v/>
      </c>
      <c r="BE207" s="422">
        <f>IFERROR(((IF(BA207&gt;0, BA207, IF(AZ207&gt;0, AZ207, 0))))*INDEX(Assumptions!$G:$G,MATCH(Z207,Assumptions!$F:$F,0)),0)</f>
        <v/>
      </c>
      <c r="BF207" s="422">
        <f>SUM(BB207:BE207)</f>
        <v/>
      </c>
      <c r="BG207" s="423">
        <f>IFERROR(INDEX(Assumptions!$B:$B,MATCH(Y207,Assumptions!$A:$A,0))+INDEX(Assumptions!$C:$C,MATCH(Y207,Assumptions!$A:$A,0))+INDEX(Assumptions!$D:$D,MATCH(Y207,Assumptions!$A:$A,0))+INDEX(Assumptions!$G:$G,MATCH(Z207,Assumptions!$F:$F,0)),0)</f>
        <v/>
      </c>
      <c r="BH207" s="421">
        <f>((IF(BA207&gt;0, BA207, IF(AZ207&gt;0, AZ207, 0))))+BF207</f>
        <v/>
      </c>
      <c r="BI207" s="421">
        <f>BL207/BK207</f>
        <v/>
      </c>
      <c r="BJ207" s="421">
        <f>BL207/2.38</f>
        <v/>
      </c>
      <c r="BK207" s="508" t="n">
        <v>2.5</v>
      </c>
      <c r="BL207" s="421" t="n">
        <v>119.95</v>
      </c>
      <c r="BM207" s="510">
        <f>IF(SUM(AZ207:BA207)=0,0,(BI207-BH207)/BI207)</f>
        <v/>
      </c>
      <c r="BN207" s="421">
        <f>AY207*CA207</f>
        <v/>
      </c>
      <c r="BO207" s="421" t="n"/>
      <c r="BP207" s="421" t="n"/>
      <c r="BQ207" s="679" t="n">
        <v>42524</v>
      </c>
      <c r="BR207" s="448" t="n"/>
      <c r="BS207" s="448" t="n"/>
      <c r="BT207" s="427" t="n">
        <v>1</v>
      </c>
      <c r="BU207" s="448" t="n">
        <v>42552</v>
      </c>
      <c r="BV207" s="448" t="n">
        <v>42646</v>
      </c>
      <c r="BW207" s="448" t="n">
        <v>42649</v>
      </c>
      <c r="BX207" s="448" t="n">
        <v>42650</v>
      </c>
      <c r="BY207" s="428" t="n"/>
      <c r="BZ207" s="428" t="n"/>
      <c r="CA207" s="508" t="n">
        <v>15</v>
      </c>
      <c r="CB207" s="429" t="inlineStr">
        <is>
          <t>M</t>
        </is>
      </c>
      <c r="CC207" s="429" t="n">
        <v>3</v>
      </c>
      <c r="CD207" s="429" t="inlineStr">
        <is>
          <t>EX FTY; 28-10-2016</t>
        </is>
      </c>
      <c r="CE207" s="675" t="inlineStr">
        <is>
          <t>Ready to ship 3 pcs by 28/10/16. Balance bulk by 31/10/16: bulk sms ex fty 4/11</t>
        </is>
      </c>
      <c r="CF207" s="675" t="n"/>
      <c r="CG207" s="675" t="n"/>
      <c r="CH207" s="676" t="inlineStr">
        <is>
          <t>N/A</t>
        </is>
      </c>
      <c r="CI207" s="489" t="n"/>
      <c r="CJ207" s="489" t="n"/>
      <c r="CK207" s="690" t="n"/>
      <c r="CL207" s="435" t="n"/>
      <c r="CM207" s="435" t="n"/>
      <c r="CN207" s="690" t="n">
        <v>42887</v>
      </c>
      <c r="CO207" s="435" t="n"/>
      <c r="CP207" s="435" t="n"/>
      <c r="CQ207" s="430" t="n"/>
      <c r="CR207" s="430" t="n"/>
      <c r="CS207" s="429" t="n"/>
      <c r="CT207" s="675" t="n"/>
      <c r="CU207" s="675" t="n"/>
      <c r="CV207" s="490" t="n"/>
      <c r="CW207" s="438" t="n"/>
      <c r="CX207" s="438" t="n"/>
      <c r="CY207" s="438" t="n">
        <v>203</v>
      </c>
      <c r="CZ207" s="439">
        <f>CY207*AR207</f>
        <v/>
      </c>
      <c r="DA207" s="438" t="n"/>
      <c r="DB207" s="438" t="n"/>
      <c r="DC207" s="438" t="n"/>
      <c r="DD207" s="438" t="n">
        <v>4013189</v>
      </c>
      <c r="DE207" s="678">
        <f>CY207*BI207</f>
        <v/>
      </c>
      <c r="DF207" s="678">
        <f>DE207-(CY207*BH207)</f>
        <v/>
      </c>
      <c r="DG207" s="568" t="n"/>
      <c r="DH207" s="568" t="n"/>
      <c r="DI207" s="568" t="n"/>
      <c r="DJ207" s="568" t="n"/>
      <c r="DK207" s="568" t="n"/>
      <c r="DL207" s="568" t="n"/>
      <c r="DM207" s="568" t="n"/>
      <c r="DN207" s="568" t="n"/>
      <c r="DO207" s="568" t="n"/>
      <c r="DP207" s="568" t="n"/>
    </row>
    <row customFormat="1" customHeight="1" ht="15" r="208" s="535">
      <c r="A208" s="464" t="inlineStr">
        <is>
          <t>K170753110</t>
        </is>
      </c>
      <c r="B208" s="464" t="n">
        <v>1090400038</v>
      </c>
      <c r="C208" s="454" t="inlineStr">
        <is>
          <t>INDIGO</t>
        </is>
      </c>
      <c r="D208" s="521" t="inlineStr">
        <is>
          <t>VALDEMAR</t>
        </is>
      </c>
      <c r="E208" s="521" t="inlineStr">
        <is>
          <t>HAND WOVEN SLUB</t>
        </is>
      </c>
      <c r="F208" s="464" t="n">
        <v>1</v>
      </c>
      <c r="G208" s="455" t="inlineStr">
        <is>
          <t>x</t>
        </is>
      </c>
      <c r="H208" s="484" t="n">
        <v>42840</v>
      </c>
      <c r="I208" s="521" t="n"/>
      <c r="J208" s="464" t="inlineStr">
        <is>
          <t>JACKET</t>
        </is>
      </c>
      <c r="K208" s="577" t="n">
        <v>62052000</v>
      </c>
      <c r="L208" s="521" t="inlineStr">
        <is>
          <t>Men's or boys' shirts of cotton (excl. knitted or crocheted, nightshirts, singlets and other vests)</t>
        </is>
      </c>
      <c r="M208" s="458" t="inlineStr">
        <is>
          <t>MEN</t>
        </is>
      </c>
      <c r="N208" s="521" t="n"/>
      <c r="O208" s="460" t="inlineStr">
        <is>
          <t>20-1</t>
        </is>
      </c>
      <c r="P208" s="462" t="inlineStr">
        <is>
          <t>NON BLEACH</t>
        </is>
      </c>
      <c r="Q208" s="462" t="inlineStr">
        <is>
          <t xml:space="preserve">S 1ST PROTO </t>
        </is>
      </c>
      <c r="R208" s="492" t="inlineStr">
        <is>
          <t>-</t>
        </is>
      </c>
      <c r="S208" s="492" t="inlineStr">
        <is>
          <t>ZIP SHIRT</t>
        </is>
      </c>
      <c r="T208" s="462" t="inlineStr">
        <is>
          <t>S - XXL</t>
        </is>
      </c>
      <c r="U208" s="462" t="inlineStr">
        <is>
          <t>-</t>
        </is>
      </c>
      <c r="V208" s="462" t="inlineStr">
        <is>
          <t>NEW</t>
        </is>
      </c>
      <c r="W208" s="492" t="n"/>
      <c r="X208" s="462" t="inlineStr">
        <is>
          <t>-</t>
        </is>
      </c>
      <c r="Y208" s="493" t="inlineStr">
        <is>
          <t>TUNISIA</t>
        </is>
      </c>
      <c r="Z208" s="494" t="inlineStr">
        <is>
          <t>ARTLAB</t>
        </is>
      </c>
      <c r="AA208" s="494" t="inlineStr">
        <is>
          <t>ARTLAB</t>
        </is>
      </c>
      <c r="AB208" s="494" t="inlineStr">
        <is>
          <t>INTERWASHING</t>
        </is>
      </c>
      <c r="AC208" s="521" t="inlineStr">
        <is>
          <t>HAND WOVEN SLUB</t>
        </is>
      </c>
      <c r="AD208" s="492" t="inlineStr">
        <is>
          <t>CALIK</t>
        </is>
      </c>
      <c r="AE208" s="462" t="inlineStr">
        <is>
          <t>D7563O112 hand woven slub</t>
        </is>
      </c>
      <c r="AF208" s="462" t="n"/>
      <c r="AG208" s="464" t="inlineStr">
        <is>
          <t>TBC</t>
        </is>
      </c>
      <c r="AH208" s="492" t="inlineStr">
        <is>
          <t>100% Sustainable fabric</t>
        </is>
      </c>
      <c r="AI208" s="462" t="inlineStr">
        <is>
          <t>100% Organic cotton</t>
        </is>
      </c>
      <c r="AJ208" s="462" t="inlineStr">
        <is>
          <t>15 oz</t>
        </is>
      </c>
      <c r="AK208" s="465" t="inlineStr">
        <is>
          <t>€ 5,00 / 138</t>
        </is>
      </c>
      <c r="AL208" s="462" t="n">
        <v>3000</v>
      </c>
      <c r="AM208" s="462" t="inlineStr">
        <is>
          <t>6W</t>
        </is>
      </c>
      <c r="AN208" s="492" t="inlineStr">
        <is>
          <t>45M ORDERED BY MARIA</t>
        </is>
      </c>
      <c r="AO208" s="492" t="n"/>
      <c r="AP208" s="466" t="n"/>
      <c r="AQ208" s="466" t="n"/>
      <c r="AR208" s="467" t="n">
        <v>1.38</v>
      </c>
      <c r="AS208" s="495" t="n"/>
      <c r="AT208" s="465" t="inlineStr">
        <is>
          <t>EUR</t>
        </is>
      </c>
      <c r="AU208" s="465" t="inlineStr">
        <is>
          <t>FOB</t>
        </is>
      </c>
      <c r="AV208" s="465" t="inlineStr">
        <is>
          <t>90 DAYS NETT</t>
        </is>
      </c>
      <c r="AW208" s="465" t="inlineStr">
        <is>
          <t>cfmd</t>
        </is>
      </c>
      <c r="AX208" s="465">
        <f>IFERROR((BI208*(1-[1]Assumptions!$K$3))*(1-BG208),0)</f>
        <v/>
      </c>
      <c r="AY208" s="465" t="n">
        <v>60</v>
      </c>
      <c r="AZ208" s="465" t="n"/>
      <c r="BA208" s="465" t="n">
        <v>18.9</v>
      </c>
      <c r="BB208" s="468">
        <f>IFERROR(((IF(BA208&gt;0, BA208, IF(AZ208&gt;0, AZ208, 0))))*INDEX(Assumptions!$B:$B,MATCH(Y208,Assumptions!$A:$A,0)),0)</f>
        <v/>
      </c>
      <c r="BC208" s="468">
        <f>IFERROR(((IF(BA208&gt;0, BA208, IF(AZ208&gt;0, AZ208, 0))))*INDEX(Assumptions!$C:$C,MATCH(Y208,Assumptions!$A:$A,0)),0)</f>
        <v/>
      </c>
      <c r="BD208" s="468">
        <f>IFERROR(((IF(BA208&gt;0, BA208, IF(AZ208&gt;0, AZ208, 0))))*INDEX(Assumptions!$D:$D,MATCH(Y208,Assumptions!$A:$A,0)),0)</f>
        <v/>
      </c>
      <c r="BE208" s="468">
        <f>IFERROR(((IF(BA208&gt;0, BA208, IF(AZ208&gt;0, AZ208, 0))))*INDEX(Assumptions!$G:$G,MATCH(Z208,Assumptions!$F:$F,0)),0)</f>
        <v/>
      </c>
      <c r="BF208" s="468">
        <f>SUM(BB208:BE208)</f>
        <v/>
      </c>
      <c r="BG208" s="469">
        <f>IFERROR(INDEX(Assumptions!$B:$B,MATCH(Y208,Assumptions!$A:$A,0))+INDEX(Assumptions!$C:$C,MATCH(Y208,Assumptions!$A:$A,0))+INDEX(Assumptions!$D:$D,MATCH(Y208,Assumptions!$A:$A,0))+INDEX(Assumptions!$G:$G,MATCH(Z208,Assumptions!$F:$F,0)),0)</f>
        <v/>
      </c>
      <c r="BH208" s="465">
        <f>((IF(BA208&gt;0, BA208, IF(AZ208&gt;0, AZ208, 0))))+BF208</f>
        <v/>
      </c>
      <c r="BI208" s="465">
        <f>BL208/BK208</f>
        <v/>
      </c>
      <c r="BJ208" s="465">
        <f>BL208/2.38</f>
        <v/>
      </c>
      <c r="BK208" s="462" t="n">
        <v>2.5</v>
      </c>
      <c r="BL208" s="465" t="n">
        <v>129.95</v>
      </c>
      <c r="BM208" s="523">
        <f>IF(SUM(AZ208:BA208)=0,0,(BI208-BH208)/BI208)</f>
        <v/>
      </c>
      <c r="BN208" s="465">
        <f>AY208*CA208</f>
        <v/>
      </c>
      <c r="BO208" s="465" t="n">
        <v>1.2</v>
      </c>
      <c r="BP208" s="465" t="n">
        <v>0.79</v>
      </c>
      <c r="BQ208" s="685" t="n">
        <v>42524</v>
      </c>
      <c r="BR208" s="497" t="n"/>
      <c r="BS208" s="497" t="n"/>
      <c r="BT208" s="472" t="inlineStr">
        <is>
          <t>1</t>
        </is>
      </c>
      <c r="BU208" s="497" t="n">
        <v>42556</v>
      </c>
      <c r="BV208" s="497" t="n"/>
      <c r="BW208" s="497" t="n">
        <v>42578</v>
      </c>
      <c r="BX208" s="497" t="n">
        <v>42650</v>
      </c>
      <c r="BY208" s="494" t="inlineStr">
        <is>
          <t>CHAMBRAY APPROVED</t>
        </is>
      </c>
      <c r="BZ208" s="494" t="n"/>
      <c r="CA208" s="462" t="n">
        <v>18</v>
      </c>
      <c r="CB208" s="473" t="inlineStr">
        <is>
          <t>M</t>
        </is>
      </c>
      <c r="CC208" s="473" t="n">
        <v>2</v>
      </c>
      <c r="CD208" s="474" t="n">
        <v>42669</v>
      </c>
      <c r="CE208" s="681" t="inlineStr">
        <is>
          <t>SMS is made and fitting one size too big</t>
        </is>
      </c>
      <c r="CF208" s="681" t="inlineStr">
        <is>
          <t>fits 1 size too big</t>
        </is>
      </c>
      <c r="CG208" s="681" t="n"/>
      <c r="CH208" s="501" t="inlineStr">
        <is>
          <t>M</t>
        </is>
      </c>
      <c r="CI208" s="682" t="n">
        <v>42767</v>
      </c>
      <c r="CJ208" s="477" t="n">
        <v>42747</v>
      </c>
      <c r="CK208" s="683" t="n">
        <v>42815</v>
      </c>
      <c r="CL208" s="479" t="inlineStr">
        <is>
          <t>NEW FIT</t>
        </is>
      </c>
      <c r="CM208" s="480" t="n"/>
      <c r="CN208" s="480" t="n"/>
      <c r="CO208" s="480" t="n"/>
      <c r="CP208" s="480" t="n"/>
      <c r="CQ208" s="474" t="n"/>
      <c r="CR208" s="474" t="n"/>
      <c r="CS208" s="429" t="n"/>
      <c r="CT208" s="681" t="n"/>
      <c r="CU208" s="681" t="n"/>
      <c r="CV208" s="555" t="n"/>
      <c r="CW208" s="481" t="n"/>
      <c r="CX208" s="481" t="n"/>
      <c r="CY208" s="481" t="n"/>
      <c r="CZ208" s="502">
        <f>CY208*AR208</f>
        <v/>
      </c>
      <c r="DA208" s="481" t="n"/>
      <c r="DB208" s="481" t="n"/>
      <c r="DC208" s="481" t="n"/>
      <c r="DD208" s="481" t="inlineStr">
        <is>
          <t>-</t>
        </is>
      </c>
      <c r="DE208" s="684">
        <f>CY208*BI208</f>
        <v/>
      </c>
      <c r="DF208" s="684">
        <f>DE208-(CY208*BH208)</f>
        <v/>
      </c>
    </row>
    <row customFormat="1" customHeight="1" ht="15" r="209" s="535">
      <c r="A209" s="464" t="inlineStr">
        <is>
          <t>K170754010</t>
        </is>
      </c>
      <c r="B209" s="464" t="n">
        <v>1070504679</v>
      </c>
      <c r="C209" s="454" t="inlineStr">
        <is>
          <t>INDIGO</t>
        </is>
      </c>
      <c r="D209" s="521" t="inlineStr">
        <is>
          <t>DARIUS</t>
        </is>
      </c>
      <c r="E209" s="521" t="inlineStr">
        <is>
          <t>INDIGO</t>
        </is>
      </c>
      <c r="F209" s="464" t="n">
        <v>1</v>
      </c>
      <c r="G209" s="455" t="inlineStr">
        <is>
          <t>x</t>
        </is>
      </c>
      <c r="H209" s="484" t="n">
        <v>42840</v>
      </c>
      <c r="I209" s="521" t="n"/>
      <c r="J209" s="521" t="inlineStr">
        <is>
          <t>T-SHIRT</t>
        </is>
      </c>
      <c r="K209" s="577" t="n">
        <v>61091000</v>
      </c>
      <c r="L209" s="521" t="inlineStr">
        <is>
          <t>T-shirts, singlets and other vests of cotton, knitted or crocheted</t>
        </is>
      </c>
      <c r="M209" s="458" t="inlineStr">
        <is>
          <t>MEN</t>
        </is>
      </c>
      <c r="N209" s="521" t="n"/>
      <c r="O209" s="491" t="n"/>
      <c r="P209" s="460" t="inlineStr">
        <is>
          <t>NON BLEACH</t>
        </is>
      </c>
      <c r="Q209" s="492" t="inlineStr">
        <is>
          <t>Enzyme wash</t>
        </is>
      </c>
      <c r="R209" s="492" t="n"/>
      <c r="S209" s="492" t="n"/>
      <c r="T209" s="492" t="inlineStr">
        <is>
          <t>S - XXL</t>
        </is>
      </c>
      <c r="U209" s="462" t="inlineStr">
        <is>
          <t>-</t>
        </is>
      </c>
      <c r="V209" s="492" t="inlineStr">
        <is>
          <t>C/O</t>
        </is>
      </c>
      <c r="W209" s="492" t="n"/>
      <c r="X209" s="492" t="inlineStr">
        <is>
          <t>-</t>
        </is>
      </c>
      <c r="Y209" s="493" t="inlineStr">
        <is>
          <t>FYROM</t>
        </is>
      </c>
      <c r="Z209" s="494" t="inlineStr">
        <is>
          <t>UNI TEXTILES</t>
        </is>
      </c>
      <c r="AA209" s="494" t="inlineStr">
        <is>
          <t>NEW POWER</t>
        </is>
      </c>
      <c r="AB209" s="494" t="inlineStr">
        <is>
          <t>ALEXANDROS</t>
        </is>
      </c>
      <c r="AC209" s="521" t="inlineStr">
        <is>
          <t>INDIGO JERSEY</t>
        </is>
      </c>
      <c r="AD209" s="492" t="inlineStr">
        <is>
          <t>HELLAS COTTON</t>
        </is>
      </c>
      <c r="AE209" s="492" t="inlineStr">
        <is>
          <t>INDIGO JERSEY</t>
        </is>
      </c>
      <c r="AF209" s="492" t="n"/>
      <c r="AG209" s="492" t="n"/>
      <c r="AH209" s="492" t="inlineStr">
        <is>
          <t>100% Sustainable fabric</t>
        </is>
      </c>
      <c r="AI209" s="462" t="inlineStr">
        <is>
          <t>100% Organic cotton</t>
        </is>
      </c>
      <c r="AJ209" s="462" t="inlineStr">
        <is>
          <t>180g</t>
        </is>
      </c>
      <c r="AK209" s="465" t="n"/>
      <c r="AL209" s="462" t="n">
        <v>200</v>
      </c>
      <c r="AM209" s="462" t="inlineStr">
        <is>
          <t>6W</t>
        </is>
      </c>
      <c r="AN209" s="492" t="inlineStr">
        <is>
          <t>SUPPLIER NEEDS TO ORDER</t>
        </is>
      </c>
      <c r="AO209" s="492" t="n"/>
      <c r="AP209" s="466" t="n"/>
      <c r="AQ209" s="466" t="n"/>
      <c r="AR209" s="467" t="n"/>
      <c r="AS209" s="495" t="n"/>
      <c r="AT209" s="495" t="inlineStr">
        <is>
          <t>EUR</t>
        </is>
      </c>
      <c r="AU209" s="465" t="inlineStr">
        <is>
          <t>CIF</t>
        </is>
      </c>
      <c r="AV209" s="465" t="inlineStr">
        <is>
          <t>30 DAYS NETT</t>
        </is>
      </c>
      <c r="AW209" s="465" t="n">
        <v>9</v>
      </c>
      <c r="AX209" s="465">
        <f>IFERROR((BI209*(1-[1]Assumptions!$K$3))*(1-BG209),0)</f>
        <v/>
      </c>
      <c r="AY209" s="465" t="n">
        <v>13.9</v>
      </c>
      <c r="AZ209" s="465" t="n"/>
      <c r="BA209" s="465" t="n">
        <v>13.9</v>
      </c>
      <c r="BB209" s="468">
        <f>IFERROR(((IF(BA209&gt;0, BA209, IF(AZ209&gt;0, AZ209, 0))))*INDEX(Assumptions!$B:$B,MATCH(Y209,Assumptions!$A:$A,0)),0)</f>
        <v/>
      </c>
      <c r="BC209" s="468">
        <f>IFERROR(((IF(BA209&gt;0, BA209, IF(AZ209&gt;0, AZ209, 0))))*INDEX(Assumptions!$C:$C,MATCH(Y209,Assumptions!$A:$A,0)),0)</f>
        <v/>
      </c>
      <c r="BD209" s="468">
        <f>IFERROR(((IF(BA209&gt;0, BA209, IF(AZ209&gt;0, AZ209, 0))))*INDEX(Assumptions!$D:$D,MATCH(Y209,Assumptions!$A:$A,0)),0)</f>
        <v/>
      </c>
      <c r="BE209" s="468">
        <f>IFERROR(((IF(BA209&gt;0, BA209, IF(AZ209&gt;0, AZ209, 0))))*INDEX(Assumptions!$G:$G,MATCH(Z209,Assumptions!$F:$F,0)),0)</f>
        <v/>
      </c>
      <c r="BF209" s="468">
        <f>SUM(BB209:BE209)</f>
        <v/>
      </c>
      <c r="BG209" s="469">
        <f>IFERROR(INDEX(Assumptions!$B:$B,MATCH(Y209,Assumptions!$A:$A,0))+INDEX(Assumptions!$C:$C,MATCH(Y209,Assumptions!$A:$A,0))+INDEX(Assumptions!$D:$D,MATCH(Y209,Assumptions!$A:$A,0))+INDEX(Assumptions!$G:$G,MATCH(Z209,Assumptions!$F:$F,0)),0)</f>
        <v/>
      </c>
      <c r="BH209" s="465">
        <f>((IF(BA209&gt;0, BA209, IF(AZ209&gt;0, AZ209, 0))))+BF209</f>
        <v/>
      </c>
      <c r="BI209" s="465">
        <f>BL209/BK209</f>
        <v/>
      </c>
      <c r="BJ209" s="465">
        <f>BL209/2.38</f>
        <v/>
      </c>
      <c r="BK209" s="462" t="n">
        <v>2.5</v>
      </c>
      <c r="BL209" s="465" t="n">
        <v>59.95</v>
      </c>
      <c r="BM209" s="523">
        <f>IF(SUM(AZ209:BA209)=0,0,(BI209-BH209)/BI209)</f>
        <v/>
      </c>
      <c r="BN209" s="465">
        <f>AY209*CA209</f>
        <v/>
      </c>
      <c r="BO209" s="465" t="n"/>
      <c r="BP209" s="465" t="n"/>
      <c r="BQ209" s="685" t="n">
        <v>42524</v>
      </c>
      <c r="BR209" s="497" t="n"/>
      <c r="BS209" s="497" t="n"/>
      <c r="BT209" s="472" t="n">
        <v>1</v>
      </c>
      <c r="BU209" s="497" t="n">
        <v>42597</v>
      </c>
      <c r="BV209" s="497" t="n"/>
      <c r="BW209" s="497" t="n">
        <v>42600</v>
      </c>
      <c r="BX209" s="497" t="n">
        <v>42650</v>
      </c>
      <c r="BY209" s="494" t="n"/>
      <c r="BZ209" s="494" t="inlineStr">
        <is>
          <t>push price</t>
        </is>
      </c>
      <c r="CA209" s="462" t="n">
        <v>15</v>
      </c>
      <c r="CB209" s="473" t="inlineStr">
        <is>
          <t>M</t>
        </is>
      </c>
      <c r="CC209" s="473" t="n">
        <v>3</v>
      </c>
      <c r="CD209" s="474" t="n">
        <v>42670</v>
      </c>
      <c r="CE209" s="681" t="n"/>
      <c r="CF209" s="681" t="n"/>
      <c r="CG209" s="681" t="n"/>
      <c r="CH209" s="501" t="inlineStr">
        <is>
          <t>N/A</t>
        </is>
      </c>
      <c r="CI209" s="501" t="n"/>
      <c r="CJ209" s="501" t="n"/>
      <c r="CK209" s="694" t="n"/>
      <c r="CL209" s="480" t="n"/>
      <c r="CM209" s="480" t="n"/>
      <c r="CN209" s="480" t="n">
        <v>42647</v>
      </c>
      <c r="CO209" s="480" t="n"/>
      <c r="CP209" s="480" t="n"/>
      <c r="CQ209" s="474" t="n"/>
      <c r="CR209" s="474" t="n"/>
      <c r="CS209" s="429" t="n"/>
      <c r="CT209" s="681" t="n"/>
      <c r="CU209" s="681" t="n"/>
      <c r="CV209" s="555" t="n"/>
      <c r="CW209" s="481" t="n"/>
      <c r="CX209" s="481" t="n"/>
      <c r="CY209" s="481" t="n"/>
      <c r="CZ209" s="502">
        <f>CY209*AR209</f>
        <v/>
      </c>
      <c r="DA209" s="481" t="n"/>
      <c r="DB209" s="481" t="n"/>
      <c r="DC209" s="481" t="n"/>
      <c r="DD209" s="481" t="inlineStr">
        <is>
          <t>-</t>
        </is>
      </c>
      <c r="DE209" s="684">
        <f>CY209*BI209</f>
        <v/>
      </c>
      <c r="DF209" s="684">
        <f>DE209-(CY209*BH209)</f>
        <v/>
      </c>
      <c r="DG209" s="568" t="n"/>
      <c r="DH209" s="568" t="n"/>
      <c r="DI209" s="568" t="n"/>
      <c r="DJ209" s="568" t="n"/>
      <c r="DK209" s="568" t="n"/>
      <c r="DL209" s="568" t="n"/>
      <c r="DM209" s="568" t="n"/>
      <c r="DN209" s="568" t="n"/>
      <c r="DO209" s="568" t="n"/>
      <c r="DP209" s="568" t="n"/>
    </row>
    <row customFormat="1" customHeight="1" ht="15" r="210" s="535">
      <c r="A210" s="464" t="inlineStr">
        <is>
          <t>K170754011</t>
        </is>
      </c>
      <c r="B210" s="464" t="n">
        <v>1070504374</v>
      </c>
      <c r="C210" s="454" t="inlineStr">
        <is>
          <t>WHITE</t>
        </is>
      </c>
      <c r="D210" s="464" t="inlineStr">
        <is>
          <t>DARIUS</t>
        </is>
      </c>
      <c r="E210" s="464" t="inlineStr">
        <is>
          <t>WHITE</t>
        </is>
      </c>
      <c r="F210" s="464" t="inlineStr">
        <is>
          <t>Core</t>
        </is>
      </c>
      <c r="G210" s="455" t="inlineStr">
        <is>
          <t>x</t>
        </is>
      </c>
      <c r="H210" s="674" t="inlineStr">
        <is>
          <t>-</t>
        </is>
      </c>
      <c r="I210" s="464" t="inlineStr">
        <is>
          <t>OLD VERSION</t>
        </is>
      </c>
      <c r="J210" s="521" t="inlineStr">
        <is>
          <t>T-SHIRT</t>
        </is>
      </c>
      <c r="K210" s="577" t="n">
        <v>61091000</v>
      </c>
      <c r="L210" s="521" t="inlineStr">
        <is>
          <t>T-shirts, singlets and other vests of cotton, knitted or crocheted</t>
        </is>
      </c>
      <c r="M210" s="458" t="inlineStr">
        <is>
          <t>MEN</t>
        </is>
      </c>
      <c r="N210" s="464" t="n"/>
      <c r="O210" s="460" t="n"/>
      <c r="P210" s="460" t="inlineStr">
        <is>
          <t>NON BLEACH</t>
        </is>
      </c>
      <c r="Q210" s="462" t="inlineStr">
        <is>
          <t>Normal dye</t>
        </is>
      </c>
      <c r="R210" s="462" t="n"/>
      <c r="S210" s="464" t="n"/>
      <c r="T210" s="462" t="inlineStr">
        <is>
          <t>S - XXL</t>
        </is>
      </c>
      <c r="U210" s="462" t="inlineStr">
        <is>
          <t>-</t>
        </is>
      </c>
      <c r="V210" s="492" t="inlineStr">
        <is>
          <t>C/O</t>
        </is>
      </c>
      <c r="W210" s="492" t="inlineStr">
        <is>
          <t>C/O SS17</t>
        </is>
      </c>
      <c r="X210" s="464" t="inlineStr">
        <is>
          <t>ROYAL CORE</t>
        </is>
      </c>
      <c r="Y210" s="493" t="inlineStr">
        <is>
          <t>FYROM</t>
        </is>
      </c>
      <c r="Z210" s="494" t="inlineStr">
        <is>
          <t>UNI TEXTILES</t>
        </is>
      </c>
      <c r="AA210" s="494" t="inlineStr">
        <is>
          <t>NEW POWER</t>
        </is>
      </c>
      <c r="AB210" s="472" t="n"/>
      <c r="AC210" s="462" t="inlineStr">
        <is>
          <t>JERSEY</t>
        </is>
      </c>
      <c r="AD210" s="492" t="inlineStr">
        <is>
          <t>HELLAS COTTON</t>
        </is>
      </c>
      <c r="AE210" s="492" t="inlineStr">
        <is>
          <t>JERSEY</t>
        </is>
      </c>
      <c r="AF210" s="462" t="n"/>
      <c r="AG210" s="462" t="n"/>
      <c r="AH210" s="462" t="inlineStr">
        <is>
          <t>100% Sustainable fabric</t>
        </is>
      </c>
      <c r="AI210" s="462" t="inlineStr">
        <is>
          <t>100% Organic cotton</t>
        </is>
      </c>
      <c r="AJ210" s="462" t="inlineStr">
        <is>
          <t>180g</t>
        </is>
      </c>
      <c r="AK210" s="465" t="n"/>
      <c r="AL210" s="462" t="n">
        <v>200</v>
      </c>
      <c r="AM210" s="462" t="inlineStr">
        <is>
          <t>6W</t>
        </is>
      </c>
      <c r="AN210" s="492" t="inlineStr">
        <is>
          <t>SUPPLIER NEEDS TO ORDER</t>
        </is>
      </c>
      <c r="AO210" s="466" t="n"/>
      <c r="AP210" s="466" t="n"/>
      <c r="AQ210" s="466" t="n"/>
      <c r="AR210" s="467" t="n"/>
      <c r="AS210" s="465" t="n"/>
      <c r="AT210" s="495" t="inlineStr">
        <is>
          <t>EUR</t>
        </is>
      </c>
      <c r="AU210" s="465" t="inlineStr">
        <is>
          <t>CIF</t>
        </is>
      </c>
      <c r="AV210" s="465" t="inlineStr">
        <is>
          <t>30 DAYS NETT</t>
        </is>
      </c>
      <c r="AW210" s="465" t="inlineStr">
        <is>
          <t>cfmd</t>
        </is>
      </c>
      <c r="AX210" s="465">
        <f>IFERROR((BI210*(1-[1]Assumptions!$K$3))*(1-BG210),0)</f>
        <v/>
      </c>
      <c r="AY210" s="465" t="n">
        <v>7.5</v>
      </c>
      <c r="AZ210" s="465" t="n"/>
      <c r="BA210" s="465" t="n">
        <v>7.1</v>
      </c>
      <c r="BB210" s="468">
        <f>IFERROR(((IF(BA210&gt;0, BA210, IF(AZ210&gt;0, AZ210, 0))))*INDEX(Assumptions!$B:$B,MATCH(Y210,Assumptions!$A:$A,0)),0)</f>
        <v/>
      </c>
      <c r="BC210" s="468">
        <f>IFERROR(((IF(BA210&gt;0, BA210, IF(AZ210&gt;0, AZ210, 0))))*INDEX(Assumptions!$C:$C,MATCH(Y210,Assumptions!$A:$A,0)),0)</f>
        <v/>
      </c>
      <c r="BD210" s="468">
        <f>IFERROR(((IF(BA210&gt;0, BA210, IF(AZ210&gt;0, AZ210, 0))))*INDEX(Assumptions!$D:$D,MATCH(Y210,Assumptions!$A:$A,0)),0)</f>
        <v/>
      </c>
      <c r="BE210" s="468">
        <f>IFERROR(((IF(BA210&gt;0, BA210, IF(AZ210&gt;0, AZ210, 0))))*INDEX(Assumptions!$G:$G,MATCH(Z210,Assumptions!$F:$F,0)),0)</f>
        <v/>
      </c>
      <c r="BF210" s="468">
        <f>SUM(BB210:BE210)</f>
        <v/>
      </c>
      <c r="BG210" s="469">
        <f>IFERROR(INDEX(Assumptions!$B:$B,MATCH(Y210,Assumptions!$A:$A,0))+INDEX(Assumptions!$C:$C,MATCH(Y210,Assumptions!$A:$A,0))+INDEX(Assumptions!$D:$D,MATCH(Y210,Assumptions!$A:$A,0))+INDEX(Assumptions!$G:$G,MATCH(Z210,Assumptions!$F:$F,0)),0)</f>
        <v/>
      </c>
      <c r="BH210" s="465">
        <f>((IF(BA210&gt;0, BA210, IF(AZ210&gt;0, AZ210, 0))))+BF210</f>
        <v/>
      </c>
      <c r="BI210" s="465">
        <f>BL210/BK210</f>
        <v/>
      </c>
      <c r="BJ210" s="465">
        <f>BL210/2.38</f>
        <v/>
      </c>
      <c r="BK210" s="462" t="n">
        <v>2.5</v>
      </c>
      <c r="BL210" s="465" t="n">
        <v>34.95</v>
      </c>
      <c r="BM210" s="523">
        <f>IF(SUM(AZ210:BA210)=0,0,(BI210-BH210)/BI210)</f>
        <v/>
      </c>
      <c r="BN210" s="465">
        <f>AY210*CA210</f>
        <v/>
      </c>
      <c r="BO210" s="465" t="n"/>
      <c r="BP210" s="465" t="n"/>
      <c r="BQ210" s="685" t="n">
        <v>42524</v>
      </c>
      <c r="BR210" s="471" t="n"/>
      <c r="BS210" s="471" t="n"/>
      <c r="BT210" s="472" t="inlineStr">
        <is>
          <t>0</t>
        </is>
      </c>
      <c r="BU210" s="471" t="n"/>
      <c r="BV210" s="471" t="n"/>
      <c r="BW210" s="471" t="n"/>
      <c r="BX210" s="497" t="n">
        <v>42650</v>
      </c>
      <c r="BY210" s="471" t="n"/>
      <c r="BZ210" s="471" t="n"/>
      <c r="CA210" s="473" t="n">
        <v>0</v>
      </c>
      <c r="CB210" s="473" t="inlineStr">
        <is>
          <t>N/A</t>
        </is>
      </c>
      <c r="CC210" s="473" t="n"/>
      <c r="CD210" s="474" t="inlineStr">
        <is>
          <t>N/A</t>
        </is>
      </c>
      <c r="CE210" s="681" t="n"/>
      <c r="CF210" s="681" t="n"/>
      <c r="CG210" s="681" t="n"/>
      <c r="CH210" s="501" t="inlineStr">
        <is>
          <t>N/A</t>
        </is>
      </c>
      <c r="CI210" s="501" t="n"/>
      <c r="CJ210" s="501" t="n"/>
      <c r="CK210" s="694" t="n"/>
      <c r="CL210" s="480" t="n"/>
      <c r="CM210" s="480" t="n"/>
      <c r="CN210" s="480" t="n">
        <v>42647</v>
      </c>
      <c r="CO210" s="480" t="n"/>
      <c r="CP210" s="480" t="n"/>
      <c r="CQ210" s="474" t="n"/>
      <c r="CR210" s="474" t="n"/>
      <c r="CS210" s="429" t="n"/>
      <c r="CT210" s="681" t="n"/>
      <c r="CU210" s="681" t="n"/>
      <c r="CV210" s="555" t="n"/>
      <c r="CW210" s="481" t="n"/>
      <c r="CX210" s="481" t="n"/>
      <c r="CY210" s="481" t="n"/>
      <c r="CZ210" s="481">
        <f>CY210*AR210</f>
        <v/>
      </c>
      <c r="DA210" s="481" t="n"/>
      <c r="DB210" s="481" t="n"/>
      <c r="DC210" s="481" t="n"/>
      <c r="DD210" s="481" t="inlineStr">
        <is>
          <t>-</t>
        </is>
      </c>
      <c r="DE210" s="684">
        <f>CY210*BI210</f>
        <v/>
      </c>
      <c r="DF210" s="684">
        <f>DE210-(CY210*BH210)</f>
        <v/>
      </c>
      <c r="DG210" s="568" t="n"/>
      <c r="DH210" s="568" t="n"/>
      <c r="DI210" s="568" t="n"/>
      <c r="DJ210" s="568" t="n"/>
      <c r="DK210" s="568" t="n"/>
      <c r="DL210" s="568" t="n"/>
      <c r="DM210" s="568" t="n"/>
      <c r="DN210" s="568" t="n"/>
      <c r="DO210" s="568" t="n"/>
      <c r="DP210" s="568" t="n"/>
    </row>
    <row customFormat="1" customHeight="1" ht="15" r="211" s="535">
      <c r="A211" s="464" t="inlineStr">
        <is>
          <t>K170754012</t>
        </is>
      </c>
      <c r="B211" s="464" t="n">
        <v>1070504490</v>
      </c>
      <c r="C211" s="454" t="inlineStr">
        <is>
          <t>BLACK</t>
        </is>
      </c>
      <c r="D211" s="464" t="inlineStr">
        <is>
          <t>DARIUS</t>
        </is>
      </c>
      <c r="E211" s="464" t="inlineStr">
        <is>
          <t>BLACK</t>
        </is>
      </c>
      <c r="F211" s="464" t="inlineStr">
        <is>
          <t>Core</t>
        </is>
      </c>
      <c r="G211" s="455" t="inlineStr">
        <is>
          <t>x</t>
        </is>
      </c>
      <c r="H211" s="674" t="inlineStr">
        <is>
          <t>-</t>
        </is>
      </c>
      <c r="I211" s="464" t="inlineStr">
        <is>
          <t>OLD VERSION</t>
        </is>
      </c>
      <c r="J211" s="521" t="inlineStr">
        <is>
          <t>T-SHIRT</t>
        </is>
      </c>
      <c r="K211" s="577" t="n">
        <v>61091000</v>
      </c>
      <c r="L211" s="521" t="inlineStr">
        <is>
          <t>T-shirts, singlets and other vests of cotton, knitted or crocheted</t>
        </is>
      </c>
      <c r="M211" s="458" t="inlineStr">
        <is>
          <t>MEN</t>
        </is>
      </c>
      <c r="N211" s="464" t="n"/>
      <c r="O211" s="460" t="n"/>
      <c r="P211" s="460" t="inlineStr">
        <is>
          <t>NON BLEACH</t>
        </is>
      </c>
      <c r="Q211" s="462" t="inlineStr">
        <is>
          <t>Normal dye</t>
        </is>
      </c>
      <c r="R211" s="462" t="n"/>
      <c r="S211" s="464" t="n"/>
      <c r="T211" s="462" t="inlineStr">
        <is>
          <t>S - XXL</t>
        </is>
      </c>
      <c r="U211" s="462" t="inlineStr">
        <is>
          <t>-</t>
        </is>
      </c>
      <c r="V211" s="492" t="inlineStr">
        <is>
          <t>C/O</t>
        </is>
      </c>
      <c r="W211" s="492" t="inlineStr">
        <is>
          <t>C/O SS17</t>
        </is>
      </c>
      <c r="X211" s="464" t="inlineStr">
        <is>
          <t>ROYAL CORE</t>
        </is>
      </c>
      <c r="Y211" s="493" t="inlineStr">
        <is>
          <t>FYROM</t>
        </is>
      </c>
      <c r="Z211" s="494" t="inlineStr">
        <is>
          <t>UNI TEXTILES</t>
        </is>
      </c>
      <c r="AA211" s="494" t="inlineStr">
        <is>
          <t>NEW POWER</t>
        </is>
      </c>
      <c r="AB211" s="472" t="n"/>
      <c r="AC211" s="462" t="inlineStr">
        <is>
          <t>JERSEY</t>
        </is>
      </c>
      <c r="AD211" s="492" t="inlineStr">
        <is>
          <t>HELLAS COTTON</t>
        </is>
      </c>
      <c r="AE211" s="462" t="inlineStr">
        <is>
          <t>NEW LIGHTER FABRIC</t>
        </is>
      </c>
      <c r="AF211" s="462" t="n"/>
      <c r="AG211" s="462" t="n"/>
      <c r="AH211" s="462" t="inlineStr">
        <is>
          <t>100% Sustainable fabric</t>
        </is>
      </c>
      <c r="AI211" s="462" t="inlineStr">
        <is>
          <t>100% Organic cotton</t>
        </is>
      </c>
      <c r="AJ211" s="462" t="inlineStr">
        <is>
          <t>150g</t>
        </is>
      </c>
      <c r="AK211" s="465" t="n"/>
      <c r="AL211" s="462" t="n">
        <v>200</v>
      </c>
      <c r="AM211" s="462" t="inlineStr">
        <is>
          <t>6W</t>
        </is>
      </c>
      <c r="AN211" s="492" t="inlineStr">
        <is>
          <t>SUPPLIER NEEDS TO ORDER</t>
        </is>
      </c>
      <c r="AO211" s="466" t="n"/>
      <c r="AP211" s="466" t="n"/>
      <c r="AQ211" s="466" t="n"/>
      <c r="AR211" s="467" t="n"/>
      <c r="AS211" s="465" t="n"/>
      <c r="AT211" s="495" t="inlineStr">
        <is>
          <t>EUR</t>
        </is>
      </c>
      <c r="AU211" s="465" t="inlineStr">
        <is>
          <t>CIF</t>
        </is>
      </c>
      <c r="AV211" s="465" t="inlineStr">
        <is>
          <t>30 DAYS NETT</t>
        </is>
      </c>
      <c r="AW211" s="465" t="inlineStr">
        <is>
          <t>cfmd</t>
        </is>
      </c>
      <c r="AX211" s="465">
        <f>IFERROR((BI211*(1-[1]Assumptions!$K$3))*(1-BG211),0)</f>
        <v/>
      </c>
      <c r="AY211" s="465" t="n">
        <v>7.5</v>
      </c>
      <c r="AZ211" s="465" t="n"/>
      <c r="BA211" s="465" t="n">
        <v>7</v>
      </c>
      <c r="BB211" s="468">
        <f>IFERROR(((IF(BA211&gt;0, BA211, IF(AZ211&gt;0, AZ211, 0))))*INDEX(Assumptions!$B:$B,MATCH(Y211,Assumptions!$A:$A,0)),0)</f>
        <v/>
      </c>
      <c r="BC211" s="468">
        <f>IFERROR(((IF(BA211&gt;0, BA211, IF(AZ211&gt;0, AZ211, 0))))*INDEX(Assumptions!$C:$C,MATCH(Y211,Assumptions!$A:$A,0)),0)</f>
        <v/>
      </c>
      <c r="BD211" s="468">
        <f>IFERROR(((IF(BA211&gt;0, BA211, IF(AZ211&gt;0, AZ211, 0))))*INDEX(Assumptions!$D:$D,MATCH(Y211,Assumptions!$A:$A,0)),0)</f>
        <v/>
      </c>
      <c r="BE211" s="468">
        <f>IFERROR(((IF(BA211&gt;0, BA211, IF(AZ211&gt;0, AZ211, 0))))*INDEX(Assumptions!$G:$G,MATCH(Z211,Assumptions!$F:$F,0)),0)</f>
        <v/>
      </c>
      <c r="BF211" s="468">
        <f>SUM(BB211:BE211)</f>
        <v/>
      </c>
      <c r="BG211" s="469">
        <f>IFERROR(INDEX(Assumptions!$B:$B,MATCH(Y211,Assumptions!$A:$A,0))+INDEX(Assumptions!$C:$C,MATCH(Y211,Assumptions!$A:$A,0))+INDEX(Assumptions!$D:$D,MATCH(Y211,Assumptions!$A:$A,0))+INDEX(Assumptions!$G:$G,MATCH(Z211,Assumptions!$F:$F,0)),0)</f>
        <v/>
      </c>
      <c r="BH211" s="465">
        <f>((IF(BA211&gt;0, BA211, IF(AZ211&gt;0, AZ211, 0))))+BF211</f>
        <v/>
      </c>
      <c r="BI211" s="465">
        <f>BL211/BK211</f>
        <v/>
      </c>
      <c r="BJ211" s="465">
        <f>BL211/2.38</f>
        <v/>
      </c>
      <c r="BK211" s="462" t="n">
        <v>2.5</v>
      </c>
      <c r="BL211" s="465" t="n">
        <v>34.95</v>
      </c>
      <c r="BM211" s="523">
        <f>IF(SUM(AZ211:BA211)=0,0,(BI211-BH211)/BI211)</f>
        <v/>
      </c>
      <c r="BN211" s="465">
        <f>AY211*CA211</f>
        <v/>
      </c>
      <c r="BO211" s="465" t="n"/>
      <c r="BP211" s="465" t="n"/>
      <c r="BQ211" s="685" t="n">
        <v>42524</v>
      </c>
      <c r="BR211" s="471" t="n"/>
      <c r="BS211" s="471" t="n"/>
      <c r="BT211" s="472" t="inlineStr">
        <is>
          <t>0</t>
        </is>
      </c>
      <c r="BU211" s="471" t="n"/>
      <c r="BV211" s="471" t="n"/>
      <c r="BW211" s="471" t="n"/>
      <c r="BX211" s="497" t="n"/>
      <c r="BY211" s="471" t="n"/>
      <c r="BZ211" s="471" t="n"/>
      <c r="CA211" s="473" t="n">
        <v>0</v>
      </c>
      <c r="CB211" s="473" t="inlineStr">
        <is>
          <t>N/A</t>
        </is>
      </c>
      <c r="CC211" s="473" t="n"/>
      <c r="CD211" s="474" t="inlineStr">
        <is>
          <t>N/A</t>
        </is>
      </c>
      <c r="CE211" s="681" t="n"/>
      <c r="CF211" s="681" t="n"/>
      <c r="CG211" s="681" t="n"/>
      <c r="CH211" s="501" t="inlineStr">
        <is>
          <t>N/A</t>
        </is>
      </c>
      <c r="CI211" s="501" t="n"/>
      <c r="CJ211" s="501" t="n"/>
      <c r="CK211" s="694" t="n"/>
      <c r="CL211" s="480" t="n"/>
      <c r="CM211" s="480" t="n"/>
      <c r="CN211" s="480" t="n">
        <v>42647</v>
      </c>
      <c r="CO211" s="480" t="n"/>
      <c r="CP211" s="480" t="n"/>
      <c r="CQ211" s="474" t="n"/>
      <c r="CR211" s="474" t="n"/>
      <c r="CS211" s="429" t="n"/>
      <c r="CT211" s="681" t="n"/>
      <c r="CU211" s="681" t="n"/>
      <c r="CV211" s="555" t="n"/>
      <c r="CW211" s="481" t="n"/>
      <c r="CX211" s="481" t="n"/>
      <c r="CY211" s="481" t="n"/>
      <c r="CZ211" s="481">
        <f>CY211*AR211</f>
        <v/>
      </c>
      <c r="DA211" s="481" t="n"/>
      <c r="DB211" s="481" t="n"/>
      <c r="DC211" s="481" t="n"/>
      <c r="DD211" s="481" t="inlineStr">
        <is>
          <t>-</t>
        </is>
      </c>
      <c r="DE211" s="684">
        <f>CY211*BI211</f>
        <v/>
      </c>
      <c r="DF211" s="684">
        <f>DE211-(CY211*BH211)</f>
        <v/>
      </c>
    </row>
    <row customFormat="1" customHeight="1" ht="15" r="212" s="535">
      <c r="A212" s="464" t="inlineStr">
        <is>
          <t>K170754013</t>
        </is>
      </c>
      <c r="B212" s="464" t="n">
        <v>1070504491</v>
      </c>
      <c r="C212" s="454" t="inlineStr">
        <is>
          <t>GR.MEL</t>
        </is>
      </c>
      <c r="D212" s="464" t="inlineStr">
        <is>
          <t xml:space="preserve">DARIUS </t>
        </is>
      </c>
      <c r="E212" s="464" t="inlineStr">
        <is>
          <t>GREY MELEE</t>
        </is>
      </c>
      <c r="F212" s="464" t="inlineStr">
        <is>
          <t>Core</t>
        </is>
      </c>
      <c r="G212" s="455" t="inlineStr">
        <is>
          <t>x</t>
        </is>
      </c>
      <c r="H212" s="674" t="inlineStr">
        <is>
          <t>-</t>
        </is>
      </c>
      <c r="I212" s="464" t="inlineStr">
        <is>
          <t>OLD VERSION</t>
        </is>
      </c>
      <c r="J212" s="521" t="inlineStr">
        <is>
          <t>T-SHIRT</t>
        </is>
      </c>
      <c r="K212" s="577" t="n">
        <v>61091000</v>
      </c>
      <c r="L212" s="521" t="inlineStr">
        <is>
          <t>T-shirts, singlets and other vests of cotton, knitted or crocheted</t>
        </is>
      </c>
      <c r="M212" s="458" t="inlineStr">
        <is>
          <t>MEN</t>
        </is>
      </c>
      <c r="N212" s="464" t="n"/>
      <c r="O212" s="460" t="n"/>
      <c r="P212" s="460" t="inlineStr">
        <is>
          <t>NON BLEACH</t>
        </is>
      </c>
      <c r="Q212" s="462" t="inlineStr">
        <is>
          <t>Normal dye</t>
        </is>
      </c>
      <c r="R212" s="462" t="n"/>
      <c r="S212" s="464" t="n"/>
      <c r="T212" s="462" t="inlineStr">
        <is>
          <t>S - XXL</t>
        </is>
      </c>
      <c r="U212" s="462" t="inlineStr">
        <is>
          <t>-</t>
        </is>
      </c>
      <c r="V212" s="492" t="inlineStr">
        <is>
          <t>C/O</t>
        </is>
      </c>
      <c r="W212" s="492" t="inlineStr">
        <is>
          <t>C/O SS17</t>
        </is>
      </c>
      <c r="X212" s="464" t="inlineStr">
        <is>
          <t>ROYAL CORE</t>
        </is>
      </c>
      <c r="Y212" s="493" t="inlineStr">
        <is>
          <t>FYROM</t>
        </is>
      </c>
      <c r="Z212" s="494" t="inlineStr">
        <is>
          <t>UNI TEXTILES</t>
        </is>
      </c>
      <c r="AA212" s="494" t="inlineStr">
        <is>
          <t>NEW POWER</t>
        </is>
      </c>
      <c r="AB212" s="472" t="n"/>
      <c r="AC212" s="462" t="inlineStr">
        <is>
          <t>JERSEY</t>
        </is>
      </c>
      <c r="AD212" s="492" t="inlineStr">
        <is>
          <t>HELLAS COTTON</t>
        </is>
      </c>
      <c r="AE212" s="462" t="inlineStr">
        <is>
          <t>NEW LIGHTER FABRIC</t>
        </is>
      </c>
      <c r="AF212" s="462" t="n"/>
      <c r="AG212" s="462" t="n"/>
      <c r="AH212" s="462" t="inlineStr">
        <is>
          <t>100% Sustainable fabric</t>
        </is>
      </c>
      <c r="AI212" s="462" t="inlineStr">
        <is>
          <t>100% Organic cotton</t>
        </is>
      </c>
      <c r="AJ212" s="462" t="inlineStr">
        <is>
          <t>150g</t>
        </is>
      </c>
      <c r="AK212" s="465" t="n"/>
      <c r="AL212" s="462" t="n">
        <v>200</v>
      </c>
      <c r="AM212" s="462" t="inlineStr">
        <is>
          <t>6W</t>
        </is>
      </c>
      <c r="AN212" s="492" t="inlineStr">
        <is>
          <t>SUPPLIER NEEDS TO ORDER</t>
        </is>
      </c>
      <c r="AO212" s="466" t="n"/>
      <c r="AP212" s="466" t="n"/>
      <c r="AQ212" s="466" t="n"/>
      <c r="AR212" s="467" t="n"/>
      <c r="AS212" s="465" t="n"/>
      <c r="AT212" s="495" t="inlineStr">
        <is>
          <t>EUR</t>
        </is>
      </c>
      <c r="AU212" s="465" t="inlineStr">
        <is>
          <t>CIF</t>
        </is>
      </c>
      <c r="AV212" s="465" t="inlineStr">
        <is>
          <t>30 DAYS NETT</t>
        </is>
      </c>
      <c r="AW212" s="465" t="inlineStr">
        <is>
          <t>cfmd</t>
        </is>
      </c>
      <c r="AX212" s="465">
        <f>IFERROR((BI212*(1-[1]Assumptions!$K$3))*(1-BG212),0)</f>
        <v/>
      </c>
      <c r="AY212" s="465" t="n">
        <v>10.4</v>
      </c>
      <c r="AZ212" s="465" t="n"/>
      <c r="BA212" s="465" t="n">
        <v>9.9</v>
      </c>
      <c r="BB212" s="468">
        <f>IFERROR(((IF(BA212&gt;0, BA212, IF(AZ212&gt;0, AZ212, 0))))*INDEX(Assumptions!$B:$B,MATCH(Y212,Assumptions!$A:$A,0)),0)</f>
        <v/>
      </c>
      <c r="BC212" s="468">
        <f>IFERROR(((IF(BA212&gt;0, BA212, IF(AZ212&gt;0, AZ212, 0))))*INDEX(Assumptions!$C:$C,MATCH(Y212,Assumptions!$A:$A,0)),0)</f>
        <v/>
      </c>
      <c r="BD212" s="468">
        <f>IFERROR(((IF(BA212&gt;0, BA212, IF(AZ212&gt;0, AZ212, 0))))*INDEX(Assumptions!$D:$D,MATCH(Y212,Assumptions!$A:$A,0)),0)</f>
        <v/>
      </c>
      <c r="BE212" s="468">
        <f>IFERROR(((IF(BA212&gt;0, BA212, IF(AZ212&gt;0, AZ212, 0))))*INDEX(Assumptions!$G:$G,MATCH(Z212,Assumptions!$F:$F,0)),0)</f>
        <v/>
      </c>
      <c r="BF212" s="468">
        <f>SUM(BB212:BE212)</f>
        <v/>
      </c>
      <c r="BG212" s="469">
        <f>IFERROR(INDEX(Assumptions!$B:$B,MATCH(Y212,Assumptions!$A:$A,0))+INDEX(Assumptions!$C:$C,MATCH(Y212,Assumptions!$A:$A,0))+INDEX(Assumptions!$D:$D,MATCH(Y212,Assumptions!$A:$A,0))+INDEX(Assumptions!$G:$G,MATCH(Z212,Assumptions!$F:$F,0)),0)</f>
        <v/>
      </c>
      <c r="BH212" s="465">
        <f>((IF(BA212&gt;0, BA212, IF(AZ212&gt;0, AZ212, 0))))+BF212</f>
        <v/>
      </c>
      <c r="BI212" s="465">
        <f>BL212/BK212</f>
        <v/>
      </c>
      <c r="BJ212" s="465">
        <f>BL212/2.38</f>
        <v/>
      </c>
      <c r="BK212" s="462" t="n">
        <v>2.5</v>
      </c>
      <c r="BL212" s="465" t="n">
        <v>39.95</v>
      </c>
      <c r="BM212" s="523">
        <f>IF(SUM(AZ212:BA212)=0,0,(BI212-BH212)/BI212)</f>
        <v/>
      </c>
      <c r="BN212" s="465">
        <f>AY212*CA212</f>
        <v/>
      </c>
      <c r="BO212" s="465" t="n"/>
      <c r="BP212" s="465" t="n"/>
      <c r="BQ212" s="685" t="n">
        <v>42524</v>
      </c>
      <c r="BR212" s="471" t="n"/>
      <c r="BS212" s="471" t="n"/>
      <c r="BT212" s="472" t="inlineStr">
        <is>
          <t>0</t>
        </is>
      </c>
      <c r="BU212" s="471" t="n"/>
      <c r="BV212" s="471" t="n"/>
      <c r="BW212" s="471" t="n"/>
      <c r="BX212" s="497" t="n"/>
      <c r="BY212" s="471" t="n"/>
      <c r="BZ212" s="471" t="n"/>
      <c r="CA212" s="473" t="n">
        <v>0</v>
      </c>
      <c r="CB212" s="473" t="inlineStr">
        <is>
          <t>N/A</t>
        </is>
      </c>
      <c r="CC212" s="473" t="n"/>
      <c r="CD212" s="474" t="inlineStr">
        <is>
          <t>N/A</t>
        </is>
      </c>
      <c r="CE212" s="681" t="n"/>
      <c r="CF212" s="681" t="n"/>
      <c r="CG212" s="681" t="n"/>
      <c r="CH212" s="501" t="inlineStr">
        <is>
          <t>N/A</t>
        </is>
      </c>
      <c r="CI212" s="501" t="n"/>
      <c r="CJ212" s="501" t="n"/>
      <c r="CK212" s="694" t="n"/>
      <c r="CL212" s="480" t="n"/>
      <c r="CM212" s="480" t="n"/>
      <c r="CN212" s="480" t="n">
        <v>42647</v>
      </c>
      <c r="CO212" s="480" t="n"/>
      <c r="CP212" s="480" t="n"/>
      <c r="CQ212" s="474" t="n"/>
      <c r="CR212" s="474" t="n"/>
      <c r="CS212" s="429" t="n"/>
      <c r="CT212" s="681" t="n"/>
      <c r="CU212" s="681" t="n"/>
      <c r="CV212" s="555" t="n"/>
      <c r="CW212" s="481" t="n"/>
      <c r="CX212" s="481" t="n"/>
      <c r="CY212" s="481" t="n"/>
      <c r="CZ212" s="481">
        <f>CY212*AR212</f>
        <v/>
      </c>
      <c r="DA212" s="481" t="n"/>
      <c r="DB212" s="481" t="n"/>
      <c r="DC212" s="481" t="n"/>
      <c r="DD212" s="481" t="inlineStr">
        <is>
          <t>-</t>
        </is>
      </c>
      <c r="DE212" s="684">
        <f>CY212*BI212</f>
        <v/>
      </c>
      <c r="DF212" s="684">
        <f>DE212-(CY212*BH212)</f>
        <v/>
      </c>
    </row>
    <row customFormat="1" customHeight="1" ht="15" r="213" s="535">
      <c r="A213" s="415" t="inlineStr">
        <is>
          <t>K170754020</t>
        </is>
      </c>
      <c r="B213" s="415" t="n">
        <v>1080100842</v>
      </c>
      <c r="C213" s="404" t="inlineStr">
        <is>
          <t>BLACK</t>
        </is>
      </c>
      <c r="D213" s="487" t="inlineStr">
        <is>
          <t>RICHARD</t>
        </is>
      </c>
      <c r="E213" s="487" t="inlineStr">
        <is>
          <t>BLACK</t>
        </is>
      </c>
      <c r="F213" s="415" t="n">
        <v>2</v>
      </c>
      <c r="G213" s="405" t="n"/>
      <c r="H213" s="484" t="n"/>
      <c r="I213" s="487" t="n"/>
      <c r="J213" s="415" t="inlineStr">
        <is>
          <t>LS KNIT</t>
        </is>
      </c>
      <c r="K213" s="415" t="n">
        <v>61102091</v>
      </c>
      <c r="L213" s="415" t="inlineStr">
        <is>
          <t>Men's or boys' jerseys, pullovers, cardigans, waistcoats and similar articles, of cotton, knitted or crocheted (excl. lightweight fine knit roll, polo or turtleneck jumpers and pullovers and wadded waistcoats)</t>
        </is>
      </c>
      <c r="M213" s="410" t="inlineStr">
        <is>
          <t>MEN</t>
        </is>
      </c>
      <c r="N213" s="487" t="n"/>
      <c r="O213" s="486" t="n"/>
      <c r="P213" s="411" t="inlineStr">
        <is>
          <t>NON BLEACH</t>
        </is>
      </c>
      <c r="Q213" s="443" t="inlineStr">
        <is>
          <t>Normal dye</t>
        </is>
      </c>
      <c r="R213" s="443" t="n"/>
      <c r="S213" s="443" t="n"/>
      <c r="T213" s="443" t="inlineStr">
        <is>
          <t>S - XXL</t>
        </is>
      </c>
      <c r="U213" s="416" t="inlineStr">
        <is>
          <t>-</t>
        </is>
      </c>
      <c r="V213" s="443" t="inlineStr">
        <is>
          <t>NEW</t>
        </is>
      </c>
      <c r="W213" s="443" t="n"/>
      <c r="X213" s="443" t="inlineStr">
        <is>
          <t>-</t>
        </is>
      </c>
      <c r="Y213" s="444" t="inlineStr">
        <is>
          <t>FYROM</t>
        </is>
      </c>
      <c r="Z213" s="428" t="inlineStr">
        <is>
          <t>UNI TEXTILES</t>
        </is>
      </c>
      <c r="AA213" s="428" t="inlineStr">
        <is>
          <t>NEW POWER</t>
        </is>
      </c>
      <c r="AB213" s="428" t="inlineStr">
        <is>
          <t>ALEXANDROS</t>
        </is>
      </c>
      <c r="AC213" s="578" t="inlineStr">
        <is>
          <t>GMD JERSEY PCE DYE</t>
        </is>
      </c>
      <c r="AD213" s="443" t="inlineStr">
        <is>
          <t>HELLAS COTTON</t>
        </is>
      </c>
      <c r="AE213" s="443" t="inlineStr">
        <is>
          <t>WAFFLE KNIT</t>
        </is>
      </c>
      <c r="AF213" s="443" t="n"/>
      <c r="AG213" s="443" t="n"/>
      <c r="AH213" s="443" t="inlineStr">
        <is>
          <t>100% Sustainable fabric</t>
        </is>
      </c>
      <c r="AI213" s="508" t="inlineStr">
        <is>
          <t>100% Organic cotton</t>
        </is>
      </c>
      <c r="AJ213" s="508" t="inlineStr">
        <is>
          <t>330g</t>
        </is>
      </c>
      <c r="AK213" s="421" t="n"/>
      <c r="AL213" s="508" t="n">
        <v>200</v>
      </c>
      <c r="AM213" s="508" t="inlineStr">
        <is>
          <t>6W</t>
        </is>
      </c>
      <c r="AN213" s="443" t="inlineStr">
        <is>
          <t>SUPPLIER NEEDS TO ORDER</t>
        </is>
      </c>
      <c r="AO213" s="443" t="n"/>
      <c r="AP213" s="419" t="n"/>
      <c r="AQ213" s="419" t="n"/>
      <c r="AR213" s="420" t="n"/>
      <c r="AS213" s="446" t="n"/>
      <c r="AT213" s="446" t="inlineStr">
        <is>
          <t>EUR</t>
        </is>
      </c>
      <c r="AU213" s="421" t="inlineStr">
        <is>
          <t>CIF</t>
        </is>
      </c>
      <c r="AV213" s="421" t="inlineStr">
        <is>
          <t>30 DAYS NETT</t>
        </is>
      </c>
      <c r="AW213" s="421" t="n">
        <v>14.3</v>
      </c>
      <c r="AX213" s="421">
        <f>IFERROR((BI213*(1-[1]Assumptions!$K$3))*(1-BG213),0)</f>
        <v/>
      </c>
      <c r="AY213" s="421" t="n">
        <v>16.9</v>
      </c>
      <c r="AZ213" s="421" t="n"/>
      <c r="BA213" s="421" t="n">
        <v>16.9</v>
      </c>
      <c r="BB213" s="422">
        <f>IFERROR(((IF(BA213&gt;0, BA213, IF(AZ213&gt;0, AZ213, 0))))*INDEX(Assumptions!$B:$B,MATCH(Y213,Assumptions!$A:$A,0)),0)</f>
        <v/>
      </c>
      <c r="BC213" s="422">
        <f>IFERROR(((IF(BA213&gt;0, BA213, IF(AZ213&gt;0, AZ213, 0))))*INDEX(Assumptions!$C:$C,MATCH(Y213,Assumptions!$A:$A,0)),0)</f>
        <v/>
      </c>
      <c r="BD213" s="422">
        <f>IFERROR(((IF(BA213&gt;0, BA213, IF(AZ213&gt;0, AZ213, 0))))*INDEX(Assumptions!$D:$D,MATCH(Y213,Assumptions!$A:$A,0)),0)</f>
        <v/>
      </c>
      <c r="BE213" s="422">
        <f>IFERROR(((IF(BA213&gt;0, BA213, IF(AZ213&gt;0, AZ213, 0))))*INDEX(Assumptions!$G:$G,MATCH(Z213,Assumptions!$F:$F,0)),0)</f>
        <v/>
      </c>
      <c r="BF213" s="422">
        <f>SUM(BB213:BE213)</f>
        <v/>
      </c>
      <c r="BG213" s="423">
        <f>IFERROR(INDEX(Assumptions!$B:$B,MATCH(Y213,Assumptions!$A:$A,0))+INDEX(Assumptions!$C:$C,MATCH(Y213,Assumptions!$A:$A,0))+INDEX(Assumptions!$D:$D,MATCH(Y213,Assumptions!$A:$A,0))+INDEX(Assumptions!$G:$G,MATCH(Z213,Assumptions!$F:$F,0)),0)</f>
        <v/>
      </c>
      <c r="BH213" s="421">
        <f>((IF(BA213&gt;0, BA213, IF(AZ213&gt;0, AZ213, 0))))+BF213</f>
        <v/>
      </c>
      <c r="BI213" s="421">
        <f>BL213/BK213</f>
        <v/>
      </c>
      <c r="BJ213" s="421">
        <f>BL213/2.38</f>
        <v/>
      </c>
      <c r="BK213" s="508" t="n">
        <v>2.5</v>
      </c>
      <c r="BL213" s="421" t="n">
        <v>79.95</v>
      </c>
      <c r="BM213" s="510">
        <f>IF(SUM(AZ213:BA213)=0,0,(BI213-BH213)/BI213)</f>
        <v/>
      </c>
      <c r="BN213" s="421">
        <f>AY213*CA213</f>
        <v/>
      </c>
      <c r="BO213" s="417" t="n"/>
      <c r="BP213" s="417" t="n"/>
      <c r="BQ213" s="692" t="n">
        <v>42607</v>
      </c>
      <c r="BR213" s="448" t="n"/>
      <c r="BS213" s="448" t="n"/>
      <c r="BT213" s="427" t="n">
        <v>1</v>
      </c>
      <c r="BU213" s="448" t="n">
        <v>42633</v>
      </c>
      <c r="BV213" s="448" t="n"/>
      <c r="BW213" s="448" t="inlineStr">
        <is>
          <t>Awaiting proto in correct fit/fabric/GD</t>
        </is>
      </c>
      <c r="BX213" s="488" t="n">
        <v>42650</v>
      </c>
      <c r="BY213" s="428" t="n"/>
      <c r="BZ213" s="428" t="n"/>
      <c r="CA213" s="508" t="n">
        <v>15</v>
      </c>
      <c r="CB213" s="429" t="inlineStr">
        <is>
          <t>M</t>
        </is>
      </c>
      <c r="CC213" s="429" t="n">
        <v>3</v>
      </c>
      <c r="CD213" s="430" t="n">
        <v>42670</v>
      </c>
      <c r="CE213" s="675" t="inlineStr">
        <is>
          <t>Body length +4cm</t>
        </is>
      </c>
      <c r="CF213" s="675" t="inlineStr">
        <is>
          <t>Body length +4cm</t>
        </is>
      </c>
      <c r="CG213" s="675" t="n"/>
      <c r="CH213" s="489" t="inlineStr">
        <is>
          <t>N/A</t>
        </is>
      </c>
      <c r="CI213" s="489" t="n"/>
      <c r="CJ213" s="489" t="n"/>
      <c r="CK213" s="690" t="n"/>
      <c r="CL213" s="435" t="n"/>
      <c r="CM213" s="435" t="n"/>
      <c r="CN213" s="435" t="n">
        <v>42874</v>
      </c>
      <c r="CO213" s="435" t="n"/>
      <c r="CP213" s="435" t="n"/>
      <c r="CQ213" s="430" t="n"/>
      <c r="CR213" s="430" t="n"/>
      <c r="CS213" s="429" t="n"/>
      <c r="CT213" s="675" t="n"/>
      <c r="CU213" s="675" t="n"/>
      <c r="CV213" s="490" t="n"/>
      <c r="CW213" s="438" t="n"/>
      <c r="CX213" s="438" t="n"/>
      <c r="CY213" s="438" t="n">
        <v>130</v>
      </c>
      <c r="CZ213" s="439">
        <f>CY213*AR213</f>
        <v/>
      </c>
      <c r="DA213" s="438" t="n"/>
      <c r="DB213" s="438" t="n"/>
      <c r="DC213" s="438" t="n"/>
      <c r="DD213" s="438" t="n">
        <v>4013221</v>
      </c>
      <c r="DE213" s="678">
        <f>CY213*BI213</f>
        <v/>
      </c>
      <c r="DF213" s="678">
        <f>DE213-(CY213*BH213)</f>
        <v/>
      </c>
    </row>
    <row customFormat="1" customHeight="1" ht="15" r="214" s="535">
      <c r="A214" s="415" t="inlineStr">
        <is>
          <t>K170754021</t>
        </is>
      </c>
      <c r="B214" s="415" t="n">
        <v>1080100843</v>
      </c>
      <c r="C214" s="404" t="inlineStr">
        <is>
          <t>NAVY</t>
        </is>
      </c>
      <c r="D214" s="487" t="inlineStr">
        <is>
          <t>RICHARD</t>
        </is>
      </c>
      <c r="E214" s="487" t="inlineStr">
        <is>
          <t>NAVY STRIPE</t>
        </is>
      </c>
      <c r="F214" s="415" t="n">
        <v>1</v>
      </c>
      <c r="G214" s="405" t="n"/>
      <c r="H214" s="484" t="n"/>
      <c r="I214" s="487" t="n"/>
      <c r="J214" s="415" t="inlineStr">
        <is>
          <t>LS KNIT</t>
        </is>
      </c>
      <c r="K214" s="415" t="n">
        <v>61102091</v>
      </c>
      <c r="L214" s="415" t="inlineStr">
        <is>
          <t>Men's or boys' jerseys, pullovers, cardigans, waistcoats and similar articles, of cotton, knitted or crocheted (excl. lightweight fine knit roll, polo or turtleneck jumpers and pullovers and wadded waistcoats)</t>
        </is>
      </c>
      <c r="M214" s="410" t="inlineStr">
        <is>
          <t>MEN</t>
        </is>
      </c>
      <c r="N214" s="487" t="n"/>
      <c r="O214" s="486" t="n"/>
      <c r="P214" s="411" t="inlineStr">
        <is>
          <t>NON BLEACH</t>
        </is>
      </c>
      <c r="Q214" s="443" t="inlineStr">
        <is>
          <t>Normal dye</t>
        </is>
      </c>
      <c r="R214" s="443" t="n"/>
      <c r="S214" s="443" t="n"/>
      <c r="T214" s="443" t="inlineStr">
        <is>
          <t>S - XXL</t>
        </is>
      </c>
      <c r="U214" s="416" t="inlineStr">
        <is>
          <t>-</t>
        </is>
      </c>
      <c r="V214" s="443" t="inlineStr">
        <is>
          <t>NEW</t>
        </is>
      </c>
      <c r="W214" s="443" t="n"/>
      <c r="X214" s="443" t="inlineStr">
        <is>
          <t>-</t>
        </is>
      </c>
      <c r="Y214" s="444" t="inlineStr">
        <is>
          <t>FYROM</t>
        </is>
      </c>
      <c r="Z214" s="428" t="inlineStr">
        <is>
          <t>UNI TEXTILES</t>
        </is>
      </c>
      <c r="AA214" s="428" t="inlineStr">
        <is>
          <t>NEW POWER</t>
        </is>
      </c>
      <c r="AB214" s="428" t="inlineStr">
        <is>
          <t>ALEXANDROS</t>
        </is>
      </c>
      <c r="AC214" s="487" t="inlineStr">
        <is>
          <t>YD STRIPE</t>
        </is>
      </c>
      <c r="AD214" s="443" t="inlineStr">
        <is>
          <t>HELLAS COTTON</t>
        </is>
      </c>
      <c r="AE214" s="443" t="inlineStr">
        <is>
          <t>WAFFLE KNIT</t>
        </is>
      </c>
      <c r="AF214" s="443" t="n"/>
      <c r="AG214" s="443" t="n"/>
      <c r="AH214" s="443" t="inlineStr">
        <is>
          <t>100% Sustainable fabric</t>
        </is>
      </c>
      <c r="AI214" s="508" t="inlineStr">
        <is>
          <t>100% Organic cotton</t>
        </is>
      </c>
      <c r="AJ214" s="508" t="inlineStr">
        <is>
          <t>330g</t>
        </is>
      </c>
      <c r="AK214" s="421" t="n"/>
      <c r="AL214" s="508" t="n">
        <v>200</v>
      </c>
      <c r="AM214" s="508" t="inlineStr">
        <is>
          <t>6W</t>
        </is>
      </c>
      <c r="AN214" s="443" t="inlineStr">
        <is>
          <t>SUPPLIER NEEDS TO ORDER</t>
        </is>
      </c>
      <c r="AO214" s="443" t="n"/>
      <c r="AP214" s="419" t="n"/>
      <c r="AQ214" s="419" t="n"/>
      <c r="AR214" s="420" t="n"/>
      <c r="AS214" s="446" t="n"/>
      <c r="AT214" s="446" t="inlineStr">
        <is>
          <t>EUR</t>
        </is>
      </c>
      <c r="AU214" s="421" t="inlineStr">
        <is>
          <t>CIF</t>
        </is>
      </c>
      <c r="AV214" s="421" t="inlineStr">
        <is>
          <t>30 DAYS NETT</t>
        </is>
      </c>
      <c r="AW214" s="421" t="n">
        <v>14.3</v>
      </c>
      <c r="AX214" s="421">
        <f>IFERROR((BI214*(1-[1]Assumptions!$K$3))*(1-BG214),0)</f>
        <v/>
      </c>
      <c r="AY214" s="421" t="n">
        <v>16.9</v>
      </c>
      <c r="AZ214" s="421" t="n"/>
      <c r="BA214" s="421" t="n">
        <v>16.9</v>
      </c>
      <c r="BB214" s="422">
        <f>IFERROR(((IF(BA214&gt;0, BA214, IF(AZ214&gt;0, AZ214, 0))))*INDEX(Assumptions!$B:$B,MATCH(Y214,Assumptions!$A:$A,0)),0)</f>
        <v/>
      </c>
      <c r="BC214" s="422">
        <f>IFERROR(((IF(BA214&gt;0, BA214, IF(AZ214&gt;0, AZ214, 0))))*INDEX(Assumptions!$C:$C,MATCH(Y214,Assumptions!$A:$A,0)),0)</f>
        <v/>
      </c>
      <c r="BD214" s="422">
        <f>IFERROR(((IF(BA214&gt;0, BA214, IF(AZ214&gt;0, AZ214, 0))))*INDEX(Assumptions!$D:$D,MATCH(Y214,Assumptions!$A:$A,0)),0)</f>
        <v/>
      </c>
      <c r="BE214" s="422">
        <f>IFERROR(((IF(BA214&gt;0, BA214, IF(AZ214&gt;0, AZ214, 0))))*INDEX(Assumptions!$G:$G,MATCH(Z214,Assumptions!$F:$F,0)),0)</f>
        <v/>
      </c>
      <c r="BF214" s="422">
        <f>SUM(BB214:BE214)</f>
        <v/>
      </c>
      <c r="BG214" s="423">
        <f>IFERROR(INDEX(Assumptions!$B:$B,MATCH(Y214,Assumptions!$A:$A,0))+INDEX(Assumptions!$C:$C,MATCH(Y214,Assumptions!$A:$A,0))+INDEX(Assumptions!$D:$D,MATCH(Y214,Assumptions!$A:$A,0))+INDEX(Assumptions!$G:$G,MATCH(Z214,Assumptions!$F:$F,0)),0)</f>
        <v/>
      </c>
      <c r="BH214" s="421">
        <f>((IF(BA214&gt;0, BA214, IF(AZ214&gt;0, AZ214, 0))))+BF214</f>
        <v/>
      </c>
      <c r="BI214" s="421">
        <f>BL214/BK214</f>
        <v/>
      </c>
      <c r="BJ214" s="421">
        <f>BL214/2.38</f>
        <v/>
      </c>
      <c r="BK214" s="508" t="n">
        <v>2.5</v>
      </c>
      <c r="BL214" s="421" t="n">
        <v>79.95</v>
      </c>
      <c r="BM214" s="510">
        <f>IF(SUM(AZ214:BA214)=0,0,(BI214-BH214)/BI214)</f>
        <v/>
      </c>
      <c r="BN214" s="421">
        <f>AY214*CA214</f>
        <v/>
      </c>
      <c r="BO214" s="421" t="n"/>
      <c r="BP214" s="421" t="n"/>
      <c r="BQ214" s="679" t="n">
        <v>42524</v>
      </c>
      <c r="BR214" s="448" t="n">
        <v>42538</v>
      </c>
      <c r="BS214" s="448" t="inlineStr">
        <is>
          <t>ETD 15-8-2016</t>
        </is>
      </c>
      <c r="BT214" s="427" t="n">
        <v>0</v>
      </c>
      <c r="BU214" s="448" t="n"/>
      <c r="BV214" s="448" t="n"/>
      <c r="BW214" s="448" t="inlineStr">
        <is>
          <t>Navy/off white yd to be received</t>
        </is>
      </c>
      <c r="BX214" s="448" t="n">
        <v>42650</v>
      </c>
      <c r="BY214" s="428" t="n"/>
      <c r="BZ214" s="428" t="n"/>
      <c r="CA214" s="508" t="n">
        <v>15</v>
      </c>
      <c r="CB214" s="429" t="inlineStr">
        <is>
          <t>M</t>
        </is>
      </c>
      <c r="CC214" s="429" t="n">
        <v>3</v>
      </c>
      <c r="CD214" s="430" t="n">
        <v>42670</v>
      </c>
      <c r="CE214" s="675" t="inlineStr">
        <is>
          <t>Best fit</t>
        </is>
      </c>
      <c r="CF214" s="675" t="inlineStr">
        <is>
          <t>best fit</t>
        </is>
      </c>
      <c r="CG214" s="675" t="n"/>
      <c r="CH214" s="489" t="inlineStr">
        <is>
          <t>N/A</t>
        </is>
      </c>
      <c r="CI214" s="433" t="n"/>
      <c r="CJ214" s="433" t="n"/>
      <c r="CK214" s="690" t="n"/>
      <c r="CL214" s="435" t="n"/>
      <c r="CM214" s="435" t="n"/>
      <c r="CN214" s="435" t="n">
        <v>42874</v>
      </c>
      <c r="CO214" s="435" t="n"/>
      <c r="CP214" s="435" t="n"/>
      <c r="CQ214" s="430" t="n">
        <v>42907</v>
      </c>
      <c r="CR214" s="430" t="inlineStr">
        <is>
          <t>FYROM</t>
        </is>
      </c>
      <c r="CS214" s="429" t="inlineStr">
        <is>
          <t>5</t>
        </is>
      </c>
      <c r="CT214" s="675" t="n"/>
      <c r="CU214" s="675" t="n"/>
      <c r="CV214" s="490" t="n"/>
      <c r="CW214" s="438" t="n"/>
      <c r="CX214" s="438" t="n"/>
      <c r="CY214" s="438" t="n">
        <v>200</v>
      </c>
      <c r="CZ214" s="439">
        <f>CY214*AR214</f>
        <v/>
      </c>
      <c r="DA214" s="438" t="n"/>
      <c r="DB214" s="438" t="n"/>
      <c r="DC214" s="438" t="n"/>
      <c r="DD214" s="438" t="n">
        <v>4013222</v>
      </c>
      <c r="DE214" s="678">
        <f>CY214*BI214</f>
        <v/>
      </c>
      <c r="DF214" s="678">
        <f>DE214-(CY214*BH214)</f>
        <v/>
      </c>
    </row>
    <row customFormat="1" customHeight="1" ht="15" r="215" s="584">
      <c r="A215" s="415" t="inlineStr">
        <is>
          <t>K170754030</t>
        </is>
      </c>
      <c r="B215" s="415" t="n">
        <v>1080100844</v>
      </c>
      <c r="C215" s="404" t="inlineStr">
        <is>
          <t>BROWN</t>
        </is>
      </c>
      <c r="D215" s="487" t="inlineStr">
        <is>
          <t>RICHARD</t>
        </is>
      </c>
      <c r="E215" s="487" t="inlineStr">
        <is>
          <t>FOREST NIGHT</t>
        </is>
      </c>
      <c r="F215" s="415" t="n">
        <v>2</v>
      </c>
      <c r="G215" s="505" t="n"/>
      <c r="H215" s="484" t="n"/>
      <c r="I215" s="487" t="n"/>
      <c r="J215" s="415" t="inlineStr">
        <is>
          <t>LS KNIT</t>
        </is>
      </c>
      <c r="K215" s="415" t="n">
        <v>61102091</v>
      </c>
      <c r="L215" s="415" t="inlineStr">
        <is>
          <t>Men's or boys' jerseys, pullovers, cardigans, waistcoats and similar articles, of cotton, knitted or crocheted (excl. lightweight fine knit roll, polo or turtleneck jumpers and pullovers and wadded waistcoats)</t>
        </is>
      </c>
      <c r="M215" s="410" t="inlineStr">
        <is>
          <t>MEN</t>
        </is>
      </c>
      <c r="N215" s="487" t="n"/>
      <c r="O215" s="486" t="n"/>
      <c r="P215" s="411" t="inlineStr">
        <is>
          <t>NON BLEACH</t>
        </is>
      </c>
      <c r="Q215" s="443" t="inlineStr">
        <is>
          <t>Normal dye</t>
        </is>
      </c>
      <c r="R215" s="443" t="n"/>
      <c r="S215" s="443" t="n"/>
      <c r="T215" s="443" t="inlineStr">
        <is>
          <t>S - XXL</t>
        </is>
      </c>
      <c r="U215" s="416" t="inlineStr">
        <is>
          <t>-</t>
        </is>
      </c>
      <c r="V215" s="443" t="inlineStr">
        <is>
          <t>NEW</t>
        </is>
      </c>
      <c r="W215" s="443" t="n"/>
      <c r="X215" s="443" t="inlineStr">
        <is>
          <t>-</t>
        </is>
      </c>
      <c r="Y215" s="444" t="inlineStr">
        <is>
          <t>FYROM</t>
        </is>
      </c>
      <c r="Z215" s="428" t="inlineStr">
        <is>
          <t>UNI TEXTILES</t>
        </is>
      </c>
      <c r="AA215" s="428" t="inlineStr">
        <is>
          <t>NEW POWER</t>
        </is>
      </c>
      <c r="AB215" s="428" t="inlineStr">
        <is>
          <t>ALEXANDROS</t>
        </is>
      </c>
      <c r="AC215" s="578" t="inlineStr">
        <is>
          <t>GMD JERSEY PCE DYE</t>
        </is>
      </c>
      <c r="AD215" s="443" t="inlineStr">
        <is>
          <t>HELLAS COTTON</t>
        </is>
      </c>
      <c r="AE215" s="443" t="inlineStr">
        <is>
          <t>WAFFLE KNIT</t>
        </is>
      </c>
      <c r="AF215" s="443" t="n"/>
      <c r="AG215" s="443" t="n"/>
      <c r="AH215" s="443" t="inlineStr">
        <is>
          <t>100% Sustainable fabric</t>
        </is>
      </c>
      <c r="AI215" s="508" t="inlineStr">
        <is>
          <t>100% Organic cotton</t>
        </is>
      </c>
      <c r="AJ215" s="508" t="inlineStr">
        <is>
          <t>330g</t>
        </is>
      </c>
      <c r="AK215" s="421" t="n"/>
      <c r="AL215" s="508" t="n">
        <v>200</v>
      </c>
      <c r="AM215" s="508" t="inlineStr">
        <is>
          <t>6W</t>
        </is>
      </c>
      <c r="AN215" s="443" t="inlineStr">
        <is>
          <t>SUPPLIER NEEDS TO ORDER</t>
        </is>
      </c>
      <c r="AO215" s="443" t="n"/>
      <c r="AP215" s="419" t="n"/>
      <c r="AQ215" s="419" t="n"/>
      <c r="AR215" s="420" t="n"/>
      <c r="AS215" s="446" t="n"/>
      <c r="AT215" s="446" t="inlineStr">
        <is>
          <t>EUR</t>
        </is>
      </c>
      <c r="AU215" s="421" t="inlineStr">
        <is>
          <t>CIF</t>
        </is>
      </c>
      <c r="AV215" s="421" t="inlineStr">
        <is>
          <t>30 DAYS NETT</t>
        </is>
      </c>
      <c r="AW215" s="421" t="n">
        <v>14.3</v>
      </c>
      <c r="AX215" s="421">
        <f>IFERROR((BI215*(1-[1]Assumptions!$K$3))*(1-BG215),0)</f>
        <v/>
      </c>
      <c r="AY215" s="421" t="n">
        <v>16.9</v>
      </c>
      <c r="AZ215" s="421" t="n"/>
      <c r="BA215" s="421" t="n">
        <v>16.9</v>
      </c>
      <c r="BB215" s="422">
        <f>IFERROR(((IF(BA215&gt;0, BA215, IF(AZ215&gt;0, AZ215, 0))))*INDEX(Assumptions!$B:$B,MATCH(Y215,Assumptions!$A:$A,0)),0)</f>
        <v/>
      </c>
      <c r="BC215" s="422">
        <f>IFERROR(((IF(BA215&gt;0, BA215, IF(AZ215&gt;0, AZ215, 0))))*INDEX(Assumptions!$C:$C,MATCH(Y215,Assumptions!$A:$A,0)),0)</f>
        <v/>
      </c>
      <c r="BD215" s="422">
        <f>IFERROR(((IF(BA215&gt;0, BA215, IF(AZ215&gt;0, AZ215, 0))))*INDEX(Assumptions!$D:$D,MATCH(Y215,Assumptions!$A:$A,0)),0)</f>
        <v/>
      </c>
      <c r="BE215" s="422">
        <f>IFERROR(((IF(BA215&gt;0, BA215, IF(AZ215&gt;0, AZ215, 0))))*INDEX(Assumptions!$G:$G,MATCH(Z215,Assumptions!$F:$F,0)),0)</f>
        <v/>
      </c>
      <c r="BF215" s="422">
        <f>SUM(BB215:BE215)</f>
        <v/>
      </c>
      <c r="BG215" s="423">
        <f>IFERROR(INDEX(Assumptions!$B:$B,MATCH(Y215,Assumptions!$A:$A,0))+INDEX(Assumptions!$C:$C,MATCH(Y215,Assumptions!$A:$A,0))+INDEX(Assumptions!$D:$D,MATCH(Y215,Assumptions!$A:$A,0))+INDEX(Assumptions!$G:$G,MATCH(Z215,Assumptions!$F:$F,0)),0)</f>
        <v/>
      </c>
      <c r="BH215" s="421">
        <f>((IF(BA215&gt;0, BA215, IF(AZ215&gt;0, AZ215, 0))))+BF215</f>
        <v/>
      </c>
      <c r="BI215" s="421">
        <f>BL215/BK215</f>
        <v/>
      </c>
      <c r="BJ215" s="421">
        <f>BL215/2.38</f>
        <v/>
      </c>
      <c r="BK215" s="508" t="n">
        <v>2.5</v>
      </c>
      <c r="BL215" s="421" t="n">
        <v>79.95</v>
      </c>
      <c r="BM215" s="510">
        <f>IF(SUM(AZ215:BA215)=0,0,(BI215-BH215)/BI215)</f>
        <v/>
      </c>
      <c r="BN215" s="421">
        <f>AY215*CA215</f>
        <v/>
      </c>
      <c r="BO215" s="421" t="n"/>
      <c r="BP215" s="421" t="n"/>
      <c r="BQ215" s="679" t="n">
        <v>42524</v>
      </c>
      <c r="BR215" s="448" t="n"/>
      <c r="BS215" s="448" t="n"/>
      <c r="BT215" s="427" t="n">
        <v>1</v>
      </c>
      <c r="BU215" s="488" t="n">
        <v>42597</v>
      </c>
      <c r="BV215" s="448" t="n"/>
      <c r="BW215" s="448" t="n">
        <v>42601</v>
      </c>
      <c r="BX215" s="448" t="n">
        <v>42650</v>
      </c>
      <c r="BY215" s="428" t="inlineStr">
        <is>
          <t>19-8-2016 Fit updated from ROBB into RICHARD</t>
        </is>
      </c>
      <c r="BZ215" s="428" t="n"/>
      <c r="CA215" s="508" t="n">
        <v>15</v>
      </c>
      <c r="CB215" s="429" t="inlineStr">
        <is>
          <t>M</t>
        </is>
      </c>
      <c r="CC215" s="429" t="n">
        <v>3</v>
      </c>
      <c r="CD215" s="579" t="n">
        <v>42676</v>
      </c>
      <c r="CE215" s="675" t="inlineStr">
        <is>
          <t>One size too big</t>
        </is>
      </c>
      <c r="CF215" s="675" t="inlineStr">
        <is>
          <t>One size too big</t>
        </is>
      </c>
      <c r="CG215" s="675" t="n"/>
      <c r="CH215" s="489" t="inlineStr">
        <is>
          <t>M</t>
        </is>
      </c>
      <c r="CI215" s="489" t="n"/>
      <c r="CJ215" s="489" t="n"/>
      <c r="CK215" s="690" t="n"/>
      <c r="CL215" s="435" t="n"/>
      <c r="CM215" s="435" t="n"/>
      <c r="CN215" s="435" t="n">
        <v>42874</v>
      </c>
      <c r="CO215" s="435" t="n"/>
      <c r="CP215" s="435" t="n"/>
      <c r="CQ215" s="430" t="n"/>
      <c r="CR215" s="430" t="n"/>
      <c r="CS215" s="429" t="n"/>
      <c r="CT215" s="675" t="n"/>
      <c r="CU215" s="675" t="n"/>
      <c r="CV215" s="490" t="n"/>
      <c r="CW215" s="438" t="n"/>
      <c r="CX215" s="438" t="n"/>
      <c r="CY215" s="438" t="n">
        <v>192</v>
      </c>
      <c r="CZ215" s="439">
        <f>CY215*AR215</f>
        <v/>
      </c>
      <c r="DA215" s="438" t="n"/>
      <c r="DB215" s="438" t="n"/>
      <c r="DC215" s="438" t="n"/>
      <c r="DD215" s="438" t="n">
        <v>4013223</v>
      </c>
      <c r="DE215" s="678">
        <f>CY215*BI215</f>
        <v/>
      </c>
      <c r="DF215" s="678">
        <f>DE215-(CY215*BH215)</f>
        <v/>
      </c>
      <c r="DG215" s="568" t="n"/>
      <c r="DH215" s="568" t="n"/>
      <c r="DI215" s="568" t="n"/>
      <c r="DJ215" s="568" t="n"/>
      <c r="DK215" s="568" t="n"/>
      <c r="DL215" s="568" t="n"/>
      <c r="DM215" s="568" t="n"/>
      <c r="DN215" s="568" t="n"/>
      <c r="DO215" s="568" t="n"/>
      <c r="DP215" s="568" t="n"/>
    </row>
    <row customFormat="1" customHeight="1" ht="15" r="216" s="535">
      <c r="A216" s="415" t="inlineStr">
        <is>
          <t>K170754031</t>
        </is>
      </c>
      <c r="B216" s="415" t="n">
        <v>1070100882</v>
      </c>
      <c r="C216" s="404" t="inlineStr">
        <is>
          <t>NAVY</t>
        </is>
      </c>
      <c r="D216" s="487" t="inlineStr">
        <is>
          <t>ROBB</t>
        </is>
      </c>
      <c r="E216" s="487" t="inlineStr">
        <is>
          <t>NAVY</t>
        </is>
      </c>
      <c r="F216" s="415" t="n">
        <v>1</v>
      </c>
      <c r="G216" s="405" t="n"/>
      <c r="H216" s="484" t="n"/>
      <c r="I216" s="487" t="n"/>
      <c r="J216" s="415" t="inlineStr">
        <is>
          <t>LS KNIT</t>
        </is>
      </c>
      <c r="K216" s="415" t="n">
        <v>61102091</v>
      </c>
      <c r="L216" s="415" t="inlineStr">
        <is>
          <t>Men's or boys' jerseys, pullovers, cardigans, waistcoats and similar articles, of cotton, knitted or crocheted (excl. lightweight fine knit roll, polo or turtleneck jumpers and pullovers and wadded waistcoats)</t>
        </is>
      </c>
      <c r="M216" s="410" t="inlineStr">
        <is>
          <t>MEN</t>
        </is>
      </c>
      <c r="N216" s="487" t="n"/>
      <c r="O216" s="486" t="n"/>
      <c r="P216" s="411" t="inlineStr">
        <is>
          <t>NON BLEACH</t>
        </is>
      </c>
      <c r="Q216" s="443" t="inlineStr">
        <is>
          <t>Normal dye</t>
        </is>
      </c>
      <c r="R216" s="443" t="n"/>
      <c r="S216" s="443" t="inlineStr">
        <is>
          <t>WAFFLE</t>
        </is>
      </c>
      <c r="T216" s="443" t="inlineStr">
        <is>
          <t>S - XXL</t>
        </is>
      </c>
      <c r="U216" s="416" t="inlineStr">
        <is>
          <t>-</t>
        </is>
      </c>
      <c r="V216" s="443" t="inlineStr">
        <is>
          <t>C/O</t>
        </is>
      </c>
      <c r="W216" s="443" t="inlineStr">
        <is>
          <t>C/O SS17</t>
        </is>
      </c>
      <c r="X216" s="443" t="inlineStr">
        <is>
          <t>-</t>
        </is>
      </c>
      <c r="Y216" s="444" t="inlineStr">
        <is>
          <t>FYROM</t>
        </is>
      </c>
      <c r="Z216" s="428" t="inlineStr">
        <is>
          <t>UNI TEXTILES</t>
        </is>
      </c>
      <c r="AA216" s="428" t="inlineStr">
        <is>
          <t>NEW POWER</t>
        </is>
      </c>
      <c r="AB216" s="428" t="inlineStr">
        <is>
          <t>TBA</t>
        </is>
      </c>
      <c r="AC216" s="487" t="inlineStr">
        <is>
          <t>WAFFLE JERSEY</t>
        </is>
      </c>
      <c r="AD216" s="443" t="inlineStr">
        <is>
          <t>HELLAS COTTON</t>
        </is>
      </c>
      <c r="AE216" s="443" t="inlineStr">
        <is>
          <t>WAFFLE KNIT</t>
        </is>
      </c>
      <c r="AF216" s="443" t="n"/>
      <c r="AG216" s="443" t="n"/>
      <c r="AH216" s="443" t="inlineStr">
        <is>
          <t>100% Sustainable fabric</t>
        </is>
      </c>
      <c r="AI216" s="508" t="inlineStr">
        <is>
          <t>100% Organic cotton</t>
        </is>
      </c>
      <c r="AJ216" s="508" t="inlineStr">
        <is>
          <t>330g</t>
        </is>
      </c>
      <c r="AK216" s="421" t="n"/>
      <c r="AL216" s="508" t="n">
        <v>200</v>
      </c>
      <c r="AM216" s="508" t="inlineStr">
        <is>
          <t>6W</t>
        </is>
      </c>
      <c r="AN216" s="443" t="inlineStr">
        <is>
          <t>SUPPLIER NEEDS TO ORDER</t>
        </is>
      </c>
      <c r="AO216" s="443" t="n"/>
      <c r="AP216" s="419" t="n"/>
      <c r="AQ216" s="419" t="n"/>
      <c r="AR216" s="420" t="n"/>
      <c r="AS216" s="446" t="n"/>
      <c r="AT216" s="421" t="inlineStr">
        <is>
          <t>EUR</t>
        </is>
      </c>
      <c r="AU216" s="421" t="inlineStr">
        <is>
          <t>CIF</t>
        </is>
      </c>
      <c r="AV216" s="421" t="inlineStr">
        <is>
          <t>30 DAYS NETT</t>
        </is>
      </c>
      <c r="AW216" s="421" t="inlineStr">
        <is>
          <t>cfmd</t>
        </is>
      </c>
      <c r="AX216" s="421">
        <f>IFERROR((BI216*(1-[1]Assumptions!$K$3))*(1-BG216),0)</f>
        <v/>
      </c>
      <c r="AY216" s="421" t="n">
        <v>22.9</v>
      </c>
      <c r="AZ216" s="421" t="n"/>
      <c r="BA216" s="421" t="n">
        <v>14.3</v>
      </c>
      <c r="BB216" s="422">
        <f>IFERROR(((IF(BA216&gt;0, BA216, IF(AZ216&gt;0, AZ216, 0))))*INDEX(Assumptions!$B:$B,MATCH(Y216,Assumptions!$A:$A,0)),0)</f>
        <v/>
      </c>
      <c r="BC216" s="422">
        <f>IFERROR(((IF(BA216&gt;0, BA216, IF(AZ216&gt;0, AZ216, 0))))*INDEX(Assumptions!$C:$C,MATCH(Y216,Assumptions!$A:$A,0)),0)</f>
        <v/>
      </c>
      <c r="BD216" s="422">
        <f>IFERROR(((IF(BA216&gt;0, BA216, IF(AZ216&gt;0, AZ216, 0))))*INDEX(Assumptions!$D:$D,MATCH(Y216,Assumptions!$A:$A,0)),0)</f>
        <v/>
      </c>
      <c r="BE216" s="422">
        <f>IFERROR(((IF(BA216&gt;0, BA216, IF(AZ216&gt;0, AZ216, 0))))*INDEX(Assumptions!$G:$G,MATCH(Z216,Assumptions!$F:$F,0)),0)</f>
        <v/>
      </c>
      <c r="BF216" s="422">
        <f>SUM(BB216:BE216)</f>
        <v/>
      </c>
      <c r="BG216" s="423">
        <f>IFERROR(INDEX(Assumptions!$B:$B,MATCH(Y216,Assumptions!$A:$A,0))+INDEX(Assumptions!$C:$C,MATCH(Y216,Assumptions!$A:$A,0))+INDEX(Assumptions!$D:$D,MATCH(Y216,Assumptions!$A:$A,0))+INDEX(Assumptions!$G:$G,MATCH(Z216,Assumptions!$F:$F,0)),0)</f>
        <v/>
      </c>
      <c r="BH216" s="421">
        <f>((IF(BA216&gt;0, BA216, IF(AZ216&gt;0, AZ216, 0))))+BF216</f>
        <v/>
      </c>
      <c r="BI216" s="421">
        <f>BL216/BK216</f>
        <v/>
      </c>
      <c r="BJ216" s="421">
        <f>BL216/2.38</f>
        <v/>
      </c>
      <c r="BK216" s="508" t="n">
        <v>2.5</v>
      </c>
      <c r="BL216" s="421" t="n">
        <v>79.95</v>
      </c>
      <c r="BM216" s="510">
        <f>IF(SUM(AZ216:BA216)=0,0,(BI216-BH216)/BI216)</f>
        <v/>
      </c>
      <c r="BN216" s="421">
        <f>AY216*CA216</f>
        <v/>
      </c>
      <c r="BO216" s="421" t="n"/>
      <c r="BP216" s="421" t="n"/>
      <c r="BQ216" s="679" t="n">
        <v>42524</v>
      </c>
      <c r="BR216" s="448" t="n"/>
      <c r="BS216" s="448" t="n"/>
      <c r="BT216" s="427" t="n">
        <v>1</v>
      </c>
      <c r="BU216" s="488" t="inlineStr">
        <is>
          <t>ETD 15-08-2016</t>
        </is>
      </c>
      <c r="BV216" s="448" t="n">
        <v>42633</v>
      </c>
      <c r="BW216" s="448" t="n"/>
      <c r="BX216" s="448" t="n">
        <v>42650</v>
      </c>
      <c r="BY216" s="428" t="n"/>
      <c r="BZ216" s="428" t="n"/>
      <c r="CA216" s="508" t="n">
        <v>0</v>
      </c>
      <c r="CB216" s="429" t="inlineStr">
        <is>
          <t>N/A</t>
        </is>
      </c>
      <c r="CC216" s="429" t="n"/>
      <c r="CD216" s="429" t="inlineStr">
        <is>
          <t>N/A</t>
        </is>
      </c>
      <c r="CE216" s="675" t="n"/>
      <c r="CF216" s="675" t="n"/>
      <c r="CG216" s="675" t="n"/>
      <c r="CH216" s="489" t="inlineStr">
        <is>
          <t>N/A</t>
        </is>
      </c>
      <c r="CI216" s="489" t="n"/>
      <c r="CJ216" s="489" t="n"/>
      <c r="CK216" s="690" t="n"/>
      <c r="CL216" s="435" t="n"/>
      <c r="CM216" s="435" t="n"/>
      <c r="CN216" s="435" t="n">
        <v>42874</v>
      </c>
      <c r="CO216" s="435" t="n"/>
      <c r="CP216" s="435" t="n"/>
      <c r="CQ216" s="430" t="n"/>
      <c r="CR216" s="430" t="n"/>
      <c r="CS216" s="429" t="n"/>
      <c r="CT216" s="675" t="n"/>
      <c r="CU216" s="675" t="n"/>
      <c r="CV216" s="490" t="n"/>
      <c r="CW216" s="438" t="n"/>
      <c r="CX216" s="438" t="n"/>
      <c r="CY216" s="438" t="n">
        <v>128</v>
      </c>
      <c r="CZ216" s="439">
        <f>CY216*AR216</f>
        <v/>
      </c>
      <c r="DA216" s="438" t="n"/>
      <c r="DB216" s="438" t="n"/>
      <c r="DC216" s="438" t="n"/>
      <c r="DD216" s="438" t="n">
        <v>4013227</v>
      </c>
      <c r="DE216" s="678">
        <f>CY216*BI216</f>
        <v/>
      </c>
      <c r="DF216" s="678">
        <f>DE216-(CY216*BH216)</f>
        <v/>
      </c>
      <c r="DG216" s="498" t="n"/>
      <c r="DH216" s="498" t="n"/>
      <c r="DI216" s="498" t="n"/>
      <c r="DJ216" s="498" t="n"/>
      <c r="DK216" s="498" t="n"/>
      <c r="DL216" s="498" t="n"/>
      <c r="DM216" s="498" t="n"/>
      <c r="DN216" s="498" t="n"/>
      <c r="DO216" s="498" t="n"/>
      <c r="DP216" s="498" t="n"/>
    </row>
    <row customFormat="1" customHeight="1" ht="15" r="217" s="535">
      <c r="A217" s="415" t="inlineStr">
        <is>
          <t>K170754032</t>
        </is>
      </c>
      <c r="B217" s="415" t="n">
        <v>1070100881</v>
      </c>
      <c r="C217" s="404" t="inlineStr">
        <is>
          <t>OFFWHI</t>
        </is>
      </c>
      <c r="D217" s="487" t="inlineStr">
        <is>
          <t>ROBB</t>
        </is>
      </c>
      <c r="E217" s="487" t="inlineStr">
        <is>
          <t>OFF WHITE</t>
        </is>
      </c>
      <c r="F217" s="415" t="n">
        <v>1</v>
      </c>
      <c r="G217" s="405" t="n"/>
      <c r="H217" s="484" t="n"/>
      <c r="I217" s="487" t="n"/>
      <c r="J217" s="415" t="inlineStr">
        <is>
          <t>LS KNIT</t>
        </is>
      </c>
      <c r="K217" s="415" t="n">
        <v>61102091</v>
      </c>
      <c r="L217" s="415" t="inlineStr">
        <is>
          <t>Men's or boys' jerseys, pullovers, cardigans, waistcoats and similar articles, of cotton, knitted or crocheted (excl. lightweight fine knit roll, polo or turtleneck jumpers and pullovers and wadded waistcoats)</t>
        </is>
      </c>
      <c r="M217" s="410" t="inlineStr">
        <is>
          <t>MEN</t>
        </is>
      </c>
      <c r="N217" s="487" t="n"/>
      <c r="O217" s="486" t="n"/>
      <c r="P217" s="411" t="inlineStr">
        <is>
          <t>NON BLEACH</t>
        </is>
      </c>
      <c r="Q217" s="443" t="inlineStr">
        <is>
          <t>Normal dye</t>
        </is>
      </c>
      <c r="R217" s="443" t="n"/>
      <c r="S217" s="443" t="inlineStr">
        <is>
          <t>WAFFLE</t>
        </is>
      </c>
      <c r="T217" s="443" t="inlineStr">
        <is>
          <t>S - XXL</t>
        </is>
      </c>
      <c r="U217" s="416" t="inlineStr">
        <is>
          <t>-</t>
        </is>
      </c>
      <c r="V217" s="443" t="inlineStr">
        <is>
          <t>C/O</t>
        </is>
      </c>
      <c r="W217" s="443" t="inlineStr">
        <is>
          <t>C/O SS17</t>
        </is>
      </c>
      <c r="X217" s="443" t="inlineStr">
        <is>
          <t>-</t>
        </is>
      </c>
      <c r="Y217" s="444" t="inlineStr">
        <is>
          <t>FYROM</t>
        </is>
      </c>
      <c r="Z217" s="428" t="inlineStr">
        <is>
          <t>UNI TEXTILES</t>
        </is>
      </c>
      <c r="AA217" s="428" t="inlineStr">
        <is>
          <t>NEW POWER</t>
        </is>
      </c>
      <c r="AB217" s="428" t="inlineStr">
        <is>
          <t>TBA</t>
        </is>
      </c>
      <c r="AC217" s="487" t="inlineStr">
        <is>
          <t>WAFFLE JERSEY</t>
        </is>
      </c>
      <c r="AD217" s="443" t="inlineStr">
        <is>
          <t>HELLAS COTTON</t>
        </is>
      </c>
      <c r="AE217" s="443" t="inlineStr">
        <is>
          <t>WAFFLE KNIT</t>
        </is>
      </c>
      <c r="AF217" s="443" t="n"/>
      <c r="AG217" s="443" t="n"/>
      <c r="AH217" s="508" t="inlineStr">
        <is>
          <t>100% Sustainable fabric</t>
        </is>
      </c>
      <c r="AI217" s="508" t="inlineStr">
        <is>
          <t>100% Organic cotton</t>
        </is>
      </c>
      <c r="AJ217" s="508" t="inlineStr">
        <is>
          <t>330g</t>
        </is>
      </c>
      <c r="AK217" s="421" t="n"/>
      <c r="AL217" s="508" t="n">
        <v>200</v>
      </c>
      <c r="AM217" s="508" t="inlineStr">
        <is>
          <t>6W</t>
        </is>
      </c>
      <c r="AN217" s="443" t="inlineStr">
        <is>
          <t>SUPPLIER NEEDS TO ORDER</t>
        </is>
      </c>
      <c r="AO217" s="443" t="n"/>
      <c r="AP217" s="419" t="n"/>
      <c r="AQ217" s="419" t="n"/>
      <c r="AR217" s="420" t="n"/>
      <c r="AS217" s="446" t="n"/>
      <c r="AT217" s="421" t="inlineStr">
        <is>
          <t>EUR</t>
        </is>
      </c>
      <c r="AU217" s="421" t="inlineStr">
        <is>
          <t>CIF</t>
        </is>
      </c>
      <c r="AV217" s="421" t="inlineStr">
        <is>
          <t>30 DAYS NETT</t>
        </is>
      </c>
      <c r="AW217" s="421" t="inlineStr">
        <is>
          <t>cfmd</t>
        </is>
      </c>
      <c r="AX217" s="421">
        <f>IFERROR((BI217*(1-[1]Assumptions!$K$3))*(1-BG217),0)</f>
        <v/>
      </c>
      <c r="AY217" s="421" t="n">
        <v>14.3</v>
      </c>
      <c r="AZ217" s="421" t="n"/>
      <c r="BA217" s="421" t="n">
        <v>14.3</v>
      </c>
      <c r="BB217" s="422">
        <f>IFERROR(((IF(BA217&gt;0, BA217, IF(AZ217&gt;0, AZ217, 0))))*INDEX(Assumptions!$B:$B,MATCH(Y217,Assumptions!$A:$A,0)),0)</f>
        <v/>
      </c>
      <c r="BC217" s="422">
        <f>IFERROR(((IF(BA217&gt;0, BA217, IF(AZ217&gt;0, AZ217, 0))))*INDEX(Assumptions!$C:$C,MATCH(Y217,Assumptions!$A:$A,0)),0)</f>
        <v/>
      </c>
      <c r="BD217" s="422">
        <f>IFERROR(((IF(BA217&gt;0, BA217, IF(AZ217&gt;0, AZ217, 0))))*INDEX(Assumptions!$D:$D,MATCH(Y217,Assumptions!$A:$A,0)),0)</f>
        <v/>
      </c>
      <c r="BE217" s="422">
        <f>IFERROR(((IF(BA217&gt;0, BA217, IF(AZ217&gt;0, AZ217, 0))))*INDEX(Assumptions!$G:$G,MATCH(Z217,Assumptions!$F:$F,0)),0)</f>
        <v/>
      </c>
      <c r="BF217" s="422">
        <f>SUM(BB217:BE217)</f>
        <v/>
      </c>
      <c r="BG217" s="423">
        <f>IFERROR(INDEX(Assumptions!$B:$B,MATCH(Y217,Assumptions!$A:$A,0))+INDEX(Assumptions!$C:$C,MATCH(Y217,Assumptions!$A:$A,0))+INDEX(Assumptions!$D:$D,MATCH(Y217,Assumptions!$A:$A,0))+INDEX(Assumptions!$G:$G,MATCH(Z217,Assumptions!$F:$F,0)),0)</f>
        <v/>
      </c>
      <c r="BH217" s="421">
        <f>((IF(BA217&gt;0, BA217, IF(AZ217&gt;0, AZ217, 0))))+BF217</f>
        <v/>
      </c>
      <c r="BI217" s="421">
        <f>BL217/BK217</f>
        <v/>
      </c>
      <c r="BJ217" s="421">
        <f>BL217/2.38</f>
        <v/>
      </c>
      <c r="BK217" s="508" t="n">
        <v>2.5</v>
      </c>
      <c r="BL217" s="421" t="n">
        <v>79.95</v>
      </c>
      <c r="BM217" s="510">
        <f>IF(SUM(AZ217:BA217)=0,0,(BI217-BH217)/BI217)</f>
        <v/>
      </c>
      <c r="BN217" s="421">
        <f>AY217*CA217</f>
        <v/>
      </c>
      <c r="BO217" s="421" t="n"/>
      <c r="BP217" s="421" t="n"/>
      <c r="BQ217" s="679" t="n">
        <v>42524</v>
      </c>
      <c r="BR217" s="448" t="n"/>
      <c r="BS217" s="448" t="n"/>
      <c r="BT217" s="427" t="n">
        <v>0</v>
      </c>
      <c r="BU217" s="448" t="n"/>
      <c r="BV217" s="448" t="n"/>
      <c r="BW217" s="448" t="n"/>
      <c r="BX217" s="448" t="n">
        <v>42650</v>
      </c>
      <c r="BY217" s="428" t="n"/>
      <c r="BZ217" s="428" t="n"/>
      <c r="CA217" s="508" t="n">
        <v>0</v>
      </c>
      <c r="CB217" s="429" t="inlineStr">
        <is>
          <t>N/A</t>
        </is>
      </c>
      <c r="CC217" s="429" t="n"/>
      <c r="CD217" s="429" t="inlineStr">
        <is>
          <t>N/A</t>
        </is>
      </c>
      <c r="CE217" s="675" t="n"/>
      <c r="CF217" s="675" t="n"/>
      <c r="CG217" s="675" t="n"/>
      <c r="CH217" s="489" t="inlineStr">
        <is>
          <t>N/A</t>
        </is>
      </c>
      <c r="CI217" s="489" t="n"/>
      <c r="CJ217" s="489" t="n"/>
      <c r="CK217" s="690" t="n"/>
      <c r="CL217" s="435" t="n"/>
      <c r="CM217" s="435" t="n"/>
      <c r="CN217" s="435" t="n">
        <v>42874</v>
      </c>
      <c r="CO217" s="435" t="n"/>
      <c r="CP217" s="435" t="n"/>
      <c r="CQ217" s="430" t="n">
        <v>42907</v>
      </c>
      <c r="CR217" s="430" t="inlineStr">
        <is>
          <t>FYROM</t>
        </is>
      </c>
      <c r="CS217" s="429" t="inlineStr">
        <is>
          <t>3</t>
        </is>
      </c>
      <c r="CT217" s="675" t="inlineStr">
        <is>
          <t>Size S made too big. Will be corrected for bulk shipment 23/6</t>
        </is>
      </c>
      <c r="CU217" s="675" t="n"/>
      <c r="CV217" s="490" t="n"/>
      <c r="CW217" s="438" t="n"/>
      <c r="CX217" s="438" t="n"/>
      <c r="CY217" s="438" t="n">
        <v>85</v>
      </c>
      <c r="CZ217" s="439">
        <f>CY217*AR217</f>
        <v/>
      </c>
      <c r="DA217" s="438" t="n"/>
      <c r="DB217" s="438" t="n"/>
      <c r="DC217" s="438" t="n"/>
      <c r="DD217" s="438" t="n">
        <v>4013367</v>
      </c>
      <c r="DE217" s="678">
        <f>CY217*BI217</f>
        <v/>
      </c>
      <c r="DF217" s="678">
        <f>DE217-(CY217*BH217)</f>
        <v/>
      </c>
      <c r="DG217" s="535" t="n"/>
      <c r="DH217" s="535" t="n"/>
      <c r="DI217" s="535" t="n"/>
      <c r="DJ217" s="535" t="n"/>
      <c r="DK217" s="535" t="n"/>
      <c r="DL217" s="535" t="n"/>
      <c r="DM217" s="535" t="n"/>
      <c r="DN217" s="535" t="n"/>
      <c r="DO217" s="535" t="n"/>
      <c r="DP217" s="535" t="n"/>
    </row>
    <row customFormat="1" customHeight="1" ht="15" r="218" s="584">
      <c r="A218" s="415" t="inlineStr">
        <is>
          <t>K170755010</t>
        </is>
      </c>
      <c r="B218" s="415" t="n">
        <v>1040102255</v>
      </c>
      <c r="C218" s="404" t="inlineStr">
        <is>
          <t>YELLOW</t>
        </is>
      </c>
      <c r="D218" s="487" t="inlineStr">
        <is>
          <t>BALDWIN</t>
        </is>
      </c>
      <c r="E218" s="487" t="inlineStr">
        <is>
          <t>OCRE</t>
        </is>
      </c>
      <c r="F218" s="415" t="n">
        <v>1</v>
      </c>
      <c r="G218" s="405" t="n"/>
      <c r="H218" s="484" t="n"/>
      <c r="I218" s="487" t="n"/>
      <c r="J218" s="487" t="inlineStr">
        <is>
          <t>SWEAT</t>
        </is>
      </c>
      <c r="K218" s="408" t="n">
        <v>61102091</v>
      </c>
      <c r="L218" s="415" t="inlineStr">
        <is>
          <t>Men's or boys' jerseys, pullovers, cardigans, waistcoats and similar articles, of cotton, knitted or crocheted (excl. lightweight fine knit roll, polo or turtleneck jumpers and pullovers and wadded waistcoats)</t>
        </is>
      </c>
      <c r="M218" s="410" t="inlineStr">
        <is>
          <t>MEN</t>
        </is>
      </c>
      <c r="N218" s="487" t="n"/>
      <c r="O218" s="486" t="n"/>
      <c r="P218" s="411" t="inlineStr">
        <is>
          <t>NON BLEACH</t>
        </is>
      </c>
      <c r="Q218" s="443" t="inlineStr">
        <is>
          <t>GMD</t>
        </is>
      </c>
      <c r="R218" s="443" t="n"/>
      <c r="S218" s="443" t="n"/>
      <c r="T218" s="443" t="inlineStr">
        <is>
          <t>S - XXL</t>
        </is>
      </c>
      <c r="U218" s="416" t="inlineStr">
        <is>
          <t>-</t>
        </is>
      </c>
      <c r="V218" s="443" t="inlineStr">
        <is>
          <t>C/O</t>
        </is>
      </c>
      <c r="W218" s="443" t="n"/>
      <c r="X218" s="443" t="inlineStr">
        <is>
          <t>-</t>
        </is>
      </c>
      <c r="Y218" s="444" t="inlineStr">
        <is>
          <t>FYROM</t>
        </is>
      </c>
      <c r="Z218" s="428" t="inlineStr">
        <is>
          <t>UNI TEXTILES</t>
        </is>
      </c>
      <c r="AA218" s="428" t="inlineStr">
        <is>
          <t>NEW POWER</t>
        </is>
      </c>
      <c r="AB218" s="428" t="inlineStr">
        <is>
          <t>ALEXANDROS</t>
        </is>
      </c>
      <c r="AC218" s="487" t="inlineStr">
        <is>
          <t>GMD SWEAT</t>
        </is>
      </c>
      <c r="AD218" s="443" t="inlineStr">
        <is>
          <t>YARNTEX</t>
        </is>
      </c>
      <c r="AE218" s="443" t="inlineStr">
        <is>
          <t>CODE NP1 - GMD SWEAT</t>
        </is>
      </c>
      <c r="AF218" s="443" t="n"/>
      <c r="AG218" s="443" t="n"/>
      <c r="AH218" s="443" t="inlineStr">
        <is>
          <t>94% Sustainable fabric</t>
        </is>
      </c>
      <c r="AI218" s="508" t="inlineStr">
        <is>
          <t>94% Organic cotton, 4% polyester, 2% elastane</t>
        </is>
      </c>
      <c r="AJ218" s="443" t="inlineStr">
        <is>
          <t>260g</t>
        </is>
      </c>
      <c r="AK218" s="443" t="n"/>
      <c r="AL218" s="508" t="n">
        <v>350</v>
      </c>
      <c r="AM218" s="508" t="inlineStr">
        <is>
          <t>6W</t>
        </is>
      </c>
      <c r="AN218" s="443" t="inlineStr">
        <is>
          <t>SUPPLIER NEEDS TO ORDER</t>
        </is>
      </c>
      <c r="AO218" s="443" t="n"/>
      <c r="AP218" s="419" t="n"/>
      <c r="AQ218" s="419" t="n"/>
      <c r="AR218" s="420" t="n"/>
      <c r="AS218" s="446" t="inlineStr">
        <is>
          <t>UNITEXTILE</t>
        </is>
      </c>
      <c r="AT218" s="446" t="inlineStr">
        <is>
          <t>EUR</t>
        </is>
      </c>
      <c r="AU218" s="421" t="inlineStr">
        <is>
          <t>CIF</t>
        </is>
      </c>
      <c r="AV218" s="421" t="inlineStr">
        <is>
          <t>30 DAYS NETT</t>
        </is>
      </c>
      <c r="AW218" s="421" t="n">
        <v>17</v>
      </c>
      <c r="AX218" s="421">
        <f>IFERROR((BI218*(1-[1]Assumptions!$K$3))*(1-BG218),0)</f>
        <v/>
      </c>
      <c r="AY218" s="421" t="n">
        <v>22.5</v>
      </c>
      <c r="AZ218" s="421" t="n"/>
      <c r="BA218" s="421" t="n">
        <v>22.5</v>
      </c>
      <c r="BB218" s="422">
        <f>IFERROR(((IF(BA218&gt;0, BA218, IF(AZ218&gt;0, AZ218, 0))))*INDEX(Assumptions!$B:$B,MATCH(Y218,Assumptions!$A:$A,0)),0)</f>
        <v/>
      </c>
      <c r="BC218" s="422">
        <f>IFERROR(((IF(BA218&gt;0, BA218, IF(AZ218&gt;0, AZ218, 0))))*INDEX(Assumptions!$C:$C,MATCH(Y218,Assumptions!$A:$A,0)),0)</f>
        <v/>
      </c>
      <c r="BD218" s="422">
        <f>IFERROR(((IF(BA218&gt;0, BA218, IF(AZ218&gt;0, AZ218, 0))))*INDEX(Assumptions!$D:$D,MATCH(Y218,Assumptions!$A:$A,0)),0)</f>
        <v/>
      </c>
      <c r="BE218" s="422">
        <f>IFERROR(((IF(BA218&gt;0, BA218, IF(AZ218&gt;0, AZ218, 0))))*INDEX(Assumptions!$G:$G,MATCH(Z218,Assumptions!$F:$F,0)),0)</f>
        <v/>
      </c>
      <c r="BF218" s="422">
        <f>SUM(BB218:BE218)</f>
        <v/>
      </c>
      <c r="BG218" s="423">
        <f>IFERROR(INDEX(Assumptions!$B:$B,MATCH(Y218,Assumptions!$A:$A,0))+INDEX(Assumptions!$C:$C,MATCH(Y218,Assumptions!$A:$A,0))+INDEX(Assumptions!$D:$D,MATCH(Y218,Assumptions!$A:$A,0))+INDEX(Assumptions!$G:$G,MATCH(Z218,Assumptions!$F:$F,0)),0)</f>
        <v/>
      </c>
      <c r="BH218" s="421">
        <f>((IF(BA218&gt;0, BA218, IF(AZ218&gt;0, AZ218, 0))))+BF218</f>
        <v/>
      </c>
      <c r="BI218" s="421">
        <f>BL218/BK218</f>
        <v/>
      </c>
      <c r="BJ218" s="421">
        <f>BL218/2.38</f>
        <v/>
      </c>
      <c r="BK218" s="508" t="n">
        <v>2.5</v>
      </c>
      <c r="BL218" s="421" t="n">
        <v>99.95</v>
      </c>
      <c r="BM218" s="510">
        <f>IF(SUM(AZ218:BA218)=0,0,(BI218-BH218)/BI218)</f>
        <v/>
      </c>
      <c r="BN218" s="421">
        <f>AY218*CA218</f>
        <v/>
      </c>
      <c r="BO218" s="421" t="n"/>
      <c r="BP218" s="421" t="n"/>
      <c r="BQ218" s="679" t="n">
        <v>42524</v>
      </c>
      <c r="BR218" s="448" t="n"/>
      <c r="BS218" s="448" t="inlineStr">
        <is>
          <t>ETD 17-6-2017</t>
        </is>
      </c>
      <c r="BT218" s="427" t="n">
        <v>0</v>
      </c>
      <c r="BU218" s="448" t="n">
        <v>42583</v>
      </c>
      <c r="BV218" s="448" t="n">
        <v>42633</v>
      </c>
      <c r="BW218" s="448" t="n"/>
      <c r="BX218" s="448" t="n">
        <v>42650</v>
      </c>
      <c r="BY218" s="428" t="n"/>
      <c r="BZ218" s="428" t="n"/>
      <c r="CA218" s="508" t="n">
        <v>15</v>
      </c>
      <c r="CB218" s="429" t="inlineStr">
        <is>
          <t>M</t>
        </is>
      </c>
      <c r="CC218" s="429" t="n">
        <v>3</v>
      </c>
      <c r="CD218" s="430" t="n">
        <v>42670</v>
      </c>
      <c r="CE218" s="675" t="n"/>
      <c r="CF218" s="675" t="n"/>
      <c r="CG218" s="675" t="n"/>
      <c r="CH218" s="489" t="inlineStr">
        <is>
          <t>N/A</t>
        </is>
      </c>
      <c r="CI218" s="489" t="n"/>
      <c r="CJ218" s="489" t="n"/>
      <c r="CK218" s="690" t="n"/>
      <c r="CL218" s="435" t="n"/>
      <c r="CM218" s="435" t="n"/>
      <c r="CN218" s="435" t="n">
        <v>42874</v>
      </c>
      <c r="CO218" s="435" t="n"/>
      <c r="CP218" s="435" t="n"/>
      <c r="CQ218" s="430" t="n">
        <v>42914</v>
      </c>
      <c r="CR218" s="430" t="inlineStr">
        <is>
          <t>HQ</t>
        </is>
      </c>
      <c r="CS218" s="429" t="inlineStr">
        <is>
          <t>1</t>
        </is>
      </c>
      <c r="CT218" s="675" t="inlineStr">
        <is>
          <t>Revised ETD 30/6 overdye to be done. GD came out too yellow: to be fixed</t>
        </is>
      </c>
      <c r="CU218" s="675" t="n"/>
      <c r="CV218" s="490" t="n"/>
      <c r="CW218" s="438" t="n"/>
      <c r="CX218" s="438" t="n"/>
      <c r="CY218" s="438" t="n">
        <v>221</v>
      </c>
      <c r="CZ218" s="439">
        <f>CY218*AR218</f>
        <v/>
      </c>
      <c r="DA218" s="438" t="n"/>
      <c r="DB218" s="438" t="n"/>
      <c r="DC218" s="438" t="n"/>
      <c r="DD218" s="438" t="n">
        <v>4013224</v>
      </c>
      <c r="DE218" s="678">
        <f>CY218*BI218</f>
        <v/>
      </c>
      <c r="DF218" s="678">
        <f>DE218-(CY218*BH218)</f>
        <v/>
      </c>
      <c r="DG218" s="535" t="n"/>
      <c r="DH218" s="535" t="n"/>
      <c r="DI218" s="535" t="n"/>
      <c r="DJ218" s="535" t="n"/>
      <c r="DK218" s="535" t="n"/>
      <c r="DL218" s="535" t="n"/>
      <c r="DM218" s="535" t="n"/>
      <c r="DN218" s="535" t="n"/>
      <c r="DO218" s="535" t="n"/>
      <c r="DP218" s="535" t="n"/>
    </row>
    <row customFormat="1" customHeight="1" ht="15" r="219" s="584">
      <c r="A219" s="415" t="inlineStr">
        <is>
          <t>K170755011</t>
        </is>
      </c>
      <c r="B219" s="415" t="n">
        <v>1040102256</v>
      </c>
      <c r="C219" s="404" t="inlineStr">
        <is>
          <t>RED</t>
        </is>
      </c>
      <c r="D219" s="487" t="inlineStr">
        <is>
          <t>BALDWIN</t>
        </is>
      </c>
      <c r="E219" s="487" t="inlineStr">
        <is>
          <t>CHILI PEPPER</t>
        </is>
      </c>
      <c r="F219" s="415" t="n">
        <v>1</v>
      </c>
      <c r="G219" s="405" t="n"/>
      <c r="H219" s="484" t="n"/>
      <c r="I219" s="487" t="n"/>
      <c r="J219" s="487" t="inlineStr">
        <is>
          <t>SWEAT</t>
        </is>
      </c>
      <c r="K219" s="408" t="n">
        <v>61102091</v>
      </c>
      <c r="L219" s="415" t="inlineStr">
        <is>
          <t>Men's or boys' jerseys, pullovers, cardigans, waistcoats and similar articles, of cotton, knitted or crocheted (excl. lightweight fine knit roll, polo or turtleneck jumpers and pullovers and wadded waistcoats)</t>
        </is>
      </c>
      <c r="M219" s="410" t="inlineStr">
        <is>
          <t>MEN</t>
        </is>
      </c>
      <c r="N219" s="487" t="n"/>
      <c r="O219" s="486" t="n"/>
      <c r="P219" s="411" t="inlineStr">
        <is>
          <t>NON BLEACH</t>
        </is>
      </c>
      <c r="Q219" s="443" t="inlineStr">
        <is>
          <t>GMD</t>
        </is>
      </c>
      <c r="R219" s="443" t="n"/>
      <c r="S219" s="443" t="n"/>
      <c r="T219" s="443" t="inlineStr">
        <is>
          <t>S - XXL</t>
        </is>
      </c>
      <c r="U219" s="416" t="inlineStr">
        <is>
          <t>-</t>
        </is>
      </c>
      <c r="V219" s="443" t="inlineStr">
        <is>
          <t>C/O</t>
        </is>
      </c>
      <c r="W219" s="443" t="n"/>
      <c r="X219" s="443" t="inlineStr">
        <is>
          <t>-</t>
        </is>
      </c>
      <c r="Y219" s="444" t="inlineStr">
        <is>
          <t>FYROM</t>
        </is>
      </c>
      <c r="Z219" s="428" t="inlineStr">
        <is>
          <t>UNI TEXTILES</t>
        </is>
      </c>
      <c r="AA219" s="428" t="inlineStr">
        <is>
          <t>NEW POWER</t>
        </is>
      </c>
      <c r="AB219" s="428" t="inlineStr">
        <is>
          <t>ALEXANDROS</t>
        </is>
      </c>
      <c r="AC219" s="487" t="inlineStr">
        <is>
          <t>GMD SWEAT</t>
        </is>
      </c>
      <c r="AD219" s="443" t="inlineStr">
        <is>
          <t>YARNTEX</t>
        </is>
      </c>
      <c r="AE219" s="443" t="inlineStr">
        <is>
          <t>CODE NP1 - GMD SWEAT</t>
        </is>
      </c>
      <c r="AF219" s="443" t="n"/>
      <c r="AG219" s="443" t="n"/>
      <c r="AH219" s="443" t="inlineStr">
        <is>
          <t>94% Sustainable fabric</t>
        </is>
      </c>
      <c r="AI219" s="508" t="inlineStr">
        <is>
          <t>94% Organic cotton, 4% polyester, 2% elastane</t>
        </is>
      </c>
      <c r="AJ219" s="443" t="inlineStr">
        <is>
          <t>260g</t>
        </is>
      </c>
      <c r="AK219" s="443" t="n"/>
      <c r="AL219" s="508" t="n">
        <v>350</v>
      </c>
      <c r="AM219" s="508" t="inlineStr">
        <is>
          <t>6W</t>
        </is>
      </c>
      <c r="AN219" s="443" t="inlineStr">
        <is>
          <t>SUPPLIER NEEDS TO ORDER</t>
        </is>
      </c>
      <c r="AO219" s="443" t="n"/>
      <c r="AP219" s="419" t="n"/>
      <c r="AQ219" s="419" t="n"/>
      <c r="AR219" s="420" t="n"/>
      <c r="AS219" s="446" t="inlineStr">
        <is>
          <t>UNITEXTILE</t>
        </is>
      </c>
      <c r="AT219" s="446" t="inlineStr">
        <is>
          <t>EUR</t>
        </is>
      </c>
      <c r="AU219" s="421" t="inlineStr">
        <is>
          <t>CIF</t>
        </is>
      </c>
      <c r="AV219" s="421" t="inlineStr">
        <is>
          <t>30 DAYS NETT</t>
        </is>
      </c>
      <c r="AW219" s="421" t="n">
        <v>17</v>
      </c>
      <c r="AX219" s="421">
        <f>IFERROR((BI219*(1-[1]Assumptions!$K$3))*(1-BG219),0)</f>
        <v/>
      </c>
      <c r="AY219" s="421" t="n">
        <v>22.5</v>
      </c>
      <c r="AZ219" s="421" t="n"/>
      <c r="BA219" s="421" t="n">
        <v>22.5</v>
      </c>
      <c r="BB219" s="422">
        <f>IFERROR(((IF(BA219&gt;0, BA219, IF(AZ219&gt;0, AZ219, 0))))*INDEX(Assumptions!$B:$B,MATCH(Y219,Assumptions!$A:$A,0)),0)</f>
        <v/>
      </c>
      <c r="BC219" s="422">
        <f>IFERROR(((IF(BA219&gt;0, BA219, IF(AZ219&gt;0, AZ219, 0))))*INDEX(Assumptions!$C:$C,MATCH(Y219,Assumptions!$A:$A,0)),0)</f>
        <v/>
      </c>
      <c r="BD219" s="422">
        <f>IFERROR(((IF(BA219&gt;0, BA219, IF(AZ219&gt;0, AZ219, 0))))*INDEX(Assumptions!$D:$D,MATCH(Y219,Assumptions!$A:$A,0)),0)</f>
        <v/>
      </c>
      <c r="BE219" s="422">
        <f>IFERROR(((IF(BA219&gt;0, BA219, IF(AZ219&gt;0, AZ219, 0))))*INDEX(Assumptions!$G:$G,MATCH(Z219,Assumptions!$F:$F,0)),0)</f>
        <v/>
      </c>
      <c r="BF219" s="422">
        <f>SUM(BB219:BE219)</f>
        <v/>
      </c>
      <c r="BG219" s="423">
        <f>IFERROR(INDEX(Assumptions!$B:$B,MATCH(Y219,Assumptions!$A:$A,0))+INDEX(Assumptions!$C:$C,MATCH(Y219,Assumptions!$A:$A,0))+INDEX(Assumptions!$D:$D,MATCH(Y219,Assumptions!$A:$A,0))+INDEX(Assumptions!$G:$G,MATCH(Z219,Assumptions!$F:$F,0)),0)</f>
        <v/>
      </c>
      <c r="BH219" s="421">
        <f>((IF(BA219&gt;0, BA219, IF(AZ219&gt;0, AZ219, 0))))+BF219</f>
        <v/>
      </c>
      <c r="BI219" s="421">
        <f>BL219/BK219</f>
        <v/>
      </c>
      <c r="BJ219" s="421">
        <f>BL219/2.38</f>
        <v/>
      </c>
      <c r="BK219" s="508" t="n">
        <v>2.5</v>
      </c>
      <c r="BL219" s="421" t="n">
        <v>99.95</v>
      </c>
      <c r="BM219" s="510">
        <f>IF(SUM(AZ219:BA219)=0,0,(BI219-BH219)/BI219)</f>
        <v/>
      </c>
      <c r="BN219" s="421">
        <f>AY219*CA219</f>
        <v/>
      </c>
      <c r="BO219" s="421" t="n"/>
      <c r="BP219" s="421" t="n"/>
      <c r="BQ219" s="679" t="n">
        <v>42524</v>
      </c>
      <c r="BR219" s="448" t="n"/>
      <c r="BS219" s="448" t="inlineStr">
        <is>
          <t>ETD 17-6-2017</t>
        </is>
      </c>
      <c r="BT219" s="427" t="n">
        <v>0</v>
      </c>
      <c r="BU219" s="448" t="n">
        <v>42583</v>
      </c>
      <c r="BV219" s="448" t="n">
        <v>42633</v>
      </c>
      <c r="BW219" s="448" t="n"/>
      <c r="BX219" s="448" t="n">
        <v>42650</v>
      </c>
      <c r="BY219" s="428" t="n"/>
      <c r="BZ219" s="428" t="n"/>
      <c r="CA219" s="508" t="n">
        <v>15</v>
      </c>
      <c r="CB219" s="429" t="inlineStr">
        <is>
          <t>M</t>
        </is>
      </c>
      <c r="CC219" s="429" t="n">
        <v>3</v>
      </c>
      <c r="CD219" s="430" t="n">
        <v>42670</v>
      </c>
      <c r="CE219" s="675" t="inlineStr">
        <is>
          <t>care label is incorrect</t>
        </is>
      </c>
      <c r="CF219" s="675" t="n"/>
      <c r="CG219" s="675" t="n"/>
      <c r="CH219" s="489" t="inlineStr">
        <is>
          <t>N/A</t>
        </is>
      </c>
      <c r="CI219" s="489" t="n"/>
      <c r="CJ219" s="489" t="n"/>
      <c r="CK219" s="690" t="n"/>
      <c r="CL219" s="435" t="n"/>
      <c r="CM219" s="435" t="n"/>
      <c r="CN219" s="435" t="n">
        <v>42874</v>
      </c>
      <c r="CO219" s="435" t="n"/>
      <c r="CP219" s="435" t="n"/>
      <c r="CQ219" s="430" t="n">
        <v>42907</v>
      </c>
      <c r="CR219" s="430" t="inlineStr">
        <is>
          <t>FYROM</t>
        </is>
      </c>
      <c r="CS219" s="429" t="inlineStr">
        <is>
          <t>5</t>
        </is>
      </c>
      <c r="CT219" s="675" t="n"/>
      <c r="CU219" s="675" t="n"/>
      <c r="CV219" s="490" t="n"/>
      <c r="CW219" s="438" t="n"/>
      <c r="CX219" s="438" t="n"/>
      <c r="CY219" s="438" t="n">
        <v>142</v>
      </c>
      <c r="CZ219" s="439">
        <f>CY219*AR219</f>
        <v/>
      </c>
      <c r="DA219" s="438" t="n"/>
      <c r="DB219" s="438" t="n"/>
      <c r="DC219" s="438" t="n"/>
      <c r="DD219" s="438" t="n">
        <v>4013225</v>
      </c>
      <c r="DE219" s="678">
        <f>CY219*BI219</f>
        <v/>
      </c>
      <c r="DF219" s="678">
        <f>DE219-(CY219*BH219)</f>
        <v/>
      </c>
      <c r="DG219" s="530" t="n"/>
      <c r="DH219" s="530" t="n"/>
      <c r="DI219" s="530" t="n"/>
      <c r="DJ219" s="530" t="n"/>
      <c r="DK219" s="530" t="n"/>
      <c r="DL219" s="530" t="n"/>
      <c r="DM219" s="530" t="n"/>
      <c r="DN219" s="530" t="n"/>
      <c r="DO219" s="530" t="n"/>
      <c r="DP219" s="530" t="n"/>
    </row>
    <row customFormat="1" customHeight="1" ht="15" r="220" s="584">
      <c r="A220" s="415" t="inlineStr">
        <is>
          <t>K170755020</t>
        </is>
      </c>
      <c r="B220" s="415" t="n">
        <v>1040102257</v>
      </c>
      <c r="C220" s="404" t="inlineStr">
        <is>
          <t>INDIGO</t>
        </is>
      </c>
      <c r="D220" s="487" t="inlineStr">
        <is>
          <t>BALDWIN</t>
        </is>
      </c>
      <c r="E220" s="487" t="inlineStr">
        <is>
          <t>INDIGO</t>
        </is>
      </c>
      <c r="F220" s="415" t="n">
        <v>1</v>
      </c>
      <c r="G220" s="405" t="n"/>
      <c r="H220" s="484" t="n"/>
      <c r="I220" s="487" t="n"/>
      <c r="J220" s="487" t="inlineStr">
        <is>
          <t>SWEAT</t>
        </is>
      </c>
      <c r="K220" s="408" t="n">
        <v>61102091</v>
      </c>
      <c r="L220" s="415" t="inlineStr">
        <is>
          <t>Men's or boys' jerseys, pullovers, cardigans, waistcoats and similar articles, of cotton, knitted or crocheted (excl. lightweight fine knit roll, polo or turtleneck jumpers and pullovers and wadded waistcoats)</t>
        </is>
      </c>
      <c r="M220" s="410" t="inlineStr">
        <is>
          <t>MEN</t>
        </is>
      </c>
      <c r="N220" s="487" t="n"/>
      <c r="O220" s="486" t="n"/>
      <c r="P220" s="411" t="inlineStr">
        <is>
          <t>NON BLEACH</t>
        </is>
      </c>
      <c r="Q220" s="443" t="inlineStr">
        <is>
          <t>Enzyme wash</t>
        </is>
      </c>
      <c r="R220" s="443" t="n"/>
      <c r="S220" s="443" t="n"/>
      <c r="T220" s="443" t="inlineStr">
        <is>
          <t>S - XXL</t>
        </is>
      </c>
      <c r="U220" s="416" t="inlineStr">
        <is>
          <t>-</t>
        </is>
      </c>
      <c r="V220" s="443" t="inlineStr">
        <is>
          <t>C/O</t>
        </is>
      </c>
      <c r="W220" s="443" t="n"/>
      <c r="X220" s="443" t="inlineStr">
        <is>
          <t>-</t>
        </is>
      </c>
      <c r="Y220" s="444" t="inlineStr">
        <is>
          <t>FYROM</t>
        </is>
      </c>
      <c r="Z220" s="428" t="inlineStr">
        <is>
          <t>UNI TEXTILES</t>
        </is>
      </c>
      <c r="AA220" s="428" t="inlineStr">
        <is>
          <t>NEW POWER</t>
        </is>
      </c>
      <c r="AB220" s="428" t="inlineStr">
        <is>
          <t>ALEXANDROS</t>
        </is>
      </c>
      <c r="AC220" s="487" t="inlineStr">
        <is>
          <t>SWEAT</t>
        </is>
      </c>
      <c r="AD220" s="443" t="inlineStr">
        <is>
          <t>HELLAS COTTON</t>
        </is>
      </c>
      <c r="AE220" s="508" t="inlineStr">
        <is>
          <t>195-124-15000-402</t>
        </is>
      </c>
      <c r="AF220" s="508" t="n"/>
      <c r="AG220" s="508" t="n"/>
      <c r="AH220" s="443" t="inlineStr">
        <is>
          <t>100% Sustainable fabric</t>
        </is>
      </c>
      <c r="AI220" s="508" t="inlineStr">
        <is>
          <t>100% Organic cotton</t>
        </is>
      </c>
      <c r="AJ220" s="508" t="inlineStr">
        <is>
          <t>375g</t>
        </is>
      </c>
      <c r="AK220" s="421" t="n"/>
      <c r="AL220" s="508" t="n">
        <v>200</v>
      </c>
      <c r="AM220" s="508" t="inlineStr">
        <is>
          <t>6W</t>
        </is>
      </c>
      <c r="AN220" s="443" t="inlineStr">
        <is>
          <t>SUPPLIER NEEDS TO ORDER</t>
        </is>
      </c>
      <c r="AO220" s="443" t="n"/>
      <c r="AP220" s="419" t="n"/>
      <c r="AQ220" s="419" t="n"/>
      <c r="AR220" s="420" t="n"/>
      <c r="AS220" s="446" t="inlineStr">
        <is>
          <t>UNITEXTILE</t>
        </is>
      </c>
      <c r="AT220" s="446" t="inlineStr">
        <is>
          <t>EUR</t>
        </is>
      </c>
      <c r="AU220" s="421" t="inlineStr">
        <is>
          <t>CIF</t>
        </is>
      </c>
      <c r="AV220" s="421" t="inlineStr">
        <is>
          <t>30 DAYS NETT</t>
        </is>
      </c>
      <c r="AW220" s="421" t="n">
        <v>23</v>
      </c>
      <c r="AX220" s="421">
        <f>IFERROR((BI220*(1-[1]Assumptions!$K$3))*(1-BG220),0)</f>
        <v/>
      </c>
      <c r="AY220" s="421" t="n">
        <v>27.5</v>
      </c>
      <c r="AZ220" s="421" t="n"/>
      <c r="BA220" s="421" t="n">
        <v>27.5</v>
      </c>
      <c r="BB220" s="422">
        <f>IFERROR(((IF(BA220&gt;0, BA220, IF(AZ220&gt;0, AZ220, 0))))*INDEX(Assumptions!$B:$B,MATCH(Y220,Assumptions!$A:$A,0)),0)</f>
        <v/>
      </c>
      <c r="BC220" s="422">
        <f>IFERROR(((IF(BA220&gt;0, BA220, IF(AZ220&gt;0, AZ220, 0))))*INDEX(Assumptions!$C:$C,MATCH(Y220,Assumptions!$A:$A,0)),0)</f>
        <v/>
      </c>
      <c r="BD220" s="422">
        <f>IFERROR(((IF(BA220&gt;0, BA220, IF(AZ220&gt;0, AZ220, 0))))*INDEX(Assumptions!$D:$D,MATCH(Y220,Assumptions!$A:$A,0)),0)</f>
        <v/>
      </c>
      <c r="BE220" s="422">
        <f>IFERROR(((IF(BA220&gt;0, BA220, IF(AZ220&gt;0, AZ220, 0))))*INDEX(Assumptions!$G:$G,MATCH(Z220,Assumptions!$F:$F,0)),0)</f>
        <v/>
      </c>
      <c r="BF220" s="422">
        <f>SUM(BB220:BE220)</f>
        <v/>
      </c>
      <c r="BG220" s="423">
        <f>IFERROR(INDEX(Assumptions!$B:$B,MATCH(Y220,Assumptions!$A:$A,0))+INDEX(Assumptions!$C:$C,MATCH(Y220,Assumptions!$A:$A,0))+INDEX(Assumptions!$D:$D,MATCH(Y220,Assumptions!$A:$A,0))+INDEX(Assumptions!$G:$G,MATCH(Z220,Assumptions!$F:$F,0)),0)</f>
        <v/>
      </c>
      <c r="BH220" s="421">
        <f>((IF(BA220&gt;0, BA220, IF(AZ220&gt;0, AZ220, 0))))+BF220</f>
        <v/>
      </c>
      <c r="BI220" s="421">
        <f>BL220/BK220</f>
        <v/>
      </c>
      <c r="BJ220" s="421">
        <f>BL220/2.38</f>
        <v/>
      </c>
      <c r="BK220" s="508" t="n">
        <v>2.5</v>
      </c>
      <c r="BL220" s="421" t="n">
        <v>119.95</v>
      </c>
      <c r="BM220" s="510">
        <f>IF(SUM(AZ220:BA220)=0,0,(BI220-BH220)/BI220)</f>
        <v/>
      </c>
      <c r="BN220" s="421">
        <f>AY220*CA220</f>
        <v/>
      </c>
      <c r="BO220" s="421" t="n"/>
      <c r="BP220" s="421" t="n"/>
      <c r="BQ220" s="679" t="n">
        <v>42524</v>
      </c>
      <c r="BR220" s="448" t="n"/>
      <c r="BS220" s="448" t="n"/>
      <c r="BT220" s="427" t="n">
        <v>0</v>
      </c>
      <c r="BU220" s="448" t="n"/>
      <c r="BV220" s="448" t="n"/>
      <c r="BW220" s="448" t="n"/>
      <c r="BX220" s="448" t="n">
        <v>42650</v>
      </c>
      <c r="BY220" s="428" t="n"/>
      <c r="BZ220" s="428" t="inlineStr">
        <is>
          <t>Check why R/C style number as is C/O from SS17 kings indigo sweat w/o kings!</t>
        </is>
      </c>
      <c r="CA220" s="508" t="n">
        <v>15</v>
      </c>
      <c r="CB220" s="429" t="inlineStr">
        <is>
          <t>M</t>
        </is>
      </c>
      <c r="CC220" s="429" t="n">
        <v>3</v>
      </c>
      <c r="CD220" s="430" t="n">
        <v>42670</v>
      </c>
      <c r="CE220" s="675" t="inlineStr">
        <is>
          <t>hangtag is missing</t>
        </is>
      </c>
      <c r="CF220" s="675" t="n"/>
      <c r="CG220" s="675" t="n"/>
      <c r="CH220" s="489" t="inlineStr">
        <is>
          <t>N/A</t>
        </is>
      </c>
      <c r="CI220" s="489" t="n"/>
      <c r="CJ220" s="489" t="n"/>
      <c r="CK220" s="690" t="n"/>
      <c r="CL220" s="435" t="n"/>
      <c r="CM220" s="435" t="n"/>
      <c r="CN220" s="435" t="n">
        <v>42874</v>
      </c>
      <c r="CO220" s="435" t="n"/>
      <c r="CP220" s="435" t="n"/>
      <c r="CQ220" s="680" t="n">
        <v>42902</v>
      </c>
      <c r="CR220" s="430" t="inlineStr">
        <is>
          <t>HQ</t>
        </is>
      </c>
      <c r="CS220" s="429" t="inlineStr">
        <is>
          <t>1</t>
        </is>
      </c>
      <c r="CT220" s="675" t="n"/>
      <c r="CU220" s="675" t="n"/>
      <c r="CV220" s="490" t="n"/>
      <c r="CW220" s="438" t="n"/>
      <c r="CX220" s="438" t="n"/>
      <c r="CY220" s="438" t="n">
        <v>99</v>
      </c>
      <c r="CZ220" s="439">
        <f>CY220*AR220</f>
        <v/>
      </c>
      <c r="DA220" s="438" t="n"/>
      <c r="DB220" s="438" t="n"/>
      <c r="DC220" s="438" t="n"/>
      <c r="DD220" s="438" t="n">
        <v>4013226</v>
      </c>
      <c r="DE220" s="678">
        <f>CY220*BI220</f>
        <v/>
      </c>
      <c r="DF220" s="678">
        <f>DE220-(CY220*BH220)</f>
        <v/>
      </c>
      <c r="DG220" s="535" t="n"/>
      <c r="DH220" s="535" t="n"/>
      <c r="DI220" s="535" t="n"/>
      <c r="DJ220" s="535" t="n"/>
      <c r="DK220" s="535" t="n"/>
      <c r="DL220" s="535" t="n"/>
      <c r="DM220" s="535" t="n"/>
      <c r="DN220" s="535" t="n"/>
      <c r="DO220" s="535" t="n"/>
      <c r="DP220" s="535" t="n"/>
    </row>
    <row customFormat="1" customHeight="1" ht="15" r="221" s="535">
      <c r="A221" s="415" t="inlineStr">
        <is>
          <t>K170756010</t>
        </is>
      </c>
      <c r="B221" s="415" t="n">
        <v>1080100845</v>
      </c>
      <c r="C221" s="404" t="inlineStr">
        <is>
          <t>BLACK</t>
        </is>
      </c>
      <c r="D221" s="487" t="inlineStr">
        <is>
          <t>BRIAN</t>
        </is>
      </c>
      <c r="E221" s="487" t="inlineStr">
        <is>
          <t>BLACK</t>
        </is>
      </c>
      <c r="F221" s="415" t="n">
        <v>2</v>
      </c>
      <c r="G221" s="405" t="n"/>
      <c r="H221" s="484" t="n"/>
      <c r="I221" s="487" t="n"/>
      <c r="J221" s="415" t="inlineStr">
        <is>
          <t>LS KNIT</t>
        </is>
      </c>
      <c r="K221" s="408" t="n">
        <v>61101130</v>
      </c>
      <c r="L221" s="415" t="inlineStr">
        <is>
          <t>Men's or boys' jerseys, pullovers, cardigans, waistcoats and similar articles, of wool, knitted or crocheted (excl. jerseys and pullovers containing &gt;= 50% by weight of wool and weighing &gt;= 600 g/article, and wadded waistcoats)</t>
        </is>
      </c>
      <c r="M221" s="410" t="inlineStr">
        <is>
          <t>MEN</t>
        </is>
      </c>
      <c r="N221" s="487" t="n"/>
      <c r="O221" s="486" t="n"/>
      <c r="P221" s="486" t="inlineStr">
        <is>
          <t>NON BLEACH</t>
        </is>
      </c>
      <c r="Q221" s="443" t="n"/>
      <c r="R221" s="443" t="n"/>
      <c r="S221" s="506" t="inlineStr">
        <is>
          <t>CREW NECK KNIT</t>
        </is>
      </c>
      <c r="T221" s="443" t="inlineStr">
        <is>
          <t>S - XXL</t>
        </is>
      </c>
      <c r="U221" s="416" t="inlineStr">
        <is>
          <t>-</t>
        </is>
      </c>
      <c r="V221" s="443" t="inlineStr">
        <is>
          <t>C/O SS17</t>
        </is>
      </c>
      <c r="W221" s="443" t="n"/>
      <c r="X221" s="443" t="inlineStr">
        <is>
          <t>-</t>
        </is>
      </c>
      <c r="Y221" s="444" t="inlineStr">
        <is>
          <t>ITALY</t>
        </is>
      </c>
      <c r="Z221" s="428" t="inlineStr">
        <is>
          <t>FRANCO FRATTI</t>
        </is>
      </c>
      <c r="AA221" s="428" t="inlineStr">
        <is>
          <t>TRISCOTTON</t>
        </is>
      </c>
      <c r="AB221" s="428" t="inlineStr">
        <is>
          <t>-</t>
        </is>
      </c>
      <c r="AC221" s="487" t="inlineStr">
        <is>
          <t>ECOPLANET</t>
        </is>
      </c>
      <c r="AD221" s="443" t="inlineStr">
        <is>
          <t>FILATURES DU PARC</t>
        </is>
      </c>
      <c r="AE221" s="443" t="inlineStr">
        <is>
          <t>100% RECYCLED MATERIAL - 8301P ECO PLANET</t>
        </is>
      </c>
      <c r="AF221" s="443" t="n"/>
      <c r="AG221" s="443" t="n"/>
      <c r="AH221" s="443" t="inlineStr">
        <is>
          <t>100% Sustainable fabric</t>
        </is>
      </c>
      <c r="AI221" s="443" t="inlineStr">
        <is>
          <t>38% Wool, 28% polyamide, 22% cotton, 7% polyacryl, 5% other fibers - all recycled</t>
        </is>
      </c>
      <c r="AJ221" s="443" t="inlineStr">
        <is>
          <t>530g</t>
        </is>
      </c>
      <c r="AK221" s="443" t="n"/>
      <c r="AL221" s="443" t="n"/>
      <c r="AM221" s="443" t="n"/>
      <c r="AN221" s="443" t="inlineStr">
        <is>
          <t>SUPPLIER NEEDS TO ORDER</t>
        </is>
      </c>
      <c r="AO221" s="443" t="n"/>
      <c r="AP221" s="419" t="n"/>
      <c r="AQ221" s="419" t="n"/>
      <c r="AR221" s="420" t="n"/>
      <c r="AS221" s="446" t="n"/>
      <c r="AT221" s="421" t="inlineStr">
        <is>
          <t>EUR</t>
        </is>
      </c>
      <c r="AU221" s="421" t="inlineStr">
        <is>
          <t>FOB</t>
        </is>
      </c>
      <c r="AV221" s="421" t="inlineStr">
        <is>
          <t>30 DAYS NETT</t>
        </is>
      </c>
      <c r="AW221" s="417" t="inlineStr">
        <is>
          <t>cfmd</t>
        </is>
      </c>
      <c r="AX221" s="421">
        <f>IFERROR((BI221*(1-[1]Assumptions!$K$3))*(1-BG221),0)</f>
        <v/>
      </c>
      <c r="AY221" s="421" t="n">
        <v>22</v>
      </c>
      <c r="AZ221" s="421" t="n"/>
      <c r="BA221" s="421" t="n">
        <v>22</v>
      </c>
      <c r="BB221" s="422">
        <f>IFERROR(((IF(BA221&gt;0, BA221, IF(AZ221&gt;0, AZ221, 0))))*INDEX(Assumptions!$B:$B,MATCH(Y221,Assumptions!$A:$A,0)),0)</f>
        <v/>
      </c>
      <c r="BC221" s="422">
        <f>IFERROR(((IF(BA221&gt;0, BA221, IF(AZ221&gt;0, AZ221, 0))))*INDEX(Assumptions!$C:$C,MATCH(Y221,Assumptions!$A:$A,0)),0)</f>
        <v/>
      </c>
      <c r="BD221" s="422">
        <f>IFERROR(((IF(BA221&gt;0, BA221, IF(AZ221&gt;0, AZ221, 0))))*INDEX(Assumptions!$D:$D,MATCH(Y221,Assumptions!$A:$A,0)),0)</f>
        <v/>
      </c>
      <c r="BE221" s="422">
        <f>IFERROR(((IF(BA221&gt;0, BA221, IF(AZ221&gt;0, AZ221, 0))))*INDEX(Assumptions!$G:$G,MATCH(Z221,Assumptions!$F:$F,0)),0)</f>
        <v/>
      </c>
      <c r="BF221" s="422">
        <f>SUM(BB221:BE221)</f>
        <v/>
      </c>
      <c r="BG221" s="423">
        <f>IFERROR(INDEX(Assumptions!$B:$B,MATCH(Y221,Assumptions!$A:$A,0))+INDEX(Assumptions!$C:$C,MATCH(Y221,Assumptions!$A:$A,0))+INDEX(Assumptions!$D:$D,MATCH(Y221,Assumptions!$A:$A,0))+INDEX(Assumptions!$G:$G,MATCH(Z221,Assumptions!$F:$F,0)),0)</f>
        <v/>
      </c>
      <c r="BH221" s="421">
        <f>((IF(BA221&gt;0, BA221, IF(AZ221&gt;0, AZ221, 0))))+BF221</f>
        <v/>
      </c>
      <c r="BI221" s="421">
        <f>BL221/BK221</f>
        <v/>
      </c>
      <c r="BJ221" s="421">
        <f>BL221/2.38</f>
        <v/>
      </c>
      <c r="BK221" s="508" t="n">
        <v>2.5</v>
      </c>
      <c r="BL221" s="421" t="n">
        <v>119.95</v>
      </c>
      <c r="BM221" s="510">
        <f>IF(SUM(AZ221:BA221)=0,0,(BI221-BH221)/BI221)</f>
        <v/>
      </c>
      <c r="BN221" s="421">
        <f>AY221*CA221</f>
        <v/>
      </c>
      <c r="BO221" s="421" t="n"/>
      <c r="BP221" s="421" t="n"/>
      <c r="BQ221" s="679" t="n">
        <v>42524</v>
      </c>
      <c r="BR221" s="448" t="n"/>
      <c r="BS221" s="448" t="inlineStr">
        <is>
          <t>ETD 17-06-2016</t>
        </is>
      </c>
      <c r="BT221" s="427" t="n">
        <v>0</v>
      </c>
      <c r="BU221" s="488" t="n">
        <v>42626</v>
      </c>
      <c r="BV221" s="448" t="n">
        <v>42625</v>
      </c>
      <c r="BW221" s="448" t="n">
        <v>42629</v>
      </c>
      <c r="BX221" s="448" t="n">
        <v>42650</v>
      </c>
      <c r="BY221" s="428" t="n"/>
      <c r="BZ221" s="428" t="n"/>
      <c r="CA221" s="508" t="n">
        <v>15</v>
      </c>
      <c r="CB221" s="429" t="inlineStr">
        <is>
          <t>M</t>
        </is>
      </c>
      <c r="CC221" s="429" t="n">
        <v>3</v>
      </c>
      <c r="CD221" s="430" t="n">
        <v>42662</v>
      </c>
      <c r="CE221" s="430" t="n"/>
      <c r="CF221" s="675" t="n"/>
      <c r="CG221" s="675" t="n"/>
      <c r="CH221" s="676" t="inlineStr">
        <is>
          <t>N/A</t>
        </is>
      </c>
      <c r="CI221" s="676" t="n"/>
      <c r="CJ221" s="433" t="n"/>
      <c r="CK221" s="677" t="n"/>
      <c r="CL221" s="436" t="n"/>
      <c r="CM221" s="436" t="n"/>
      <c r="CN221" s="435" t="n"/>
      <c r="CO221" s="435" t="n"/>
      <c r="CP221" s="435" t="n"/>
      <c r="CQ221" s="430" t="n">
        <v>42915</v>
      </c>
      <c r="CR221" s="514" t="inlineStr">
        <is>
          <t>Triscotton</t>
        </is>
      </c>
      <c r="CS221" s="429" t="inlineStr">
        <is>
          <t>5</t>
        </is>
      </c>
      <c r="CT221" s="430" t="n"/>
      <c r="CU221" s="430" t="n"/>
      <c r="CV221" s="676" t="n"/>
      <c r="CW221" s="438" t="n"/>
      <c r="CX221" s="438" t="n"/>
      <c r="CY221" s="438" t="n">
        <v>114</v>
      </c>
      <c r="CZ221" s="439">
        <f>CY221*AR221</f>
        <v/>
      </c>
      <c r="DA221" s="438" t="n"/>
      <c r="DB221" s="438" t="n"/>
      <c r="DC221" s="438" t="n"/>
      <c r="DD221" s="438" t="n">
        <v>4013232</v>
      </c>
      <c r="DE221" s="678">
        <f>CY221*BI221</f>
        <v/>
      </c>
      <c r="DF221" s="678">
        <f>DE221-(CY221*BH221)</f>
        <v/>
      </c>
      <c r="DG221" s="530" t="n"/>
      <c r="DH221" s="530" t="n"/>
      <c r="DI221" s="530" t="n"/>
      <c r="DJ221" s="530" t="n"/>
      <c r="DK221" s="530" t="n"/>
      <c r="DL221" s="530" t="n"/>
      <c r="DM221" s="530" t="n"/>
      <c r="DN221" s="530" t="n"/>
      <c r="DO221" s="530" t="n"/>
      <c r="DP221" s="530" t="n"/>
    </row>
    <row customFormat="1" customHeight="1" ht="15" r="222" s="584">
      <c r="A222" s="415" t="inlineStr">
        <is>
          <t>K170756011</t>
        </is>
      </c>
      <c r="B222" s="415" t="n">
        <v>1080100846</v>
      </c>
      <c r="C222" s="404" t="inlineStr">
        <is>
          <t>GREEN</t>
        </is>
      </c>
      <c r="D222" s="487" t="inlineStr">
        <is>
          <t>BRIAN</t>
        </is>
      </c>
      <c r="E222" s="487" t="inlineStr">
        <is>
          <t>BRONZE GREEN</t>
        </is>
      </c>
      <c r="F222" s="415" t="n">
        <v>2</v>
      </c>
      <c r="G222" s="405" t="n"/>
      <c r="H222" s="484" t="n"/>
      <c r="I222" s="487" t="n"/>
      <c r="J222" s="415" t="inlineStr">
        <is>
          <t>LS KNIT</t>
        </is>
      </c>
      <c r="K222" s="408" t="n">
        <v>61101130</v>
      </c>
      <c r="L222" s="415" t="inlineStr">
        <is>
          <t>Men's or boys' jerseys, pullovers, cardigans, waistcoats and similar articles, of wool, knitted or crocheted (excl. jerseys and pullovers containing &gt;= 50% by weight of wool and weighing &gt;= 600 g/article, and wadded waistcoats)</t>
        </is>
      </c>
      <c r="M222" s="410" t="inlineStr">
        <is>
          <t>MEN</t>
        </is>
      </c>
      <c r="N222" s="487" t="n"/>
      <c r="O222" s="486" t="n"/>
      <c r="P222" s="486" t="inlineStr">
        <is>
          <t>NON BLEACH</t>
        </is>
      </c>
      <c r="Q222" s="443" t="n"/>
      <c r="R222" s="443" t="n"/>
      <c r="S222" s="506" t="inlineStr">
        <is>
          <t>CREW NECK KNIT</t>
        </is>
      </c>
      <c r="T222" s="443" t="inlineStr">
        <is>
          <t>S - XXL</t>
        </is>
      </c>
      <c r="U222" s="416" t="inlineStr">
        <is>
          <t>-</t>
        </is>
      </c>
      <c r="V222" s="443" t="inlineStr">
        <is>
          <t>C/O SS17</t>
        </is>
      </c>
      <c r="W222" s="443" t="n"/>
      <c r="X222" s="443" t="inlineStr">
        <is>
          <t>-</t>
        </is>
      </c>
      <c r="Y222" s="444" t="inlineStr">
        <is>
          <t>ITALY</t>
        </is>
      </c>
      <c r="Z222" s="428" t="inlineStr">
        <is>
          <t>FRANCO FRATTI</t>
        </is>
      </c>
      <c r="AA222" s="428" t="inlineStr">
        <is>
          <t>TRISCOTTON</t>
        </is>
      </c>
      <c r="AB222" s="428" t="inlineStr">
        <is>
          <t>-</t>
        </is>
      </c>
      <c r="AC222" s="487" t="inlineStr">
        <is>
          <t>ECOPLANET</t>
        </is>
      </c>
      <c r="AD222" s="443" t="inlineStr">
        <is>
          <t>FILATURES DU PARC</t>
        </is>
      </c>
      <c r="AE222" s="443" t="inlineStr">
        <is>
          <t>100% RECYCLED MATERIAL - 8301P ECO PLANET</t>
        </is>
      </c>
      <c r="AF222" s="443" t="n"/>
      <c r="AG222" s="443" t="n"/>
      <c r="AH222" s="443" t="inlineStr">
        <is>
          <t>100% Sustainable fabric</t>
        </is>
      </c>
      <c r="AI222" s="443" t="inlineStr">
        <is>
          <t>38% Wool, 28% polyamide, 22% cotton, 7% polyacryl, 5% other fibers - all recycled</t>
        </is>
      </c>
      <c r="AJ222" s="443" t="inlineStr">
        <is>
          <t>530g</t>
        </is>
      </c>
      <c r="AK222" s="443" t="n"/>
      <c r="AL222" s="443" t="n"/>
      <c r="AM222" s="443" t="n"/>
      <c r="AN222" s="443" t="inlineStr">
        <is>
          <t>SUPPLIER NEEDS TO ORDER</t>
        </is>
      </c>
      <c r="AO222" s="443" t="n"/>
      <c r="AP222" s="419" t="n"/>
      <c r="AQ222" s="419" t="n"/>
      <c r="AR222" s="420" t="n"/>
      <c r="AS222" s="446" t="n"/>
      <c r="AT222" s="421" t="inlineStr">
        <is>
          <t>EUR</t>
        </is>
      </c>
      <c r="AU222" s="421" t="inlineStr">
        <is>
          <t>FOB</t>
        </is>
      </c>
      <c r="AV222" s="421" t="inlineStr">
        <is>
          <t>30 DAYS NETT</t>
        </is>
      </c>
      <c r="AW222" s="417" t="inlineStr">
        <is>
          <t>cfmd</t>
        </is>
      </c>
      <c r="AX222" s="421">
        <f>IFERROR((BI222*(1-[1]Assumptions!$K$3))*(1-BG222),0)</f>
        <v/>
      </c>
      <c r="AY222" s="421" t="n">
        <v>22</v>
      </c>
      <c r="AZ222" s="421" t="n"/>
      <c r="BA222" s="421" t="n">
        <v>22</v>
      </c>
      <c r="BB222" s="422">
        <f>IFERROR(((IF(BA222&gt;0, BA222, IF(AZ222&gt;0, AZ222, 0))))*INDEX(Assumptions!$B:$B,MATCH(Y222,Assumptions!$A:$A,0)),0)</f>
        <v/>
      </c>
      <c r="BC222" s="422">
        <f>IFERROR(((IF(BA222&gt;0, BA222, IF(AZ222&gt;0, AZ222, 0))))*INDEX(Assumptions!$C:$C,MATCH(Y222,Assumptions!$A:$A,0)),0)</f>
        <v/>
      </c>
      <c r="BD222" s="422">
        <f>IFERROR(((IF(BA222&gt;0, BA222, IF(AZ222&gt;0, AZ222, 0))))*INDEX(Assumptions!$D:$D,MATCH(Y222,Assumptions!$A:$A,0)),0)</f>
        <v/>
      </c>
      <c r="BE222" s="422">
        <f>IFERROR(((IF(BA222&gt;0, BA222, IF(AZ222&gt;0, AZ222, 0))))*INDEX(Assumptions!$G:$G,MATCH(Z222,Assumptions!$F:$F,0)),0)</f>
        <v/>
      </c>
      <c r="BF222" s="422">
        <f>SUM(BB222:BE222)</f>
        <v/>
      </c>
      <c r="BG222" s="423">
        <f>IFERROR(INDEX(Assumptions!$B:$B,MATCH(Y222,Assumptions!$A:$A,0))+INDEX(Assumptions!$C:$C,MATCH(Y222,Assumptions!$A:$A,0))+INDEX(Assumptions!$D:$D,MATCH(Y222,Assumptions!$A:$A,0))+INDEX(Assumptions!$G:$G,MATCH(Z222,Assumptions!$F:$F,0)),0)</f>
        <v/>
      </c>
      <c r="BH222" s="421">
        <f>((IF(BA222&gt;0, BA222, IF(AZ222&gt;0, AZ222, 0))))+BF222</f>
        <v/>
      </c>
      <c r="BI222" s="421">
        <f>BL222/BK222</f>
        <v/>
      </c>
      <c r="BJ222" s="421">
        <f>BL222/2.38</f>
        <v/>
      </c>
      <c r="BK222" s="508" t="n">
        <v>2.5</v>
      </c>
      <c r="BL222" s="421" t="n">
        <v>119.95</v>
      </c>
      <c r="BM222" s="510">
        <f>IF(SUM(AZ222:BA222)=0,0,(BI222-BH222)/BI222)</f>
        <v/>
      </c>
      <c r="BN222" s="421">
        <f>AY222*CA222</f>
        <v/>
      </c>
      <c r="BO222" s="421" t="n"/>
      <c r="BP222" s="421" t="n"/>
      <c r="BQ222" s="679" t="n">
        <v>42524</v>
      </c>
      <c r="BR222" s="448" t="n"/>
      <c r="BS222" s="448" t="inlineStr">
        <is>
          <t>ETD 17-06-2016</t>
        </is>
      </c>
      <c r="BT222" s="427" t="n">
        <v>0</v>
      </c>
      <c r="BU222" s="488" t="n">
        <v>42626</v>
      </c>
      <c r="BV222" s="448" t="n">
        <v>42625</v>
      </c>
      <c r="BW222" s="448" t="n">
        <v>42629</v>
      </c>
      <c r="BX222" s="448" t="n">
        <v>42650</v>
      </c>
      <c r="BY222" s="428" t="n"/>
      <c r="BZ222" s="428" t="inlineStr">
        <is>
          <t>push price 21!</t>
        </is>
      </c>
      <c r="CA222" s="508" t="n">
        <v>15</v>
      </c>
      <c r="CB222" s="429" t="inlineStr">
        <is>
          <t>M</t>
        </is>
      </c>
      <c r="CC222" s="429" t="n">
        <v>3</v>
      </c>
      <c r="CD222" s="430" t="n">
        <v>42662</v>
      </c>
      <c r="CE222" s="430" t="inlineStr">
        <is>
          <t>Best fit</t>
        </is>
      </c>
      <c r="CF222" s="430" t="inlineStr">
        <is>
          <t>Best fit</t>
        </is>
      </c>
      <c r="CG222" s="675" t="n"/>
      <c r="CH222" s="676" t="inlineStr">
        <is>
          <t>N/A</t>
        </is>
      </c>
      <c r="CI222" s="676" t="n"/>
      <c r="CJ222" s="433" t="n"/>
      <c r="CK222" s="677" t="n"/>
      <c r="CL222" s="436" t="n"/>
      <c r="CM222" s="436" t="n"/>
      <c r="CN222" s="435" t="n"/>
      <c r="CO222" s="435" t="n"/>
      <c r="CP222" s="435" t="n"/>
      <c r="CQ222" s="430" t="n">
        <v>42915</v>
      </c>
      <c r="CR222" s="514" t="inlineStr">
        <is>
          <t>Triscotton</t>
        </is>
      </c>
      <c r="CS222" s="429" t="inlineStr">
        <is>
          <t>5</t>
        </is>
      </c>
      <c r="CT222" s="430" t="n"/>
      <c r="CU222" s="430" t="n"/>
      <c r="CV222" s="676" t="n"/>
      <c r="CW222" s="438" t="n"/>
      <c r="CX222" s="438" t="n"/>
      <c r="CY222" s="438" t="n">
        <v>161</v>
      </c>
      <c r="CZ222" s="439">
        <f>CY222*AR222</f>
        <v/>
      </c>
      <c r="DA222" s="438" t="n"/>
      <c r="DB222" s="438" t="n"/>
      <c r="DC222" s="438" t="n"/>
      <c r="DD222" s="438" t="n">
        <v>4013360</v>
      </c>
      <c r="DE222" s="678">
        <f>CY222*BI222</f>
        <v/>
      </c>
      <c r="DF222" s="678">
        <f>DE222-(CY222*BH222)</f>
        <v/>
      </c>
      <c r="DG222" s="568" t="n"/>
      <c r="DH222" s="568" t="n"/>
      <c r="DI222" s="568" t="n"/>
      <c r="DJ222" s="568" t="n"/>
      <c r="DK222" s="568" t="n"/>
      <c r="DL222" s="568" t="n"/>
      <c r="DM222" s="568" t="n"/>
      <c r="DN222" s="568" t="n"/>
      <c r="DO222" s="568" t="n"/>
      <c r="DP222" s="568" t="n"/>
    </row>
    <row customFormat="1" customHeight="1" ht="15" r="223" s="584">
      <c r="A223" s="415" t="inlineStr">
        <is>
          <t>K170756012</t>
        </is>
      </c>
      <c r="B223" s="415" t="n">
        <v>1080100919</v>
      </c>
      <c r="C223" s="404" t="inlineStr">
        <is>
          <t>NAVY</t>
        </is>
      </c>
      <c r="D223" s="487" t="inlineStr">
        <is>
          <t>BRIAN</t>
        </is>
      </c>
      <c r="E223" s="487" t="inlineStr">
        <is>
          <t>NAVY</t>
        </is>
      </c>
      <c r="F223" s="415" t="n">
        <v>2</v>
      </c>
      <c r="G223" s="405" t="n"/>
      <c r="H223" s="484" t="n"/>
      <c r="I223" s="487" t="n"/>
      <c r="J223" s="415" t="inlineStr">
        <is>
          <t>LS KNIT</t>
        </is>
      </c>
      <c r="K223" s="408" t="n">
        <v>61101130</v>
      </c>
      <c r="L223" s="415" t="inlineStr">
        <is>
          <t>Men's or boys' jerseys, pullovers, cardigans, waistcoats and similar articles, of wool, knitted or crocheted (excl. jerseys and pullovers containing &gt;= 50% by weight of wool and weighing &gt;= 600 g/article, and wadded waistcoats)</t>
        </is>
      </c>
      <c r="M223" s="410" t="inlineStr">
        <is>
          <t>MEN</t>
        </is>
      </c>
      <c r="N223" s="487" t="n"/>
      <c r="O223" s="486" t="n"/>
      <c r="P223" s="486" t="inlineStr">
        <is>
          <t>NON BLEACH</t>
        </is>
      </c>
      <c r="Q223" s="443" t="n"/>
      <c r="R223" s="443" t="n"/>
      <c r="S223" s="506" t="inlineStr">
        <is>
          <t>CREW NECK KNIT</t>
        </is>
      </c>
      <c r="T223" s="443" t="inlineStr">
        <is>
          <t>S - XXL</t>
        </is>
      </c>
      <c r="U223" s="416" t="inlineStr">
        <is>
          <t>-</t>
        </is>
      </c>
      <c r="V223" s="443" t="inlineStr">
        <is>
          <t>C/O SS17</t>
        </is>
      </c>
      <c r="W223" s="443" t="n"/>
      <c r="X223" s="443" t="inlineStr">
        <is>
          <t>-</t>
        </is>
      </c>
      <c r="Y223" s="444" t="inlineStr">
        <is>
          <t>ITALY</t>
        </is>
      </c>
      <c r="Z223" s="428" t="inlineStr">
        <is>
          <t>FRANCO FRATTI</t>
        </is>
      </c>
      <c r="AA223" s="428" t="inlineStr">
        <is>
          <t>TRISCOTTON</t>
        </is>
      </c>
      <c r="AB223" s="428" t="inlineStr">
        <is>
          <t>-</t>
        </is>
      </c>
      <c r="AC223" s="487" t="inlineStr">
        <is>
          <t>ECOPLANET</t>
        </is>
      </c>
      <c r="AD223" s="443" t="inlineStr">
        <is>
          <t>FILATURES DU PARC</t>
        </is>
      </c>
      <c r="AE223" s="443" t="inlineStr">
        <is>
          <t>100% RECYCLED MATERIAL - 8301P ECO PLANET</t>
        </is>
      </c>
      <c r="AF223" s="443" t="n"/>
      <c r="AG223" s="443" t="n"/>
      <c r="AH223" s="443" t="inlineStr">
        <is>
          <t>100% Sustainable fabric</t>
        </is>
      </c>
      <c r="AI223" s="443" t="inlineStr">
        <is>
          <t>38% Wool, 28% polyamide, 22% cotton, 7% polyacryl, 5% other fibers - all recycled</t>
        </is>
      </c>
      <c r="AJ223" s="443" t="inlineStr">
        <is>
          <t>530g</t>
        </is>
      </c>
      <c r="AK223" s="443" t="n"/>
      <c r="AL223" s="443" t="n"/>
      <c r="AM223" s="443" t="n"/>
      <c r="AN223" s="443" t="inlineStr">
        <is>
          <t>SUPPLIER NEEDS TO ORDER</t>
        </is>
      </c>
      <c r="AO223" s="443" t="n"/>
      <c r="AP223" s="419" t="n"/>
      <c r="AQ223" s="419" t="n"/>
      <c r="AR223" s="420" t="n"/>
      <c r="AS223" s="446" t="n"/>
      <c r="AT223" s="421" t="inlineStr">
        <is>
          <t>EUR</t>
        </is>
      </c>
      <c r="AU223" s="421" t="inlineStr">
        <is>
          <t>FOB</t>
        </is>
      </c>
      <c r="AV223" s="421" t="inlineStr">
        <is>
          <t>30 DAYS NETT</t>
        </is>
      </c>
      <c r="AW223" s="417" t="inlineStr">
        <is>
          <t>cfmd</t>
        </is>
      </c>
      <c r="AX223" s="421">
        <f>IFERROR((BI223*(1-[1]Assumptions!$K$3))*(1-BG223),0)</f>
        <v/>
      </c>
      <c r="AY223" s="421" t="n">
        <v>22</v>
      </c>
      <c r="AZ223" s="421" t="n"/>
      <c r="BA223" s="421" t="n">
        <v>22</v>
      </c>
      <c r="BB223" s="422">
        <f>IFERROR(((IF(BA223&gt;0, BA223, IF(AZ223&gt;0, AZ223, 0))))*INDEX(Assumptions!$B:$B,MATCH(Y223,Assumptions!$A:$A,0)),0)</f>
        <v/>
      </c>
      <c r="BC223" s="422">
        <f>IFERROR(((IF(BA223&gt;0, BA223, IF(AZ223&gt;0, AZ223, 0))))*INDEX(Assumptions!$C:$C,MATCH(Y223,Assumptions!$A:$A,0)),0)</f>
        <v/>
      </c>
      <c r="BD223" s="422">
        <f>IFERROR(((IF(BA223&gt;0, BA223, IF(AZ223&gt;0, AZ223, 0))))*INDEX(Assumptions!$D:$D,MATCH(Y223,Assumptions!$A:$A,0)),0)</f>
        <v/>
      </c>
      <c r="BE223" s="422">
        <f>IFERROR(((IF(BA223&gt;0, BA223, IF(AZ223&gt;0, AZ223, 0))))*INDEX(Assumptions!$G:$G,MATCH(Z223,Assumptions!$F:$F,0)),0)</f>
        <v/>
      </c>
      <c r="BF223" s="422">
        <f>SUM(BB223:BE223)</f>
        <v/>
      </c>
      <c r="BG223" s="423">
        <f>IFERROR(INDEX(Assumptions!$B:$B,MATCH(Y223,Assumptions!$A:$A,0))+INDEX(Assumptions!$C:$C,MATCH(Y223,Assumptions!$A:$A,0))+INDEX(Assumptions!$D:$D,MATCH(Y223,Assumptions!$A:$A,0))+INDEX(Assumptions!$G:$G,MATCH(Z223,Assumptions!$F:$F,0)),0)</f>
        <v/>
      </c>
      <c r="BH223" s="421">
        <f>((IF(BA223&gt;0, BA223, IF(AZ223&gt;0, AZ223, 0))))+BF223</f>
        <v/>
      </c>
      <c r="BI223" s="421">
        <f>BL223/BK223</f>
        <v/>
      </c>
      <c r="BJ223" s="421">
        <f>BL223/2.38</f>
        <v/>
      </c>
      <c r="BK223" s="508" t="n">
        <v>2.5</v>
      </c>
      <c r="BL223" s="421" t="n">
        <v>119.95</v>
      </c>
      <c r="BM223" s="510">
        <f>IF(SUM(AZ223:BA223)=0,0,(BI223-BH223)/BI223)</f>
        <v/>
      </c>
      <c r="BN223" s="421">
        <f>AY223*CA223</f>
        <v/>
      </c>
      <c r="BO223" s="421" t="n"/>
      <c r="BP223" s="421" t="n"/>
      <c r="BQ223" s="679" t="n">
        <v>42524</v>
      </c>
      <c r="BR223" s="448" t="n"/>
      <c r="BS223" s="448" t="n"/>
      <c r="BT223" s="427" t="n">
        <v>0</v>
      </c>
      <c r="BU223" s="534" t="n">
        <v>42626</v>
      </c>
      <c r="BV223" s="448" t="n">
        <v>42625</v>
      </c>
      <c r="BW223" s="448" t="n">
        <v>42629</v>
      </c>
      <c r="BX223" s="448" t="n">
        <v>42650</v>
      </c>
      <c r="BY223" s="428" t="n"/>
      <c r="BZ223" s="428" t="inlineStr">
        <is>
          <t>push price 21!</t>
        </is>
      </c>
      <c r="CA223" s="508" t="n">
        <v>15</v>
      </c>
      <c r="CB223" s="429" t="inlineStr">
        <is>
          <t>M</t>
        </is>
      </c>
      <c r="CC223" s="429" t="n">
        <v>3</v>
      </c>
      <c r="CD223" s="430" t="n">
        <v>42662</v>
      </c>
      <c r="CE223" s="430" t="n"/>
      <c r="CF223" s="675" t="n"/>
      <c r="CG223" s="675" t="n"/>
      <c r="CH223" s="676" t="inlineStr">
        <is>
          <t>N/A</t>
        </is>
      </c>
      <c r="CI223" s="676" t="n"/>
      <c r="CJ223" s="433" t="n"/>
      <c r="CK223" s="677" t="n"/>
      <c r="CL223" s="436" t="n"/>
      <c r="CM223" s="436" t="n"/>
      <c r="CN223" s="435" t="n"/>
      <c r="CO223" s="435" t="n"/>
      <c r="CP223" s="435" t="n"/>
      <c r="CQ223" s="430" t="n">
        <v>42915</v>
      </c>
      <c r="CR223" s="514" t="inlineStr">
        <is>
          <t>Triscotton</t>
        </is>
      </c>
      <c r="CS223" s="429" t="inlineStr">
        <is>
          <t>5</t>
        </is>
      </c>
      <c r="CT223" s="430" t="n"/>
      <c r="CU223" s="430" t="n"/>
      <c r="CV223" s="676" t="n"/>
      <c r="CW223" s="438" t="n"/>
      <c r="CX223" s="438" t="n"/>
      <c r="CY223" s="438" t="n">
        <v>147</v>
      </c>
      <c r="CZ223" s="439">
        <f>CY223*AR223</f>
        <v/>
      </c>
      <c r="DA223" s="438" t="n"/>
      <c r="DB223" s="438" t="n"/>
      <c r="DC223" s="438" t="n"/>
      <c r="DD223" s="438" t="n">
        <v>4013361</v>
      </c>
      <c r="DE223" s="678">
        <f>CY223*BI223</f>
        <v/>
      </c>
      <c r="DF223" s="678">
        <f>DE223-(CY223*BH223)</f>
        <v/>
      </c>
      <c r="DG223" s="535" t="n"/>
      <c r="DH223" s="535" t="n"/>
      <c r="DI223" s="535" t="n"/>
      <c r="DJ223" s="535" t="n"/>
      <c r="DK223" s="535" t="n"/>
      <c r="DL223" s="535" t="n"/>
      <c r="DM223" s="535" t="n"/>
      <c r="DN223" s="535" t="n"/>
      <c r="DO223" s="535" t="n"/>
      <c r="DP223" s="535" t="n"/>
    </row>
    <row customFormat="1" customHeight="1" ht="15" r="224" s="535">
      <c r="A224" s="415" t="inlineStr">
        <is>
          <t>K170756013</t>
        </is>
      </c>
      <c r="B224" s="415" t="n">
        <v>1080100920</v>
      </c>
      <c r="C224" s="404" t="inlineStr">
        <is>
          <t>GR.MEL</t>
        </is>
      </c>
      <c r="D224" s="487" t="inlineStr">
        <is>
          <t>BRIAN</t>
        </is>
      </c>
      <c r="E224" s="487" t="inlineStr">
        <is>
          <t>GREY MELEE</t>
        </is>
      </c>
      <c r="F224" s="415" t="n">
        <v>2</v>
      </c>
      <c r="G224" s="405" t="n"/>
      <c r="H224" s="484" t="n"/>
      <c r="I224" s="487" t="n"/>
      <c r="J224" s="415" t="inlineStr">
        <is>
          <t>LS KNIT</t>
        </is>
      </c>
      <c r="K224" s="408" t="n">
        <v>61101130</v>
      </c>
      <c r="L224" s="415" t="inlineStr">
        <is>
          <t>Men's or boys' jerseys, pullovers, cardigans, waistcoats and similar articles, of wool, knitted or crocheted (excl. jerseys and pullovers containing &gt;= 50% by weight of wool and weighing &gt;= 600 g/article, and wadded waistcoats)</t>
        </is>
      </c>
      <c r="M224" s="410" t="inlineStr">
        <is>
          <t>MEN</t>
        </is>
      </c>
      <c r="N224" s="487" t="n"/>
      <c r="O224" s="486" t="n"/>
      <c r="P224" s="486" t="inlineStr">
        <is>
          <t>NON BLEACH</t>
        </is>
      </c>
      <c r="Q224" s="443" t="n"/>
      <c r="R224" s="443" t="n"/>
      <c r="S224" s="506" t="inlineStr">
        <is>
          <t>CREW NECK KNIT</t>
        </is>
      </c>
      <c r="T224" s="443" t="inlineStr">
        <is>
          <t>S - XXL</t>
        </is>
      </c>
      <c r="U224" s="416" t="inlineStr">
        <is>
          <t>-</t>
        </is>
      </c>
      <c r="V224" s="443" t="inlineStr">
        <is>
          <t>C/O SS17</t>
        </is>
      </c>
      <c r="W224" s="443" t="n"/>
      <c r="X224" s="443" t="inlineStr">
        <is>
          <t>-</t>
        </is>
      </c>
      <c r="Y224" s="444" t="inlineStr">
        <is>
          <t>ITALY</t>
        </is>
      </c>
      <c r="Z224" s="428" t="inlineStr">
        <is>
          <t>FRANCO FRATTI</t>
        </is>
      </c>
      <c r="AA224" s="428" t="inlineStr">
        <is>
          <t>TRISCOTTON</t>
        </is>
      </c>
      <c r="AB224" s="428" t="inlineStr">
        <is>
          <t>-</t>
        </is>
      </c>
      <c r="AC224" s="487" t="inlineStr">
        <is>
          <t>ECOPLANET</t>
        </is>
      </c>
      <c r="AD224" s="443" t="inlineStr">
        <is>
          <t>FILATURES DU PARC</t>
        </is>
      </c>
      <c r="AE224" s="443" t="inlineStr">
        <is>
          <t>100% RECYCLED MATERIAL - 8301P ECO PLANET</t>
        </is>
      </c>
      <c r="AF224" s="443" t="n"/>
      <c r="AG224" s="443" t="n"/>
      <c r="AH224" s="443" t="inlineStr">
        <is>
          <t>100% Sustainable fabric</t>
        </is>
      </c>
      <c r="AI224" s="443" t="inlineStr">
        <is>
          <t>38% Wool, 28% polyamide, 22% cotton, 7% polyacryl, 5% other fibers - all recycled</t>
        </is>
      </c>
      <c r="AJ224" s="443" t="inlineStr">
        <is>
          <t>530g</t>
        </is>
      </c>
      <c r="AK224" s="443" t="n"/>
      <c r="AL224" s="443" t="n"/>
      <c r="AM224" s="443" t="n"/>
      <c r="AN224" s="443" t="inlineStr">
        <is>
          <t>SUPPLIER NEEDS TO ORDER</t>
        </is>
      </c>
      <c r="AO224" s="443" t="n"/>
      <c r="AP224" s="419" t="n"/>
      <c r="AQ224" s="419" t="n"/>
      <c r="AR224" s="420" t="n"/>
      <c r="AS224" s="446" t="n"/>
      <c r="AT224" s="421" t="inlineStr">
        <is>
          <t>EUR</t>
        </is>
      </c>
      <c r="AU224" s="421" t="inlineStr">
        <is>
          <t>FOB</t>
        </is>
      </c>
      <c r="AV224" s="421" t="inlineStr">
        <is>
          <t>30 DAYS NETT</t>
        </is>
      </c>
      <c r="AW224" s="417" t="inlineStr">
        <is>
          <t>cfmd</t>
        </is>
      </c>
      <c r="AX224" s="421">
        <f>IFERROR((BI224*(1-[1]Assumptions!$K$3))*(1-BG224),0)</f>
        <v/>
      </c>
      <c r="AY224" s="421" t="n">
        <v>22</v>
      </c>
      <c r="AZ224" s="421" t="n"/>
      <c r="BA224" s="421" t="n">
        <v>22</v>
      </c>
      <c r="BB224" s="422">
        <f>IFERROR(((IF(BA224&gt;0, BA224, IF(AZ224&gt;0, AZ224, 0))))*INDEX(Assumptions!$B:$B,MATCH(Y224,Assumptions!$A:$A,0)),0)</f>
        <v/>
      </c>
      <c r="BC224" s="422">
        <f>IFERROR(((IF(BA224&gt;0, BA224, IF(AZ224&gt;0, AZ224, 0))))*INDEX(Assumptions!$C:$C,MATCH(Y224,Assumptions!$A:$A,0)),0)</f>
        <v/>
      </c>
      <c r="BD224" s="422">
        <f>IFERROR(((IF(BA224&gt;0, BA224, IF(AZ224&gt;0, AZ224, 0))))*INDEX(Assumptions!$D:$D,MATCH(Y224,Assumptions!$A:$A,0)),0)</f>
        <v/>
      </c>
      <c r="BE224" s="422">
        <f>IFERROR(((IF(BA224&gt;0, BA224, IF(AZ224&gt;0, AZ224, 0))))*INDEX(Assumptions!$G:$G,MATCH(Z224,Assumptions!$F:$F,0)),0)</f>
        <v/>
      </c>
      <c r="BF224" s="422">
        <f>SUM(BB224:BE224)</f>
        <v/>
      </c>
      <c r="BG224" s="423">
        <f>IFERROR(INDEX(Assumptions!$B:$B,MATCH(Y224,Assumptions!$A:$A,0))+INDEX(Assumptions!$C:$C,MATCH(Y224,Assumptions!$A:$A,0))+INDEX(Assumptions!$D:$D,MATCH(Y224,Assumptions!$A:$A,0))+INDEX(Assumptions!$G:$G,MATCH(Z224,Assumptions!$F:$F,0)),0)</f>
        <v/>
      </c>
      <c r="BH224" s="421">
        <f>((IF(BA224&gt;0, BA224, IF(AZ224&gt;0, AZ224, 0))))+BF224</f>
        <v/>
      </c>
      <c r="BI224" s="421">
        <f>BL224/BK224</f>
        <v/>
      </c>
      <c r="BJ224" s="421">
        <f>BL224/2.38</f>
        <v/>
      </c>
      <c r="BK224" s="508" t="n">
        <v>2.5</v>
      </c>
      <c r="BL224" s="421" t="n">
        <v>119.95</v>
      </c>
      <c r="BM224" s="510">
        <f>IF(SUM(AZ224:BA224)=0,0,(BI224-BH224)/BI224)</f>
        <v/>
      </c>
      <c r="BN224" s="421">
        <f>AY224*CA224</f>
        <v/>
      </c>
      <c r="BO224" s="421" t="n"/>
      <c r="BP224" s="421" t="n"/>
      <c r="BQ224" s="679" t="n">
        <v>42524</v>
      </c>
      <c r="BR224" s="448" t="n"/>
      <c r="BS224" s="448" t="n"/>
      <c r="BT224" s="427" t="n">
        <v>0</v>
      </c>
      <c r="BU224" s="448" t="n">
        <v>42626</v>
      </c>
      <c r="BV224" s="448" t="n">
        <v>42625</v>
      </c>
      <c r="BW224" s="448" t="n">
        <v>42629</v>
      </c>
      <c r="BX224" s="448" t="n">
        <v>42650</v>
      </c>
      <c r="BY224" s="428" t="n"/>
      <c r="BZ224" s="428" t="inlineStr">
        <is>
          <t>push price 21!</t>
        </is>
      </c>
      <c r="CA224" s="508" t="n">
        <v>15</v>
      </c>
      <c r="CB224" s="429" t="inlineStr">
        <is>
          <t>M</t>
        </is>
      </c>
      <c r="CC224" s="429" t="n">
        <v>3</v>
      </c>
      <c r="CD224" s="430" t="n">
        <v>42662</v>
      </c>
      <c r="CE224" s="675" t="n"/>
      <c r="CF224" s="675" t="n"/>
      <c r="CG224" s="675" t="n"/>
      <c r="CH224" s="433" t="inlineStr">
        <is>
          <t>N/A</t>
        </is>
      </c>
      <c r="CI224" s="433" t="n"/>
      <c r="CJ224" s="433" t="n"/>
      <c r="CK224" s="677" t="n"/>
      <c r="CL224" s="436" t="n"/>
      <c r="CM224" s="436" t="n"/>
      <c r="CN224" s="435" t="n"/>
      <c r="CO224" s="435" t="n"/>
      <c r="CP224" s="435" t="n"/>
      <c r="CQ224" s="430" t="n">
        <v>42915</v>
      </c>
      <c r="CR224" s="514" t="inlineStr">
        <is>
          <t>Triscotton</t>
        </is>
      </c>
      <c r="CS224" s="429" t="inlineStr">
        <is>
          <t>5</t>
        </is>
      </c>
      <c r="CT224" s="675" t="n"/>
      <c r="CU224" s="675" t="n"/>
      <c r="CV224" s="490" t="n"/>
      <c r="CW224" s="438" t="n"/>
      <c r="CX224" s="438" t="n"/>
      <c r="CY224" s="438" t="n">
        <v>185</v>
      </c>
      <c r="CZ224" s="439">
        <f>CY224*AR224</f>
        <v/>
      </c>
      <c r="DA224" s="438" t="n"/>
      <c r="DB224" s="438" t="n"/>
      <c r="DC224" s="438" t="n"/>
      <c r="DD224" s="438" t="n">
        <v>4013233</v>
      </c>
      <c r="DE224" s="678">
        <f>CY224*BI224</f>
        <v/>
      </c>
      <c r="DF224" s="678">
        <f>DE224-(CY224*BH224)</f>
        <v/>
      </c>
      <c r="DG224" s="584" t="n"/>
      <c r="DH224" s="584" t="n"/>
      <c r="DI224" s="584" t="n"/>
      <c r="DJ224" s="584" t="n"/>
      <c r="DK224" s="584" t="n"/>
      <c r="DL224" s="584" t="n"/>
      <c r="DM224" s="584" t="n"/>
      <c r="DN224" s="584" t="n"/>
      <c r="DO224" s="584" t="n"/>
      <c r="DP224" s="584" t="n"/>
    </row>
    <row customFormat="1" customHeight="1" ht="15" r="225" s="535">
      <c r="A225" s="464" t="inlineStr">
        <is>
          <t>K170756014</t>
        </is>
      </c>
      <c r="B225" s="464" t="n"/>
      <c r="C225" s="454" t="inlineStr">
        <is>
          <t>NAVY</t>
        </is>
      </c>
      <c r="D225" s="521" t="inlineStr">
        <is>
          <t>BRIAN CABLE</t>
        </is>
      </c>
      <c r="E225" s="521" t="inlineStr">
        <is>
          <t>NAVY</t>
        </is>
      </c>
      <c r="F225" s="464" t="n"/>
      <c r="G225" s="522" t="inlineStr">
        <is>
          <t>x</t>
        </is>
      </c>
      <c r="H225" s="484" t="n">
        <v>42604</v>
      </c>
      <c r="I225" s="521" t="n"/>
      <c r="J225" s="521" t="inlineStr">
        <is>
          <t>LS KNIT</t>
        </is>
      </c>
      <c r="K225" s="521" t="n"/>
      <c r="L225" s="521" t="n"/>
      <c r="M225" s="458" t="inlineStr">
        <is>
          <t>MEN</t>
        </is>
      </c>
      <c r="N225" s="521" t="n"/>
      <c r="O225" s="491" t="n"/>
      <c r="P225" s="491" t="n"/>
      <c r="Q225" s="492" t="n"/>
      <c r="R225" s="492" t="n"/>
      <c r="S225" s="492" t="n"/>
      <c r="T225" s="492" t="inlineStr">
        <is>
          <t>S - XXL</t>
        </is>
      </c>
      <c r="U225" s="492" t="n"/>
      <c r="V225" s="492" t="inlineStr">
        <is>
          <t>NEW</t>
        </is>
      </c>
      <c r="W225" s="492" t="n"/>
      <c r="X225" s="492" t="n"/>
      <c r="Y225" s="493" t="inlineStr">
        <is>
          <t>ITALY</t>
        </is>
      </c>
      <c r="Z225" s="494" t="inlineStr">
        <is>
          <t>FRANCO FRATTI</t>
        </is>
      </c>
      <c r="AA225" s="494" t="inlineStr">
        <is>
          <t>TRISCOTTON</t>
        </is>
      </c>
      <c r="AB225" s="494" t="n"/>
      <c r="AC225" s="521" t="n"/>
      <c r="AD225" s="492" t="inlineStr">
        <is>
          <t>ECO PLANET</t>
        </is>
      </c>
      <c r="AE225" s="492" t="n"/>
      <c r="AF225" s="492" t="n"/>
      <c r="AG225" s="492" t="n"/>
      <c r="AH225" s="492" t="n"/>
      <c r="AI225" s="492" t="n"/>
      <c r="AJ225" s="492" t="n"/>
      <c r="AK225" s="492" t="n"/>
      <c r="AL225" s="492" t="n"/>
      <c r="AM225" s="492" t="n"/>
      <c r="AN225" s="492" t="inlineStr">
        <is>
          <t>SUPPLIER NEEDS TO ORDER</t>
        </is>
      </c>
      <c r="AO225" s="492" t="n"/>
      <c r="AP225" s="466" t="n"/>
      <c r="AQ225" s="466" t="n"/>
      <c r="AR225" s="467" t="n"/>
      <c r="AS225" s="495" t="n"/>
      <c r="AT225" s="495" t="n"/>
      <c r="AU225" s="465" t="n"/>
      <c r="AV225" s="465" t="n"/>
      <c r="AW225" s="465" t="n"/>
      <c r="AX225" s="465">
        <f>IFERROR((BI225*(1-[1]Assumptions!$K$3))*(1-BG225),0)</f>
        <v/>
      </c>
      <c r="AY225" s="465" t="n"/>
      <c r="AZ225" s="465" t="n"/>
      <c r="BA225" s="465" t="n">
        <v>18.9</v>
      </c>
      <c r="BB225" s="468">
        <f>IFERROR(((IF(BA225&gt;0, BA225, IF(AY225&gt;0, AY225, IF(AZ225&gt;0, AZ225, 0)))))*INDEX(Assumptions!$B:$B,MATCH(Y225,Assumptions!$A:$A,0)),0)</f>
        <v/>
      </c>
      <c r="BC225" s="468">
        <f>IFERROR(((IF(BA225&gt;0, BA225, IF(AY225&gt;0, AY225, IF(AZ225&gt;0, AZ225, 0)))))*INDEX(Assumptions!$C:$C,MATCH(Y225,Assumptions!$A:$A,0)),0)</f>
        <v/>
      </c>
      <c r="BD225" s="468">
        <f>IFERROR(((IF(BA225&gt;0, BA225, IF(AY225&gt;0, AY225, IF(AZ225&gt;0, AZ225, 0)))))*INDEX(Assumptions!$D:$D,MATCH(Y225,Assumptions!$A:$A,0)),0)</f>
        <v/>
      </c>
      <c r="BE225" s="468">
        <f>IFERROR(((IF(BA225&gt;0, BA225, IF(AY225&gt;0, AY225, IF(AZ225&gt;0, AZ225, 0)))))*INDEX(Assumptions!$G:$G,MATCH(Z225,Assumptions!$F:$F,0)),0)</f>
        <v/>
      </c>
      <c r="BF225" s="468">
        <f>SUM(BB225:BE225)</f>
        <v/>
      </c>
      <c r="BG225" s="469">
        <f>IFERROR(INDEX(Assumptions!$B:$B,MATCH(Y225,Assumptions!$A:$A,0))+INDEX(Assumptions!$C:$C,MATCH(Y225,Assumptions!$A:$A,0))+INDEX(Assumptions!$D:$D,MATCH(Y225,Assumptions!$A:$A,0))+INDEX(Assumptions!$G:$G,MATCH(Z225,Assumptions!$F:$F,0)),0)</f>
        <v/>
      </c>
      <c r="BH225" s="465">
        <f>((IF(BA225&gt;0, BA225, IF(AY225&gt;0, AY225, IF(AZ225&gt;0, AZ225, 0)))))+BF225</f>
        <v/>
      </c>
      <c r="BI225" s="465">
        <f>BL225/BK225</f>
        <v/>
      </c>
      <c r="BJ225" s="465">
        <f>BL225/2.38</f>
        <v/>
      </c>
      <c r="BK225" s="462" t="n">
        <v>2.5</v>
      </c>
      <c r="BL225" s="465" t="n">
        <v>119.95</v>
      </c>
      <c r="BM225" s="523">
        <f>IF(SUM(AZ225:BA225)=0,0,(BI225-BH225)/BI225)</f>
        <v/>
      </c>
      <c r="BN225" s="465">
        <f>AY225*CA225</f>
        <v/>
      </c>
      <c r="BO225" s="465" t="n"/>
      <c r="BP225" s="465" t="n"/>
      <c r="BQ225" s="685" t="n">
        <v>42524</v>
      </c>
      <c r="BR225" s="497" t="n"/>
      <c r="BS225" s="497" t="n"/>
      <c r="BT225" s="472" t="n">
        <v>1</v>
      </c>
      <c r="BU225" s="569" t="n">
        <v>42557</v>
      </c>
      <c r="BV225" s="497" t="n"/>
      <c r="BW225" s="497" t="n"/>
      <c r="BX225" s="497" t="n">
        <v>42650</v>
      </c>
      <c r="BY225" s="494" t="n"/>
      <c r="BZ225" s="494" t="n"/>
      <c r="CA225" s="462" t="n"/>
      <c r="CB225" s="473" t="inlineStr">
        <is>
          <t>M</t>
        </is>
      </c>
      <c r="CC225" s="473" t="n"/>
      <c r="CD225" s="473" t="inlineStr">
        <is>
          <t>EX FTY; 22-10-2016</t>
        </is>
      </c>
      <c r="CE225" s="681" t="n"/>
      <c r="CF225" s="681" t="n"/>
      <c r="CG225" s="681" t="n"/>
      <c r="CH225" s="477" t="n"/>
      <c r="CI225" s="477" t="n"/>
      <c r="CJ225" s="477" t="n"/>
      <c r="CK225" s="683" t="n"/>
      <c r="CL225" s="479" t="n"/>
      <c r="CM225" s="479" t="n"/>
      <c r="CN225" s="480" t="n"/>
      <c r="CO225" s="480" t="n"/>
      <c r="CP225" s="480" t="n"/>
      <c r="CQ225" s="474" t="n"/>
      <c r="CR225" s="474" t="n"/>
      <c r="CS225" s="429" t="n"/>
      <c r="CT225" s="681" t="n"/>
      <c r="CU225" s="681" t="n"/>
      <c r="CV225" s="555" t="n"/>
      <c r="CW225" s="481" t="n"/>
      <c r="CX225" s="481" t="n"/>
      <c r="CY225" s="481" t="n"/>
      <c r="CZ225" s="481">
        <f>CY225*AR225</f>
        <v/>
      </c>
      <c r="DA225" s="481" t="n"/>
      <c r="DB225" s="481" t="n"/>
      <c r="DC225" s="481" t="n"/>
      <c r="DD225" s="481" t="inlineStr">
        <is>
          <t>-</t>
        </is>
      </c>
      <c r="DE225" s="684">
        <f>CY225*BI225</f>
        <v/>
      </c>
      <c r="DF225" s="684">
        <f>DE225-(CY225*BH225)</f>
        <v/>
      </c>
      <c r="DG225" s="568" t="n"/>
      <c r="DH225" s="568" t="n"/>
      <c r="DI225" s="568" t="n"/>
      <c r="DJ225" s="568" t="n"/>
      <c r="DK225" s="568" t="n"/>
      <c r="DL225" s="568" t="n"/>
      <c r="DM225" s="568" t="n"/>
      <c r="DN225" s="568" t="n"/>
      <c r="DO225" s="568" t="n"/>
      <c r="DP225" s="568" t="n"/>
    </row>
    <row customFormat="1" customHeight="1" ht="15" r="226" s="584">
      <c r="A226" s="415" t="inlineStr">
        <is>
          <t>K170756015</t>
        </is>
      </c>
      <c r="B226" s="415" t="n">
        <v>1080100847</v>
      </c>
      <c r="C226" s="404" t="inlineStr">
        <is>
          <t>NAVY</t>
        </is>
      </c>
      <c r="D226" s="487" t="inlineStr">
        <is>
          <t>BRIAN SAILOR</t>
        </is>
      </c>
      <c r="E226" s="487" t="inlineStr">
        <is>
          <t>NAVY STRIPE</t>
        </is>
      </c>
      <c r="F226" s="415" t="n">
        <v>1</v>
      </c>
      <c r="G226" s="505" t="n"/>
      <c r="H226" s="484" t="n"/>
      <c r="I226" s="487" t="n"/>
      <c r="J226" s="415" t="inlineStr">
        <is>
          <t>LS KNIT</t>
        </is>
      </c>
      <c r="K226" s="408" t="n">
        <v>61101130</v>
      </c>
      <c r="L226" s="415" t="inlineStr">
        <is>
          <t>Men's or boys' jerseys, pullovers, cardigans, waistcoats and similar articles, of wool, knitted or crocheted (excl. jerseys and pullovers containing &gt;= 50% by weight of wool and weighing &gt;= 600 g/article, and wadded waistcoats)</t>
        </is>
      </c>
      <c r="M226" s="410" t="inlineStr">
        <is>
          <t>MEN</t>
        </is>
      </c>
      <c r="N226" s="487" t="n"/>
      <c r="O226" s="486" t="n"/>
      <c r="P226" s="486" t="inlineStr">
        <is>
          <t>NON BLEACH</t>
        </is>
      </c>
      <c r="Q226" s="443" t="n"/>
      <c r="R226" s="443" t="n"/>
      <c r="S226" s="506" t="inlineStr">
        <is>
          <t>CREW NECK KNIT</t>
        </is>
      </c>
      <c r="T226" s="443" t="inlineStr">
        <is>
          <t>S - XXL</t>
        </is>
      </c>
      <c r="U226" s="416" t="inlineStr">
        <is>
          <t>-</t>
        </is>
      </c>
      <c r="V226" s="443" t="inlineStr">
        <is>
          <t>NEW</t>
        </is>
      </c>
      <c r="W226" s="443" t="n"/>
      <c r="X226" s="443" t="inlineStr">
        <is>
          <t>-</t>
        </is>
      </c>
      <c r="Y226" s="444" t="inlineStr">
        <is>
          <t>ITALY</t>
        </is>
      </c>
      <c r="Z226" s="428" t="inlineStr">
        <is>
          <t>FRANCO FRATTI</t>
        </is>
      </c>
      <c r="AA226" s="428" t="inlineStr">
        <is>
          <t>TRISCOTTON</t>
        </is>
      </c>
      <c r="AB226" s="428" t="inlineStr">
        <is>
          <t>-</t>
        </is>
      </c>
      <c r="AC226" s="487" t="inlineStr">
        <is>
          <t>ECOPLANET</t>
        </is>
      </c>
      <c r="AD226" s="443" t="inlineStr">
        <is>
          <t>FILATURES DU PARC</t>
        </is>
      </c>
      <c r="AE226" s="443" t="inlineStr">
        <is>
          <t>100% RECYCLED MATERIAL - 6127P ECO PLANET</t>
        </is>
      </c>
      <c r="AF226" s="443" t="n"/>
      <c r="AG226" s="443" t="n"/>
      <c r="AH226" s="443" t="inlineStr">
        <is>
          <t>100% Sustainable fabric</t>
        </is>
      </c>
      <c r="AI226" s="443" t="inlineStr">
        <is>
          <t>38% Wool, 22% cotton, 28% polyamide, 7% acrylic, 5% other fibers</t>
        </is>
      </c>
      <c r="AJ226" s="443" t="inlineStr">
        <is>
          <t>470g</t>
        </is>
      </c>
      <c r="AK226" s="443" t="n"/>
      <c r="AL226" s="443" t="n"/>
      <c r="AM226" s="443" t="n"/>
      <c r="AN226" s="443" t="inlineStr">
        <is>
          <t>SUPPLIER NEEDS TO ORDER</t>
        </is>
      </c>
      <c r="AO226" s="443" t="n"/>
      <c r="AP226" s="419" t="n"/>
      <c r="AQ226" s="419" t="n"/>
      <c r="AR226" s="420" t="n"/>
      <c r="AS226" s="446" t="n"/>
      <c r="AT226" s="421" t="inlineStr">
        <is>
          <t>EUR</t>
        </is>
      </c>
      <c r="AU226" s="421" t="inlineStr">
        <is>
          <t>FOB</t>
        </is>
      </c>
      <c r="AV226" s="421" t="inlineStr">
        <is>
          <t>30 DAYS NETT</t>
        </is>
      </c>
      <c r="AW226" s="417" t="inlineStr">
        <is>
          <t>cfmd</t>
        </is>
      </c>
      <c r="AX226" s="421">
        <f>IFERROR((BI226*(1-[1]Assumptions!$K$3))*(1-BG226),0)</f>
        <v/>
      </c>
      <c r="AY226" s="421" t="n">
        <v>22.5</v>
      </c>
      <c r="AZ226" s="421" t="n"/>
      <c r="BA226" s="421" t="n">
        <v>22.5</v>
      </c>
      <c r="BB226" s="422">
        <f>IFERROR(((IF(BA226&gt;0, BA226, IF(AZ226&gt;0, AZ226, 0))))*INDEX(Assumptions!$B:$B,MATCH(Y226,Assumptions!$A:$A,0)),0)</f>
        <v/>
      </c>
      <c r="BC226" s="422">
        <f>IFERROR(((IF(BA226&gt;0, BA226, IF(AZ226&gt;0, AZ226, 0))))*INDEX(Assumptions!$C:$C,MATCH(Y226,Assumptions!$A:$A,0)),0)</f>
        <v/>
      </c>
      <c r="BD226" s="422">
        <f>IFERROR(((IF(BA226&gt;0, BA226, IF(AZ226&gt;0, AZ226, 0))))*INDEX(Assumptions!$D:$D,MATCH(Y226,Assumptions!$A:$A,0)),0)</f>
        <v/>
      </c>
      <c r="BE226" s="422">
        <f>IFERROR(((IF(BA226&gt;0, BA226, IF(AZ226&gt;0, AZ226, 0))))*INDEX(Assumptions!$G:$G,MATCH(Z226,Assumptions!$F:$F,0)),0)</f>
        <v/>
      </c>
      <c r="BF226" s="422">
        <f>SUM(BB226:BE226)</f>
        <v/>
      </c>
      <c r="BG226" s="423">
        <f>IFERROR(INDEX(Assumptions!$B:$B,MATCH(Y226,Assumptions!$A:$A,0))+INDEX(Assumptions!$C:$C,MATCH(Y226,Assumptions!$A:$A,0))+INDEX(Assumptions!$D:$D,MATCH(Y226,Assumptions!$A:$A,0))+INDEX(Assumptions!$G:$G,MATCH(Z226,Assumptions!$F:$F,0)),0)</f>
        <v/>
      </c>
      <c r="BH226" s="421">
        <f>((IF(BA226&gt;0, BA226, IF(AZ226&gt;0, AZ226, 0))))+BF226</f>
        <v/>
      </c>
      <c r="BI226" s="421">
        <f>BL226/BK226</f>
        <v/>
      </c>
      <c r="BJ226" s="421">
        <f>BL226/2.38</f>
        <v/>
      </c>
      <c r="BK226" s="508" t="n">
        <v>2.5</v>
      </c>
      <c r="BL226" s="421" t="n">
        <v>119.95</v>
      </c>
      <c r="BM226" s="510">
        <f>IF(SUM(AZ226:BA226)=0,0,(BI226-BH226)/BI226)</f>
        <v/>
      </c>
      <c r="BN226" s="421">
        <f>AY226*CA226</f>
        <v/>
      </c>
      <c r="BO226" s="421" t="n"/>
      <c r="BP226" s="421" t="n"/>
      <c r="BQ226" s="679" t="n">
        <v>42524</v>
      </c>
      <c r="BR226" s="448" t="n">
        <v>42538</v>
      </c>
      <c r="BS226" s="448" t="n"/>
      <c r="BT226" s="427" t="n">
        <v>1</v>
      </c>
      <c r="BU226" s="534" t="n">
        <v>42556</v>
      </c>
      <c r="BV226" s="448" t="n">
        <v>42625</v>
      </c>
      <c r="BW226" s="448" t="n">
        <v>42629</v>
      </c>
      <c r="BX226" s="448" t="n">
        <v>42650</v>
      </c>
      <c r="BY226" s="428" t="n"/>
      <c r="BZ226" s="428" t="inlineStr">
        <is>
          <t>push price 21,50</t>
        </is>
      </c>
      <c r="CA226" s="508" t="n">
        <v>15</v>
      </c>
      <c r="CB226" s="429" t="inlineStr">
        <is>
          <t>M</t>
        </is>
      </c>
      <c r="CC226" s="429" t="n">
        <v>3</v>
      </c>
      <c r="CD226" s="430" t="n">
        <v>42662</v>
      </c>
      <c r="CE226" s="675" t="n"/>
      <c r="CF226" s="675" t="n"/>
      <c r="CG226" s="675" t="n"/>
      <c r="CH226" s="433" t="inlineStr">
        <is>
          <t>N/A</t>
        </is>
      </c>
      <c r="CI226" s="433" t="n"/>
      <c r="CJ226" s="433" t="n"/>
      <c r="CK226" s="677" t="n"/>
      <c r="CL226" s="436" t="n"/>
      <c r="CM226" s="436" t="n"/>
      <c r="CN226" s="435" t="n"/>
      <c r="CO226" s="435" t="n"/>
      <c r="CP226" s="435" t="n"/>
      <c r="CQ226" s="430" t="n">
        <v>42926</v>
      </c>
      <c r="CR226" s="430" t="inlineStr">
        <is>
          <t>Triscotton</t>
        </is>
      </c>
      <c r="CS226" s="429" t="inlineStr">
        <is>
          <t>5</t>
        </is>
      </c>
      <c r="CT226" s="675" t="n"/>
      <c r="CU226" s="675" t="n"/>
      <c r="CV226" s="490" t="n"/>
      <c r="CW226" s="438" t="n"/>
      <c r="CX226" s="438" t="n"/>
      <c r="CY226" s="438" t="n">
        <v>154</v>
      </c>
      <c r="CZ226" s="439">
        <f>CY226*AR226</f>
        <v/>
      </c>
      <c r="DA226" s="438" t="n"/>
      <c r="DB226" s="438" t="n"/>
      <c r="DC226" s="438" t="n"/>
      <c r="DD226" s="438" t="n">
        <v>4013234</v>
      </c>
      <c r="DE226" s="678">
        <f>CY226*BI226</f>
        <v/>
      </c>
      <c r="DF226" s="678">
        <f>DE226-(CY226*BH226)</f>
        <v/>
      </c>
      <c r="DG226" s="568" t="n"/>
      <c r="DH226" s="568" t="n"/>
      <c r="DI226" s="568" t="n"/>
      <c r="DJ226" s="568" t="n"/>
      <c r="DK226" s="568" t="n"/>
      <c r="DL226" s="568" t="n"/>
      <c r="DM226" s="568" t="n"/>
      <c r="DN226" s="568" t="n"/>
      <c r="DO226" s="568" t="n"/>
      <c r="DP226" s="568" t="n"/>
    </row>
    <row customFormat="1" customHeight="1" ht="15" r="227" s="535">
      <c r="A227" s="415" t="inlineStr">
        <is>
          <t>K170756016</t>
        </is>
      </c>
      <c r="B227" s="415" t="n">
        <v>1080100848</v>
      </c>
      <c r="C227" s="404" t="inlineStr">
        <is>
          <t>RED</t>
        </is>
      </c>
      <c r="D227" s="487" t="inlineStr">
        <is>
          <t>BRIAN SAILOR</t>
        </is>
      </c>
      <c r="E227" s="487" t="inlineStr">
        <is>
          <t>RED STRIPE</t>
        </is>
      </c>
      <c r="F227" s="415" t="n">
        <v>1</v>
      </c>
      <c r="G227" s="505" t="n"/>
      <c r="H227" s="484" t="n"/>
      <c r="I227" s="487" t="n"/>
      <c r="J227" s="415" t="inlineStr">
        <is>
          <t>LS KNIT</t>
        </is>
      </c>
      <c r="K227" s="408" t="n">
        <v>61101130</v>
      </c>
      <c r="L227" s="415" t="inlineStr">
        <is>
          <t>Men's or boys' jerseys, pullovers, cardigans, waistcoats and similar articles, of wool, knitted or crocheted (excl. jerseys and pullovers containing &gt;= 50% by weight of wool and weighing &gt;= 600 g/article, and wadded waistcoats)</t>
        </is>
      </c>
      <c r="M227" s="410" t="inlineStr">
        <is>
          <t>MEN</t>
        </is>
      </c>
      <c r="N227" s="487" t="n"/>
      <c r="O227" s="486" t="n"/>
      <c r="P227" s="486" t="inlineStr">
        <is>
          <t>NON BLEACH</t>
        </is>
      </c>
      <c r="Q227" s="443" t="n"/>
      <c r="R227" s="443" t="n"/>
      <c r="S227" s="506" t="inlineStr">
        <is>
          <t>CREW NECK KNIT</t>
        </is>
      </c>
      <c r="T227" s="443" t="inlineStr">
        <is>
          <t>S - XXL</t>
        </is>
      </c>
      <c r="U227" s="416" t="inlineStr">
        <is>
          <t>-</t>
        </is>
      </c>
      <c r="V227" s="443" t="inlineStr">
        <is>
          <t>NEW</t>
        </is>
      </c>
      <c r="W227" s="443" t="n"/>
      <c r="X227" s="443" t="inlineStr">
        <is>
          <t>-</t>
        </is>
      </c>
      <c r="Y227" s="444" t="inlineStr">
        <is>
          <t>ITALY</t>
        </is>
      </c>
      <c r="Z227" s="428" t="inlineStr">
        <is>
          <t>FRANCO FRATTI</t>
        </is>
      </c>
      <c r="AA227" s="428" t="inlineStr">
        <is>
          <t>TRISCOTTON</t>
        </is>
      </c>
      <c r="AB227" s="428" t="inlineStr">
        <is>
          <t>-</t>
        </is>
      </c>
      <c r="AC227" s="487" t="inlineStr">
        <is>
          <t>ECOPLANET</t>
        </is>
      </c>
      <c r="AD227" s="443" t="inlineStr">
        <is>
          <t>FILATURES DU PARC</t>
        </is>
      </c>
      <c r="AE227" s="443" t="inlineStr">
        <is>
          <t>100% RECYCLED MATERIAL - 6127P ECO PLANET</t>
        </is>
      </c>
      <c r="AF227" s="443" t="n"/>
      <c r="AG227" s="443" t="n"/>
      <c r="AH227" s="443" t="inlineStr">
        <is>
          <t>100% Sustainable fabric</t>
        </is>
      </c>
      <c r="AI227" s="443" t="inlineStr">
        <is>
          <t>38% Wool, 22% cotton, 28% polyamide, 7% acrylic, 5% other fibers</t>
        </is>
      </c>
      <c r="AJ227" s="443" t="inlineStr">
        <is>
          <t>470g</t>
        </is>
      </c>
      <c r="AK227" s="443" t="n"/>
      <c r="AL227" s="443" t="n"/>
      <c r="AM227" s="443" t="n"/>
      <c r="AN227" s="443" t="inlineStr">
        <is>
          <t>SUPPLIER NEEDS TO ORDER</t>
        </is>
      </c>
      <c r="AO227" s="443" t="n"/>
      <c r="AP227" s="419" t="n"/>
      <c r="AQ227" s="419" t="n"/>
      <c r="AR227" s="420" t="n"/>
      <c r="AS227" s="446" t="n"/>
      <c r="AT227" s="421" t="inlineStr">
        <is>
          <t>EUR</t>
        </is>
      </c>
      <c r="AU227" s="421" t="inlineStr">
        <is>
          <t>FOB</t>
        </is>
      </c>
      <c r="AV227" s="421" t="inlineStr">
        <is>
          <t>30 DAYS NETT</t>
        </is>
      </c>
      <c r="AW227" s="417" t="inlineStr">
        <is>
          <t>cfmd</t>
        </is>
      </c>
      <c r="AX227" s="421">
        <f>IFERROR((BI227*(1-[1]Assumptions!$K$3))*(1-BG227),0)</f>
        <v/>
      </c>
      <c r="AY227" s="421" t="n">
        <v>22.5</v>
      </c>
      <c r="AZ227" s="421" t="n"/>
      <c r="BA227" s="421" t="n">
        <v>22.5</v>
      </c>
      <c r="BB227" s="422">
        <f>IFERROR(((IF(BA227&gt;0, BA227, IF(AZ227&gt;0, AZ227, 0))))*INDEX(Assumptions!$B:$B,MATCH(Y227,Assumptions!$A:$A,0)),0)</f>
        <v/>
      </c>
      <c r="BC227" s="422">
        <f>IFERROR(((IF(BA227&gt;0, BA227, IF(AZ227&gt;0, AZ227, 0))))*INDEX(Assumptions!$C:$C,MATCH(Y227,Assumptions!$A:$A,0)),0)</f>
        <v/>
      </c>
      <c r="BD227" s="422">
        <f>IFERROR(((IF(BA227&gt;0, BA227, IF(AZ227&gt;0, AZ227, 0))))*INDEX(Assumptions!$D:$D,MATCH(Y227,Assumptions!$A:$A,0)),0)</f>
        <v/>
      </c>
      <c r="BE227" s="422">
        <f>IFERROR(((IF(BA227&gt;0, BA227, IF(AZ227&gt;0, AZ227, 0))))*INDEX(Assumptions!$G:$G,MATCH(Z227,Assumptions!$F:$F,0)),0)</f>
        <v/>
      </c>
      <c r="BF227" s="422">
        <f>SUM(BB227:BE227)</f>
        <v/>
      </c>
      <c r="BG227" s="423">
        <f>IFERROR(INDEX(Assumptions!$B:$B,MATCH(Y227,Assumptions!$A:$A,0))+INDEX(Assumptions!$C:$C,MATCH(Y227,Assumptions!$A:$A,0))+INDEX(Assumptions!$D:$D,MATCH(Y227,Assumptions!$A:$A,0))+INDEX(Assumptions!$G:$G,MATCH(Z227,Assumptions!$F:$F,0)),0)</f>
        <v/>
      </c>
      <c r="BH227" s="421">
        <f>((IF(BA227&gt;0, BA227, IF(AZ227&gt;0, AZ227, 0))))+BF227</f>
        <v/>
      </c>
      <c r="BI227" s="421">
        <f>BL227/BK227</f>
        <v/>
      </c>
      <c r="BJ227" s="421">
        <f>BL227/2.38</f>
        <v/>
      </c>
      <c r="BK227" s="508" t="n">
        <v>2.5</v>
      </c>
      <c r="BL227" s="421" t="n">
        <v>119.95</v>
      </c>
      <c r="BM227" s="510">
        <f>IF(SUM(AZ227:BA227)=0,0,(BI227-BH227)/BI227)</f>
        <v/>
      </c>
      <c r="BN227" s="421">
        <f>AY227*CA227</f>
        <v/>
      </c>
      <c r="BO227" s="421" t="n"/>
      <c r="BP227" s="421" t="n"/>
      <c r="BQ227" s="679" t="n">
        <v>42536</v>
      </c>
      <c r="BR227" s="448" t="n"/>
      <c r="BS227" s="448" t="n"/>
      <c r="BT227" s="427" t="n">
        <v>1</v>
      </c>
      <c r="BU227" s="448" t="n">
        <v>42626</v>
      </c>
      <c r="BV227" s="448" t="n">
        <v>42625</v>
      </c>
      <c r="BW227" s="448" t="n">
        <v>42629</v>
      </c>
      <c r="BX227" s="448" t="n">
        <v>42650</v>
      </c>
      <c r="BY227" s="428" t="n"/>
      <c r="BZ227" s="428" t="inlineStr">
        <is>
          <t>push price 21,50</t>
        </is>
      </c>
      <c r="CA227" s="508" t="n">
        <v>15</v>
      </c>
      <c r="CB227" s="429" t="inlineStr">
        <is>
          <t>M</t>
        </is>
      </c>
      <c r="CC227" s="429" t="n">
        <v>3</v>
      </c>
      <c r="CD227" s="430" t="n">
        <v>42662</v>
      </c>
      <c r="CE227" s="675" t="n"/>
      <c r="CF227" s="675" t="n"/>
      <c r="CG227" s="675" t="n"/>
      <c r="CH227" s="433" t="inlineStr">
        <is>
          <t>N/A</t>
        </is>
      </c>
      <c r="CI227" s="433" t="n"/>
      <c r="CJ227" s="433" t="n"/>
      <c r="CK227" s="677" t="n"/>
      <c r="CL227" s="436" t="n"/>
      <c r="CM227" s="436" t="n"/>
      <c r="CN227" s="435" t="n"/>
      <c r="CO227" s="435" t="n"/>
      <c r="CP227" s="435" t="n"/>
      <c r="CQ227" s="430" t="n">
        <v>42926</v>
      </c>
      <c r="CR227" s="430" t="inlineStr">
        <is>
          <t>Triscotton</t>
        </is>
      </c>
      <c r="CS227" s="429" t="inlineStr">
        <is>
          <t>5</t>
        </is>
      </c>
      <c r="CT227" s="675" t="n"/>
      <c r="CU227" s="675" t="n"/>
      <c r="CV227" s="490" t="n"/>
      <c r="CW227" s="438" t="n"/>
      <c r="CX227" s="438" t="n"/>
      <c r="CY227" s="438" t="n">
        <v>110</v>
      </c>
      <c r="CZ227" s="439">
        <f>CY227*AR227</f>
        <v/>
      </c>
      <c r="DA227" s="438" t="n"/>
      <c r="DB227" s="438" t="n"/>
      <c r="DC227" s="438" t="n"/>
      <c r="DD227" s="438" t="n">
        <v>4013235</v>
      </c>
      <c r="DE227" s="678">
        <f>CY227*BI227</f>
        <v/>
      </c>
      <c r="DF227" s="678">
        <f>DE227-(CY227*BH227)</f>
        <v/>
      </c>
      <c r="DG227" s="568" t="n"/>
      <c r="DH227" s="568" t="n"/>
      <c r="DI227" s="568" t="n"/>
      <c r="DJ227" s="568" t="n"/>
      <c r="DK227" s="568" t="n"/>
      <c r="DL227" s="568" t="n"/>
      <c r="DM227" s="568" t="n"/>
      <c r="DN227" s="568" t="n"/>
      <c r="DO227" s="568" t="n"/>
      <c r="DP227" s="568" t="n"/>
    </row>
    <row customFormat="1" customHeight="1" ht="15" r="228" s="535">
      <c r="A228" s="415" t="inlineStr">
        <is>
          <t>K170756017</t>
        </is>
      </c>
      <c r="B228" s="415" t="n">
        <v>1080100849</v>
      </c>
      <c r="C228" s="404" t="inlineStr">
        <is>
          <t>BLACK</t>
        </is>
      </c>
      <c r="D228" s="487" t="inlineStr">
        <is>
          <t>BRIAN SAILOR</t>
        </is>
      </c>
      <c r="E228" s="487" t="inlineStr">
        <is>
          <t>BLACK STRIPE</t>
        </is>
      </c>
      <c r="F228" s="415" t="n">
        <v>2</v>
      </c>
      <c r="G228" s="505" t="n"/>
      <c r="H228" s="484" t="n"/>
      <c r="I228" s="487" t="n"/>
      <c r="J228" s="415" t="inlineStr">
        <is>
          <t>LS KNIT</t>
        </is>
      </c>
      <c r="K228" s="408" t="n">
        <v>61101130</v>
      </c>
      <c r="L228" s="415" t="inlineStr">
        <is>
          <t>Men's or boys' jerseys, pullovers, cardigans, waistcoats and similar articles, of wool, knitted or crocheted (excl. jerseys and pullovers containing &gt;= 50% by weight of wool and weighing &gt;= 600 g/article, and wadded waistcoats)</t>
        </is>
      </c>
      <c r="M228" s="410" t="inlineStr">
        <is>
          <t>MEN</t>
        </is>
      </c>
      <c r="N228" s="487" t="n"/>
      <c r="O228" s="486" t="n"/>
      <c r="P228" s="486" t="inlineStr">
        <is>
          <t>NON BLEACH</t>
        </is>
      </c>
      <c r="Q228" s="443" t="n"/>
      <c r="R228" s="443" t="n"/>
      <c r="S228" s="506" t="inlineStr">
        <is>
          <t>CREW NECK KNIT</t>
        </is>
      </c>
      <c r="T228" s="443" t="inlineStr">
        <is>
          <t>S - XXL</t>
        </is>
      </c>
      <c r="U228" s="416" t="inlineStr">
        <is>
          <t>-</t>
        </is>
      </c>
      <c r="V228" s="443" t="inlineStr">
        <is>
          <t>NEW</t>
        </is>
      </c>
      <c r="W228" s="443" t="n"/>
      <c r="X228" s="443" t="inlineStr">
        <is>
          <t>-</t>
        </is>
      </c>
      <c r="Y228" s="444" t="inlineStr">
        <is>
          <t>ITALY</t>
        </is>
      </c>
      <c r="Z228" s="428" t="inlineStr">
        <is>
          <t>FRANCO FRATTI</t>
        </is>
      </c>
      <c r="AA228" s="428" t="inlineStr">
        <is>
          <t>TRISCOTTON</t>
        </is>
      </c>
      <c r="AB228" s="428" t="inlineStr">
        <is>
          <t>-</t>
        </is>
      </c>
      <c r="AC228" s="487" t="inlineStr">
        <is>
          <t>ECOPLANET</t>
        </is>
      </c>
      <c r="AD228" s="443" t="inlineStr">
        <is>
          <t>FILATURES DU PARC</t>
        </is>
      </c>
      <c r="AE228" s="443" t="inlineStr">
        <is>
          <t>100% RECYCLED MATERIAL - 6126P ECO PLANET</t>
        </is>
      </c>
      <c r="AF228" s="443" t="n"/>
      <c r="AG228" s="443" t="n"/>
      <c r="AH228" s="443" t="inlineStr">
        <is>
          <t>100% Sustainable fabric</t>
        </is>
      </c>
      <c r="AI228" s="443" t="inlineStr">
        <is>
          <t>38% Wool, 22% cotton, 28% polyamide, 7% acrylic, 5% other fibers</t>
        </is>
      </c>
      <c r="AJ228" s="443" t="inlineStr">
        <is>
          <t>470g</t>
        </is>
      </c>
      <c r="AK228" s="443" t="n"/>
      <c r="AL228" s="443" t="n"/>
      <c r="AM228" s="443" t="n"/>
      <c r="AN228" s="443" t="inlineStr">
        <is>
          <t>SUPPLIER NEEDS TO ORDER</t>
        </is>
      </c>
      <c r="AO228" s="443" t="n"/>
      <c r="AP228" s="419" t="n"/>
      <c r="AQ228" s="419" t="n"/>
      <c r="AR228" s="420" t="n"/>
      <c r="AS228" s="446" t="n"/>
      <c r="AT228" s="421" t="inlineStr">
        <is>
          <t>EUR</t>
        </is>
      </c>
      <c r="AU228" s="421" t="inlineStr">
        <is>
          <t>FOB</t>
        </is>
      </c>
      <c r="AV228" s="421" t="inlineStr">
        <is>
          <t>30 DAYS NETT</t>
        </is>
      </c>
      <c r="AW228" s="417" t="inlineStr">
        <is>
          <t>cfmd</t>
        </is>
      </c>
      <c r="AX228" s="421">
        <f>IFERROR((BI228*(1-[1]Assumptions!$K$3))*(1-BG228),0)</f>
        <v/>
      </c>
      <c r="AY228" s="421" t="n">
        <v>22.5</v>
      </c>
      <c r="AZ228" s="421" t="n"/>
      <c r="BA228" s="421" t="n">
        <v>22.5</v>
      </c>
      <c r="BB228" s="422">
        <f>IFERROR(((IF(BA228&gt;0, BA228, IF(AZ228&gt;0, AZ228, 0))))*INDEX(Assumptions!$B:$B,MATCH(Y228,Assumptions!$A:$A,0)),0)</f>
        <v/>
      </c>
      <c r="BC228" s="422">
        <f>IFERROR(((IF(BA228&gt;0, BA228, IF(AZ228&gt;0, AZ228, 0))))*INDEX(Assumptions!$C:$C,MATCH(Y228,Assumptions!$A:$A,0)),0)</f>
        <v/>
      </c>
      <c r="BD228" s="422">
        <f>IFERROR(((IF(BA228&gt;0, BA228, IF(AZ228&gt;0, AZ228, 0))))*INDEX(Assumptions!$D:$D,MATCH(Y228,Assumptions!$A:$A,0)),0)</f>
        <v/>
      </c>
      <c r="BE228" s="422">
        <f>IFERROR(((IF(BA228&gt;0, BA228, IF(AZ228&gt;0, AZ228, 0))))*INDEX(Assumptions!$G:$G,MATCH(Z228,Assumptions!$F:$F,0)),0)</f>
        <v/>
      </c>
      <c r="BF228" s="422">
        <f>SUM(BB228:BE228)</f>
        <v/>
      </c>
      <c r="BG228" s="423">
        <f>IFERROR(INDEX(Assumptions!$B:$B,MATCH(Y228,Assumptions!$A:$A,0))+INDEX(Assumptions!$C:$C,MATCH(Y228,Assumptions!$A:$A,0))+INDEX(Assumptions!$D:$D,MATCH(Y228,Assumptions!$A:$A,0))+INDEX(Assumptions!$G:$G,MATCH(Z228,Assumptions!$F:$F,0)),0)</f>
        <v/>
      </c>
      <c r="BH228" s="421">
        <f>((IF(BA228&gt;0, BA228, IF(AZ228&gt;0, AZ228, 0))))+BF228</f>
        <v/>
      </c>
      <c r="BI228" s="421">
        <f>BL228/BK228</f>
        <v/>
      </c>
      <c r="BJ228" s="421">
        <f>BL228/2.38</f>
        <v/>
      </c>
      <c r="BK228" s="508" t="n">
        <v>2.5</v>
      </c>
      <c r="BL228" s="421" t="n">
        <v>119.95</v>
      </c>
      <c r="BM228" s="510">
        <f>IF(SUM(AZ228:BA228)=0,0,(BI228-BH228)/BI228)</f>
        <v/>
      </c>
      <c r="BN228" s="421">
        <f>AY228*CA228</f>
        <v/>
      </c>
      <c r="BO228" s="421" t="n"/>
      <c r="BP228" s="421" t="n"/>
      <c r="BQ228" s="679" t="n">
        <v>42536</v>
      </c>
      <c r="BR228" s="448" t="n"/>
      <c r="BS228" s="448" t="n"/>
      <c r="BT228" s="427" t="n">
        <v>1</v>
      </c>
      <c r="BU228" s="448" t="inlineStr">
        <is>
          <t>TBA</t>
        </is>
      </c>
      <c r="BV228" s="448" t="n">
        <v>42625</v>
      </c>
      <c r="BW228" s="448" t="n">
        <v>42629</v>
      </c>
      <c r="BX228" s="448" t="n">
        <v>42650</v>
      </c>
      <c r="BY228" s="428" t="n"/>
      <c r="BZ228" s="428" t="inlineStr">
        <is>
          <t>push price 21,50</t>
        </is>
      </c>
      <c r="CA228" s="508" t="n">
        <v>15</v>
      </c>
      <c r="CB228" s="429" t="inlineStr">
        <is>
          <t>M</t>
        </is>
      </c>
      <c r="CC228" s="429" t="n">
        <v>3</v>
      </c>
      <c r="CD228" s="430" t="n">
        <v>42662</v>
      </c>
      <c r="CE228" s="675" t="inlineStr">
        <is>
          <t>Best fit</t>
        </is>
      </c>
      <c r="CF228" s="675" t="inlineStr">
        <is>
          <t>Best fit</t>
        </is>
      </c>
      <c r="CG228" s="675" t="n"/>
      <c r="CH228" s="433" t="inlineStr">
        <is>
          <t>N/A</t>
        </is>
      </c>
      <c r="CI228" s="433" t="n"/>
      <c r="CJ228" s="433" t="n"/>
      <c r="CK228" s="677" t="n"/>
      <c r="CL228" s="436" t="n"/>
      <c r="CM228" s="436" t="n"/>
      <c r="CN228" s="435" t="n"/>
      <c r="CO228" s="435" t="n"/>
      <c r="CP228" s="435" t="n"/>
      <c r="CQ228" s="430" t="n">
        <v>42926</v>
      </c>
      <c r="CR228" s="430" t="inlineStr">
        <is>
          <t>Triscotton</t>
        </is>
      </c>
      <c r="CS228" s="429" t="inlineStr">
        <is>
          <t>5</t>
        </is>
      </c>
      <c r="CT228" s="675" t="n"/>
      <c r="CU228" s="675" t="n"/>
      <c r="CV228" s="490" t="n"/>
      <c r="CW228" s="438" t="n"/>
      <c r="CX228" s="438" t="n"/>
      <c r="CY228" s="438" t="n">
        <v>129</v>
      </c>
      <c r="CZ228" s="439">
        <f>CY228*AR228</f>
        <v/>
      </c>
      <c r="DA228" s="438" t="n"/>
      <c r="DB228" s="438" t="n"/>
      <c r="DC228" s="438" t="n"/>
      <c r="DD228" s="438" t="n">
        <v>4013236</v>
      </c>
      <c r="DE228" s="678">
        <f>CY228*BI228</f>
        <v/>
      </c>
      <c r="DF228" s="678">
        <f>DE228-(CY228*BH228)</f>
        <v/>
      </c>
      <c r="DG228" s="530" t="n"/>
      <c r="DH228" s="530" t="n"/>
      <c r="DI228" s="530" t="n"/>
      <c r="DJ228" s="530" t="n"/>
      <c r="DK228" s="530" t="n"/>
      <c r="DL228" s="530" t="n"/>
      <c r="DM228" s="530" t="n"/>
      <c r="DN228" s="530" t="n"/>
      <c r="DO228" s="530" t="n"/>
      <c r="DP228" s="530" t="n"/>
    </row>
    <row customFormat="1" customHeight="1" ht="15" r="229" s="535">
      <c r="A229" s="464" t="inlineStr">
        <is>
          <t>K170756020</t>
        </is>
      </c>
      <c r="B229" s="464" t="n">
        <v>1080100850</v>
      </c>
      <c r="C229" s="454" t="inlineStr">
        <is>
          <t>GR.MEL</t>
        </is>
      </c>
      <c r="D229" s="521" t="inlineStr">
        <is>
          <t>VALENTIN</t>
        </is>
      </c>
      <c r="E229" s="521" t="inlineStr">
        <is>
          <t>GREY MELEE</t>
        </is>
      </c>
      <c r="F229" s="464" t="n">
        <v>2</v>
      </c>
      <c r="G229" s="455" t="inlineStr">
        <is>
          <t>x</t>
        </is>
      </c>
      <c r="H229" s="484" t="n">
        <v>42818</v>
      </c>
      <c r="I229" s="521" t="n"/>
      <c r="J229" s="464" t="inlineStr">
        <is>
          <t>LS KNIT</t>
        </is>
      </c>
      <c r="K229" s="454" t="n">
        <v>61101130</v>
      </c>
      <c r="L229" s="464" t="inlineStr">
        <is>
          <t>Men's or boys' jerseys, pullovers, cardigans, waistcoats and similar articles, of wool, knitted or crocheted (excl. jerseys and pullovers containing &gt;= 50% by weight of wool and weighing &gt;= 600 g/article, and wadded waistcoats)</t>
        </is>
      </c>
      <c r="M229" s="458" t="inlineStr">
        <is>
          <t>MEN</t>
        </is>
      </c>
      <c r="N229" s="521" t="n"/>
      <c r="O229" s="491" t="n"/>
      <c r="P229" s="491" t="inlineStr">
        <is>
          <t>NON BLEACH</t>
        </is>
      </c>
      <c r="Q229" s="492" t="n"/>
      <c r="R229" s="492" t="n"/>
      <c r="S229" s="492" t="inlineStr">
        <is>
          <t>BOMBER WAFFLE KNIT</t>
        </is>
      </c>
      <c r="T229" s="492" t="inlineStr">
        <is>
          <t>S - XXL</t>
        </is>
      </c>
      <c r="U229" s="462" t="inlineStr">
        <is>
          <t>-</t>
        </is>
      </c>
      <c r="V229" s="492" t="inlineStr">
        <is>
          <t>NEW</t>
        </is>
      </c>
      <c r="W229" s="492" t="n"/>
      <c r="X229" s="492" t="inlineStr">
        <is>
          <t>-</t>
        </is>
      </c>
      <c r="Y229" s="493" t="inlineStr">
        <is>
          <t>ITALY</t>
        </is>
      </c>
      <c r="Z229" s="494" t="inlineStr">
        <is>
          <t>FRANCO FRATTI</t>
        </is>
      </c>
      <c r="AA229" s="494" t="inlineStr">
        <is>
          <t>TRISCOTTON</t>
        </is>
      </c>
      <c r="AB229" s="494" t="n"/>
      <c r="AC229" s="521" t="inlineStr">
        <is>
          <t>ECOPLANET</t>
        </is>
      </c>
      <c r="AD229" s="492" t="inlineStr">
        <is>
          <t>FILATURES DU PARC</t>
        </is>
      </c>
      <c r="AE229" s="492" t="inlineStr">
        <is>
          <t>100% RECYCLED MATERIAL - 8781X ECO PLANET</t>
        </is>
      </c>
      <c r="AF229" s="492" t="n"/>
      <c r="AG229" s="492" t="n"/>
      <c r="AH229" s="492" t="inlineStr">
        <is>
          <t>100% Sustainable fabric</t>
        </is>
      </c>
      <c r="AI229" s="492" t="inlineStr">
        <is>
          <t>38% Wool, 22% cotton, 28% polyamide, 7% acrylic, 5% other fibres</t>
        </is>
      </c>
      <c r="AJ229" s="492" t="inlineStr">
        <is>
          <t>610g</t>
        </is>
      </c>
      <c r="AK229" s="492" t="n"/>
      <c r="AL229" s="492" t="n"/>
      <c r="AM229" s="492" t="n"/>
      <c r="AN229" s="492" t="inlineStr">
        <is>
          <t>SUPPLIER NEEDS TO ORDER</t>
        </is>
      </c>
      <c r="AO229" s="492" t="n"/>
      <c r="AP229" s="466" t="n"/>
      <c r="AQ229" s="466" t="n"/>
      <c r="AR229" s="467" t="n"/>
      <c r="AS229" s="495" t="n"/>
      <c r="AT229" s="465" t="inlineStr">
        <is>
          <t>EUR</t>
        </is>
      </c>
      <c r="AU229" s="465" t="inlineStr">
        <is>
          <t>FOB</t>
        </is>
      </c>
      <c r="AV229" s="465" t="inlineStr">
        <is>
          <t>30 DAYS NETT</t>
        </is>
      </c>
      <c r="AW229" s="465" t="n">
        <v>24</v>
      </c>
      <c r="AX229" s="465">
        <f>IFERROR((BI229*(1-[1]Assumptions!$K$3))*(1-BG229),0)</f>
        <v/>
      </c>
      <c r="AY229" s="465" t="n">
        <v>35.9</v>
      </c>
      <c r="AZ229" s="465" t="n"/>
      <c r="BA229" s="465" t="n">
        <v>35.9</v>
      </c>
      <c r="BB229" s="468">
        <f>IFERROR(((IF(BA229&gt;0, BA229, IF(AZ229&gt;0, AZ229, 0))))*INDEX(Assumptions!$B:$B,MATCH(Y229,Assumptions!$A:$A,0)),0)</f>
        <v/>
      </c>
      <c r="BC229" s="468">
        <f>IFERROR(((IF(BA229&gt;0, BA229, IF(AZ229&gt;0, AZ229, 0))))*INDEX(Assumptions!$C:$C,MATCH(Y229,Assumptions!$A:$A,0)),0)</f>
        <v/>
      </c>
      <c r="BD229" s="468">
        <f>IFERROR(((IF(BA229&gt;0, BA229, IF(AZ229&gt;0, AZ229, 0))))*INDEX(Assumptions!$D:$D,MATCH(Y229,Assumptions!$A:$A,0)),0)</f>
        <v/>
      </c>
      <c r="BE229" s="468">
        <f>IFERROR(((IF(BA229&gt;0, BA229, IF(AZ229&gt;0, AZ229, 0))))*INDEX(Assumptions!$G:$G,MATCH(Z229,Assumptions!$F:$F,0)),0)</f>
        <v/>
      </c>
      <c r="BF229" s="468">
        <f>SUM(BB229:BE229)</f>
        <v/>
      </c>
      <c r="BG229" s="469">
        <f>IFERROR(INDEX(Assumptions!$B:$B,MATCH(Y229,Assumptions!$A:$A,0))+INDEX(Assumptions!$C:$C,MATCH(Y229,Assumptions!$A:$A,0))+INDEX(Assumptions!$D:$D,MATCH(Y229,Assumptions!$A:$A,0))+INDEX(Assumptions!$G:$G,MATCH(Z229,Assumptions!$F:$F,0)),0)</f>
        <v/>
      </c>
      <c r="BH229" s="465">
        <f>((IF(BA229&gt;0, BA229, IF(AZ229&gt;0, AZ229, 0))))+BF229</f>
        <v/>
      </c>
      <c r="BI229" s="465">
        <f>BL229/BK229</f>
        <v/>
      </c>
      <c r="BJ229" s="465">
        <f>BL229/2.38</f>
        <v/>
      </c>
      <c r="BK229" s="462" t="n">
        <v>2.5</v>
      </c>
      <c r="BL229" s="465" t="n">
        <v>149.95</v>
      </c>
      <c r="BM229" s="523">
        <f>IF(SUM(AZ229:BA229)=0,0,(BI229-BH229)/BI229)</f>
        <v/>
      </c>
      <c r="BN229" s="465">
        <f>AY229*CA229</f>
        <v/>
      </c>
      <c r="BO229" s="465" t="n"/>
      <c r="BP229" s="465" t="n"/>
      <c r="BQ229" s="685" t="n">
        <v>42524</v>
      </c>
      <c r="BR229" s="497" t="n">
        <v>42538</v>
      </c>
      <c r="BS229" s="497" t="n"/>
      <c r="BT229" s="472" t="n">
        <v>1</v>
      </c>
      <c r="BU229" s="497" t="inlineStr">
        <is>
          <t>ETD 5-8-2016</t>
        </is>
      </c>
      <c r="BV229" s="497" t="n">
        <v>42632</v>
      </c>
      <c r="BW229" s="497" t="n">
        <v>42641</v>
      </c>
      <c r="BX229" s="497" t="n">
        <v>42650</v>
      </c>
      <c r="BY229" s="494" t="n"/>
      <c r="BZ229" s="494" t="inlineStr">
        <is>
          <t>push price 24, what would be effect when ribb is like Brian?!</t>
        </is>
      </c>
      <c r="CA229" s="462" t="n">
        <v>15</v>
      </c>
      <c r="CB229" s="473" t="inlineStr">
        <is>
          <t>M</t>
        </is>
      </c>
      <c r="CC229" s="473" t="n">
        <v>3</v>
      </c>
      <c r="CD229" s="474" t="n">
        <v>42674</v>
      </c>
      <c r="CE229" s="681" t="n"/>
      <c r="CF229" s="681" t="n"/>
      <c r="CG229" s="681" t="n"/>
      <c r="CH229" s="477" t="inlineStr">
        <is>
          <t>M - L - XL</t>
        </is>
      </c>
      <c r="CI229" s="477" t="n"/>
      <c r="CJ229" s="477" t="n"/>
      <c r="CK229" s="683" t="n"/>
      <c r="CL229" s="479" t="n"/>
      <c r="CM229" s="479" t="n"/>
      <c r="CN229" s="480" t="n"/>
      <c r="CO229" s="480" t="n"/>
      <c r="CP229" s="480" t="n"/>
      <c r="CQ229" s="474" t="n"/>
      <c r="CR229" s="474" t="n"/>
      <c r="CS229" s="429" t="n"/>
      <c r="CT229" s="681" t="n"/>
      <c r="CU229" s="681" t="n"/>
      <c r="CV229" s="555" t="n"/>
      <c r="CW229" s="481" t="n"/>
      <c r="CX229" s="481" t="n"/>
      <c r="CY229" s="481" t="n"/>
      <c r="CZ229" s="481">
        <f>CY229*AR229</f>
        <v/>
      </c>
      <c r="DA229" s="481" t="n"/>
      <c r="DB229" s="481" t="n"/>
      <c r="DC229" s="481" t="n"/>
      <c r="DD229" s="481" t="inlineStr">
        <is>
          <t>-</t>
        </is>
      </c>
      <c r="DE229" s="684">
        <f>CY229*BI229</f>
        <v/>
      </c>
      <c r="DF229" s="684">
        <f>DE229-(CY229*BH229)</f>
        <v/>
      </c>
      <c r="DG229" s="568" t="n"/>
      <c r="DH229" s="568" t="n"/>
      <c r="DI229" s="568" t="n"/>
      <c r="DJ229" s="568" t="n"/>
      <c r="DK229" s="568" t="n"/>
      <c r="DL229" s="568" t="n"/>
      <c r="DM229" s="568" t="n"/>
      <c r="DN229" s="568" t="n"/>
      <c r="DO229" s="568" t="n"/>
      <c r="DP229" s="568" t="n"/>
    </row>
    <row customFormat="1" customHeight="1" ht="15" r="230" s="535">
      <c r="A230" s="464" t="inlineStr">
        <is>
          <t>K170756021</t>
        </is>
      </c>
      <c r="B230" s="464" t="n">
        <v>1080100851</v>
      </c>
      <c r="C230" s="454" t="inlineStr">
        <is>
          <t>BLACK</t>
        </is>
      </c>
      <c r="D230" s="521" t="inlineStr">
        <is>
          <t>VALENTIN</t>
        </is>
      </c>
      <c r="E230" s="521" t="inlineStr">
        <is>
          <t>BLACK</t>
        </is>
      </c>
      <c r="F230" s="464" t="n">
        <v>2</v>
      </c>
      <c r="G230" s="455" t="inlineStr">
        <is>
          <t>x</t>
        </is>
      </c>
      <c r="H230" s="484" t="n">
        <v>42818</v>
      </c>
      <c r="I230" s="521" t="n"/>
      <c r="J230" s="464" t="inlineStr">
        <is>
          <t>LS KNIT</t>
        </is>
      </c>
      <c r="K230" s="454" t="n">
        <v>61101130</v>
      </c>
      <c r="L230" s="464" t="inlineStr">
        <is>
          <t>Men's or boys' jerseys, pullovers, cardigans, waistcoats and similar articles, of wool, knitted or crocheted (excl. jerseys and pullovers containing &gt;= 50% by weight of wool and weighing &gt;= 600 g/article, and wadded waistcoats)</t>
        </is>
      </c>
      <c r="M230" s="458" t="inlineStr">
        <is>
          <t>MEN</t>
        </is>
      </c>
      <c r="N230" s="521" t="n"/>
      <c r="O230" s="491" t="n"/>
      <c r="P230" s="491" t="inlineStr">
        <is>
          <t>NON BLEACH</t>
        </is>
      </c>
      <c r="Q230" s="492" t="n"/>
      <c r="R230" s="492" t="n"/>
      <c r="S230" s="492" t="inlineStr">
        <is>
          <t>BOMBER WAFFLE KNIT</t>
        </is>
      </c>
      <c r="T230" s="492" t="inlineStr">
        <is>
          <t>S - XXL</t>
        </is>
      </c>
      <c r="U230" s="462" t="inlineStr">
        <is>
          <t>-</t>
        </is>
      </c>
      <c r="V230" s="492" t="inlineStr">
        <is>
          <t>NEW</t>
        </is>
      </c>
      <c r="W230" s="492" t="n"/>
      <c r="X230" s="492" t="inlineStr">
        <is>
          <t>-</t>
        </is>
      </c>
      <c r="Y230" s="493" t="inlineStr">
        <is>
          <t>ITALY</t>
        </is>
      </c>
      <c r="Z230" s="494" t="inlineStr">
        <is>
          <t>FRANCO FRATTI</t>
        </is>
      </c>
      <c r="AA230" s="494" t="inlineStr">
        <is>
          <t>TRISCOTTON</t>
        </is>
      </c>
      <c r="AB230" s="494" t="n"/>
      <c r="AC230" s="521" t="inlineStr">
        <is>
          <t>ECOPLANET</t>
        </is>
      </c>
      <c r="AD230" s="492" t="inlineStr">
        <is>
          <t>FILATURES DU PARC</t>
        </is>
      </c>
      <c r="AE230" s="492" t="inlineStr">
        <is>
          <t>100% RECYCLED MATERIAL - 8781X ECO PLANET</t>
        </is>
      </c>
      <c r="AF230" s="492" t="n"/>
      <c r="AG230" s="492" t="n"/>
      <c r="AH230" s="492" t="inlineStr">
        <is>
          <t>100% Sustainable fabric</t>
        </is>
      </c>
      <c r="AI230" s="492" t="inlineStr">
        <is>
          <t>38% Wool, 22% cotton, 28% polyamide, 7% acrylic, 5% other fibres</t>
        </is>
      </c>
      <c r="AJ230" s="492" t="inlineStr">
        <is>
          <t>610g</t>
        </is>
      </c>
      <c r="AK230" s="492" t="n"/>
      <c r="AL230" s="492" t="n"/>
      <c r="AM230" s="492" t="n"/>
      <c r="AN230" s="492" t="inlineStr">
        <is>
          <t>SUPPLIER NEEDS TO ORDER</t>
        </is>
      </c>
      <c r="AO230" s="492" t="n"/>
      <c r="AP230" s="466" t="n"/>
      <c r="AQ230" s="466" t="n"/>
      <c r="AR230" s="467" t="n"/>
      <c r="AS230" s="495" t="n"/>
      <c r="AT230" s="465" t="inlineStr">
        <is>
          <t>EUR</t>
        </is>
      </c>
      <c r="AU230" s="465" t="inlineStr">
        <is>
          <t>FOB</t>
        </is>
      </c>
      <c r="AV230" s="465" t="inlineStr">
        <is>
          <t>30 DAYS NETT</t>
        </is>
      </c>
      <c r="AW230" s="465" t="n">
        <v>24</v>
      </c>
      <c r="AX230" s="465">
        <f>IFERROR((BI230*(1-[1]Assumptions!$K$3))*(1-BG230),0)</f>
        <v/>
      </c>
      <c r="AY230" s="465" t="n">
        <v>35.9</v>
      </c>
      <c r="AZ230" s="465" t="n"/>
      <c r="BA230" s="465" t="n">
        <v>35.9</v>
      </c>
      <c r="BB230" s="468">
        <f>IFERROR(((IF(BA230&gt;0, BA230, IF(AZ230&gt;0, AZ230, 0))))*INDEX(Assumptions!$B:$B,MATCH(Y230,Assumptions!$A:$A,0)),0)</f>
        <v/>
      </c>
      <c r="BC230" s="468">
        <f>IFERROR(((IF(BA230&gt;0, BA230, IF(AZ230&gt;0, AZ230, 0))))*INDEX(Assumptions!$C:$C,MATCH(Y230,Assumptions!$A:$A,0)),0)</f>
        <v/>
      </c>
      <c r="BD230" s="468">
        <f>IFERROR(((IF(BA230&gt;0, BA230, IF(AZ230&gt;0, AZ230, 0))))*INDEX(Assumptions!$D:$D,MATCH(Y230,Assumptions!$A:$A,0)),0)</f>
        <v/>
      </c>
      <c r="BE230" s="468">
        <f>IFERROR(((IF(BA230&gt;0, BA230, IF(AZ230&gt;0, AZ230, 0))))*INDEX(Assumptions!$G:$G,MATCH(Z230,Assumptions!$F:$F,0)),0)</f>
        <v/>
      </c>
      <c r="BF230" s="468">
        <f>SUM(BB230:BE230)</f>
        <v/>
      </c>
      <c r="BG230" s="469">
        <f>IFERROR(INDEX(Assumptions!$B:$B,MATCH(Y230,Assumptions!$A:$A,0))+INDEX(Assumptions!$C:$C,MATCH(Y230,Assumptions!$A:$A,0))+INDEX(Assumptions!$D:$D,MATCH(Y230,Assumptions!$A:$A,0))+INDEX(Assumptions!$G:$G,MATCH(Z230,Assumptions!$F:$F,0)),0)</f>
        <v/>
      </c>
      <c r="BH230" s="465">
        <f>((IF(BA230&gt;0, BA230, IF(AZ230&gt;0, AZ230, 0))))+BF230</f>
        <v/>
      </c>
      <c r="BI230" s="465">
        <f>BL230/BK230</f>
        <v/>
      </c>
      <c r="BJ230" s="465">
        <f>BL230/2.38</f>
        <v/>
      </c>
      <c r="BK230" s="462" t="n">
        <v>2.5</v>
      </c>
      <c r="BL230" s="465" t="n">
        <v>149.95</v>
      </c>
      <c r="BM230" s="523">
        <f>IF(SUM(AZ230:BA230)=0,0,(BI230-BH230)/BI230)</f>
        <v/>
      </c>
      <c r="BN230" s="465">
        <f>AY230*CA230</f>
        <v/>
      </c>
      <c r="BO230" s="465" t="n"/>
      <c r="BP230" s="465" t="n"/>
      <c r="BQ230" s="685" t="n">
        <v>42524</v>
      </c>
      <c r="BR230" s="497" t="n">
        <v>42538</v>
      </c>
      <c r="BS230" s="497" t="n"/>
      <c r="BT230" s="472" t="n">
        <v>1</v>
      </c>
      <c r="BU230" s="497" t="n">
        <v>42590</v>
      </c>
      <c r="BV230" s="497" t="n">
        <v>42641</v>
      </c>
      <c r="BW230" s="497" t="n">
        <v>42641</v>
      </c>
      <c r="BX230" s="497" t="n">
        <v>42650</v>
      </c>
      <c r="BY230" s="494" t="n"/>
      <c r="BZ230" s="494" t="inlineStr">
        <is>
          <t>push price 24, what would be effect when ribb is like Brian?!</t>
        </is>
      </c>
      <c r="CA230" s="462" t="n">
        <v>15</v>
      </c>
      <c r="CB230" s="473" t="inlineStr">
        <is>
          <t>M</t>
        </is>
      </c>
      <c r="CC230" s="473" t="n">
        <v>3</v>
      </c>
      <c r="CD230" s="474" t="n">
        <v>42674</v>
      </c>
      <c r="CE230" s="681" t="n"/>
      <c r="CF230" s="681" t="n"/>
      <c r="CG230" s="681" t="n"/>
      <c r="CH230" s="477" t="inlineStr">
        <is>
          <t>N/A</t>
        </is>
      </c>
      <c r="CI230" s="477" t="n"/>
      <c r="CJ230" s="477" t="n"/>
      <c r="CK230" s="683" t="n"/>
      <c r="CL230" s="479" t="n"/>
      <c r="CM230" s="479" t="n"/>
      <c r="CN230" s="480" t="n"/>
      <c r="CO230" s="480" t="n"/>
      <c r="CP230" s="480" t="n"/>
      <c r="CQ230" s="474" t="n"/>
      <c r="CR230" s="474" t="n"/>
      <c r="CS230" s="429" t="n"/>
      <c r="CT230" s="681" t="n"/>
      <c r="CU230" s="681" t="n"/>
      <c r="CV230" s="555" t="n"/>
      <c r="CW230" s="481" t="n"/>
      <c r="CX230" s="481" t="n"/>
      <c r="CY230" s="481" t="n"/>
      <c r="CZ230" s="481">
        <f>CY230*AR230</f>
        <v/>
      </c>
      <c r="DA230" s="481" t="n"/>
      <c r="DB230" s="481" t="n"/>
      <c r="DC230" s="481" t="n"/>
      <c r="DD230" s="481" t="inlineStr">
        <is>
          <t>-</t>
        </is>
      </c>
      <c r="DE230" s="684">
        <f>CY230*BI230</f>
        <v/>
      </c>
      <c r="DF230" s="684">
        <f>DE230-(CY230*BH230)</f>
        <v/>
      </c>
      <c r="DG230" s="568" t="n"/>
      <c r="DH230" s="568" t="n"/>
      <c r="DI230" s="568" t="n"/>
      <c r="DJ230" s="568" t="n"/>
      <c r="DK230" s="568" t="n"/>
      <c r="DL230" s="568" t="n"/>
      <c r="DM230" s="568" t="n"/>
      <c r="DN230" s="568" t="n"/>
      <c r="DO230" s="568" t="n"/>
      <c r="DP230" s="568" t="n"/>
    </row>
    <row customFormat="1" customHeight="1" ht="15" r="231" s="584">
      <c r="A231" s="415" t="inlineStr">
        <is>
          <t>K170799010</t>
        </is>
      </c>
      <c r="B231" s="415" t="n">
        <v>5101100082</v>
      </c>
      <c r="C231" s="404" t="inlineStr">
        <is>
          <t>NAVY</t>
        </is>
      </c>
      <c r="D231" s="487" t="inlineStr">
        <is>
          <t>MAURITS</t>
        </is>
      </c>
      <c r="E231" s="487" t="inlineStr">
        <is>
          <t>NAVY</t>
        </is>
      </c>
      <c r="F231" s="415" t="n">
        <v>2</v>
      </c>
      <c r="G231" s="405" t="n"/>
      <c r="H231" s="484" t="n"/>
      <c r="I231" s="487" t="n"/>
      <c r="J231" s="415" t="inlineStr">
        <is>
          <t>ACCESSORIES</t>
        </is>
      </c>
      <c r="K231" s="487" t="n">
        <v>65050010</v>
      </c>
      <c r="L231" s="487"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M231" s="410" t="inlineStr">
        <is>
          <t>UNISEX</t>
        </is>
      </c>
      <c r="N231" s="487" t="n"/>
      <c r="O231" s="486" t="n"/>
      <c r="P231" s="486" t="inlineStr">
        <is>
          <t>NON BLEACH</t>
        </is>
      </c>
      <c r="Q231" s="443" t="n"/>
      <c r="R231" s="443" t="n"/>
      <c r="S231" s="443" t="inlineStr">
        <is>
          <t>BEANIE</t>
        </is>
      </c>
      <c r="T231" s="443" t="inlineStr">
        <is>
          <t>ONESIZE</t>
        </is>
      </c>
      <c r="U231" s="416" t="inlineStr">
        <is>
          <t>-</t>
        </is>
      </c>
      <c r="V231" s="443" t="inlineStr">
        <is>
          <t>NEW</t>
        </is>
      </c>
      <c r="W231" s="443" t="n"/>
      <c r="X231" s="443" t="inlineStr">
        <is>
          <t>-</t>
        </is>
      </c>
      <c r="Y231" s="444" t="inlineStr">
        <is>
          <t>ITALY</t>
        </is>
      </c>
      <c r="Z231" s="428" t="inlineStr">
        <is>
          <t>FRANCO FRATTI</t>
        </is>
      </c>
      <c r="AA231" s="428" t="inlineStr">
        <is>
          <t>TRISCOTTON</t>
        </is>
      </c>
      <c r="AB231" s="428" t="inlineStr">
        <is>
          <t>-</t>
        </is>
      </c>
      <c r="AC231" s="487" t="inlineStr">
        <is>
          <t>ECOPLANET</t>
        </is>
      </c>
      <c r="AD231" s="443" t="inlineStr">
        <is>
          <t>FILATURES DU PARC</t>
        </is>
      </c>
      <c r="AE231" s="443" t="inlineStr">
        <is>
          <t>100% RECYCLED MATERIAL - 6114 ECO PLANET</t>
        </is>
      </c>
      <c r="AF231" s="443" t="n"/>
      <c r="AG231" s="443" t="n"/>
      <c r="AH231" s="443" t="inlineStr">
        <is>
          <t>100% Sustainable fabric</t>
        </is>
      </c>
      <c r="AI231" s="443" t="inlineStr">
        <is>
          <t>38% Wool, 22% cotton, 28% polyamide, 7% acrylic, 5% other fibers</t>
        </is>
      </c>
      <c r="AJ231" s="443" t="n"/>
      <c r="AK231" s="443" t="n"/>
      <c r="AL231" s="443" t="n"/>
      <c r="AM231" s="443" t="n"/>
      <c r="AN231" s="443" t="inlineStr">
        <is>
          <t>SUPPLIER NEEDS TO ORDER</t>
        </is>
      </c>
      <c r="AO231" s="443" t="n"/>
      <c r="AP231" s="419" t="n"/>
      <c r="AQ231" s="419" t="n"/>
      <c r="AR231" s="420" t="n"/>
      <c r="AS231" s="446" t="n"/>
      <c r="AT231" s="421" t="inlineStr">
        <is>
          <t>EUR</t>
        </is>
      </c>
      <c r="AU231" s="421" t="inlineStr">
        <is>
          <t>FOB</t>
        </is>
      </c>
      <c r="AV231" s="421" t="inlineStr">
        <is>
          <t>30 DAYS NETT</t>
        </is>
      </c>
      <c r="AW231" s="421" t="n">
        <v>7</v>
      </c>
      <c r="AX231" s="421">
        <f>IFERROR((BI231*(1-[1]Assumptions!$K$3))*(1-BG231),0)</f>
        <v/>
      </c>
      <c r="AY231" s="421" t="n">
        <v>9.9</v>
      </c>
      <c r="AZ231" s="421" t="n"/>
      <c r="BA231" s="421" t="n">
        <v>9.9</v>
      </c>
      <c r="BB231" s="422">
        <f>IFERROR(((IF(BA231&gt;0, BA231, IF(AZ231&gt;0, AZ231, 0))))*INDEX(Assumptions!$B:$B,MATCH(Y231,Assumptions!$A:$A,0)),0)</f>
        <v/>
      </c>
      <c r="BC231" s="422">
        <f>IFERROR(((IF(BA231&gt;0, BA231, IF(AZ231&gt;0, AZ231, 0))))*INDEX(Assumptions!$C:$C,MATCH(Y231,Assumptions!$A:$A,0)),0)</f>
        <v/>
      </c>
      <c r="BD231" s="422">
        <f>IFERROR(((IF(BA231&gt;0, BA231, IF(AZ231&gt;0, AZ231, 0))))*INDEX(Assumptions!$D:$D,MATCH(Y231,Assumptions!$A:$A,0)),0)</f>
        <v/>
      </c>
      <c r="BE231" s="422">
        <f>IFERROR(((IF(BA231&gt;0, BA231, IF(AZ231&gt;0, AZ231, 0))))*INDEX(Assumptions!$G:$G,MATCH(Z231,Assumptions!$F:$F,0)),0)</f>
        <v/>
      </c>
      <c r="BF231" s="422">
        <f>SUM(BB231:BE231)</f>
        <v/>
      </c>
      <c r="BG231" s="423">
        <f>IFERROR(INDEX(Assumptions!$B:$B,MATCH(Y231,Assumptions!$A:$A,0))+INDEX(Assumptions!$C:$C,MATCH(Y231,Assumptions!$A:$A,0))+INDEX(Assumptions!$D:$D,MATCH(Y231,Assumptions!$A:$A,0))+INDEX(Assumptions!$G:$G,MATCH(Z231,Assumptions!$F:$F,0)),0)</f>
        <v/>
      </c>
      <c r="BH231" s="421">
        <f>((IF(BA231&gt;0, BA231, IF(AZ231&gt;0, AZ231, 0))))+BF231</f>
        <v/>
      </c>
      <c r="BI231" s="421">
        <f>BL231/BK231</f>
        <v/>
      </c>
      <c r="BJ231" s="421">
        <f>BL231/2.38</f>
        <v/>
      </c>
      <c r="BK231" s="508" t="n">
        <v>2.5</v>
      </c>
      <c r="BL231" s="421" t="n">
        <v>49.95</v>
      </c>
      <c r="BM231" s="510">
        <f>IF(SUM(AZ231:BA231)=0,0,(BI231-BH231)/BI231)</f>
        <v/>
      </c>
      <c r="BN231" s="421">
        <f>AY231*CA231</f>
        <v/>
      </c>
      <c r="BO231" s="421" t="n"/>
      <c r="BP231" s="421" t="n"/>
      <c r="BQ231" s="679" t="n">
        <v>42524</v>
      </c>
      <c r="BR231" s="448" t="n"/>
      <c r="BS231" s="448" t="n"/>
      <c r="BT231" s="427" t="n">
        <v>1</v>
      </c>
      <c r="BU231" s="448" t="n">
        <v>42585</v>
      </c>
      <c r="BV231" s="448" t="n">
        <v>42632</v>
      </c>
      <c r="BW231" s="448" t="n">
        <v>42632</v>
      </c>
      <c r="BX231" s="448" t="n">
        <v>42650</v>
      </c>
      <c r="BY231" s="428" t="n"/>
      <c r="BZ231" s="428" t="inlineStr">
        <is>
          <t>push price</t>
        </is>
      </c>
      <c r="CA231" s="508" t="n">
        <v>15</v>
      </c>
      <c r="CB231" s="429" t="inlineStr">
        <is>
          <t>ONE SIZE</t>
        </is>
      </c>
      <c r="CC231" s="429" t="n">
        <v>3</v>
      </c>
      <c r="CD231" s="430" t="n">
        <v>42662</v>
      </c>
      <c r="CE231" s="430" t="n"/>
      <c r="CF231" s="675" t="n"/>
      <c r="CG231" s="675" t="n"/>
      <c r="CH231" s="676" t="inlineStr">
        <is>
          <t>N/A</t>
        </is>
      </c>
      <c r="CI231" s="676" t="n"/>
      <c r="CJ231" s="433" t="n"/>
      <c r="CK231" s="677" t="n"/>
      <c r="CL231" s="436" t="n"/>
      <c r="CM231" s="436" t="n"/>
      <c r="CN231" s="435" t="n"/>
      <c r="CO231" s="435" t="n"/>
      <c r="CP231" s="435" t="n"/>
      <c r="CQ231" s="430" t="n">
        <v>42915</v>
      </c>
      <c r="CR231" s="514" t="inlineStr">
        <is>
          <t>Triscotton</t>
        </is>
      </c>
      <c r="CS231" s="429" t="inlineStr">
        <is>
          <t>2</t>
        </is>
      </c>
      <c r="CT231" s="430" t="n"/>
      <c r="CU231" s="430" t="n"/>
      <c r="CV231" s="676" t="n"/>
      <c r="CW231" s="438" t="n"/>
      <c r="CX231" s="438" t="n"/>
      <c r="CY231" s="438" t="n">
        <v>86</v>
      </c>
      <c r="CZ231" s="439">
        <f>CY231*AR231</f>
        <v/>
      </c>
      <c r="DA231" s="438" t="n"/>
      <c r="DB231" s="438" t="n"/>
      <c r="DC231" s="438" t="n"/>
      <c r="DD231" s="438" t="n">
        <v>4013237</v>
      </c>
      <c r="DE231" s="678">
        <f>CY231*BI231</f>
        <v/>
      </c>
      <c r="DF231" s="678">
        <f>DE231-(CY231*BH231)</f>
        <v/>
      </c>
      <c r="DG231" s="530" t="n"/>
      <c r="DH231" s="530" t="n"/>
      <c r="DI231" s="530" t="n"/>
      <c r="DJ231" s="530" t="n"/>
      <c r="DK231" s="530" t="n"/>
      <c r="DL231" s="530" t="n"/>
      <c r="DM231" s="530" t="n"/>
      <c r="DN231" s="530" t="n"/>
      <c r="DO231" s="530" t="n"/>
      <c r="DP231" s="530" t="n"/>
    </row>
    <row customFormat="1" customHeight="1" ht="15" r="232" s="584">
      <c r="A232" s="415" t="inlineStr">
        <is>
          <t>K170799011</t>
        </is>
      </c>
      <c r="B232" s="415" t="n">
        <v>5101100083</v>
      </c>
      <c r="C232" s="404" t="inlineStr">
        <is>
          <t>GREEN</t>
        </is>
      </c>
      <c r="D232" s="487" t="inlineStr">
        <is>
          <t>MAURITS</t>
        </is>
      </c>
      <c r="E232" s="487" t="inlineStr">
        <is>
          <t>OLIVE</t>
        </is>
      </c>
      <c r="F232" s="415" t="n">
        <v>2</v>
      </c>
      <c r="G232" s="405" t="n"/>
      <c r="H232" s="484" t="n"/>
      <c r="I232" s="487" t="n"/>
      <c r="J232" s="415" t="inlineStr">
        <is>
          <t>ACCESSORIES</t>
        </is>
      </c>
      <c r="K232" s="487" t="n">
        <v>65050010</v>
      </c>
      <c r="L232" s="487"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M232" s="410" t="inlineStr">
        <is>
          <t>UNISEX</t>
        </is>
      </c>
      <c r="N232" s="487" t="n"/>
      <c r="O232" s="486" t="n"/>
      <c r="P232" s="486" t="inlineStr">
        <is>
          <t>NON BLEACH</t>
        </is>
      </c>
      <c r="Q232" s="443" t="n"/>
      <c r="R232" s="443" t="n"/>
      <c r="S232" s="443" t="inlineStr">
        <is>
          <t>BEANIE</t>
        </is>
      </c>
      <c r="T232" s="443" t="inlineStr">
        <is>
          <t>ONESIZE</t>
        </is>
      </c>
      <c r="U232" s="416" t="inlineStr">
        <is>
          <t>-</t>
        </is>
      </c>
      <c r="V232" s="443" t="inlineStr">
        <is>
          <t>NEW</t>
        </is>
      </c>
      <c r="W232" s="443" t="n"/>
      <c r="X232" s="443" t="inlineStr">
        <is>
          <t>-</t>
        </is>
      </c>
      <c r="Y232" s="444" t="inlineStr">
        <is>
          <t>ITALY</t>
        </is>
      </c>
      <c r="Z232" s="428" t="inlineStr">
        <is>
          <t>FRANCO FRATTI</t>
        </is>
      </c>
      <c r="AA232" s="428" t="inlineStr">
        <is>
          <t>TRISCOTTON</t>
        </is>
      </c>
      <c r="AB232" s="428" t="inlineStr">
        <is>
          <t>-</t>
        </is>
      </c>
      <c r="AC232" s="443" t="inlineStr">
        <is>
          <t>ECOPLANET</t>
        </is>
      </c>
      <c r="AD232" s="443" t="inlineStr">
        <is>
          <t>FILATURES DU PARC</t>
        </is>
      </c>
      <c r="AE232" s="443" t="inlineStr">
        <is>
          <t>100% RECYCLED MATERIAL - 6112 ECO PLANET</t>
        </is>
      </c>
      <c r="AF232" s="443" t="n"/>
      <c r="AG232" s="443" t="n"/>
      <c r="AH232" s="443" t="inlineStr">
        <is>
          <t>100% Sustainable fabric</t>
        </is>
      </c>
      <c r="AI232" s="443" t="inlineStr">
        <is>
          <t>38% Wool, 22% cotton, 28% polyamide, 7% acrylic, 5% other fibers</t>
        </is>
      </c>
      <c r="AJ232" s="443" t="n"/>
      <c r="AK232" s="443" t="n"/>
      <c r="AL232" s="443" t="n"/>
      <c r="AM232" s="443" t="n"/>
      <c r="AN232" s="443" t="inlineStr">
        <is>
          <t>SUPPLIER NEEDS TO ORDER</t>
        </is>
      </c>
      <c r="AO232" s="443" t="n"/>
      <c r="AP232" s="419" t="n"/>
      <c r="AQ232" s="419" t="n"/>
      <c r="AR232" s="420" t="n"/>
      <c r="AS232" s="446" t="n"/>
      <c r="AT232" s="421" t="inlineStr">
        <is>
          <t>EUR</t>
        </is>
      </c>
      <c r="AU232" s="421" t="inlineStr">
        <is>
          <t>FOB</t>
        </is>
      </c>
      <c r="AV232" s="421" t="inlineStr">
        <is>
          <t>30 DAYS NETT</t>
        </is>
      </c>
      <c r="AW232" s="421" t="n">
        <v>7</v>
      </c>
      <c r="AX232" s="421">
        <f>IFERROR((BI232*(1-[1]Assumptions!$K$3))*(1-BG232),0)</f>
        <v/>
      </c>
      <c r="AY232" s="421" t="n">
        <v>9.9</v>
      </c>
      <c r="AZ232" s="421" t="n"/>
      <c r="BA232" s="421" t="n">
        <v>9.9</v>
      </c>
      <c r="BB232" s="422">
        <f>IFERROR(((IF(BA232&gt;0, BA232, IF(AZ232&gt;0, AZ232, 0))))*INDEX(Assumptions!$B:$B,MATCH(Y232,Assumptions!$A:$A,0)),0)</f>
        <v/>
      </c>
      <c r="BC232" s="422">
        <f>IFERROR(((IF(BA232&gt;0, BA232, IF(AZ232&gt;0, AZ232, 0))))*INDEX(Assumptions!$C:$C,MATCH(Y232,Assumptions!$A:$A,0)),0)</f>
        <v/>
      </c>
      <c r="BD232" s="422">
        <f>IFERROR(((IF(BA232&gt;0, BA232, IF(AZ232&gt;0, AZ232, 0))))*INDEX(Assumptions!$D:$D,MATCH(Y232,Assumptions!$A:$A,0)),0)</f>
        <v/>
      </c>
      <c r="BE232" s="422">
        <f>IFERROR(((IF(BA232&gt;0, BA232, IF(AZ232&gt;0, AZ232, 0))))*INDEX(Assumptions!$G:$G,MATCH(Z232,Assumptions!$F:$F,0)),0)</f>
        <v/>
      </c>
      <c r="BF232" s="422">
        <f>SUM(BB232:BE232)</f>
        <v/>
      </c>
      <c r="BG232" s="423">
        <f>IFERROR(INDEX(Assumptions!$B:$B,MATCH(Y232,Assumptions!$A:$A,0))+INDEX(Assumptions!$C:$C,MATCH(Y232,Assumptions!$A:$A,0))+INDEX(Assumptions!$D:$D,MATCH(Y232,Assumptions!$A:$A,0))+INDEX(Assumptions!$G:$G,MATCH(Z232,Assumptions!$F:$F,0)),0)</f>
        <v/>
      </c>
      <c r="BH232" s="421">
        <f>((IF(BA232&gt;0, BA232, IF(AZ232&gt;0, AZ232, 0))))+BF232</f>
        <v/>
      </c>
      <c r="BI232" s="421">
        <f>BL232/BK232</f>
        <v/>
      </c>
      <c r="BJ232" s="421">
        <f>BL232/2.38</f>
        <v/>
      </c>
      <c r="BK232" s="508" t="n">
        <v>2.5</v>
      </c>
      <c r="BL232" s="421" t="n">
        <v>49.95</v>
      </c>
      <c r="BM232" s="510">
        <f>IF(SUM(AZ232:BA232)=0,0,(BI232-BH232)/BI232)</f>
        <v/>
      </c>
      <c r="BN232" s="421">
        <f>AY232*CA232</f>
        <v/>
      </c>
      <c r="BO232" s="421" t="n"/>
      <c r="BP232" s="421" t="n"/>
      <c r="BQ232" s="679" t="n">
        <v>42524</v>
      </c>
      <c r="BR232" s="448" t="n"/>
      <c r="BS232" s="448" t="n"/>
      <c r="BT232" s="427" t="n">
        <v>1</v>
      </c>
      <c r="BU232" s="448" t="n"/>
      <c r="BV232" s="448" t="n">
        <v>42641</v>
      </c>
      <c r="BW232" s="448" t="n">
        <v>42632</v>
      </c>
      <c r="BX232" s="448" t="n">
        <v>42650</v>
      </c>
      <c r="BY232" s="428" t="n"/>
      <c r="BZ232" s="428" t="inlineStr">
        <is>
          <t>push price</t>
        </is>
      </c>
      <c r="CA232" s="508" t="n">
        <v>15</v>
      </c>
      <c r="CB232" s="429" t="inlineStr">
        <is>
          <t>ONE SIZE</t>
        </is>
      </c>
      <c r="CC232" s="429" t="n">
        <v>3</v>
      </c>
      <c r="CD232" s="430" t="n">
        <v>42662</v>
      </c>
      <c r="CE232" s="430" t="n"/>
      <c r="CF232" s="675" t="n"/>
      <c r="CG232" s="675" t="n"/>
      <c r="CH232" s="676" t="inlineStr">
        <is>
          <t>N/A</t>
        </is>
      </c>
      <c r="CI232" s="676" t="n"/>
      <c r="CJ232" s="433" t="n"/>
      <c r="CK232" s="677" t="n"/>
      <c r="CL232" s="436" t="n"/>
      <c r="CM232" s="436" t="n"/>
      <c r="CN232" s="435" t="n"/>
      <c r="CO232" s="435" t="n"/>
      <c r="CP232" s="435" t="n"/>
      <c r="CQ232" s="430" t="n">
        <v>42915</v>
      </c>
      <c r="CR232" s="514" t="inlineStr">
        <is>
          <t>Triscotton</t>
        </is>
      </c>
      <c r="CS232" s="429" t="inlineStr">
        <is>
          <t>2</t>
        </is>
      </c>
      <c r="CT232" s="430" t="n"/>
      <c r="CU232" s="430" t="n"/>
      <c r="CV232" s="676" t="n"/>
      <c r="CW232" s="438" t="n"/>
      <c r="CX232" s="438" t="n"/>
      <c r="CY232" s="438" t="n">
        <v>72</v>
      </c>
      <c r="CZ232" s="439">
        <f>CY232*AR232</f>
        <v/>
      </c>
      <c r="DA232" s="438" t="n"/>
      <c r="DB232" s="438" t="n"/>
      <c r="DC232" s="438" t="n"/>
      <c r="DD232" s="438" t="n">
        <v>4013238</v>
      </c>
      <c r="DE232" s="678">
        <f>CY232*BI232</f>
        <v/>
      </c>
      <c r="DF232" s="678">
        <f>DE232-(CY232*BH232)</f>
        <v/>
      </c>
      <c r="DG232" s="535" t="n"/>
      <c r="DH232" s="535" t="n"/>
      <c r="DI232" s="535" t="n"/>
      <c r="DJ232" s="535" t="n"/>
      <c r="DK232" s="535" t="n"/>
      <c r="DL232" s="535" t="n"/>
      <c r="DM232" s="535" t="n"/>
      <c r="DN232" s="535" t="n"/>
      <c r="DO232" s="535" t="n"/>
      <c r="DP232" s="535" t="n"/>
    </row>
    <row customFormat="1" customHeight="1" ht="15" r="233" s="584">
      <c r="A233" s="415" t="inlineStr">
        <is>
          <t>K170799020</t>
        </is>
      </c>
      <c r="B233" s="415" t="n">
        <v>5100900006</v>
      </c>
      <c r="C233" s="404" t="inlineStr">
        <is>
          <t>NAVY</t>
        </is>
      </c>
      <c r="D233" s="487" t="inlineStr">
        <is>
          <t>JEFFERSON</t>
        </is>
      </c>
      <c r="E233" s="487" t="inlineStr">
        <is>
          <t>OFF WHITE NAVY STRIPE</t>
        </is>
      </c>
      <c r="F233" s="415" t="n">
        <v>2</v>
      </c>
      <c r="G233" s="405" t="n"/>
      <c r="H233" s="484" t="n"/>
      <c r="I233" s="487" t="n"/>
      <c r="J233" s="415" t="inlineStr">
        <is>
          <t>ACCESSORIES</t>
        </is>
      </c>
      <c r="K233" s="487" t="n">
        <v>61171000</v>
      </c>
      <c r="L233" s="487" t="inlineStr">
        <is>
          <t>Shawls, scarves, mufflers, mantillas, veils and the like, knitted or crocheted</t>
        </is>
      </c>
      <c r="M233" s="410" t="inlineStr">
        <is>
          <t>UNISEX</t>
        </is>
      </c>
      <c r="N233" s="487" t="n"/>
      <c r="O233" s="486" t="n"/>
      <c r="P233" s="486" t="inlineStr">
        <is>
          <t>NON BLEACH</t>
        </is>
      </c>
      <c r="Q233" s="443" t="n"/>
      <c r="R233" s="443" t="n"/>
      <c r="S233" s="443" t="inlineStr">
        <is>
          <t xml:space="preserve">SCARF </t>
        </is>
      </c>
      <c r="T233" s="443" t="inlineStr">
        <is>
          <t>ONESIZE</t>
        </is>
      </c>
      <c r="U233" s="416" t="inlineStr">
        <is>
          <t>-</t>
        </is>
      </c>
      <c r="V233" s="443" t="inlineStr">
        <is>
          <t>NEW</t>
        </is>
      </c>
      <c r="W233" s="443" t="n"/>
      <c r="X233" s="443" t="inlineStr">
        <is>
          <t>-</t>
        </is>
      </c>
      <c r="Y233" s="444" t="inlineStr">
        <is>
          <t>ITALY</t>
        </is>
      </c>
      <c r="Z233" s="428" t="inlineStr">
        <is>
          <t>FRANCO FRATTI</t>
        </is>
      </c>
      <c r="AA233" s="428" t="inlineStr">
        <is>
          <t>TRISCOTTON</t>
        </is>
      </c>
      <c r="AB233" s="428" t="inlineStr">
        <is>
          <t>-</t>
        </is>
      </c>
      <c r="AC233" s="487" t="inlineStr">
        <is>
          <t>ECOPLANET</t>
        </is>
      </c>
      <c r="AD233" s="443" t="inlineStr">
        <is>
          <t>FILATURES DU PARC</t>
        </is>
      </c>
      <c r="AE233" s="443" t="inlineStr">
        <is>
          <t>100% RECYCLED MATERIAL - 6113 ECO PLANET</t>
        </is>
      </c>
      <c r="AF233" s="443" t="n"/>
      <c r="AG233" s="443" t="n"/>
      <c r="AH233" s="443" t="inlineStr">
        <is>
          <t>100% Sustainable fabric</t>
        </is>
      </c>
      <c r="AI233" s="443" t="inlineStr">
        <is>
          <t>38% Wool, 22% cotton, 28% polyamide, 7% acrylic, 5% other fibers</t>
        </is>
      </c>
      <c r="AJ233" s="443" t="n"/>
      <c r="AK233" s="443" t="n"/>
      <c r="AL233" s="443" t="n"/>
      <c r="AM233" s="443" t="n"/>
      <c r="AN233" s="443" t="inlineStr">
        <is>
          <t>SUPPLIER NEEDS TO ORDER</t>
        </is>
      </c>
      <c r="AO233" s="443" t="n"/>
      <c r="AP233" s="419" t="n"/>
      <c r="AQ233" s="419" t="n"/>
      <c r="AR233" s="420" t="n"/>
      <c r="AS233" s="446" t="n"/>
      <c r="AT233" s="421" t="inlineStr">
        <is>
          <t>EUR</t>
        </is>
      </c>
      <c r="AU233" s="421" t="inlineStr">
        <is>
          <t>FOB</t>
        </is>
      </c>
      <c r="AV233" s="421" t="inlineStr">
        <is>
          <t>30 DAYS NETT</t>
        </is>
      </c>
      <c r="AW233" s="421" t="inlineStr">
        <is>
          <t>cfmd</t>
        </is>
      </c>
      <c r="AX233" s="421">
        <f>IFERROR((BI233*(1-[1]Assumptions!$K$3))*(1-BG233),0)</f>
        <v/>
      </c>
      <c r="AY233" s="421" t="n">
        <v>9.9</v>
      </c>
      <c r="AZ233" s="421" t="n"/>
      <c r="BA233" s="421" t="n">
        <v>9.9</v>
      </c>
      <c r="BB233" s="422">
        <f>IFERROR(((IF(BA233&gt;0, BA233, IF(AZ233&gt;0, AZ233, 0))))*INDEX(Assumptions!$B:$B,MATCH(Y233,Assumptions!$A:$A,0)),0)</f>
        <v/>
      </c>
      <c r="BC233" s="422">
        <f>IFERROR(((IF(BA233&gt;0, BA233, IF(AZ233&gt;0, AZ233, 0))))*INDEX(Assumptions!$C:$C,MATCH(Y233,Assumptions!$A:$A,0)),0)</f>
        <v/>
      </c>
      <c r="BD233" s="422">
        <f>IFERROR(((IF(BA233&gt;0, BA233, IF(AZ233&gt;0, AZ233, 0))))*INDEX(Assumptions!$D:$D,MATCH(Y233,Assumptions!$A:$A,0)),0)</f>
        <v/>
      </c>
      <c r="BE233" s="422">
        <f>IFERROR(((IF(BA233&gt;0, BA233, IF(AZ233&gt;0, AZ233, 0))))*INDEX(Assumptions!$G:$G,MATCH(Z233,Assumptions!$F:$F,0)),0)</f>
        <v/>
      </c>
      <c r="BF233" s="422">
        <f>SUM(BB233:BE233)</f>
        <v/>
      </c>
      <c r="BG233" s="423">
        <f>IFERROR(INDEX(Assumptions!$B:$B,MATCH(Y233,Assumptions!$A:$A,0))+INDEX(Assumptions!$C:$C,MATCH(Y233,Assumptions!$A:$A,0))+INDEX(Assumptions!$D:$D,MATCH(Y233,Assumptions!$A:$A,0))+INDEX(Assumptions!$G:$G,MATCH(Z233,Assumptions!$F:$F,0)),0)</f>
        <v/>
      </c>
      <c r="BH233" s="421">
        <f>((IF(BA233&gt;0, BA233, IF(AZ233&gt;0, AZ233, 0))))+BF233</f>
        <v/>
      </c>
      <c r="BI233" s="421">
        <f>BL233/BK233</f>
        <v/>
      </c>
      <c r="BJ233" s="421">
        <f>BL233/2.38</f>
        <v/>
      </c>
      <c r="BK233" s="508" t="n">
        <v>2.5</v>
      </c>
      <c r="BL233" s="421" t="n">
        <v>49.95</v>
      </c>
      <c r="BM233" s="510">
        <f>IF(SUM(AZ233:BA233)=0,0,(BI233-BH233)/BI233)</f>
        <v/>
      </c>
      <c r="BN233" s="421">
        <f>AY233*CA233</f>
        <v/>
      </c>
      <c r="BO233" s="421" t="n"/>
      <c r="BP233" s="421" t="n"/>
      <c r="BQ233" s="679" t="n">
        <v>42524</v>
      </c>
      <c r="BR233" s="448" t="n"/>
      <c r="BS233" s="448" t="n"/>
      <c r="BT233" s="427" t="n">
        <v>1</v>
      </c>
      <c r="BU233" s="448" t="n">
        <v>42585</v>
      </c>
      <c r="BV233" s="448" t="n">
        <v>42626</v>
      </c>
      <c r="BW233" s="448" t="n">
        <v>42629</v>
      </c>
      <c r="BX233" s="448" t="n">
        <v>42650</v>
      </c>
      <c r="BY233" s="428" t="n"/>
      <c r="BZ233" s="428" t="inlineStr">
        <is>
          <t>push price</t>
        </is>
      </c>
      <c r="CA233" s="508" t="n">
        <v>15</v>
      </c>
      <c r="CB233" s="429" t="inlineStr">
        <is>
          <t>ONE SIZE</t>
        </is>
      </c>
      <c r="CC233" s="429" t="n">
        <v>3</v>
      </c>
      <c r="CD233" s="430" t="n">
        <v>42662</v>
      </c>
      <c r="CE233" s="430" t="n"/>
      <c r="CF233" s="675" t="n"/>
      <c r="CG233" s="675" t="n"/>
      <c r="CH233" s="676" t="inlineStr">
        <is>
          <t>N/A</t>
        </is>
      </c>
      <c r="CI233" s="676" t="n"/>
      <c r="CJ233" s="433" t="n"/>
      <c r="CK233" s="677" t="n"/>
      <c r="CL233" s="436" t="n"/>
      <c r="CM233" s="436" t="n"/>
      <c r="CN233" s="435" t="n"/>
      <c r="CO233" s="435" t="n"/>
      <c r="CP233" s="435" t="n"/>
      <c r="CQ233" s="430" t="n">
        <v>42915</v>
      </c>
      <c r="CR233" s="514" t="inlineStr">
        <is>
          <t>Triscotton</t>
        </is>
      </c>
      <c r="CS233" s="429" t="inlineStr">
        <is>
          <t>2</t>
        </is>
      </c>
      <c r="CT233" s="430" t="n"/>
      <c r="CU233" s="430" t="n"/>
      <c r="CV233" s="676" t="n"/>
      <c r="CW233" s="438" t="n"/>
      <c r="CX233" s="438" t="n"/>
      <c r="CY233" s="438" t="n">
        <v>93</v>
      </c>
      <c r="CZ233" s="439">
        <f>CY233*AR233</f>
        <v/>
      </c>
      <c r="DA233" s="438" t="n"/>
      <c r="DB233" s="438" t="n"/>
      <c r="DC233" s="438" t="n"/>
      <c r="DD233" s="438" t="n">
        <v>4013239</v>
      </c>
      <c r="DE233" s="678">
        <f>CY233*BI233</f>
        <v/>
      </c>
      <c r="DF233" s="678">
        <f>DE233-(CY233*BH233)</f>
        <v/>
      </c>
    </row>
    <row customFormat="1" customHeight="1" ht="15" r="234" s="535">
      <c r="A234" s="415" t="inlineStr">
        <is>
          <t>K170799021</t>
        </is>
      </c>
      <c r="B234" s="415" t="n">
        <v>5100900007</v>
      </c>
      <c r="C234" s="404" t="inlineStr">
        <is>
          <t>GREEN</t>
        </is>
      </c>
      <c r="D234" s="487" t="inlineStr">
        <is>
          <t>JEFFERSON</t>
        </is>
      </c>
      <c r="E234" s="487" t="inlineStr">
        <is>
          <t>OFF WHITE OLIVE STRIPE</t>
        </is>
      </c>
      <c r="F234" s="415" t="n">
        <v>2</v>
      </c>
      <c r="G234" s="405" t="n"/>
      <c r="H234" s="484" t="n"/>
      <c r="I234" s="487" t="n"/>
      <c r="J234" s="415" t="inlineStr">
        <is>
          <t>ACCESSORIES</t>
        </is>
      </c>
      <c r="K234" s="487" t="n">
        <v>61171000</v>
      </c>
      <c r="L234" s="487" t="inlineStr">
        <is>
          <t>Shawls, scarves, mufflers, mantillas, veils and the like, knitted or crocheted</t>
        </is>
      </c>
      <c r="M234" s="410" t="inlineStr">
        <is>
          <t>UNISEX</t>
        </is>
      </c>
      <c r="N234" s="487" t="n"/>
      <c r="O234" s="486" t="n"/>
      <c r="P234" s="486" t="inlineStr">
        <is>
          <t>NON BLEACH</t>
        </is>
      </c>
      <c r="Q234" s="443" t="n"/>
      <c r="R234" s="443" t="n"/>
      <c r="S234" s="443" t="inlineStr">
        <is>
          <t xml:space="preserve">SCARF </t>
        </is>
      </c>
      <c r="T234" s="443" t="inlineStr">
        <is>
          <t>ONESIZE</t>
        </is>
      </c>
      <c r="U234" s="416" t="inlineStr">
        <is>
          <t>-</t>
        </is>
      </c>
      <c r="V234" s="443" t="inlineStr">
        <is>
          <t>NEW</t>
        </is>
      </c>
      <c r="W234" s="443" t="n"/>
      <c r="X234" s="443" t="inlineStr">
        <is>
          <t>-</t>
        </is>
      </c>
      <c r="Y234" s="444" t="inlineStr">
        <is>
          <t>ITALY</t>
        </is>
      </c>
      <c r="Z234" s="428" t="inlineStr">
        <is>
          <t>FRANCO FRATTI</t>
        </is>
      </c>
      <c r="AA234" s="428" t="inlineStr">
        <is>
          <t>TRISCOTTON</t>
        </is>
      </c>
      <c r="AB234" s="428" t="inlineStr">
        <is>
          <t>-</t>
        </is>
      </c>
      <c r="AC234" s="487" t="inlineStr">
        <is>
          <t>ECOPLANET</t>
        </is>
      </c>
      <c r="AD234" s="443" t="inlineStr">
        <is>
          <t>FILATURES DU PARC</t>
        </is>
      </c>
      <c r="AE234" s="443" t="inlineStr">
        <is>
          <t>100% RECYCLED MATERIAL - 6113 ECO PLANET</t>
        </is>
      </c>
      <c r="AF234" s="443" t="n"/>
      <c r="AG234" s="443" t="n"/>
      <c r="AH234" s="443" t="inlineStr">
        <is>
          <t>100% Sustainable fabric</t>
        </is>
      </c>
      <c r="AI234" s="443" t="inlineStr">
        <is>
          <t>38% Wool, 22% cotton, 28% polyamide, 7% acrylic, 5% other fibers</t>
        </is>
      </c>
      <c r="AJ234" s="443" t="n"/>
      <c r="AK234" s="443" t="n"/>
      <c r="AL234" s="443" t="n"/>
      <c r="AM234" s="443" t="n"/>
      <c r="AN234" s="443" t="inlineStr">
        <is>
          <t>SUPPLIER NEEDS TO ORDER</t>
        </is>
      </c>
      <c r="AO234" s="443" t="n"/>
      <c r="AP234" s="419" t="n"/>
      <c r="AQ234" s="419" t="n"/>
      <c r="AR234" s="420" t="n"/>
      <c r="AS234" s="446" t="n"/>
      <c r="AT234" s="421" t="inlineStr">
        <is>
          <t>EUR</t>
        </is>
      </c>
      <c r="AU234" s="421" t="inlineStr">
        <is>
          <t>FOB</t>
        </is>
      </c>
      <c r="AV234" s="421" t="inlineStr">
        <is>
          <t>30 DAYS NETT</t>
        </is>
      </c>
      <c r="AW234" s="421" t="inlineStr">
        <is>
          <t>cfmd</t>
        </is>
      </c>
      <c r="AX234" s="421">
        <f>IFERROR((BI234*(1-[1]Assumptions!$K$3))*(1-BG234),0)</f>
        <v/>
      </c>
      <c r="AY234" s="421" t="n">
        <v>9.9</v>
      </c>
      <c r="AZ234" s="421" t="n"/>
      <c r="BA234" s="421" t="n">
        <v>9.9</v>
      </c>
      <c r="BB234" s="422">
        <f>IFERROR(((IF(BA234&gt;0, BA234, IF(AZ234&gt;0, AZ234, 0))))*INDEX(Assumptions!$B:$B,MATCH(Y234,Assumptions!$A:$A,0)),0)</f>
        <v/>
      </c>
      <c r="BC234" s="422">
        <f>IFERROR(((IF(BA234&gt;0, BA234, IF(AZ234&gt;0, AZ234, 0))))*INDEX(Assumptions!$C:$C,MATCH(Y234,Assumptions!$A:$A,0)),0)</f>
        <v/>
      </c>
      <c r="BD234" s="422">
        <f>IFERROR(((IF(BA234&gt;0, BA234, IF(AZ234&gt;0, AZ234, 0))))*INDEX(Assumptions!$D:$D,MATCH(Y234,Assumptions!$A:$A,0)),0)</f>
        <v/>
      </c>
      <c r="BE234" s="422">
        <f>IFERROR(((IF(BA234&gt;0, BA234, IF(AZ234&gt;0, AZ234, 0))))*INDEX(Assumptions!$G:$G,MATCH(Z234,Assumptions!$F:$F,0)),0)</f>
        <v/>
      </c>
      <c r="BF234" s="422">
        <f>SUM(BB234:BE234)</f>
        <v/>
      </c>
      <c r="BG234" s="423">
        <f>IFERROR(INDEX(Assumptions!$B:$B,MATCH(Y234,Assumptions!$A:$A,0))+INDEX(Assumptions!$C:$C,MATCH(Y234,Assumptions!$A:$A,0))+INDEX(Assumptions!$D:$D,MATCH(Y234,Assumptions!$A:$A,0))+INDEX(Assumptions!$G:$G,MATCH(Z234,Assumptions!$F:$F,0)),0)</f>
        <v/>
      </c>
      <c r="BH234" s="421">
        <f>((IF(BA234&gt;0, BA234, IF(AZ234&gt;0, AZ234, 0))))+BF234</f>
        <v/>
      </c>
      <c r="BI234" s="421">
        <f>BL234/BK234</f>
        <v/>
      </c>
      <c r="BJ234" s="421">
        <f>BL234/2.38</f>
        <v/>
      </c>
      <c r="BK234" s="508" t="n">
        <v>2.5</v>
      </c>
      <c r="BL234" s="421" t="n">
        <v>49.95</v>
      </c>
      <c r="BM234" s="510">
        <f>IF(SUM(AZ234:BA234)=0,0,(BI234-BH234)/BI234)</f>
        <v/>
      </c>
      <c r="BN234" s="421">
        <f>AY234*CA234</f>
        <v/>
      </c>
      <c r="BO234" s="421" t="n"/>
      <c r="BP234" s="421" t="n"/>
      <c r="BQ234" s="679" t="n">
        <v>42524</v>
      </c>
      <c r="BR234" s="448" t="n"/>
      <c r="BS234" s="448" t="n"/>
      <c r="BT234" s="427" t="n">
        <v>1</v>
      </c>
      <c r="BU234" s="448" t="n"/>
      <c r="BV234" s="448" t="n">
        <v>42641</v>
      </c>
      <c r="BW234" s="448" t="n">
        <v>42641</v>
      </c>
      <c r="BX234" s="448" t="n">
        <v>42650</v>
      </c>
      <c r="BY234" s="428" t="n"/>
      <c r="BZ234" s="428" t="inlineStr">
        <is>
          <t>push price</t>
        </is>
      </c>
      <c r="CA234" s="508" t="n">
        <v>15</v>
      </c>
      <c r="CB234" s="429" t="inlineStr">
        <is>
          <t>ONE SIZE</t>
        </is>
      </c>
      <c r="CC234" s="429" t="n">
        <v>3</v>
      </c>
      <c r="CD234" s="430" t="n">
        <v>42662</v>
      </c>
      <c r="CE234" s="430" t="n"/>
      <c r="CF234" s="675" t="n"/>
      <c r="CG234" s="675" t="n"/>
      <c r="CH234" s="676" t="inlineStr">
        <is>
          <t>N/A</t>
        </is>
      </c>
      <c r="CI234" s="676" t="n"/>
      <c r="CJ234" s="433" t="n"/>
      <c r="CK234" s="677" t="n"/>
      <c r="CL234" s="436" t="n"/>
      <c r="CM234" s="436" t="n"/>
      <c r="CN234" s="435" t="n"/>
      <c r="CO234" s="435" t="n"/>
      <c r="CP234" s="435" t="n"/>
      <c r="CQ234" s="430" t="n">
        <v>42915</v>
      </c>
      <c r="CR234" s="514" t="inlineStr">
        <is>
          <t>Triscotton</t>
        </is>
      </c>
      <c r="CS234" s="429" t="inlineStr">
        <is>
          <t>2</t>
        </is>
      </c>
      <c r="CT234" s="430" t="n"/>
      <c r="CU234" s="430" t="n"/>
      <c r="CV234" s="676" t="n"/>
      <c r="CW234" s="438" t="n"/>
      <c r="CX234" s="438" t="n"/>
      <c r="CY234" s="438" t="n">
        <v>86</v>
      </c>
      <c r="CZ234" s="439">
        <f>CY234*AR234</f>
        <v/>
      </c>
      <c r="DA234" s="438" t="n"/>
      <c r="DB234" s="438" t="n"/>
      <c r="DC234" s="438" t="n"/>
      <c r="DD234" s="438" t="n">
        <v>4013240</v>
      </c>
      <c r="DE234" s="678">
        <f>CY234*BI234</f>
        <v/>
      </c>
      <c r="DF234" s="678">
        <f>DE234-(CY234*BH234)</f>
        <v/>
      </c>
      <c r="DG234" s="584" t="n"/>
      <c r="DH234" s="584" t="n"/>
      <c r="DI234" s="584" t="n"/>
      <c r="DJ234" s="584" t="n"/>
      <c r="DK234" s="584" t="n"/>
      <c r="DL234" s="584" t="n"/>
      <c r="DM234" s="584" t="n"/>
      <c r="DN234" s="584" t="n"/>
      <c r="DO234" s="584" t="n"/>
      <c r="DP234" s="584" t="n"/>
    </row>
    <row customFormat="1" customHeight="1" ht="15" r="235" s="535">
      <c r="A235" s="415" t="inlineStr">
        <is>
          <t>K170799030</t>
        </is>
      </c>
      <c r="B235" s="415" t="n">
        <v>5100400161</v>
      </c>
      <c r="C235" s="404" t="inlineStr">
        <is>
          <t>MULTI</t>
        </is>
      </c>
      <c r="D235" s="487" t="inlineStr">
        <is>
          <t>SOCK BOX</t>
        </is>
      </c>
      <c r="E235" s="487" t="inlineStr">
        <is>
          <t>SPORT SOCKS</t>
        </is>
      </c>
      <c r="F235" s="415" t="n">
        <v>1</v>
      </c>
      <c r="G235" s="405" t="n"/>
      <c r="H235" s="484" t="n"/>
      <c r="I235" s="487" t="n"/>
      <c r="J235" s="415" t="inlineStr">
        <is>
          <t>ACCESSORIES</t>
        </is>
      </c>
      <c r="K235" s="487" t="n">
        <v>61159500</v>
      </c>
      <c r="L235" s="487"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M235" s="410" t="inlineStr">
        <is>
          <t>UNISEX</t>
        </is>
      </c>
      <c r="N235" s="487" t="n"/>
      <c r="O235" s="486" t="n"/>
      <c r="P235" s="486" t="inlineStr">
        <is>
          <t>NON BLEACH</t>
        </is>
      </c>
      <c r="Q235" s="443" t="n"/>
      <c r="R235" s="443" t="n"/>
      <c r="S235" s="443" t="n"/>
      <c r="T235" s="443" t="inlineStr">
        <is>
          <t>41-44</t>
        </is>
      </c>
      <c r="U235" s="416" t="inlineStr">
        <is>
          <t>-</t>
        </is>
      </c>
      <c r="V235" s="443" t="inlineStr">
        <is>
          <t>NEW</t>
        </is>
      </c>
      <c r="W235" s="443" t="n"/>
      <c r="X235" s="443" t="inlineStr">
        <is>
          <t>-</t>
        </is>
      </c>
      <c r="Y235" s="444" t="inlineStr">
        <is>
          <t>SPAIN</t>
        </is>
      </c>
      <c r="Z235" s="428" t="inlineStr">
        <is>
          <t>JAUME</t>
        </is>
      </c>
      <c r="AA235" s="428" t="inlineStr">
        <is>
          <t>JAUME</t>
        </is>
      </c>
      <c r="AB235" s="428" t="inlineStr">
        <is>
          <t>-</t>
        </is>
      </c>
      <c r="AC235" s="487" t="n"/>
      <c r="AD235" s="443" t="inlineStr">
        <is>
          <t>JAUME ESTEVEZ</t>
        </is>
      </c>
      <c r="AE235" s="443" t="n"/>
      <c r="AF235" s="443" t="n"/>
      <c r="AG235" s="443" t="n"/>
      <c r="AH235" s="443" t="inlineStr">
        <is>
          <t>50% Sustainable fabric</t>
        </is>
      </c>
      <c r="AI235" s="508" t="inlineStr">
        <is>
          <t>50% Recycled cotton, 50% polyacryl</t>
        </is>
      </c>
      <c r="AJ235" s="443" t="n"/>
      <c r="AK235" s="443" t="n"/>
      <c r="AL235" s="443" t="n"/>
      <c r="AM235" s="443" t="n"/>
      <c r="AN235" s="443" t="inlineStr">
        <is>
          <t>SUPPLIER NEEDS TO ORDER</t>
        </is>
      </c>
      <c r="AO235" s="443" t="n"/>
      <c r="AP235" s="419" t="n"/>
      <c r="AQ235" s="419" t="n"/>
      <c r="AR235" s="420" t="n"/>
      <c r="AS235" s="446" t="n"/>
      <c r="AT235" s="446" t="inlineStr">
        <is>
          <t>EUR</t>
        </is>
      </c>
      <c r="AU235" s="421" t="inlineStr">
        <is>
          <t>FOB</t>
        </is>
      </c>
      <c r="AV235" s="421" t="inlineStr">
        <is>
          <t>CAD</t>
        </is>
      </c>
      <c r="AW235" s="421" t="inlineStr">
        <is>
          <t>cfmd</t>
        </is>
      </c>
      <c r="AX235" s="421">
        <f>IFERROR((BI235*(1-[1]Assumptions!$K$3))*(1-BG235),0)</f>
        <v/>
      </c>
      <c r="AY235" s="421" t="n">
        <v>7.35</v>
      </c>
      <c r="AZ235" s="421" t="n"/>
      <c r="BA235" s="421" t="n">
        <v>9.800000000000001</v>
      </c>
      <c r="BB235" s="422">
        <f>IFERROR(((IF(BA235&gt;0, BA235, IF(AZ235&gt;0, AZ235, 0))))*INDEX(Assumptions!$B:$B,MATCH(Y235,Assumptions!$A:$A,0)),0)</f>
        <v/>
      </c>
      <c r="BC235" s="422">
        <f>IFERROR(((IF(BA235&gt;0, BA235, IF(AZ235&gt;0, AZ235, 0))))*INDEX(Assumptions!$C:$C,MATCH(Y235,Assumptions!$A:$A,0)),0)</f>
        <v/>
      </c>
      <c r="BD235" s="422">
        <f>IFERROR(((IF(BA235&gt;0, BA235, IF(AZ235&gt;0, AZ235, 0))))*INDEX(Assumptions!$D:$D,MATCH(Y235,Assumptions!$A:$A,0)),0)</f>
        <v/>
      </c>
      <c r="BE235" s="422">
        <f>IFERROR(((IF(BA235&gt;0, BA235, IF(AZ235&gt;0, AZ235, 0))))*INDEX(Assumptions!$G:$G,MATCH(Z235,Assumptions!$F:$F,0)),0)</f>
        <v/>
      </c>
      <c r="BF235" s="422">
        <f>SUM(BB235:BE235)</f>
        <v/>
      </c>
      <c r="BG235" s="423">
        <f>IFERROR(INDEX(Assumptions!$B:$B,MATCH(Y235,Assumptions!$A:$A,0))+INDEX(Assumptions!$C:$C,MATCH(Y235,Assumptions!$A:$A,0))+INDEX(Assumptions!$D:$D,MATCH(Y235,Assumptions!$A:$A,0))+INDEX(Assumptions!$G:$G,MATCH(Z235,Assumptions!$F:$F,0)),0)</f>
        <v/>
      </c>
      <c r="BH235" s="421">
        <f>((IF(BA235&gt;0, BA235, IF(AZ235&gt;0, AZ235, 0))))+BF235+2.28</f>
        <v/>
      </c>
      <c r="BI235" s="421">
        <f>BL235/BK235</f>
        <v/>
      </c>
      <c r="BJ235" s="421">
        <f>BL235/2.38</f>
        <v/>
      </c>
      <c r="BK235" s="508" t="n">
        <v>2.5</v>
      </c>
      <c r="BL235" s="421" t="n">
        <v>59.95</v>
      </c>
      <c r="BM235" s="510">
        <f>IF(SUM(AZ235:BA235)=0,0,(BI235-BH235)/BI235)</f>
        <v/>
      </c>
      <c r="BN235" s="421">
        <f>AY235*CA235</f>
        <v/>
      </c>
      <c r="BO235" s="421" t="n"/>
      <c r="BP235" s="421" t="n"/>
      <c r="BQ235" s="679" t="n">
        <v>42524</v>
      </c>
      <c r="BR235" s="448" t="n"/>
      <c r="BS235" s="448" t="n"/>
      <c r="BT235" s="427" t="n">
        <v>1</v>
      </c>
      <c r="BU235" s="448" t="n">
        <v>42578</v>
      </c>
      <c r="BV235" s="448" t="n"/>
      <c r="BW235" s="448" t="n"/>
      <c r="BX235" s="448" t="n">
        <v>42650</v>
      </c>
      <c r="BY235" s="428" t="n"/>
      <c r="BZ235" s="428" t="n"/>
      <c r="CA235" s="508" t="n">
        <v>36</v>
      </c>
      <c r="CB235" s="429" t="inlineStr">
        <is>
          <t>41-44</t>
        </is>
      </c>
      <c r="CC235" s="429" t="n">
        <v>3</v>
      </c>
      <c r="CD235" s="430" t="n">
        <v>42662</v>
      </c>
      <c r="CE235" s="675" t="n"/>
      <c r="CF235" s="675" t="n"/>
      <c r="CG235" s="675" t="n"/>
      <c r="CH235" s="433" t="inlineStr">
        <is>
          <t>N/A</t>
        </is>
      </c>
      <c r="CI235" s="433" t="n"/>
      <c r="CJ235" s="433" t="n"/>
      <c r="CK235" s="677" t="n"/>
      <c r="CL235" s="436" t="n"/>
      <c r="CM235" s="436" t="n"/>
      <c r="CN235" s="435" t="n"/>
      <c r="CO235" s="435" t="n"/>
      <c r="CP235" s="435" t="n"/>
      <c r="CQ235" s="430" t="n"/>
      <c r="CR235" s="430" t="n"/>
      <c r="CS235" s="429" t="n"/>
      <c r="CT235" s="675" t="n"/>
      <c r="CU235" s="675" t="n"/>
      <c r="CV235" s="490" t="n"/>
      <c r="CW235" s="438" t="n"/>
      <c r="CX235" s="438" t="n"/>
      <c r="CY235" s="438" t="n">
        <v>214</v>
      </c>
      <c r="CZ235" s="439">
        <f>CY235*AR235</f>
        <v/>
      </c>
      <c r="DA235" s="438" t="n"/>
      <c r="DB235" s="438" t="n"/>
      <c r="DC235" s="438" t="n"/>
      <c r="DD235" s="438" t="n">
        <v>4013218</v>
      </c>
      <c r="DE235" s="678">
        <f>CY235*BI235</f>
        <v/>
      </c>
      <c r="DF235" s="678">
        <f>DE235-(CY235*BH235)</f>
        <v/>
      </c>
      <c r="DG235" s="568" t="n"/>
      <c r="DH235" s="568" t="n"/>
      <c r="DI235" s="568" t="n"/>
      <c r="DJ235" s="568" t="n"/>
      <c r="DK235" s="568" t="n"/>
      <c r="DL235" s="568" t="n"/>
      <c r="DM235" s="568" t="n"/>
      <c r="DN235" s="568" t="n"/>
      <c r="DO235" s="568" t="n"/>
      <c r="DP235" s="568" t="n"/>
    </row>
    <row customFormat="1" customHeight="1" ht="15" r="236" s="535">
      <c r="A236" s="415" t="inlineStr">
        <is>
          <t>K170799031</t>
        </is>
      </c>
      <c r="B236" s="415" t="n">
        <v>5100400178</v>
      </c>
      <c r="C236" s="404" t="inlineStr">
        <is>
          <t>MULTI</t>
        </is>
      </c>
      <c r="D236" s="487" t="inlineStr">
        <is>
          <t>SOCKS</t>
        </is>
      </c>
      <c r="E236" s="487" t="inlineStr">
        <is>
          <t>WHITE BLUE STRIPE</t>
        </is>
      </c>
      <c r="F236" s="415" t="n">
        <v>1</v>
      </c>
      <c r="G236" s="405" t="n"/>
      <c r="H236" s="531" t="n">
        <v>42760</v>
      </c>
      <c r="I236" s="487" t="inlineStr">
        <is>
          <t>Marketing</t>
        </is>
      </c>
      <c r="J236" s="415" t="inlineStr">
        <is>
          <t>ACCESSORIES</t>
        </is>
      </c>
      <c r="K236" s="487" t="n">
        <v>61159500</v>
      </c>
      <c r="L236" s="487"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M236" s="410" t="inlineStr">
        <is>
          <t>UNISEX</t>
        </is>
      </c>
      <c r="N236" s="487" t="n"/>
      <c r="O236" s="486" t="n"/>
      <c r="P236" s="486" t="inlineStr">
        <is>
          <t>NON BLEACH</t>
        </is>
      </c>
      <c r="Q236" s="443" t="n"/>
      <c r="R236" s="443" t="n"/>
      <c r="S236" s="443" t="n"/>
      <c r="T236" s="443" t="inlineStr">
        <is>
          <t>41-44</t>
        </is>
      </c>
      <c r="U236" s="416" t="inlineStr">
        <is>
          <t>-</t>
        </is>
      </c>
      <c r="V236" s="443" t="inlineStr">
        <is>
          <t>NEW</t>
        </is>
      </c>
      <c r="W236" s="443" t="n"/>
      <c r="X236" s="443" t="inlineStr">
        <is>
          <t>-</t>
        </is>
      </c>
      <c r="Y236" s="444" t="inlineStr">
        <is>
          <t>SPAIN</t>
        </is>
      </c>
      <c r="Z236" s="428" t="inlineStr">
        <is>
          <t>JAUME</t>
        </is>
      </c>
      <c r="AA236" s="428" t="inlineStr">
        <is>
          <t>JAUME</t>
        </is>
      </c>
      <c r="AB236" s="428" t="inlineStr">
        <is>
          <t>-</t>
        </is>
      </c>
      <c r="AC236" s="487" t="n"/>
      <c r="AD236" s="443" t="inlineStr">
        <is>
          <t>JAUME ESTEVEZ</t>
        </is>
      </c>
      <c r="AE236" s="443" t="n"/>
      <c r="AF236" s="443" t="n"/>
      <c r="AG236" s="443" t="n"/>
      <c r="AH236" s="443" t="inlineStr">
        <is>
          <t>50% Sustainable fabric</t>
        </is>
      </c>
      <c r="AI236" s="508" t="inlineStr">
        <is>
          <t>50% Recycled cotton, 50% polyacryl</t>
        </is>
      </c>
      <c r="AJ236" s="443" t="n"/>
      <c r="AK236" s="443" t="n"/>
      <c r="AL236" s="443" t="n"/>
      <c r="AM236" s="443" t="n"/>
      <c r="AN236" s="443" t="inlineStr">
        <is>
          <t>SUPPLIER NEEDS TO ORDER</t>
        </is>
      </c>
      <c r="AO236" s="443" t="n"/>
      <c r="AP236" s="419" t="n"/>
      <c r="AQ236" s="419" t="n"/>
      <c r="AR236" s="420" t="n"/>
      <c r="AS236" s="446" t="n"/>
      <c r="AT236" s="446" t="inlineStr">
        <is>
          <t>EUR</t>
        </is>
      </c>
      <c r="AU236" s="421" t="inlineStr">
        <is>
          <t>FOB</t>
        </is>
      </c>
      <c r="AV236" s="421" t="inlineStr">
        <is>
          <t>CAD</t>
        </is>
      </c>
      <c r="AW236" s="421" t="inlineStr">
        <is>
          <t>cfmd</t>
        </is>
      </c>
      <c r="AX236" s="421">
        <f>IFERROR((BI236*(1-[1]Assumptions!$K$3))*(1-BG236),0)</f>
        <v/>
      </c>
      <c r="AY236" s="421" t="n">
        <v>7.35</v>
      </c>
      <c r="AZ236" s="421" t="n"/>
      <c r="BA236" s="421" t="n">
        <v>1.25</v>
      </c>
      <c r="BB236" s="422">
        <f>IFERROR(((IF(BA236&gt;0, BA236, IF(AZ236&gt;0, AZ236, 0))))*INDEX(Assumptions!$B:$B,MATCH(Y236,Assumptions!$A:$A,0)),0)</f>
        <v/>
      </c>
      <c r="BC236" s="422">
        <f>IFERROR(((IF(BA236&gt;0, BA236, IF(AZ236&gt;0, AZ236, 0))))*INDEX(Assumptions!$C:$C,MATCH(Y236,Assumptions!$A:$A,0)),0)</f>
        <v/>
      </c>
      <c r="BD236" s="422">
        <f>IFERROR(((IF(BA236&gt;0, BA236, IF(AZ236&gt;0, AZ236, 0))))*INDEX(Assumptions!$D:$D,MATCH(Y236,Assumptions!$A:$A,0)),0)</f>
        <v/>
      </c>
      <c r="BE236" s="422">
        <f>IFERROR(((IF(BA236&gt;0, BA236, IF(AZ236&gt;0, AZ236, 0))))*INDEX(Assumptions!$G:$G,MATCH(Z236,Assumptions!$F:$F,0)),0)</f>
        <v/>
      </c>
      <c r="BF236" s="422">
        <f>SUM(BB236:BE236)</f>
        <v/>
      </c>
      <c r="BG236" s="423">
        <f>IFERROR(INDEX(Assumptions!$B:$B,MATCH(Y236,Assumptions!$A:$A,0))+INDEX(Assumptions!$C:$C,MATCH(Y236,Assumptions!$A:$A,0))+INDEX(Assumptions!$D:$D,MATCH(Y236,Assumptions!$A:$A,0))+INDEX(Assumptions!$G:$G,MATCH(Z236,Assumptions!$F:$F,0)),0)</f>
        <v/>
      </c>
      <c r="BH236" s="421">
        <f>((IF(BA236&gt;0, BA236, IF(AZ236&gt;0, AZ236, 0))))+BF236</f>
        <v/>
      </c>
      <c r="BI236" s="421">
        <f>BL236/BK236</f>
        <v/>
      </c>
      <c r="BJ236" s="421">
        <f>BL236/2.38</f>
        <v/>
      </c>
      <c r="BK236" s="508" t="n">
        <v>2.5</v>
      </c>
      <c r="BL236" s="421" t="n">
        <v>9.949999999999999</v>
      </c>
      <c r="BM236" s="510">
        <f>IF(SUM(AZ236:BA236)=0,0,(BI236-BH236)/BI236)</f>
        <v/>
      </c>
      <c r="BN236" s="421">
        <f>AY236*CA236</f>
        <v/>
      </c>
      <c r="BO236" s="421" t="n"/>
      <c r="BP236" s="421" t="n"/>
      <c r="BQ236" s="679" t="n"/>
      <c r="BR236" s="448" t="n"/>
      <c r="BS236" s="448" t="n"/>
      <c r="BT236" s="427" t="n"/>
      <c r="BU236" s="448" t="n"/>
      <c r="BV236" s="448" t="n"/>
      <c r="BW236" s="448" t="n"/>
      <c r="BX236" s="448" t="n"/>
      <c r="BY236" s="428" t="n"/>
      <c r="BZ236" s="428" t="n"/>
      <c r="CA236" s="508" t="n">
        <v>0</v>
      </c>
      <c r="CB236" s="429" t="inlineStr">
        <is>
          <t>41-44</t>
        </is>
      </c>
      <c r="CC236" s="429" t="n"/>
      <c r="CD236" s="430" t="n"/>
      <c r="CE236" s="675" t="n"/>
      <c r="CF236" s="675" t="n"/>
      <c r="CG236" s="675" t="n"/>
      <c r="CH236" s="433" t="inlineStr">
        <is>
          <t>N/A</t>
        </is>
      </c>
      <c r="CI236" s="433" t="n"/>
      <c r="CJ236" s="433" t="n"/>
      <c r="CK236" s="677" t="n"/>
      <c r="CL236" s="436" t="n"/>
      <c r="CM236" s="436" t="n"/>
      <c r="CN236" s="435" t="n"/>
      <c r="CO236" s="435" t="n"/>
      <c r="CP236" s="435" t="n"/>
      <c r="CQ236" s="430" t="n"/>
      <c r="CR236" s="430" t="n"/>
      <c r="CS236" s="429" t="n"/>
      <c r="CT236" s="675" t="n"/>
      <c r="CU236" s="675" t="n"/>
      <c r="CV236" s="490" t="n"/>
      <c r="CW236" s="438" t="n"/>
      <c r="CX236" s="438" t="n"/>
      <c r="CY236" s="438">
        <f>200+150</f>
        <v/>
      </c>
      <c r="CZ236" s="439">
        <f>CY236*AR236</f>
        <v/>
      </c>
      <c r="DA236" s="438" t="n"/>
      <c r="DB236" s="438" t="n"/>
      <c r="DC236" s="438" t="n"/>
      <c r="DD236" s="438" t="inlineStr">
        <is>
          <t>4011561, 4011562</t>
        </is>
      </c>
      <c r="DE236" s="678">
        <f>CY236*BI236</f>
        <v/>
      </c>
      <c r="DF236" s="678">
        <f>DE236-(CY236*BH236)</f>
        <v/>
      </c>
      <c r="DG236" s="568" t="n"/>
      <c r="DH236" s="568" t="n"/>
      <c r="DI236" s="568" t="n"/>
      <c r="DJ236" s="568" t="n"/>
      <c r="DK236" s="568" t="n"/>
      <c r="DL236" s="568" t="n"/>
      <c r="DM236" s="568" t="n"/>
      <c r="DN236" s="568" t="n"/>
      <c r="DO236" s="568" t="n"/>
      <c r="DP236" s="568" t="n"/>
    </row>
    <row customFormat="1" customHeight="1" ht="15" r="237" s="535">
      <c r="A237" s="415" t="inlineStr">
        <is>
          <t>K170799032</t>
        </is>
      </c>
      <c r="B237" s="415" t="n">
        <v>5100400179</v>
      </c>
      <c r="C237" s="404" t="inlineStr">
        <is>
          <t>MULTI</t>
        </is>
      </c>
      <c r="D237" s="487" t="inlineStr">
        <is>
          <t>SOCKS</t>
        </is>
      </c>
      <c r="E237" s="487" t="inlineStr">
        <is>
          <t>WHITE RED STRIPE</t>
        </is>
      </c>
      <c r="F237" s="415" t="n">
        <v>1</v>
      </c>
      <c r="G237" s="405" t="n"/>
      <c r="H237" s="531" t="n">
        <v>42760</v>
      </c>
      <c r="I237" s="487" t="inlineStr">
        <is>
          <t>Marketing</t>
        </is>
      </c>
      <c r="J237" s="415" t="inlineStr">
        <is>
          <t>ACCESSORIES</t>
        </is>
      </c>
      <c r="K237" s="487" t="n">
        <v>61159500</v>
      </c>
      <c r="L237" s="487"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M237" s="410" t="inlineStr">
        <is>
          <t>UNISEX</t>
        </is>
      </c>
      <c r="N237" s="487" t="n"/>
      <c r="O237" s="486" t="n"/>
      <c r="P237" s="486" t="inlineStr">
        <is>
          <t>NON BLEACH</t>
        </is>
      </c>
      <c r="Q237" s="443" t="n"/>
      <c r="R237" s="443" t="n"/>
      <c r="S237" s="443" t="n"/>
      <c r="T237" s="443" t="inlineStr">
        <is>
          <t>41-44</t>
        </is>
      </c>
      <c r="U237" s="416" t="inlineStr">
        <is>
          <t>-</t>
        </is>
      </c>
      <c r="V237" s="443" t="inlineStr">
        <is>
          <t>NEW</t>
        </is>
      </c>
      <c r="W237" s="443" t="n"/>
      <c r="X237" s="443" t="inlineStr">
        <is>
          <t>-</t>
        </is>
      </c>
      <c r="Y237" s="444" t="inlineStr">
        <is>
          <t>SPAIN</t>
        </is>
      </c>
      <c r="Z237" s="428" t="inlineStr">
        <is>
          <t>JAUME</t>
        </is>
      </c>
      <c r="AA237" s="428" t="inlineStr">
        <is>
          <t>JAUME</t>
        </is>
      </c>
      <c r="AB237" s="428" t="inlineStr">
        <is>
          <t>-</t>
        </is>
      </c>
      <c r="AC237" s="487" t="n"/>
      <c r="AD237" s="443" t="inlineStr">
        <is>
          <t>JAUME ESTEVEZ</t>
        </is>
      </c>
      <c r="AE237" s="443" t="n"/>
      <c r="AF237" s="443" t="n"/>
      <c r="AG237" s="443" t="n"/>
      <c r="AH237" s="443" t="inlineStr">
        <is>
          <t>50% Sustainable fabric</t>
        </is>
      </c>
      <c r="AI237" s="508" t="inlineStr">
        <is>
          <t>50% Recycled cotton, 50% polyacryl</t>
        </is>
      </c>
      <c r="AJ237" s="443" t="n"/>
      <c r="AK237" s="443" t="n"/>
      <c r="AL237" s="443" t="n"/>
      <c r="AM237" s="443" t="n"/>
      <c r="AN237" s="443" t="inlineStr">
        <is>
          <t>SUPPLIER NEEDS TO ORDER</t>
        </is>
      </c>
      <c r="AO237" s="443" t="n"/>
      <c r="AP237" s="419" t="n"/>
      <c r="AQ237" s="419" t="n"/>
      <c r="AR237" s="420" t="n"/>
      <c r="AS237" s="446" t="n"/>
      <c r="AT237" s="446" t="inlineStr">
        <is>
          <t>EUR</t>
        </is>
      </c>
      <c r="AU237" s="421" t="inlineStr">
        <is>
          <t>FOB</t>
        </is>
      </c>
      <c r="AV237" s="421" t="inlineStr">
        <is>
          <t>CAD</t>
        </is>
      </c>
      <c r="AW237" s="421" t="inlineStr">
        <is>
          <t>cfmd</t>
        </is>
      </c>
      <c r="AX237" s="421">
        <f>IFERROR((BI237*(1-[1]Assumptions!$K$3))*(1-BG237),0)</f>
        <v/>
      </c>
      <c r="AY237" s="421" t="n">
        <v>7.35</v>
      </c>
      <c r="AZ237" s="421" t="n"/>
      <c r="BA237" s="421" t="n">
        <v>1.25</v>
      </c>
      <c r="BB237" s="422">
        <f>IFERROR(((IF(BA237&gt;0, BA237, IF(AZ237&gt;0, AZ237, 0))))*INDEX(Assumptions!$B:$B,MATCH(Y237,Assumptions!$A:$A,0)),0)</f>
        <v/>
      </c>
      <c r="BC237" s="422">
        <f>IFERROR(((IF(BA237&gt;0, BA237, IF(AZ237&gt;0, AZ237, 0))))*INDEX(Assumptions!$C:$C,MATCH(Y237,Assumptions!$A:$A,0)),0)</f>
        <v/>
      </c>
      <c r="BD237" s="422">
        <f>IFERROR(((IF(BA237&gt;0, BA237, IF(AZ237&gt;0, AZ237, 0))))*INDEX(Assumptions!$D:$D,MATCH(Y237,Assumptions!$A:$A,0)),0)</f>
        <v/>
      </c>
      <c r="BE237" s="422">
        <f>IFERROR(((IF(BA237&gt;0, BA237, IF(AZ237&gt;0, AZ237, 0))))*INDEX(Assumptions!$G:$G,MATCH(Z237,Assumptions!$F:$F,0)),0)</f>
        <v/>
      </c>
      <c r="BF237" s="422">
        <f>SUM(BB237:BE237)</f>
        <v/>
      </c>
      <c r="BG237" s="423">
        <f>IFERROR(INDEX(Assumptions!$B:$B,MATCH(Y237,Assumptions!$A:$A,0))+INDEX(Assumptions!$C:$C,MATCH(Y237,Assumptions!$A:$A,0))+INDEX(Assumptions!$D:$D,MATCH(Y237,Assumptions!$A:$A,0))+INDEX(Assumptions!$G:$G,MATCH(Z237,Assumptions!$F:$F,0)),0)</f>
        <v/>
      </c>
      <c r="BH237" s="421">
        <f>((IF(BA237&gt;0, BA237, IF(AZ237&gt;0, AZ237, 0))))+BF237</f>
        <v/>
      </c>
      <c r="BI237" s="421">
        <f>BL237/BK237</f>
        <v/>
      </c>
      <c r="BJ237" s="421">
        <f>BL237/2.38</f>
        <v/>
      </c>
      <c r="BK237" s="508" t="n">
        <v>2.5</v>
      </c>
      <c r="BL237" s="421" t="n">
        <v>9.949999999999999</v>
      </c>
      <c r="BM237" s="510">
        <f>IF(SUM(AZ237:BA237)=0,0,(BI237-BH237)/BI237)</f>
        <v/>
      </c>
      <c r="BN237" s="421">
        <f>AY237*CA237</f>
        <v/>
      </c>
      <c r="BO237" s="421" t="n"/>
      <c r="BP237" s="421" t="n"/>
      <c r="BQ237" s="679" t="n"/>
      <c r="BR237" s="448" t="n"/>
      <c r="BS237" s="448" t="n"/>
      <c r="BT237" s="427" t="n"/>
      <c r="BU237" s="448" t="n"/>
      <c r="BV237" s="448" t="n"/>
      <c r="BW237" s="448" t="n"/>
      <c r="BX237" s="448" t="n"/>
      <c r="BY237" s="428" t="n"/>
      <c r="BZ237" s="428" t="n"/>
      <c r="CA237" s="508" t="n">
        <v>0</v>
      </c>
      <c r="CB237" s="429" t="inlineStr">
        <is>
          <t>41-44</t>
        </is>
      </c>
      <c r="CC237" s="429" t="n"/>
      <c r="CD237" s="430" t="n"/>
      <c r="CE237" s="675" t="n"/>
      <c r="CF237" s="675" t="n"/>
      <c r="CG237" s="675" t="n"/>
      <c r="CH237" s="433" t="inlineStr">
        <is>
          <t>N/A</t>
        </is>
      </c>
      <c r="CI237" s="433" t="n"/>
      <c r="CJ237" s="433" t="n"/>
      <c r="CK237" s="677" t="n"/>
      <c r="CL237" s="436" t="n"/>
      <c r="CM237" s="436" t="n"/>
      <c r="CN237" s="435" t="n"/>
      <c r="CO237" s="435" t="n"/>
      <c r="CP237" s="435" t="n"/>
      <c r="CQ237" s="430" t="n"/>
      <c r="CR237" s="430" t="n"/>
      <c r="CS237" s="429" t="n"/>
      <c r="CT237" s="675" t="n"/>
      <c r="CU237" s="675" t="n"/>
      <c r="CV237" s="490" t="n"/>
      <c r="CW237" s="438" t="n"/>
      <c r="CX237" s="438" t="n"/>
      <c r="CY237" s="438">
        <f>150+200</f>
        <v/>
      </c>
      <c r="CZ237" s="439">
        <f>CY237*AR237</f>
        <v/>
      </c>
      <c r="DA237" s="438" t="n"/>
      <c r="DB237" s="438" t="n"/>
      <c r="DC237" s="438" t="n"/>
      <c r="DD237" s="438" t="inlineStr">
        <is>
          <t>4011561, 4011562</t>
        </is>
      </c>
      <c r="DE237" s="678">
        <f>CY237*BI237</f>
        <v/>
      </c>
      <c r="DF237" s="678">
        <f>DE237-(CY237*BH237)</f>
        <v/>
      </c>
      <c r="DG237" s="568" t="n"/>
      <c r="DH237" s="568" t="n"/>
      <c r="DI237" s="568" t="n"/>
      <c r="DJ237" s="568" t="n"/>
      <c r="DK237" s="568" t="n"/>
      <c r="DL237" s="568" t="n"/>
      <c r="DM237" s="568" t="n"/>
      <c r="DN237" s="568" t="n"/>
      <c r="DO237" s="568" t="n"/>
      <c r="DP237" s="568" t="n"/>
    </row>
    <row customFormat="1" customHeight="1" ht="15" r="238" s="535">
      <c r="A238" s="415" t="inlineStr">
        <is>
          <t>K170799033</t>
        </is>
      </c>
      <c r="B238" s="415" t="n">
        <v>5100400180</v>
      </c>
      <c r="C238" s="404" t="inlineStr">
        <is>
          <t>MULTI</t>
        </is>
      </c>
      <c r="D238" s="487" t="inlineStr">
        <is>
          <t>SOCKS</t>
        </is>
      </c>
      <c r="E238" s="487" t="inlineStr">
        <is>
          <t>WHITE GREEN STRIPE</t>
        </is>
      </c>
      <c r="F238" s="415" t="n">
        <v>1</v>
      </c>
      <c r="G238" s="405" t="n"/>
      <c r="H238" s="531" t="n">
        <v>42760</v>
      </c>
      <c r="I238" s="487" t="inlineStr">
        <is>
          <t>Marketing</t>
        </is>
      </c>
      <c r="J238" s="415" t="inlineStr">
        <is>
          <t>ACCESSORIES</t>
        </is>
      </c>
      <c r="K238" s="487" t="n">
        <v>61159500</v>
      </c>
      <c r="L238" s="487"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M238" s="410" t="inlineStr">
        <is>
          <t>UNISEX</t>
        </is>
      </c>
      <c r="N238" s="487" t="n"/>
      <c r="O238" s="486" t="n"/>
      <c r="P238" s="486" t="inlineStr">
        <is>
          <t>NON BLEACH</t>
        </is>
      </c>
      <c r="Q238" s="443" t="n"/>
      <c r="R238" s="443" t="n"/>
      <c r="S238" s="443" t="n"/>
      <c r="T238" s="443" t="inlineStr">
        <is>
          <t>41-44</t>
        </is>
      </c>
      <c r="U238" s="416" t="inlineStr">
        <is>
          <t>-</t>
        </is>
      </c>
      <c r="V238" s="443" t="inlineStr">
        <is>
          <t>NEW</t>
        </is>
      </c>
      <c r="W238" s="443" t="n"/>
      <c r="X238" s="443" t="inlineStr">
        <is>
          <t>-</t>
        </is>
      </c>
      <c r="Y238" s="444" t="inlineStr">
        <is>
          <t>SPAIN</t>
        </is>
      </c>
      <c r="Z238" s="428" t="inlineStr">
        <is>
          <t>JAUME</t>
        </is>
      </c>
      <c r="AA238" s="428" t="inlineStr">
        <is>
          <t>JAUME</t>
        </is>
      </c>
      <c r="AB238" s="428" t="inlineStr">
        <is>
          <t>-</t>
        </is>
      </c>
      <c r="AC238" s="487" t="n"/>
      <c r="AD238" s="443" t="inlineStr">
        <is>
          <t>JAUME ESTEVEZ</t>
        </is>
      </c>
      <c r="AE238" s="443" t="n"/>
      <c r="AF238" s="443" t="n"/>
      <c r="AG238" s="443" t="n"/>
      <c r="AH238" s="443" t="inlineStr">
        <is>
          <t>50% Sustainable fabric</t>
        </is>
      </c>
      <c r="AI238" s="508" t="inlineStr">
        <is>
          <t>50% Recycled cotton, 50% polyacryl</t>
        </is>
      </c>
      <c r="AJ238" s="443" t="n"/>
      <c r="AK238" s="443" t="n"/>
      <c r="AL238" s="443" t="n"/>
      <c r="AM238" s="443" t="n"/>
      <c r="AN238" s="443" t="inlineStr">
        <is>
          <t>SUPPLIER NEEDS TO ORDER</t>
        </is>
      </c>
      <c r="AO238" s="443" t="n"/>
      <c r="AP238" s="419" t="n"/>
      <c r="AQ238" s="419" t="n"/>
      <c r="AR238" s="420" t="n"/>
      <c r="AS238" s="446" t="n"/>
      <c r="AT238" s="446" t="inlineStr">
        <is>
          <t>EUR</t>
        </is>
      </c>
      <c r="AU238" s="421" t="inlineStr">
        <is>
          <t>FOB</t>
        </is>
      </c>
      <c r="AV238" s="421" t="inlineStr">
        <is>
          <t>CAD</t>
        </is>
      </c>
      <c r="AW238" s="421" t="inlineStr">
        <is>
          <t>cfmd</t>
        </is>
      </c>
      <c r="AX238" s="421">
        <f>IFERROR((BI238*(1-[1]Assumptions!$K$3))*(1-BG238),0)</f>
        <v/>
      </c>
      <c r="AY238" s="421" t="n">
        <v>7.35</v>
      </c>
      <c r="AZ238" s="421" t="n"/>
      <c r="BA238" s="421" t="n">
        <v>1.25</v>
      </c>
      <c r="BB238" s="422">
        <f>IFERROR(((IF(BA238&gt;0, BA238, IF(AZ238&gt;0, AZ238, 0))))*INDEX(Assumptions!$B:$B,MATCH(Y238,Assumptions!$A:$A,0)),0)</f>
        <v/>
      </c>
      <c r="BC238" s="422">
        <f>IFERROR(((IF(BA238&gt;0, BA238, IF(AZ238&gt;0, AZ238, 0))))*INDEX(Assumptions!$C:$C,MATCH(Y238,Assumptions!$A:$A,0)),0)</f>
        <v/>
      </c>
      <c r="BD238" s="422">
        <f>IFERROR(((IF(BA238&gt;0, BA238, IF(AZ238&gt;0, AZ238, 0))))*INDEX(Assumptions!$D:$D,MATCH(Y238,Assumptions!$A:$A,0)),0)</f>
        <v/>
      </c>
      <c r="BE238" s="422">
        <f>IFERROR(((IF(BA238&gt;0, BA238, IF(AZ238&gt;0, AZ238, 0))))*INDEX(Assumptions!$G:$G,MATCH(Z238,Assumptions!$F:$F,0)),0)</f>
        <v/>
      </c>
      <c r="BF238" s="422">
        <f>SUM(BB238:BE238)</f>
        <v/>
      </c>
      <c r="BG238" s="423">
        <f>IFERROR(INDEX(Assumptions!$B:$B,MATCH(Y238,Assumptions!$A:$A,0))+INDEX(Assumptions!$C:$C,MATCH(Y238,Assumptions!$A:$A,0))+INDEX(Assumptions!$D:$D,MATCH(Y238,Assumptions!$A:$A,0))+INDEX(Assumptions!$G:$G,MATCH(Z238,Assumptions!$F:$F,0)),0)</f>
        <v/>
      </c>
      <c r="BH238" s="421">
        <f>((IF(BA238&gt;0, BA238, IF(AZ238&gt;0, AZ238, 0))))+BF238</f>
        <v/>
      </c>
      <c r="BI238" s="421">
        <f>BL238/BK238</f>
        <v/>
      </c>
      <c r="BJ238" s="421">
        <f>BL238/2.38</f>
        <v/>
      </c>
      <c r="BK238" s="508" t="n">
        <v>2.5</v>
      </c>
      <c r="BL238" s="421" t="n">
        <v>9.949999999999999</v>
      </c>
      <c r="BM238" s="510">
        <f>IF(SUM(AZ238:BA238)=0,0,(BI238-BH238)/BI238)</f>
        <v/>
      </c>
      <c r="BN238" s="421">
        <f>AY238*CA238</f>
        <v/>
      </c>
      <c r="BO238" s="421" t="n"/>
      <c r="BP238" s="421" t="n"/>
      <c r="BQ238" s="679" t="n"/>
      <c r="BR238" s="448" t="n"/>
      <c r="BS238" s="448" t="n"/>
      <c r="BT238" s="427" t="n"/>
      <c r="BU238" s="448" t="n"/>
      <c r="BV238" s="448" t="n"/>
      <c r="BW238" s="448" t="n"/>
      <c r="BX238" s="448" t="n"/>
      <c r="BY238" s="428" t="n"/>
      <c r="BZ238" s="428" t="n"/>
      <c r="CA238" s="508" t="n">
        <v>0</v>
      </c>
      <c r="CB238" s="429" t="inlineStr">
        <is>
          <t>41-44</t>
        </is>
      </c>
      <c r="CC238" s="429" t="n"/>
      <c r="CD238" s="430" t="n"/>
      <c r="CE238" s="675" t="n"/>
      <c r="CF238" s="675" t="n"/>
      <c r="CG238" s="675" t="n"/>
      <c r="CH238" s="433" t="inlineStr">
        <is>
          <t>N/A</t>
        </is>
      </c>
      <c r="CI238" s="433" t="n"/>
      <c r="CJ238" s="433" t="n"/>
      <c r="CK238" s="677" t="n"/>
      <c r="CL238" s="436" t="n"/>
      <c r="CM238" s="436" t="n"/>
      <c r="CN238" s="435" t="n"/>
      <c r="CO238" s="435" t="n"/>
      <c r="CP238" s="435" t="n"/>
      <c r="CQ238" s="430" t="n"/>
      <c r="CR238" s="430" t="n"/>
      <c r="CS238" s="429" t="n"/>
      <c r="CT238" s="675" t="n"/>
      <c r="CU238" s="675" t="n"/>
      <c r="CV238" s="490" t="n"/>
      <c r="CW238" s="438" t="n"/>
      <c r="CX238" s="438" t="n"/>
      <c r="CY238" s="438">
        <f>150+150</f>
        <v/>
      </c>
      <c r="CZ238" s="439">
        <f>CY238*AR238</f>
        <v/>
      </c>
      <c r="DA238" s="438" t="n"/>
      <c r="DB238" s="438" t="n"/>
      <c r="DC238" s="438" t="n"/>
      <c r="DD238" s="438" t="inlineStr">
        <is>
          <t>4011561, 4011562</t>
        </is>
      </c>
      <c r="DE238" s="678">
        <f>CY238*BI238</f>
        <v/>
      </c>
      <c r="DF238" s="678">
        <f>DE238-(CY238*BH238)</f>
        <v/>
      </c>
    </row>
    <row customFormat="1" customHeight="1" ht="15" r="239" s="584">
      <c r="A239" s="532" t="inlineStr">
        <is>
          <t>K999901101</t>
        </is>
      </c>
      <c r="B239" s="415" t="n">
        <v>2010102404</v>
      </c>
      <c r="C239" s="404" t="inlineStr">
        <is>
          <t>RINSED</t>
        </is>
      </c>
      <c r="D239" s="415" t="inlineStr">
        <is>
          <t>JUNO</t>
        </is>
      </c>
      <c r="E239" s="415" t="inlineStr">
        <is>
          <t>RINSE</t>
        </is>
      </c>
      <c r="F239" s="415" t="inlineStr">
        <is>
          <t>Core</t>
        </is>
      </c>
      <c r="G239" s="405" t="n"/>
      <c r="H239" s="674" t="n"/>
      <c r="I239" s="415" t="inlineStr">
        <is>
          <t>PHASE OUT</t>
        </is>
      </c>
      <c r="J239" s="415" t="inlineStr">
        <is>
          <t>JEANS</t>
        </is>
      </c>
      <c r="K239" s="415" t="n">
        <v>62046231</v>
      </c>
      <c r="L239" s="409" t="inlineStr">
        <is>
          <t>Women's or girls' cotton denim trousers and breeches (excl. industrial and occupational, bib and brace overalls and panties)</t>
        </is>
      </c>
      <c r="M239" s="524" t="inlineStr">
        <is>
          <t>WOMEN</t>
        </is>
      </c>
      <c r="N239" s="532" t="n"/>
      <c r="O239" s="411" t="n"/>
      <c r="P239" s="508" t="inlineStr">
        <is>
          <t>NON BLEACH</t>
        </is>
      </c>
      <c r="Q239" s="508" t="n"/>
      <c r="R239" s="508" t="inlineStr">
        <is>
          <t>BASIC</t>
        </is>
      </c>
      <c r="S239" s="508" t="inlineStr">
        <is>
          <t>SUPER SLIM</t>
        </is>
      </c>
      <c r="T239" s="508" t="inlineStr">
        <is>
          <t>24-32</t>
        </is>
      </c>
      <c r="U239" s="508" t="inlineStr">
        <is>
          <t>30-32-34</t>
        </is>
      </c>
      <c r="V239" s="415" t="inlineStr">
        <is>
          <t>C/O</t>
        </is>
      </c>
      <c r="W239" s="415" t="inlineStr">
        <is>
          <t>C/O</t>
        </is>
      </c>
      <c r="X239" s="415" t="inlineStr">
        <is>
          <t>ROYAL CORE</t>
        </is>
      </c>
      <c r="Y239" s="427" t="inlineStr">
        <is>
          <t>TUNISIA</t>
        </is>
      </c>
      <c r="Z239" s="427" t="inlineStr">
        <is>
          <t>ARTLAB</t>
        </is>
      </c>
      <c r="AA239" s="427" t="inlineStr">
        <is>
          <t>ARTLAB</t>
        </is>
      </c>
      <c r="AB239" s="427" t="inlineStr">
        <is>
          <t>INTERWASHING</t>
        </is>
      </c>
      <c r="AC239" s="508" t="n"/>
      <c r="AD239" s="415" t="inlineStr">
        <is>
          <t>ORTA</t>
        </is>
      </c>
      <c r="AE239" s="508" t="inlineStr">
        <is>
          <t>9541B-43</t>
        </is>
      </c>
      <c r="AF239" s="508" t="n"/>
      <c r="AG239" s="508" t="n"/>
      <c r="AH239" s="508" t="inlineStr">
        <is>
          <t>98% Sustainable fabric</t>
        </is>
      </c>
      <c r="AI239" s="508" t="inlineStr">
        <is>
          <t>98% Organic cotton, 2% elastane</t>
        </is>
      </c>
      <c r="AJ239" s="508" t="inlineStr">
        <is>
          <t>12 oz</t>
        </is>
      </c>
      <c r="AK239" s="421" t="inlineStr">
        <is>
          <t>4,8 / 145</t>
        </is>
      </c>
      <c r="AL239" s="508" t="n"/>
      <c r="AM239" s="508" t="n"/>
      <c r="AN239" s="508" t="n"/>
      <c r="AO239" s="419" t="n"/>
      <c r="AP239" s="419" t="n"/>
      <c r="AQ239" s="419" t="n"/>
      <c r="AR239" s="580" t="n"/>
      <c r="AS239" s="421" t="n"/>
      <c r="AT239" s="421" t="inlineStr">
        <is>
          <t>EUR</t>
        </is>
      </c>
      <c r="AU239" s="421" t="inlineStr">
        <is>
          <t>FOB</t>
        </is>
      </c>
      <c r="AV239" s="421" t="inlineStr">
        <is>
          <t>90 DAYS NETT</t>
        </is>
      </c>
      <c r="AW239" s="421" t="inlineStr">
        <is>
          <t>cfmd</t>
        </is>
      </c>
      <c r="AX239" s="421" t="n">
        <v>17.595198</v>
      </c>
      <c r="AY239" s="421" t="n">
        <v>45</v>
      </c>
      <c r="AZ239" s="421" t="n"/>
      <c r="BA239" s="417" t="n">
        <v>17.4</v>
      </c>
      <c r="BB239" s="422">
        <f>IFERROR(((IF(BA239&gt;0, BA239, IF(AZ239&gt;0, AZ239, 0))))*INDEX(Assumptions!$B:$B,MATCH(Y239,Assumptions!$A:$A,0)),0)</f>
        <v/>
      </c>
      <c r="BC239" s="422">
        <f>IFERROR(((IF(BA239&gt;0, BA239, IF(AZ239&gt;0, AZ239, 0))))*INDEX(Assumptions!$C:$C,MATCH(Y239,Assumptions!$A:$A,0)),0)</f>
        <v/>
      </c>
      <c r="BD239" s="422">
        <f>IFERROR(((IF(BA239&gt;0, BA239, IF(AZ239&gt;0, AZ239, 0))))*INDEX(Assumptions!$D:$D,MATCH(Y239,Assumptions!$A:$A,0)),0)</f>
        <v/>
      </c>
      <c r="BE239" s="422">
        <f>IFERROR(((IF(BA239&gt;0, BA239, IF(AZ239&gt;0, AZ239, 0))))*INDEX(Assumptions!$G:$G,MATCH(Z239,Assumptions!$F:$F,0)),0)</f>
        <v/>
      </c>
      <c r="BF239" s="422">
        <f>SUM(BB239:BE239)</f>
        <v/>
      </c>
      <c r="BG239" s="423">
        <f>IFERROR(INDEX(Assumptions!$B:$B,MATCH(Y239,Assumptions!$A:$A,0))+INDEX(Assumptions!$C:$C,MATCH(Y239,Assumptions!$A:$A,0))+INDEX(Assumptions!$D:$D,MATCH(Y239,Assumptions!$A:$A,0))+INDEX(Assumptions!$G:$G,MATCH(Z239,Assumptions!$F:$F,0)),0)</f>
        <v/>
      </c>
      <c r="BH239" s="421">
        <f>((IF(BA239&gt;0, BA239, IF(AZ239&gt;0, AZ239, 0))))+BF239</f>
        <v/>
      </c>
      <c r="BI239" s="421">
        <f>BL239/BK239</f>
        <v/>
      </c>
      <c r="BJ239" s="421">
        <f>BL239/2.38</f>
        <v/>
      </c>
      <c r="BK239" s="508" t="n">
        <v>2.5</v>
      </c>
      <c r="BL239" s="421" t="n">
        <v>99.95</v>
      </c>
      <c r="BM239" s="510">
        <f>IF(SUM(AZ239:BA239)=0,0,(BI239-BH239)/BI239)</f>
        <v/>
      </c>
      <c r="BN239" s="421">
        <f>AY239*CA239</f>
        <v/>
      </c>
      <c r="BO239" s="421" t="n"/>
      <c r="BP239" s="421" t="n"/>
      <c r="BQ239" s="425" t="n"/>
      <c r="BR239" s="528" t="n"/>
      <c r="BS239" s="425" t="n"/>
      <c r="BT239" s="427" t="n"/>
      <c r="BU239" s="425" t="n"/>
      <c r="BV239" s="425" t="n"/>
      <c r="BW239" s="425" t="n"/>
      <c r="BX239" s="427" t="n"/>
      <c r="BY239" s="427" t="n"/>
      <c r="BZ239" s="427" t="n"/>
      <c r="CA239" s="508" t="n">
        <v>0</v>
      </c>
      <c r="CB239" s="429" t="n"/>
      <c r="CC239" s="429" t="n"/>
      <c r="CD239" s="430" t="n"/>
      <c r="CE239" s="675" t="n"/>
      <c r="CF239" s="675" t="n"/>
      <c r="CG239" s="675" t="inlineStr">
        <is>
          <t>Royal Core</t>
        </is>
      </c>
      <c r="CH239" s="676" t="inlineStr">
        <is>
          <t>N/A</t>
        </is>
      </c>
      <c r="CI239" s="676" t="n"/>
      <c r="CJ239" s="433" t="inlineStr">
        <is>
          <t>N/A</t>
        </is>
      </c>
      <c r="CK239" s="690" t="n"/>
      <c r="CL239" s="435" t="n"/>
      <c r="CM239" s="435" t="n"/>
      <c r="CN239" s="435" t="inlineStr">
        <is>
          <t>n/a</t>
        </is>
      </c>
      <c r="CO239" s="435" t="n"/>
      <c r="CP239" s="435" t="n"/>
      <c r="CQ239" s="430" t="inlineStr">
        <is>
          <t>-</t>
        </is>
      </c>
      <c r="CR239" s="430" t="n"/>
      <c r="CS239" s="429" t="n"/>
      <c r="CT239" s="675" t="n"/>
      <c r="CU239" s="675" t="n"/>
      <c r="CV239" s="490" t="n"/>
      <c r="CW239" s="438" t="n"/>
      <c r="CX239" s="438" t="n"/>
      <c r="CY239" s="438" t="n">
        <v>0</v>
      </c>
      <c r="CZ239" s="439">
        <f>CY239*AR239</f>
        <v/>
      </c>
      <c r="DA239" s="438" t="n"/>
      <c r="DB239" s="438" t="n"/>
      <c r="DC239" s="438" t="n"/>
      <c r="DD239" s="438" t="inlineStr">
        <is>
          <t>-</t>
        </is>
      </c>
      <c r="DE239" s="678">
        <f>CY239*BI239</f>
        <v/>
      </c>
      <c r="DF239" s="678">
        <f>DE239-(CY239*BH239)</f>
        <v/>
      </c>
      <c r="DG239" s="535" t="n"/>
      <c r="DH239" s="535" t="n"/>
      <c r="DI239" s="535" t="n"/>
      <c r="DJ239" s="535" t="n"/>
      <c r="DK239" s="535" t="n"/>
      <c r="DL239" s="535" t="n"/>
      <c r="DM239" s="535" t="n"/>
      <c r="DN239" s="535" t="n"/>
      <c r="DO239" s="535" t="n"/>
      <c r="DP239" s="535" t="n"/>
    </row>
    <row customFormat="1" customHeight="1" ht="15" r="240" s="584">
      <c r="A240" s="532" t="inlineStr">
        <is>
          <t>K999901102</t>
        </is>
      </c>
      <c r="B240" s="415" t="n">
        <v>2010102405</v>
      </c>
      <c r="C240" s="404" t="inlineStr">
        <is>
          <t>D.USED</t>
        </is>
      </c>
      <c r="D240" s="415" t="inlineStr">
        <is>
          <t>JUNO</t>
        </is>
      </c>
      <c r="E240" s="415" t="inlineStr">
        <is>
          <t>DARK WORN</t>
        </is>
      </c>
      <c r="F240" s="415" t="inlineStr">
        <is>
          <t>Core</t>
        </is>
      </c>
      <c r="G240" s="405" t="n"/>
      <c r="H240" s="674" t="n"/>
      <c r="I240" s="415" t="inlineStr">
        <is>
          <t>PHASE OUT</t>
        </is>
      </c>
      <c r="J240" s="415" t="inlineStr">
        <is>
          <t>JEANS</t>
        </is>
      </c>
      <c r="K240" s="415" t="n">
        <v>62046231</v>
      </c>
      <c r="L240" s="409" t="inlineStr">
        <is>
          <t>Women's or girls' cotton denim trousers and breeches (excl. industrial and occupational, bib and brace overalls and panties)</t>
        </is>
      </c>
      <c r="M240" s="524" t="inlineStr">
        <is>
          <t>WOMEN</t>
        </is>
      </c>
      <c r="N240" s="532" t="n"/>
      <c r="O240" s="411" t="n"/>
      <c r="P240" s="508" t="inlineStr">
        <is>
          <t>PP SPRAY + RESIN</t>
        </is>
      </c>
      <c r="Q240" s="508" t="n"/>
      <c r="R240" s="508" t="inlineStr">
        <is>
          <t>BASIC</t>
        </is>
      </c>
      <c r="S240" s="508" t="inlineStr">
        <is>
          <t>SUPER SLIM</t>
        </is>
      </c>
      <c r="T240" s="508" t="inlineStr">
        <is>
          <t>24-32</t>
        </is>
      </c>
      <c r="U240" s="508" t="inlineStr">
        <is>
          <t>30-32-34</t>
        </is>
      </c>
      <c r="V240" s="415" t="inlineStr">
        <is>
          <t>C/O</t>
        </is>
      </c>
      <c r="W240" s="415" t="inlineStr">
        <is>
          <t>C/O</t>
        </is>
      </c>
      <c r="X240" s="415" t="inlineStr">
        <is>
          <t>ROYAL CORE</t>
        </is>
      </c>
      <c r="Y240" s="427" t="inlineStr">
        <is>
          <t>TUNISIA</t>
        </is>
      </c>
      <c r="Z240" s="427" t="inlineStr">
        <is>
          <t>ARTLAB</t>
        </is>
      </c>
      <c r="AA240" s="427" t="inlineStr">
        <is>
          <t>ARTLAB</t>
        </is>
      </c>
      <c r="AB240" s="427" t="inlineStr">
        <is>
          <t>INTERWASHING</t>
        </is>
      </c>
      <c r="AC240" s="508" t="n"/>
      <c r="AD240" s="415" t="inlineStr">
        <is>
          <t>ORTA</t>
        </is>
      </c>
      <c r="AE240" s="508" t="inlineStr">
        <is>
          <t>9541B-43</t>
        </is>
      </c>
      <c r="AF240" s="508" t="n"/>
      <c r="AG240" s="508" t="n"/>
      <c r="AH240" s="508" t="inlineStr">
        <is>
          <t>98% Sustainable fabric</t>
        </is>
      </c>
      <c r="AI240" s="508" t="inlineStr">
        <is>
          <t>98% Organic cotton, 2% elastane</t>
        </is>
      </c>
      <c r="AJ240" s="508" t="inlineStr">
        <is>
          <t>12 oz</t>
        </is>
      </c>
      <c r="AK240" s="421" t="inlineStr">
        <is>
          <t>4,8 / 145</t>
        </is>
      </c>
      <c r="AL240" s="508" t="n"/>
      <c r="AM240" s="508" t="n"/>
      <c r="AN240" s="508" t="n"/>
      <c r="AO240" s="419" t="n"/>
      <c r="AP240" s="419" t="n"/>
      <c r="AQ240" s="419" t="n"/>
      <c r="AR240" s="580" t="n"/>
      <c r="AS240" s="421" t="n"/>
      <c r="AT240" s="421" t="inlineStr">
        <is>
          <t>EUR</t>
        </is>
      </c>
      <c r="AU240" s="421" t="inlineStr">
        <is>
          <t>FOB</t>
        </is>
      </c>
      <c r="AV240" s="421" t="inlineStr">
        <is>
          <t>90 DAYS NETT</t>
        </is>
      </c>
      <c r="AW240" s="421" t="inlineStr">
        <is>
          <t>cfmd</t>
        </is>
      </c>
      <c r="AX240" s="421" t="n">
        <v>21.115998</v>
      </c>
      <c r="AY240" s="421" t="n">
        <v>45</v>
      </c>
      <c r="AZ240" s="421" t="n"/>
      <c r="BA240" s="417" t="n">
        <v>22.6</v>
      </c>
      <c r="BB240" s="422">
        <f>IFERROR(((IF(BA240&gt;0, BA240, IF(AZ240&gt;0, AZ240, 0))))*INDEX(Assumptions!$B:$B,MATCH(Y240,Assumptions!$A:$A,0)),0)</f>
        <v/>
      </c>
      <c r="BC240" s="422">
        <f>IFERROR(((IF(BA240&gt;0, BA240, IF(AZ240&gt;0, AZ240, 0))))*INDEX(Assumptions!$C:$C,MATCH(Y240,Assumptions!$A:$A,0)),0)</f>
        <v/>
      </c>
      <c r="BD240" s="422">
        <f>IFERROR(((IF(BA240&gt;0, BA240, IF(AZ240&gt;0, AZ240, 0))))*INDEX(Assumptions!$D:$D,MATCH(Y240,Assumptions!$A:$A,0)),0)</f>
        <v/>
      </c>
      <c r="BE240" s="422">
        <f>IFERROR(((IF(BA240&gt;0, BA240, IF(AZ240&gt;0, AZ240, 0))))*INDEX(Assumptions!$G:$G,MATCH(Z240,Assumptions!$F:$F,0)),0)</f>
        <v/>
      </c>
      <c r="BF240" s="422">
        <f>SUM(BB240:BE240)</f>
        <v/>
      </c>
      <c r="BG240" s="423">
        <f>IFERROR(INDEX(Assumptions!$B:$B,MATCH(Y240,Assumptions!$A:$A,0))+INDEX(Assumptions!$C:$C,MATCH(Y240,Assumptions!$A:$A,0))+INDEX(Assumptions!$D:$D,MATCH(Y240,Assumptions!$A:$A,0))+INDEX(Assumptions!$G:$G,MATCH(Z240,Assumptions!$F:$F,0)),0)</f>
        <v/>
      </c>
      <c r="BH240" s="421">
        <f>((IF(BA240&gt;0, BA240, IF(AZ240&gt;0, AZ240, 0))))+BF240</f>
        <v/>
      </c>
      <c r="BI240" s="421">
        <f>BL240/BK240</f>
        <v/>
      </c>
      <c r="BJ240" s="421">
        <f>BL240/2.38</f>
        <v/>
      </c>
      <c r="BK240" s="508" t="n">
        <v>2.5</v>
      </c>
      <c r="BL240" s="421" t="n">
        <v>119.95</v>
      </c>
      <c r="BM240" s="510">
        <f>IF(SUM(AZ240:BA240)=0,0,(BI240-BH240)/BI240)</f>
        <v/>
      </c>
      <c r="BN240" s="421">
        <f>AY240*CA240</f>
        <v/>
      </c>
      <c r="BO240" s="421" t="n"/>
      <c r="BP240" s="421" t="n"/>
      <c r="BQ240" s="425" t="n"/>
      <c r="BR240" s="528" t="n"/>
      <c r="BS240" s="425" t="n"/>
      <c r="BT240" s="427" t="n"/>
      <c r="BU240" s="425" t="n"/>
      <c r="BV240" s="425" t="n"/>
      <c r="BW240" s="425" t="n"/>
      <c r="BX240" s="427" t="n"/>
      <c r="BY240" s="427" t="n"/>
      <c r="BZ240" s="427" t="n"/>
      <c r="CA240" s="508" t="n">
        <v>0</v>
      </c>
      <c r="CB240" s="429" t="n"/>
      <c r="CC240" s="429" t="n"/>
      <c r="CD240" s="430" t="n"/>
      <c r="CE240" s="675" t="n"/>
      <c r="CF240" s="675" t="n"/>
      <c r="CG240" s="675" t="inlineStr">
        <is>
          <t>Royal Core</t>
        </is>
      </c>
      <c r="CH240" s="676" t="inlineStr">
        <is>
          <t>N/A</t>
        </is>
      </c>
      <c r="CI240" s="676" t="n"/>
      <c r="CJ240" s="433" t="inlineStr">
        <is>
          <t>N/A</t>
        </is>
      </c>
      <c r="CK240" s="690" t="n"/>
      <c r="CL240" s="435" t="n"/>
      <c r="CM240" s="435" t="n"/>
      <c r="CN240" s="435" t="inlineStr">
        <is>
          <t>n/a</t>
        </is>
      </c>
      <c r="CO240" s="435" t="n"/>
      <c r="CP240" s="435" t="n"/>
      <c r="CQ240" s="430" t="inlineStr">
        <is>
          <t>-</t>
        </is>
      </c>
      <c r="CR240" s="430" t="n"/>
      <c r="CS240" s="429" t="n"/>
      <c r="CT240" s="675" t="n"/>
      <c r="CU240" s="675" t="n"/>
      <c r="CV240" s="490" t="n"/>
      <c r="CW240" s="438" t="n"/>
      <c r="CX240" s="438" t="n"/>
      <c r="CY240" s="438" t="n">
        <v>0</v>
      </c>
      <c r="CZ240" s="439">
        <f>CY240*AR240</f>
        <v/>
      </c>
      <c r="DA240" s="438" t="n"/>
      <c r="DB240" s="438" t="n"/>
      <c r="DC240" s="438" t="n"/>
      <c r="DD240" s="438" t="inlineStr">
        <is>
          <t>-</t>
        </is>
      </c>
      <c r="DE240" s="678">
        <f>CY240*BI240</f>
        <v/>
      </c>
      <c r="DF240" s="678">
        <f>DE240-(CY240*BH240)</f>
        <v/>
      </c>
      <c r="DG240" s="535" t="n"/>
      <c r="DH240" s="535" t="n"/>
      <c r="DI240" s="535" t="n"/>
      <c r="DJ240" s="535" t="n"/>
      <c r="DK240" s="535" t="n"/>
      <c r="DL240" s="535" t="n"/>
      <c r="DM240" s="535" t="n"/>
      <c r="DN240" s="535" t="n"/>
      <c r="DO240" s="535" t="n"/>
      <c r="DP240" s="535" t="n"/>
    </row>
    <row customFormat="1" customHeight="1" ht="15" r="241" s="535">
      <c r="A241" s="532" t="inlineStr">
        <is>
          <t>K999901103</t>
        </is>
      </c>
      <c r="B241" s="415" t="n">
        <v>2010102406</v>
      </c>
      <c r="C241" s="404" t="inlineStr">
        <is>
          <t>M.USED</t>
        </is>
      </c>
      <c r="D241" s="415" t="inlineStr">
        <is>
          <t>JUNO</t>
        </is>
      </c>
      <c r="E241" s="415" t="inlineStr">
        <is>
          <t>MID INDIGO</t>
        </is>
      </c>
      <c r="F241" s="415" t="inlineStr">
        <is>
          <t>Core</t>
        </is>
      </c>
      <c r="G241" s="405" t="n"/>
      <c r="H241" s="674" t="n"/>
      <c r="I241" s="415" t="inlineStr">
        <is>
          <t>PHASE OUT</t>
        </is>
      </c>
      <c r="J241" s="415" t="inlineStr">
        <is>
          <t>JEANS</t>
        </is>
      </c>
      <c r="K241" s="415" t="n">
        <v>62046231</v>
      </c>
      <c r="L241" s="409" t="inlineStr">
        <is>
          <t>Women's or girls' cotton denim trousers and breeches (excl. industrial and occupational, bib and brace overalls and panties)</t>
        </is>
      </c>
      <c r="M241" s="524" t="inlineStr">
        <is>
          <t>WOMEN</t>
        </is>
      </c>
      <c r="N241" s="532" t="n"/>
      <c r="O241" s="411" t="n"/>
      <c r="P241" s="508" t="inlineStr">
        <is>
          <t>PP SPRAY + RESIN</t>
        </is>
      </c>
      <c r="Q241" s="508" t="n"/>
      <c r="R241" s="508" t="inlineStr">
        <is>
          <t>HIGH</t>
        </is>
      </c>
      <c r="S241" s="508" t="inlineStr">
        <is>
          <t>SUPER SLIM</t>
        </is>
      </c>
      <c r="T241" s="508" t="inlineStr">
        <is>
          <t>24-32</t>
        </is>
      </c>
      <c r="U241" s="508" t="inlineStr">
        <is>
          <t>30-32-34</t>
        </is>
      </c>
      <c r="V241" s="415" t="inlineStr">
        <is>
          <t>C/O</t>
        </is>
      </c>
      <c r="W241" s="415" t="inlineStr">
        <is>
          <t>C/O</t>
        </is>
      </c>
      <c r="X241" s="415" t="inlineStr">
        <is>
          <t>ROYAL CORE</t>
        </is>
      </c>
      <c r="Y241" s="427" t="inlineStr">
        <is>
          <t>TUNISIA</t>
        </is>
      </c>
      <c r="Z241" s="427" t="inlineStr">
        <is>
          <t>ARTLAB</t>
        </is>
      </c>
      <c r="AA241" s="427" t="inlineStr">
        <is>
          <t>ARTLAB</t>
        </is>
      </c>
      <c r="AB241" s="427" t="inlineStr">
        <is>
          <t>INTERWASHING</t>
        </is>
      </c>
      <c r="AC241" s="508" t="n"/>
      <c r="AD241" s="415" t="inlineStr">
        <is>
          <t>ORTA</t>
        </is>
      </c>
      <c r="AE241" s="508" t="inlineStr">
        <is>
          <t>9541B-43</t>
        </is>
      </c>
      <c r="AF241" s="508" t="n"/>
      <c r="AG241" s="508" t="n"/>
      <c r="AH241" s="508" t="inlineStr">
        <is>
          <t>98% Sustainable fabric</t>
        </is>
      </c>
      <c r="AI241" s="508" t="inlineStr">
        <is>
          <t>98% Organic cotton, 2% elastane</t>
        </is>
      </c>
      <c r="AJ241" s="508" t="inlineStr">
        <is>
          <t>12 oz</t>
        </is>
      </c>
      <c r="AK241" s="421" t="inlineStr">
        <is>
          <t>4,8 / 145</t>
        </is>
      </c>
      <c r="AL241" s="508" t="n"/>
      <c r="AM241" s="508" t="n"/>
      <c r="AN241" s="508" t="n"/>
      <c r="AO241" s="419" t="n"/>
      <c r="AP241" s="419" t="n"/>
      <c r="AQ241" s="419" t="n"/>
      <c r="AR241" s="580" t="n"/>
      <c r="AS241" s="421" t="n"/>
      <c r="AT241" s="421" t="inlineStr">
        <is>
          <t>EUR</t>
        </is>
      </c>
      <c r="AU241" s="421" t="inlineStr">
        <is>
          <t>FOB</t>
        </is>
      </c>
      <c r="AV241" s="421" t="inlineStr">
        <is>
          <t>90 DAYS NETT</t>
        </is>
      </c>
      <c r="AW241" s="421" t="inlineStr">
        <is>
          <t>cfmd</t>
        </is>
      </c>
      <c r="AX241" s="421" t="n">
        <v>22.87639799999999</v>
      </c>
      <c r="AY241" s="421" t="n">
        <v>45</v>
      </c>
      <c r="AZ241" s="421" t="n"/>
      <c r="BA241" s="417" t="n">
        <v>22.6</v>
      </c>
      <c r="BB241" s="422">
        <f>IFERROR(((IF(BA241&gt;0, BA241, IF(AZ241&gt;0, AZ241, 0))))*INDEX(Assumptions!$B:$B,MATCH(Y241,Assumptions!$A:$A,0)),0)</f>
        <v/>
      </c>
      <c r="BC241" s="422">
        <f>IFERROR(((IF(BA241&gt;0, BA241, IF(AZ241&gt;0, AZ241, 0))))*INDEX(Assumptions!$C:$C,MATCH(Y241,Assumptions!$A:$A,0)),0)</f>
        <v/>
      </c>
      <c r="BD241" s="422">
        <f>IFERROR(((IF(BA241&gt;0, BA241, IF(AZ241&gt;0, AZ241, 0))))*INDEX(Assumptions!$D:$D,MATCH(Y241,Assumptions!$A:$A,0)),0)</f>
        <v/>
      </c>
      <c r="BE241" s="422">
        <f>IFERROR(((IF(BA241&gt;0, BA241, IF(AZ241&gt;0, AZ241, 0))))*INDEX(Assumptions!$G:$G,MATCH(Z241,Assumptions!$F:$F,0)),0)</f>
        <v/>
      </c>
      <c r="BF241" s="422">
        <f>SUM(BB241:BE241)</f>
        <v/>
      </c>
      <c r="BG241" s="423">
        <f>IFERROR(INDEX(Assumptions!$B:$B,MATCH(Y241,Assumptions!$A:$A,0))+INDEX(Assumptions!$C:$C,MATCH(Y241,Assumptions!$A:$A,0))+INDEX(Assumptions!$D:$D,MATCH(Y241,Assumptions!$A:$A,0))+INDEX(Assumptions!$G:$G,MATCH(Z241,Assumptions!$F:$F,0)),0)</f>
        <v/>
      </c>
      <c r="BH241" s="421">
        <f>((IF(BA241&gt;0, BA241, IF(AZ241&gt;0, AZ241, 0))))+BF241</f>
        <v/>
      </c>
      <c r="BI241" s="421">
        <f>BL241/BK241</f>
        <v/>
      </c>
      <c r="BJ241" s="421">
        <f>BL241/2.38</f>
        <v/>
      </c>
      <c r="BK241" s="508" t="n">
        <v>2.5</v>
      </c>
      <c r="BL241" s="421" t="n">
        <v>129.95</v>
      </c>
      <c r="BM241" s="510">
        <f>IF(SUM(AZ241:BA241)=0,0,(BI241-BH241)/BI241)</f>
        <v/>
      </c>
      <c r="BN241" s="421">
        <f>AY241*CA241</f>
        <v/>
      </c>
      <c r="BO241" s="421" t="n"/>
      <c r="BP241" s="421" t="n"/>
      <c r="BQ241" s="425" t="n"/>
      <c r="BR241" s="528" t="n"/>
      <c r="BS241" s="425" t="n"/>
      <c r="BT241" s="427" t="n"/>
      <c r="BU241" s="425" t="n"/>
      <c r="BV241" s="425" t="n"/>
      <c r="BW241" s="425" t="n"/>
      <c r="BX241" s="427" t="n"/>
      <c r="BY241" s="427" t="n"/>
      <c r="BZ241" s="427" t="n"/>
      <c r="CA241" s="508" t="n">
        <v>0</v>
      </c>
      <c r="CB241" s="429" t="n"/>
      <c r="CC241" s="429" t="n"/>
      <c r="CD241" s="430" t="n"/>
      <c r="CE241" s="675" t="n"/>
      <c r="CF241" s="675" t="n"/>
      <c r="CG241" s="675" t="inlineStr">
        <is>
          <t>Royal Core</t>
        </is>
      </c>
      <c r="CH241" s="676" t="inlineStr">
        <is>
          <t>N/A</t>
        </is>
      </c>
      <c r="CI241" s="676" t="n"/>
      <c r="CJ241" s="433" t="inlineStr">
        <is>
          <t>N/A</t>
        </is>
      </c>
      <c r="CK241" s="690" t="n"/>
      <c r="CL241" s="435" t="n"/>
      <c r="CM241" s="435" t="n"/>
      <c r="CN241" s="435" t="inlineStr">
        <is>
          <t>n/a</t>
        </is>
      </c>
      <c r="CO241" s="435" t="n"/>
      <c r="CP241" s="435" t="n"/>
      <c r="CQ241" s="430" t="inlineStr">
        <is>
          <t>-</t>
        </is>
      </c>
      <c r="CR241" s="430" t="n"/>
      <c r="CS241" s="429" t="n"/>
      <c r="CT241" s="675" t="n"/>
      <c r="CU241" s="675" t="n"/>
      <c r="CV241" s="490" t="n"/>
      <c r="CW241" s="438" t="n"/>
      <c r="CX241" s="438" t="n"/>
      <c r="CY241" s="438" t="n">
        <v>0</v>
      </c>
      <c r="CZ241" s="439">
        <f>CY241*AR241</f>
        <v/>
      </c>
      <c r="DA241" s="438" t="n"/>
      <c r="DB241" s="438" t="n"/>
      <c r="DC241" s="438" t="n"/>
      <c r="DD241" s="438" t="inlineStr">
        <is>
          <t>-</t>
        </is>
      </c>
      <c r="DE241" s="678">
        <f>CY241*BI241</f>
        <v/>
      </c>
      <c r="DF241" s="678">
        <f>DE241-(CY241*BH241)</f>
        <v/>
      </c>
    </row>
    <row customFormat="1" customHeight="1" ht="15" r="242" s="584">
      <c r="A242" s="532" t="inlineStr">
        <is>
          <t>K999901104</t>
        </is>
      </c>
      <c r="B242" s="415" t="n">
        <v>2010102407</v>
      </c>
      <c r="C242" s="404" t="inlineStr">
        <is>
          <t>DBLACK</t>
        </is>
      </c>
      <c r="D242" s="415" t="inlineStr">
        <is>
          <t>JUNO</t>
        </is>
      </c>
      <c r="E242" s="415" t="inlineStr">
        <is>
          <t>BLACK WORN IN</t>
        </is>
      </c>
      <c r="F242" s="415" t="inlineStr">
        <is>
          <t>Core</t>
        </is>
      </c>
      <c r="G242" s="405" t="n"/>
      <c r="H242" s="674" t="n"/>
      <c r="I242" s="415" t="n"/>
      <c r="J242" s="415" t="inlineStr">
        <is>
          <t>JEANS</t>
        </is>
      </c>
      <c r="K242" s="415" t="n">
        <v>62046231</v>
      </c>
      <c r="L242" s="409" t="inlineStr">
        <is>
          <t>Women's or girls' cotton denim trousers and breeches (excl. industrial and occupational, bib and brace overalls and panties)</t>
        </is>
      </c>
      <c r="M242" s="524" t="inlineStr">
        <is>
          <t>WOMEN</t>
        </is>
      </c>
      <c r="N242" s="532" t="n"/>
      <c r="O242" s="411" t="n"/>
      <c r="P242" s="508" t="inlineStr">
        <is>
          <t xml:space="preserve">PP SPRAY </t>
        </is>
      </c>
      <c r="Q242" s="508" t="n"/>
      <c r="R242" s="508" t="inlineStr">
        <is>
          <t>HIGH</t>
        </is>
      </c>
      <c r="S242" s="508" t="inlineStr">
        <is>
          <t>SUPER SLIM</t>
        </is>
      </c>
      <c r="T242" s="508" t="inlineStr">
        <is>
          <t>24-32</t>
        </is>
      </c>
      <c r="U242" s="508" t="inlineStr">
        <is>
          <t>30-32-34</t>
        </is>
      </c>
      <c r="V242" s="415" t="inlineStr">
        <is>
          <t>C/O</t>
        </is>
      </c>
      <c r="W242" s="415" t="inlineStr">
        <is>
          <t>C/O</t>
        </is>
      </c>
      <c r="X242" s="415" t="inlineStr">
        <is>
          <t>ROYAL CORE</t>
        </is>
      </c>
      <c r="Y242" s="427" t="inlineStr">
        <is>
          <t>TUNISIA</t>
        </is>
      </c>
      <c r="Z242" s="427" t="inlineStr">
        <is>
          <t>ARTLAB</t>
        </is>
      </c>
      <c r="AA242" s="427" t="inlineStr">
        <is>
          <t>ARTLAB</t>
        </is>
      </c>
      <c r="AB242" s="427" t="inlineStr">
        <is>
          <t>INTERWASHING</t>
        </is>
      </c>
      <c r="AC242" s="508" t="n"/>
      <c r="AD242" s="415" t="inlineStr">
        <is>
          <t>CALIK</t>
        </is>
      </c>
      <c r="AE242" s="508" t="inlineStr">
        <is>
          <t>D7924O022 Pinus</t>
        </is>
      </c>
      <c r="AF242" s="508" t="n"/>
      <c r="AG242" s="508" t="n"/>
      <c r="AH242" s="508" t="inlineStr">
        <is>
          <t>97% Sustainable fabric</t>
        </is>
      </c>
      <c r="AI242" s="508" t="inlineStr">
        <is>
          <t>97,8% Organic cotton, 2,2% elastane</t>
        </is>
      </c>
      <c r="AJ242" s="508" t="inlineStr">
        <is>
          <t>11 oz</t>
        </is>
      </c>
      <c r="AK242" s="421" t="inlineStr">
        <is>
          <t>5 / 147</t>
        </is>
      </c>
      <c r="AL242" s="508" t="n"/>
      <c r="AM242" s="508" t="n"/>
      <c r="AN242" s="508" t="n"/>
      <c r="AO242" s="419" t="n"/>
      <c r="AP242" s="419" t="n"/>
      <c r="AQ242" s="419" t="n"/>
      <c r="AR242" s="580" t="n"/>
      <c r="AS242" s="421" t="n"/>
      <c r="AT242" s="421" t="inlineStr">
        <is>
          <t>EUR</t>
        </is>
      </c>
      <c r="AU242" s="421" t="inlineStr">
        <is>
          <t>FOB</t>
        </is>
      </c>
      <c r="AV242" s="421" t="inlineStr">
        <is>
          <t>90 DAYS NETT</t>
        </is>
      </c>
      <c r="AW242" s="421" t="inlineStr">
        <is>
          <t>cfmd</t>
        </is>
      </c>
      <c r="AX242" s="421" t="n">
        <v>22.87639799999999</v>
      </c>
      <c r="AY242" s="421" t="n">
        <v>45</v>
      </c>
      <c r="AZ242" s="421" t="n"/>
      <c r="BA242" s="417" t="n">
        <v>22.5</v>
      </c>
      <c r="BB242" s="422">
        <f>IFERROR(((IF(BA242&gt;0, BA242, IF(AZ242&gt;0, AZ242, 0))))*INDEX(Assumptions!$B:$B,MATCH(Y242,Assumptions!$A:$A,0)),0)</f>
        <v/>
      </c>
      <c r="BC242" s="422">
        <f>IFERROR(((IF(BA242&gt;0, BA242, IF(AZ242&gt;0, AZ242, 0))))*INDEX(Assumptions!$C:$C,MATCH(Y242,Assumptions!$A:$A,0)),0)</f>
        <v/>
      </c>
      <c r="BD242" s="422">
        <f>IFERROR(((IF(BA242&gt;0, BA242, IF(AZ242&gt;0, AZ242, 0))))*INDEX(Assumptions!$D:$D,MATCH(Y242,Assumptions!$A:$A,0)),0)</f>
        <v/>
      </c>
      <c r="BE242" s="422">
        <f>IFERROR(((IF(BA242&gt;0, BA242, IF(AZ242&gt;0, AZ242, 0))))*INDEX(Assumptions!$G:$G,MATCH(Z242,Assumptions!$F:$F,0)),0)</f>
        <v/>
      </c>
      <c r="BF242" s="422">
        <f>SUM(BB242:BE242)</f>
        <v/>
      </c>
      <c r="BG242" s="423">
        <f>IFERROR(INDEX(Assumptions!$B:$B,MATCH(Y242,Assumptions!$A:$A,0))+INDEX(Assumptions!$C:$C,MATCH(Y242,Assumptions!$A:$A,0))+INDEX(Assumptions!$D:$D,MATCH(Y242,Assumptions!$A:$A,0))+INDEX(Assumptions!$G:$G,MATCH(Z242,Assumptions!$F:$F,0)),0)</f>
        <v/>
      </c>
      <c r="BH242" s="421">
        <f>((IF(BA242&gt;0, BA242, IF(AZ242&gt;0, AZ242, 0))))+BF242</f>
        <v/>
      </c>
      <c r="BI242" s="421">
        <f>BL242/BK242</f>
        <v/>
      </c>
      <c r="BJ242" s="421">
        <f>BL242/2.38</f>
        <v/>
      </c>
      <c r="BK242" s="508" t="n">
        <v>2.5</v>
      </c>
      <c r="BL242" s="421" t="n">
        <v>129.95</v>
      </c>
      <c r="BM242" s="510">
        <f>IF(SUM(AZ242:BA242)=0,0,(BI242-BH242)/BI242)</f>
        <v/>
      </c>
      <c r="BN242" s="421">
        <f>AY242*CA242</f>
        <v/>
      </c>
      <c r="BO242" s="421" t="n"/>
      <c r="BP242" s="421" t="n"/>
      <c r="BQ242" s="425" t="n"/>
      <c r="BR242" s="528" t="n"/>
      <c r="BS242" s="425" t="n"/>
      <c r="BT242" s="427" t="n"/>
      <c r="BU242" s="425" t="n"/>
      <c r="BV242" s="425" t="n"/>
      <c r="BW242" s="425" t="n"/>
      <c r="BX242" s="427" t="n"/>
      <c r="BY242" s="427" t="n"/>
      <c r="BZ242" s="427" t="n"/>
      <c r="CA242" s="508" t="n">
        <v>0</v>
      </c>
      <c r="CB242" s="429" t="n"/>
      <c r="CC242" s="429" t="n"/>
      <c r="CD242" s="430" t="n"/>
      <c r="CE242" s="675" t="n"/>
      <c r="CF242" s="675" t="n"/>
      <c r="CG242" s="675" t="inlineStr">
        <is>
          <t>Royal Core</t>
        </is>
      </c>
      <c r="CH242" s="676" t="inlineStr">
        <is>
          <t>N/A</t>
        </is>
      </c>
      <c r="CI242" s="676" t="n"/>
      <c r="CJ242" s="433" t="inlineStr">
        <is>
          <t>N/A</t>
        </is>
      </c>
      <c r="CK242" s="690" t="n"/>
      <c r="CL242" s="435" t="n"/>
      <c r="CM242" s="435" t="n"/>
      <c r="CN242" s="435" t="n">
        <v>42858</v>
      </c>
      <c r="CO242" s="435" t="n"/>
      <c r="CP242" s="435" t="n"/>
      <c r="CQ242" s="430" t="n">
        <v>42921</v>
      </c>
      <c r="CR242" s="430" t="inlineStr">
        <is>
          <t>Tunisia</t>
        </is>
      </c>
      <c r="CS242" s="429" t="n">
        <v>5</v>
      </c>
      <c r="CT242" s="675" t="inlineStr">
        <is>
          <t>pocketbag print missing</t>
        </is>
      </c>
      <c r="CU242" s="675" t="n"/>
      <c r="CV242" s="490" t="n"/>
      <c r="CW242" s="438" t="n"/>
      <c r="CX242" s="438" t="n"/>
      <c r="CY242" s="438" t="n">
        <v>180</v>
      </c>
      <c r="CZ242" s="439">
        <f>CY242*AR242</f>
        <v/>
      </c>
      <c r="DA242" s="438" t="n"/>
      <c r="DB242" s="438" t="n"/>
      <c r="DC242" s="438" t="n"/>
      <c r="DD242" s="438" t="n">
        <v>4013372</v>
      </c>
      <c r="DE242" s="678">
        <f>CY242*BI242</f>
        <v/>
      </c>
      <c r="DF242" s="678">
        <f>DE242-(CY242*BH242)</f>
        <v/>
      </c>
    </row>
    <row customFormat="1" customHeight="1" ht="15" r="243" s="584">
      <c r="A243" s="532" t="inlineStr">
        <is>
          <t>K999901105</t>
        </is>
      </c>
      <c r="B243" s="415" t="n">
        <v>2010102408</v>
      </c>
      <c r="C243" s="404" t="inlineStr">
        <is>
          <t>DBLACK</t>
        </is>
      </c>
      <c r="D243" s="415" t="inlineStr">
        <is>
          <t>JUNO</t>
        </is>
      </c>
      <c r="E243" s="415" t="inlineStr">
        <is>
          <t>BLACK RINSE</t>
        </is>
      </c>
      <c r="F243" s="415" t="inlineStr">
        <is>
          <t>Core</t>
        </is>
      </c>
      <c r="G243" s="405" t="n"/>
      <c r="H243" s="674" t="n"/>
      <c r="I243" s="415" t="n"/>
      <c r="J243" s="415" t="inlineStr">
        <is>
          <t>JEANS</t>
        </is>
      </c>
      <c r="K243" s="415" t="n">
        <v>62046231</v>
      </c>
      <c r="L243" s="409" t="inlineStr">
        <is>
          <t>Women's or girls' cotton denim trousers and breeches (excl. industrial and occupational, bib and brace overalls and panties)</t>
        </is>
      </c>
      <c r="M243" s="524" t="inlineStr">
        <is>
          <t>WOMEN</t>
        </is>
      </c>
      <c r="N243" s="532" t="n"/>
      <c r="O243" s="411" t="n"/>
      <c r="P243" s="508" t="inlineStr">
        <is>
          <t>NON BLEACH</t>
        </is>
      </c>
      <c r="Q243" s="508" t="n"/>
      <c r="R243" s="508" t="inlineStr">
        <is>
          <t>HIGH</t>
        </is>
      </c>
      <c r="S243" s="508" t="inlineStr">
        <is>
          <t>SUPER SLIM</t>
        </is>
      </c>
      <c r="T243" s="508" t="inlineStr">
        <is>
          <t>24-32</t>
        </is>
      </c>
      <c r="U243" s="508" t="inlineStr">
        <is>
          <t>30-32-34</t>
        </is>
      </c>
      <c r="V243" s="415" t="inlineStr">
        <is>
          <t>C/O</t>
        </is>
      </c>
      <c r="W243" s="415" t="inlineStr">
        <is>
          <t>C/O</t>
        </is>
      </c>
      <c r="X243" s="415" t="inlineStr">
        <is>
          <t>ROYAL CORE</t>
        </is>
      </c>
      <c r="Y243" s="427" t="inlineStr">
        <is>
          <t>TUNISIA</t>
        </is>
      </c>
      <c r="Z243" s="427" t="inlineStr">
        <is>
          <t>ARTLAB</t>
        </is>
      </c>
      <c r="AA243" s="427" t="inlineStr">
        <is>
          <t>ARTLAB</t>
        </is>
      </c>
      <c r="AB243" s="427" t="inlineStr">
        <is>
          <t>INTERWASHING</t>
        </is>
      </c>
      <c r="AC243" s="508" t="n"/>
      <c r="AD243" s="415" t="inlineStr">
        <is>
          <t>CALIK</t>
        </is>
      </c>
      <c r="AE243" s="508" t="inlineStr">
        <is>
          <t>D7924O022 Pinus</t>
        </is>
      </c>
      <c r="AF243" s="508" t="n"/>
      <c r="AG243" s="508" t="n"/>
      <c r="AH243" s="508" t="inlineStr">
        <is>
          <t>97% Sustainable fabric</t>
        </is>
      </c>
      <c r="AI243" s="508" t="inlineStr">
        <is>
          <t>97,8% Organic cotton, 2,2% elastane</t>
        </is>
      </c>
      <c r="AJ243" s="508" t="inlineStr">
        <is>
          <t>11 oz</t>
        </is>
      </c>
      <c r="AK243" s="421" t="inlineStr">
        <is>
          <t>5 / 147</t>
        </is>
      </c>
      <c r="AL243" s="508" t="n"/>
      <c r="AM243" s="508" t="n"/>
      <c r="AN243" s="508" t="n"/>
      <c r="AO243" s="419" t="n"/>
      <c r="AP243" s="419" t="n"/>
      <c r="AQ243" s="419" t="n"/>
      <c r="AR243" s="580" t="n"/>
      <c r="AS243" s="421" t="n"/>
      <c r="AT243" s="421" t="inlineStr">
        <is>
          <t>EUR</t>
        </is>
      </c>
      <c r="AU243" s="421" t="inlineStr">
        <is>
          <t>FOB</t>
        </is>
      </c>
      <c r="AV243" s="421" t="inlineStr">
        <is>
          <t>90 DAYS NETT</t>
        </is>
      </c>
      <c r="AW243" s="421" t="inlineStr">
        <is>
          <t>cfmd</t>
        </is>
      </c>
      <c r="AX243" s="421" t="n">
        <v>17.595198</v>
      </c>
      <c r="AY243" s="421" t="n">
        <v>45</v>
      </c>
      <c r="AZ243" s="421" t="n"/>
      <c r="BA243" s="417" t="n">
        <v>18.2</v>
      </c>
      <c r="BB243" s="422">
        <f>IFERROR(((IF(BA243&gt;0, BA243, IF(AZ243&gt;0, AZ243, 0))))*INDEX(Assumptions!$B:$B,MATCH(Y243,Assumptions!$A:$A,0)),0)</f>
        <v/>
      </c>
      <c r="BC243" s="422">
        <f>IFERROR(((IF(BA243&gt;0, BA243, IF(AZ243&gt;0, AZ243, 0))))*INDEX(Assumptions!$C:$C,MATCH(Y243,Assumptions!$A:$A,0)),0)</f>
        <v/>
      </c>
      <c r="BD243" s="422">
        <f>IFERROR(((IF(BA243&gt;0, BA243, IF(AZ243&gt;0, AZ243, 0))))*INDEX(Assumptions!$D:$D,MATCH(Y243,Assumptions!$A:$A,0)),0)</f>
        <v/>
      </c>
      <c r="BE243" s="422">
        <f>IFERROR(((IF(BA243&gt;0, BA243, IF(AZ243&gt;0, AZ243, 0))))*INDEX(Assumptions!$G:$G,MATCH(Z243,Assumptions!$F:$F,0)),0)</f>
        <v/>
      </c>
      <c r="BF243" s="422">
        <f>SUM(BB243:BE243)</f>
        <v/>
      </c>
      <c r="BG243" s="423">
        <f>IFERROR(INDEX(Assumptions!$B:$B,MATCH(Y243,Assumptions!$A:$A,0))+INDEX(Assumptions!$C:$C,MATCH(Y243,Assumptions!$A:$A,0))+INDEX(Assumptions!$D:$D,MATCH(Y243,Assumptions!$A:$A,0))+INDEX(Assumptions!$G:$G,MATCH(Z243,Assumptions!$F:$F,0)),0)</f>
        <v/>
      </c>
      <c r="BH243" s="421">
        <f>((IF(BA243&gt;0, BA243, IF(AZ243&gt;0, AZ243, 0))))+BF243</f>
        <v/>
      </c>
      <c r="BI243" s="421">
        <f>BL243/BK243</f>
        <v/>
      </c>
      <c r="BJ243" s="421">
        <f>BL243/2.38</f>
        <v/>
      </c>
      <c r="BK243" s="508" t="n">
        <v>2.5</v>
      </c>
      <c r="BL243" s="421" t="n">
        <v>99.95</v>
      </c>
      <c r="BM243" s="510">
        <f>IF(SUM(AZ243:BA243)=0,0,(BI243-BH243)/BI243)</f>
        <v/>
      </c>
      <c r="BN243" s="421">
        <f>AY243*CA243</f>
        <v/>
      </c>
      <c r="BO243" s="421" t="n"/>
      <c r="BP243" s="421" t="n"/>
      <c r="BQ243" s="425" t="n"/>
      <c r="BR243" s="528" t="n"/>
      <c r="BS243" s="425" t="n"/>
      <c r="BT243" s="427" t="n"/>
      <c r="BU243" s="425" t="n"/>
      <c r="BV243" s="425" t="n"/>
      <c r="BW243" s="425" t="n"/>
      <c r="BX243" s="427" t="n"/>
      <c r="BY243" s="427" t="n"/>
      <c r="BZ243" s="427" t="n"/>
      <c r="CA243" s="508" t="n">
        <v>0</v>
      </c>
      <c r="CB243" s="429" t="n"/>
      <c r="CC243" s="429" t="n"/>
      <c r="CD243" s="430" t="n"/>
      <c r="CE243" s="675" t="n"/>
      <c r="CF243" s="675" t="n"/>
      <c r="CG243" s="675" t="inlineStr">
        <is>
          <t>Royal Core</t>
        </is>
      </c>
      <c r="CH243" s="676" t="inlineStr">
        <is>
          <t>N/A</t>
        </is>
      </c>
      <c r="CI243" s="676" t="n"/>
      <c r="CJ243" s="433" t="inlineStr">
        <is>
          <t>N/A</t>
        </is>
      </c>
      <c r="CK243" s="690" t="n"/>
      <c r="CL243" s="435" t="n"/>
      <c r="CM243" s="435" t="n"/>
      <c r="CN243" s="435" t="n">
        <v>42858</v>
      </c>
      <c r="CO243" s="435" t="n"/>
      <c r="CP243" s="435" t="n"/>
      <c r="CQ243" s="430" t="n">
        <v>42908</v>
      </c>
      <c r="CR243" s="430" t="inlineStr">
        <is>
          <t>Tunisia</t>
        </is>
      </c>
      <c r="CS243" s="429" t="n">
        <v>5</v>
      </c>
      <c r="CT243" s="675" t="n"/>
      <c r="CU243" s="675" t="n"/>
      <c r="CV243" s="490" t="n"/>
      <c r="CW243" s="438" t="n"/>
      <c r="CX243" s="438" t="n"/>
      <c r="CY243" s="438">
        <f>195+192</f>
        <v/>
      </c>
      <c r="CZ243" s="439">
        <f>CY243*AR243</f>
        <v/>
      </c>
      <c r="DA243" s="438" t="n"/>
      <c r="DB243" s="438" t="n"/>
      <c r="DC243" s="438" t="n"/>
      <c r="DD243" s="438" t="inlineStr">
        <is>
          <t>4013243, 4014720</t>
        </is>
      </c>
      <c r="DE243" s="678">
        <f>CY243*BI243</f>
        <v/>
      </c>
      <c r="DF243" s="678">
        <f>DE243-(CY243*BH243)</f>
        <v/>
      </c>
      <c r="DG243" s="568" t="n"/>
      <c r="DH243" s="568" t="n"/>
      <c r="DI243" s="568" t="n"/>
      <c r="DJ243" s="568" t="n"/>
      <c r="DK243" s="568" t="n"/>
      <c r="DL243" s="568" t="n"/>
      <c r="DM243" s="568" t="n"/>
      <c r="DN243" s="568" t="n"/>
      <c r="DO243" s="568" t="n"/>
      <c r="DP243" s="568" t="n"/>
    </row>
    <row customFormat="1" customHeight="1" ht="15" r="244" s="584">
      <c r="A244" s="532" t="inlineStr">
        <is>
          <t>K999901106</t>
        </is>
      </c>
      <c r="B244" s="415" t="n">
        <v>2010102418</v>
      </c>
      <c r="C244" s="404" t="inlineStr">
        <is>
          <t>L.USED</t>
        </is>
      </c>
      <c r="D244" s="415" t="inlineStr">
        <is>
          <t>JUNO</t>
        </is>
      </c>
      <c r="E244" s="415" t="inlineStr">
        <is>
          <t>ELECTRIC BLUE</t>
        </is>
      </c>
      <c r="F244" s="415" t="inlineStr">
        <is>
          <t>Core</t>
        </is>
      </c>
      <c r="G244" s="405" t="n"/>
      <c r="H244" s="674" t="n"/>
      <c r="I244" s="415" t="inlineStr">
        <is>
          <t>PHASE OUT</t>
        </is>
      </c>
      <c r="J244" s="415" t="inlineStr">
        <is>
          <t>JEANS</t>
        </is>
      </c>
      <c r="K244" s="415" t="n">
        <v>62046231</v>
      </c>
      <c r="L244" s="409" t="inlineStr">
        <is>
          <t>Women's or girls' cotton denim trousers and breeches (excl. industrial and occupational, bib and brace overalls and panties)</t>
        </is>
      </c>
      <c r="M244" s="524" t="inlineStr">
        <is>
          <t>WOMEN</t>
        </is>
      </c>
      <c r="N244" s="532" t="n"/>
      <c r="O244" s="411" t="n"/>
      <c r="P244" s="508" t="inlineStr">
        <is>
          <t>PP SPRAY</t>
        </is>
      </c>
      <c r="Q244" s="508" t="n"/>
      <c r="R244" s="508" t="inlineStr">
        <is>
          <t>HIGH</t>
        </is>
      </c>
      <c r="S244" s="508" t="inlineStr">
        <is>
          <t>SUPER SLIM</t>
        </is>
      </c>
      <c r="T244" s="508" t="inlineStr">
        <is>
          <t>24-32</t>
        </is>
      </c>
      <c r="U244" s="508" t="inlineStr">
        <is>
          <t>30-32-34</t>
        </is>
      </c>
      <c r="V244" s="415" t="inlineStr">
        <is>
          <t>C/O</t>
        </is>
      </c>
      <c r="W244" s="415" t="inlineStr">
        <is>
          <t>C/O</t>
        </is>
      </c>
      <c r="X244" s="415" t="inlineStr">
        <is>
          <t>ROYAL CORE</t>
        </is>
      </c>
      <c r="Y244" s="427" t="inlineStr">
        <is>
          <t>TUNISIA</t>
        </is>
      </c>
      <c r="Z244" s="427" t="inlineStr">
        <is>
          <t>ARTLAB</t>
        </is>
      </c>
      <c r="AA244" s="427" t="inlineStr">
        <is>
          <t>ARTLAB</t>
        </is>
      </c>
      <c r="AB244" s="427" t="inlineStr">
        <is>
          <t>INTERWASHING</t>
        </is>
      </c>
      <c r="AC244" s="508" t="n"/>
      <c r="AD244" s="415" t="inlineStr">
        <is>
          <t>CALIK</t>
        </is>
      </c>
      <c r="AE244" s="508" t="inlineStr">
        <is>
          <t>D7253O019 Rosemary stretch</t>
        </is>
      </c>
      <c r="AF244" s="508" t="n"/>
      <c r="AG244" s="508" t="n"/>
      <c r="AH244" s="508" t="inlineStr">
        <is>
          <t>96% Sustainable fabric</t>
        </is>
      </c>
      <c r="AI244" s="508" t="inlineStr">
        <is>
          <t>96,55% Organic cotton, 2,93% polybutylene terephthalate, 0,52% elastane</t>
        </is>
      </c>
      <c r="AJ244" s="508" t="inlineStr">
        <is>
          <t>11 oz</t>
        </is>
      </c>
      <c r="AK244" s="421" t="inlineStr">
        <is>
          <t>5 / 142</t>
        </is>
      </c>
      <c r="AL244" s="508" t="n"/>
      <c r="AM244" s="508" t="n"/>
      <c r="AN244" s="508" t="n"/>
      <c r="AO244" s="419" t="n"/>
      <c r="AP244" s="419" t="n"/>
      <c r="AQ244" s="419" t="n"/>
      <c r="AR244" s="580" t="n"/>
      <c r="AS244" s="421" t="n"/>
      <c r="AT244" s="421" t="inlineStr">
        <is>
          <t>EUR</t>
        </is>
      </c>
      <c r="AU244" s="421" t="inlineStr">
        <is>
          <t>FOB</t>
        </is>
      </c>
      <c r="AV244" s="421" t="inlineStr">
        <is>
          <t>90 DAYS NETT</t>
        </is>
      </c>
      <c r="AW244" s="421" t="inlineStr">
        <is>
          <t>cfmd</t>
        </is>
      </c>
      <c r="AX244" s="421" t="n">
        <v>22.87639799999999</v>
      </c>
      <c r="AY244" s="421" t="n">
        <v>45</v>
      </c>
      <c r="AZ244" s="421" t="n"/>
      <c r="BA244" s="417" t="n">
        <v>23.5</v>
      </c>
      <c r="BB244" s="422">
        <f>IFERROR(((IF(BA244&gt;0, BA244, IF(AZ244&gt;0, AZ244, 0))))*INDEX(Assumptions!$B:$B,MATCH(Y244,Assumptions!$A:$A,0)),0)</f>
        <v/>
      </c>
      <c r="BC244" s="422">
        <f>IFERROR(((IF(BA244&gt;0, BA244, IF(AZ244&gt;0, AZ244, 0))))*INDEX(Assumptions!$C:$C,MATCH(Y244,Assumptions!$A:$A,0)),0)</f>
        <v/>
      </c>
      <c r="BD244" s="422">
        <f>IFERROR(((IF(BA244&gt;0, BA244, IF(AZ244&gt;0, AZ244, 0))))*INDEX(Assumptions!$D:$D,MATCH(Y244,Assumptions!$A:$A,0)),0)</f>
        <v/>
      </c>
      <c r="BE244" s="422">
        <f>IFERROR(((IF(BA244&gt;0, BA244, IF(AZ244&gt;0, AZ244, 0))))*INDEX(Assumptions!$G:$G,MATCH(Z244,Assumptions!$F:$F,0)),0)</f>
        <v/>
      </c>
      <c r="BF244" s="422">
        <f>SUM(BB244:BE244)</f>
        <v/>
      </c>
      <c r="BG244" s="423">
        <f>IFERROR(INDEX(Assumptions!$B:$B,MATCH(Y244,Assumptions!$A:$A,0))+INDEX(Assumptions!$C:$C,MATCH(Y244,Assumptions!$A:$A,0))+INDEX(Assumptions!$D:$D,MATCH(Y244,Assumptions!$A:$A,0))+INDEX(Assumptions!$G:$G,MATCH(Z244,Assumptions!$F:$F,0)),0)</f>
        <v/>
      </c>
      <c r="BH244" s="421">
        <f>((IF(BA244&gt;0, BA244, IF(AZ244&gt;0, AZ244, 0))))+BF244</f>
        <v/>
      </c>
      <c r="BI244" s="421">
        <f>BL244/BK244</f>
        <v/>
      </c>
      <c r="BJ244" s="421">
        <f>BL244/2.38</f>
        <v/>
      </c>
      <c r="BK244" s="508" t="n">
        <v>2.5</v>
      </c>
      <c r="BL244" s="421" t="n">
        <v>129.95</v>
      </c>
      <c r="BM244" s="510">
        <f>IF(SUM(AZ244:BA244)=0,0,(BI244-BH244)/BI244)</f>
        <v/>
      </c>
      <c r="BN244" s="421">
        <f>AY244*CA244</f>
        <v/>
      </c>
      <c r="BO244" s="421" t="n"/>
      <c r="BP244" s="421" t="n"/>
      <c r="BQ244" s="425" t="n"/>
      <c r="BR244" s="528" t="n"/>
      <c r="BS244" s="425" t="n"/>
      <c r="BT244" s="427" t="n"/>
      <c r="BU244" s="425" t="n"/>
      <c r="BV244" s="425" t="n"/>
      <c r="BW244" s="425" t="n"/>
      <c r="BX244" s="427" t="n"/>
      <c r="BY244" s="427" t="n"/>
      <c r="BZ244" s="427" t="n"/>
      <c r="CA244" s="508" t="n">
        <v>0</v>
      </c>
      <c r="CB244" s="429" t="n"/>
      <c r="CC244" s="429" t="n"/>
      <c r="CD244" s="430" t="n"/>
      <c r="CE244" s="675" t="n"/>
      <c r="CF244" s="675" t="n"/>
      <c r="CG244" s="675" t="inlineStr">
        <is>
          <t>Royal Core</t>
        </is>
      </c>
      <c r="CH244" s="676" t="inlineStr">
        <is>
          <t>N/A</t>
        </is>
      </c>
      <c r="CI244" s="676" t="n"/>
      <c r="CJ244" s="433" t="inlineStr">
        <is>
          <t>N/A</t>
        </is>
      </c>
      <c r="CK244" s="690" t="n"/>
      <c r="CL244" s="435" t="n"/>
      <c r="CM244" s="435" t="n"/>
      <c r="CN244" s="435" t="inlineStr">
        <is>
          <t>n/a</t>
        </is>
      </c>
      <c r="CO244" s="435" t="n"/>
      <c r="CP244" s="435" t="n"/>
      <c r="CQ244" s="430" t="inlineStr">
        <is>
          <t>-</t>
        </is>
      </c>
      <c r="CR244" s="430" t="n"/>
      <c r="CS244" s="429" t="n"/>
      <c r="CT244" s="675" t="n"/>
      <c r="CU244" s="675" t="n"/>
      <c r="CV244" s="490" t="n"/>
      <c r="CW244" s="438" t="n"/>
      <c r="CX244" s="438" t="n"/>
      <c r="CY244" s="438" t="n">
        <v>0</v>
      </c>
      <c r="CZ244" s="439">
        <f>CY244*AR244</f>
        <v/>
      </c>
      <c r="DA244" s="438" t="n"/>
      <c r="DB244" s="438" t="n"/>
      <c r="DC244" s="438" t="n"/>
      <c r="DD244" s="438" t="inlineStr">
        <is>
          <t>-</t>
        </is>
      </c>
      <c r="DE244" s="678">
        <f>CY244*BI244</f>
        <v/>
      </c>
      <c r="DF244" s="678">
        <f>DE244-(CY244*BH244)</f>
        <v/>
      </c>
      <c r="DG244" s="568" t="n"/>
      <c r="DH244" s="568" t="n"/>
      <c r="DI244" s="568" t="n"/>
      <c r="DJ244" s="568" t="n"/>
      <c r="DK244" s="568" t="n"/>
      <c r="DL244" s="568" t="n"/>
      <c r="DM244" s="568" t="n"/>
      <c r="DN244" s="568" t="n"/>
      <c r="DO244" s="568" t="n"/>
      <c r="DP244" s="568" t="n"/>
    </row>
    <row customFormat="1" customHeight="1" ht="15" r="245" s="584">
      <c r="A245" s="532" t="inlineStr">
        <is>
          <t>K999901201</t>
        </is>
      </c>
      <c r="B245" s="415" t="n">
        <v>2010102409</v>
      </c>
      <c r="C245" s="404" t="inlineStr">
        <is>
          <t>RINSED</t>
        </is>
      </c>
      <c r="D245" s="415" t="inlineStr">
        <is>
          <t>DIDO</t>
        </is>
      </c>
      <c r="E245" s="415" t="inlineStr">
        <is>
          <t>RINSE</t>
        </is>
      </c>
      <c r="F245" s="415" t="inlineStr">
        <is>
          <t>Core</t>
        </is>
      </c>
      <c r="G245" s="405" t="n"/>
      <c r="H245" s="674" t="n"/>
      <c r="I245" s="415" t="n"/>
      <c r="J245" s="415" t="inlineStr">
        <is>
          <t>JEANS</t>
        </is>
      </c>
      <c r="K245" s="415" t="n">
        <v>62046231</v>
      </c>
      <c r="L245" s="409" t="inlineStr">
        <is>
          <t>Women's or girls' cotton denim trousers and breeches (excl. industrial and occupational, bib and brace overalls and panties)</t>
        </is>
      </c>
      <c r="M245" s="524" t="inlineStr">
        <is>
          <t>WOMEN</t>
        </is>
      </c>
      <c r="N245" s="532" t="n"/>
      <c r="O245" s="411" t="n"/>
      <c r="P245" s="508" t="inlineStr">
        <is>
          <t>NON BLEACH</t>
        </is>
      </c>
      <c r="Q245" s="508" t="n"/>
      <c r="R245" s="508" t="inlineStr">
        <is>
          <t>BASIC</t>
        </is>
      </c>
      <c r="S245" s="508" t="inlineStr">
        <is>
          <t>REGULAR SLIM</t>
        </is>
      </c>
      <c r="T245" s="508" t="inlineStr">
        <is>
          <t>24-32</t>
        </is>
      </c>
      <c r="U245" s="508" t="inlineStr">
        <is>
          <t>30-32-34</t>
        </is>
      </c>
      <c r="V245" s="415" t="inlineStr">
        <is>
          <t>C/O</t>
        </is>
      </c>
      <c r="W245" s="415" t="inlineStr">
        <is>
          <t>C/O</t>
        </is>
      </c>
      <c r="X245" s="415" t="inlineStr">
        <is>
          <t>ROYAL CORE</t>
        </is>
      </c>
      <c r="Y245" s="427" t="inlineStr">
        <is>
          <t>TUNISIA</t>
        </is>
      </c>
      <c r="Z245" s="427" t="inlineStr">
        <is>
          <t>ARTLAB</t>
        </is>
      </c>
      <c r="AA245" s="427" t="inlineStr">
        <is>
          <t>ARTLAB</t>
        </is>
      </c>
      <c r="AB245" s="427" t="inlineStr">
        <is>
          <t>INTERWASHING</t>
        </is>
      </c>
      <c r="AC245" s="508" t="n"/>
      <c r="AD245" s="415" t="inlineStr">
        <is>
          <t>ORTA</t>
        </is>
      </c>
      <c r="AE245" s="508" t="inlineStr">
        <is>
          <t>9541B-43</t>
        </is>
      </c>
      <c r="AF245" s="508" t="n"/>
      <c r="AG245" s="508" t="n"/>
      <c r="AH245" s="508" t="inlineStr">
        <is>
          <t>98% Sustainable fabric</t>
        </is>
      </c>
      <c r="AI245" s="508" t="inlineStr">
        <is>
          <t>98% Organic cotton, 2% elastane</t>
        </is>
      </c>
      <c r="AJ245" s="508" t="inlineStr">
        <is>
          <t>12 oz</t>
        </is>
      </c>
      <c r="AK245" s="421" t="inlineStr">
        <is>
          <t>4,8 / 145</t>
        </is>
      </c>
      <c r="AL245" s="508" t="n"/>
      <c r="AM245" s="508" t="n"/>
      <c r="AN245" s="508" t="n"/>
      <c r="AO245" s="419" t="n"/>
      <c r="AP245" s="419" t="n"/>
      <c r="AQ245" s="419" t="n"/>
      <c r="AR245" s="580" t="n"/>
      <c r="AS245" s="421" t="n"/>
      <c r="AT245" s="421" t="inlineStr">
        <is>
          <t>EUR</t>
        </is>
      </c>
      <c r="AU245" s="421" t="inlineStr">
        <is>
          <t>FOB</t>
        </is>
      </c>
      <c r="AV245" s="421" t="inlineStr">
        <is>
          <t>90 DAYS NETT</t>
        </is>
      </c>
      <c r="AW245" s="421" t="inlineStr">
        <is>
          <t>cfmd</t>
        </is>
      </c>
      <c r="AX245" s="421" t="n">
        <v>17.595198</v>
      </c>
      <c r="AY245" s="421" t="n">
        <v>45</v>
      </c>
      <c r="AZ245" s="421" t="n"/>
      <c r="BA245" s="417" t="n">
        <v>17.4</v>
      </c>
      <c r="BB245" s="422">
        <f>IFERROR(((IF(BA245&gt;0, BA245, IF(AZ245&gt;0, AZ245, 0))))*INDEX(Assumptions!$B:$B,MATCH(Y245,Assumptions!$A:$A,0)),0)</f>
        <v/>
      </c>
      <c r="BC245" s="422">
        <f>IFERROR(((IF(BA245&gt;0, BA245, IF(AZ245&gt;0, AZ245, 0))))*INDEX(Assumptions!$C:$C,MATCH(Y245,Assumptions!$A:$A,0)),0)</f>
        <v/>
      </c>
      <c r="BD245" s="422">
        <f>IFERROR(((IF(BA245&gt;0, BA245, IF(AZ245&gt;0, AZ245, 0))))*INDEX(Assumptions!$D:$D,MATCH(Y245,Assumptions!$A:$A,0)),0)</f>
        <v/>
      </c>
      <c r="BE245" s="422">
        <f>IFERROR(((IF(BA245&gt;0, BA245, IF(AZ245&gt;0, AZ245, 0))))*INDEX(Assumptions!$G:$G,MATCH(Z245,Assumptions!$F:$F,0)),0)</f>
        <v/>
      </c>
      <c r="BF245" s="422">
        <f>SUM(BB245:BE245)</f>
        <v/>
      </c>
      <c r="BG245" s="423">
        <f>IFERROR(INDEX(Assumptions!$B:$B,MATCH(Y245,Assumptions!$A:$A,0))+INDEX(Assumptions!$C:$C,MATCH(Y245,Assumptions!$A:$A,0))+INDEX(Assumptions!$D:$D,MATCH(Y245,Assumptions!$A:$A,0))+INDEX(Assumptions!$G:$G,MATCH(Z245,Assumptions!$F:$F,0)),0)</f>
        <v/>
      </c>
      <c r="BH245" s="421">
        <f>((IF(BA245&gt;0, BA245, IF(AZ245&gt;0, AZ245, 0))))+BF245</f>
        <v/>
      </c>
      <c r="BI245" s="421">
        <f>BL245/BK245</f>
        <v/>
      </c>
      <c r="BJ245" s="421">
        <f>BL245/2.38</f>
        <v/>
      </c>
      <c r="BK245" s="508" t="n">
        <v>2.5</v>
      </c>
      <c r="BL245" s="421" t="n">
        <v>99.95</v>
      </c>
      <c r="BM245" s="510">
        <f>IF(SUM(AZ245:BA245)=0,0,(BI245-BH245)/BI245)</f>
        <v/>
      </c>
      <c r="BN245" s="421">
        <f>AY245*CA245</f>
        <v/>
      </c>
      <c r="BO245" s="421" t="n"/>
      <c r="BP245" s="421" t="n"/>
      <c r="BQ245" s="425" t="n"/>
      <c r="BR245" s="528" t="n"/>
      <c r="BS245" s="425" t="n"/>
      <c r="BT245" s="427" t="n"/>
      <c r="BU245" s="425" t="n"/>
      <c r="BV245" s="425" t="n"/>
      <c r="BW245" s="425" t="n"/>
      <c r="BX245" s="427" t="n"/>
      <c r="BY245" s="427" t="n"/>
      <c r="BZ245" s="427" t="n"/>
      <c r="CA245" s="508" t="n">
        <v>0</v>
      </c>
      <c r="CB245" s="429" t="n"/>
      <c r="CC245" s="429" t="n"/>
      <c r="CD245" s="430" t="n"/>
      <c r="CE245" s="675" t="n"/>
      <c r="CF245" s="675" t="n"/>
      <c r="CG245" s="675" t="inlineStr">
        <is>
          <t>Royal Core</t>
        </is>
      </c>
      <c r="CH245" s="676" t="inlineStr">
        <is>
          <t>N/A</t>
        </is>
      </c>
      <c r="CI245" s="676" t="n"/>
      <c r="CJ245" s="433" t="inlineStr">
        <is>
          <t>N/A</t>
        </is>
      </c>
      <c r="CK245" s="690" t="n"/>
      <c r="CL245" s="435" t="n"/>
      <c r="CM245" s="435" t="n"/>
      <c r="CN245" s="435" t="n">
        <v>42858</v>
      </c>
      <c r="CO245" s="435" t="n"/>
      <c r="CP245" s="435" t="n"/>
      <c r="CQ245" s="430" t="n">
        <v>42921</v>
      </c>
      <c r="CR245" s="430" t="inlineStr">
        <is>
          <t>Tunisia</t>
        </is>
      </c>
      <c r="CS245" s="429" t="n">
        <v>5</v>
      </c>
      <c r="CT245" s="675" t="inlineStr">
        <is>
          <t>pocketbag print missing</t>
        </is>
      </c>
      <c r="CU245" s="675" t="n"/>
      <c r="CV245" s="490" t="n"/>
      <c r="CW245" s="438" t="n"/>
      <c r="CX245" s="438" t="n"/>
      <c r="CY245" s="438" t="n">
        <v>134</v>
      </c>
      <c r="CZ245" s="439">
        <f>CY245*AR245</f>
        <v/>
      </c>
      <c r="DA245" s="438" t="n"/>
      <c r="DB245" s="438" t="n"/>
      <c r="DC245" s="438" t="n"/>
      <c r="DD245" s="438" t="n">
        <v>4013379</v>
      </c>
      <c r="DE245" s="678">
        <f>CY245*BI245</f>
        <v/>
      </c>
      <c r="DF245" s="678">
        <f>DE245-(CY245*BH245)</f>
        <v/>
      </c>
    </row>
    <row customFormat="1" customHeight="1" ht="15" r="246" s="584">
      <c r="A246" s="532" t="inlineStr">
        <is>
          <t>K999901202</t>
        </is>
      </c>
      <c r="B246" s="415" t="n">
        <v>2010102410</v>
      </c>
      <c r="C246" s="404" t="inlineStr">
        <is>
          <t>D.USED</t>
        </is>
      </c>
      <c r="D246" s="415" t="inlineStr">
        <is>
          <t>DIDO</t>
        </is>
      </c>
      <c r="E246" s="415" t="inlineStr">
        <is>
          <t>DARK WORN</t>
        </is>
      </c>
      <c r="F246" s="415" t="inlineStr">
        <is>
          <t>Core</t>
        </is>
      </c>
      <c r="G246" s="405" t="n"/>
      <c r="H246" s="674" t="n"/>
      <c r="I246" s="415" t="n"/>
      <c r="J246" s="415" t="inlineStr">
        <is>
          <t>JEANS</t>
        </is>
      </c>
      <c r="K246" s="415" t="n">
        <v>62046231</v>
      </c>
      <c r="L246" s="409" t="inlineStr">
        <is>
          <t>Women's or girls' cotton denim trousers and breeches (excl. industrial and occupational, bib and brace overalls and panties)</t>
        </is>
      </c>
      <c r="M246" s="524" t="inlineStr">
        <is>
          <t>WOMEN</t>
        </is>
      </c>
      <c r="N246" s="532" t="n"/>
      <c r="O246" s="411" t="n"/>
      <c r="P246" s="508" t="inlineStr">
        <is>
          <t>PP SPRAY + RESIN</t>
        </is>
      </c>
      <c r="Q246" s="508" t="n"/>
      <c r="R246" s="508" t="inlineStr">
        <is>
          <t>BASIC</t>
        </is>
      </c>
      <c r="S246" s="508" t="inlineStr">
        <is>
          <t>REGULAR SLIM</t>
        </is>
      </c>
      <c r="T246" s="508" t="inlineStr">
        <is>
          <t>24-32</t>
        </is>
      </c>
      <c r="U246" s="508" t="inlineStr">
        <is>
          <t>30-32-34</t>
        </is>
      </c>
      <c r="V246" s="415" t="inlineStr">
        <is>
          <t>C/O</t>
        </is>
      </c>
      <c r="W246" s="415" t="inlineStr">
        <is>
          <t>C/O</t>
        </is>
      </c>
      <c r="X246" s="415" t="inlineStr">
        <is>
          <t>ROYAL CORE</t>
        </is>
      </c>
      <c r="Y246" s="427" t="inlineStr">
        <is>
          <t>TUNISIA</t>
        </is>
      </c>
      <c r="Z246" s="427" t="inlineStr">
        <is>
          <t>ARTLAB</t>
        </is>
      </c>
      <c r="AA246" s="427" t="inlineStr">
        <is>
          <t>ARTLAB</t>
        </is>
      </c>
      <c r="AB246" s="427" t="inlineStr">
        <is>
          <t>INTERWASHING</t>
        </is>
      </c>
      <c r="AC246" s="508" t="n"/>
      <c r="AD246" s="415" t="inlineStr">
        <is>
          <t>ORTA</t>
        </is>
      </c>
      <c r="AE246" s="508" t="inlineStr">
        <is>
          <t>9541B-43</t>
        </is>
      </c>
      <c r="AF246" s="508" t="n"/>
      <c r="AG246" s="508" t="n"/>
      <c r="AH246" s="508" t="inlineStr">
        <is>
          <t>98% Sustainable fabric</t>
        </is>
      </c>
      <c r="AI246" s="508" t="inlineStr">
        <is>
          <t>98% Organic cotton, 2% elastane</t>
        </is>
      </c>
      <c r="AJ246" s="508" t="inlineStr">
        <is>
          <t>12 oz</t>
        </is>
      </c>
      <c r="AK246" s="421" t="inlineStr">
        <is>
          <t>4,8 / 145</t>
        </is>
      </c>
      <c r="AL246" s="508" t="n"/>
      <c r="AM246" s="508" t="n"/>
      <c r="AN246" s="508" t="n"/>
      <c r="AO246" s="419" t="n"/>
      <c r="AP246" s="419" t="n"/>
      <c r="AQ246" s="419" t="n"/>
      <c r="AR246" s="580" t="n"/>
      <c r="AS246" s="421" t="n"/>
      <c r="AT246" s="421" t="inlineStr">
        <is>
          <t>EUR</t>
        </is>
      </c>
      <c r="AU246" s="421" t="inlineStr">
        <is>
          <t>FOB</t>
        </is>
      </c>
      <c r="AV246" s="421" t="inlineStr">
        <is>
          <t>90 DAYS NETT</t>
        </is>
      </c>
      <c r="AW246" s="421" t="inlineStr">
        <is>
          <t>cfmd</t>
        </is>
      </c>
      <c r="AX246" s="421" t="n">
        <v>21.115998</v>
      </c>
      <c r="AY246" s="421" t="n">
        <v>45</v>
      </c>
      <c r="AZ246" s="421" t="n"/>
      <c r="BA246" s="417" t="n">
        <v>22.6</v>
      </c>
      <c r="BB246" s="422">
        <f>IFERROR(((IF(BA246&gt;0, BA246, IF(AZ246&gt;0, AZ246, 0))))*INDEX(Assumptions!$B:$B,MATCH(Y246,Assumptions!$A:$A,0)),0)</f>
        <v/>
      </c>
      <c r="BC246" s="422">
        <f>IFERROR(((IF(BA246&gt;0, BA246, IF(AZ246&gt;0, AZ246, 0))))*INDEX(Assumptions!$C:$C,MATCH(Y246,Assumptions!$A:$A,0)),0)</f>
        <v/>
      </c>
      <c r="BD246" s="422">
        <f>IFERROR(((IF(BA246&gt;0, BA246, IF(AZ246&gt;0, AZ246, 0))))*INDEX(Assumptions!$D:$D,MATCH(Y246,Assumptions!$A:$A,0)),0)</f>
        <v/>
      </c>
      <c r="BE246" s="422">
        <f>IFERROR(((IF(BA246&gt;0, BA246, IF(AZ246&gt;0, AZ246, 0))))*INDEX(Assumptions!$G:$G,MATCH(Z246,Assumptions!$F:$F,0)),0)</f>
        <v/>
      </c>
      <c r="BF246" s="422">
        <f>SUM(BB246:BE246)</f>
        <v/>
      </c>
      <c r="BG246" s="423">
        <f>IFERROR(INDEX(Assumptions!$B:$B,MATCH(Y246,Assumptions!$A:$A,0))+INDEX(Assumptions!$C:$C,MATCH(Y246,Assumptions!$A:$A,0))+INDEX(Assumptions!$D:$D,MATCH(Y246,Assumptions!$A:$A,0))+INDEX(Assumptions!$G:$G,MATCH(Z246,Assumptions!$F:$F,0)),0)</f>
        <v/>
      </c>
      <c r="BH246" s="421">
        <f>((IF(BA246&gt;0, BA246, IF(AZ246&gt;0, AZ246, 0))))+BF246</f>
        <v/>
      </c>
      <c r="BI246" s="421">
        <f>BL246/BK246</f>
        <v/>
      </c>
      <c r="BJ246" s="421">
        <f>BL246/2.38</f>
        <v/>
      </c>
      <c r="BK246" s="508" t="n">
        <v>2.5</v>
      </c>
      <c r="BL246" s="421" t="n">
        <v>119.95</v>
      </c>
      <c r="BM246" s="510">
        <f>IF(SUM(AZ246:BA246)=0,0,(BI246-BH246)/BI246)</f>
        <v/>
      </c>
      <c r="BN246" s="421">
        <f>AY246*CA246</f>
        <v/>
      </c>
      <c r="BO246" s="421" t="n"/>
      <c r="BP246" s="421" t="n"/>
      <c r="BQ246" s="425" t="n"/>
      <c r="BR246" s="528" t="n"/>
      <c r="BS246" s="425" t="n"/>
      <c r="BT246" s="427" t="n"/>
      <c r="BU246" s="425" t="n"/>
      <c r="BV246" s="425" t="n"/>
      <c r="BW246" s="425" t="n"/>
      <c r="BX246" s="427" t="n"/>
      <c r="BY246" s="427" t="n"/>
      <c r="BZ246" s="427" t="n"/>
      <c r="CA246" s="508" t="n">
        <v>0</v>
      </c>
      <c r="CB246" s="429" t="n"/>
      <c r="CC246" s="429" t="n"/>
      <c r="CD246" s="430" t="n"/>
      <c r="CE246" s="675" t="n"/>
      <c r="CF246" s="675" t="n"/>
      <c r="CG246" s="675" t="inlineStr">
        <is>
          <t>Royal Core</t>
        </is>
      </c>
      <c r="CH246" s="676" t="inlineStr">
        <is>
          <t>N/A</t>
        </is>
      </c>
      <c r="CI246" s="676" t="n"/>
      <c r="CJ246" s="433" t="inlineStr">
        <is>
          <t>N/A</t>
        </is>
      </c>
      <c r="CK246" s="690" t="n"/>
      <c r="CL246" s="435" t="n"/>
      <c r="CM246" s="435" t="n"/>
      <c r="CN246" s="435" t="n">
        <v>42858</v>
      </c>
      <c r="CO246" s="435" t="n"/>
      <c r="CP246" s="435" t="n"/>
      <c r="CQ246" s="430" t="n">
        <v>42929</v>
      </c>
      <c r="CR246" s="430" t="inlineStr">
        <is>
          <t>Tunisia</t>
        </is>
      </c>
      <c r="CS246" s="429" t="n">
        <v>5</v>
      </c>
      <c r="CT246" s="675" t="n"/>
      <c r="CU246" s="675" t="n"/>
      <c r="CV246" s="490" t="n"/>
      <c r="CW246" s="438" t="n"/>
      <c r="CX246" s="438" t="n"/>
      <c r="CY246" s="438" t="n">
        <v>205</v>
      </c>
      <c r="CZ246" s="439">
        <f>CY246*AR246</f>
        <v/>
      </c>
      <c r="DA246" s="438" t="n"/>
      <c r="DB246" s="438" t="n"/>
      <c r="DC246" s="438" t="n"/>
      <c r="DD246" s="438" t="n">
        <v>4013378</v>
      </c>
      <c r="DE246" s="678">
        <f>CY246*BI246</f>
        <v/>
      </c>
      <c r="DF246" s="678">
        <f>DE246-(CY246*BH246)</f>
        <v/>
      </c>
    </row>
    <row customFormat="1" customHeight="1" ht="15" r="247" s="584">
      <c r="A247" s="532" t="inlineStr">
        <is>
          <t>K999901203</t>
        </is>
      </c>
      <c r="B247" s="415" t="n">
        <v>2010102411</v>
      </c>
      <c r="C247" s="404" t="inlineStr">
        <is>
          <t>M.USED</t>
        </is>
      </c>
      <c r="D247" s="415" t="inlineStr">
        <is>
          <t>DIDO</t>
        </is>
      </c>
      <c r="E247" s="415" t="inlineStr">
        <is>
          <t>MID INDIGO</t>
        </is>
      </c>
      <c r="F247" s="415" t="inlineStr">
        <is>
          <t>Core</t>
        </is>
      </c>
      <c r="G247" s="405" t="n"/>
      <c r="H247" s="674" t="n"/>
      <c r="I247" s="415" t="inlineStr">
        <is>
          <t>PHASE OUT</t>
        </is>
      </c>
      <c r="J247" s="415" t="inlineStr">
        <is>
          <t>JEANS</t>
        </is>
      </c>
      <c r="K247" s="415" t="n">
        <v>62046231</v>
      </c>
      <c r="L247" s="409" t="inlineStr">
        <is>
          <t>Women's or girls' cotton denim trousers and breeches (excl. industrial and occupational, bib and brace overalls and panties)</t>
        </is>
      </c>
      <c r="M247" s="524" t="inlineStr">
        <is>
          <t>WOMEN</t>
        </is>
      </c>
      <c r="N247" s="532" t="n"/>
      <c r="O247" s="411" t="n"/>
      <c r="P247" s="508" t="inlineStr">
        <is>
          <t>PP SPRAY + RESIN</t>
        </is>
      </c>
      <c r="Q247" s="508" t="n"/>
      <c r="R247" s="508" t="inlineStr">
        <is>
          <t>HIGH</t>
        </is>
      </c>
      <c r="S247" s="508" t="inlineStr">
        <is>
          <t>REGULAR SLIM</t>
        </is>
      </c>
      <c r="T247" s="508" t="inlineStr">
        <is>
          <t>24-32</t>
        </is>
      </c>
      <c r="U247" s="508" t="inlineStr">
        <is>
          <t>30-32-34</t>
        </is>
      </c>
      <c r="V247" s="415" t="inlineStr">
        <is>
          <t>C/O</t>
        </is>
      </c>
      <c r="W247" s="415" t="inlineStr">
        <is>
          <t>C/O</t>
        </is>
      </c>
      <c r="X247" s="415" t="inlineStr">
        <is>
          <t>ROYAL CORE</t>
        </is>
      </c>
      <c r="Y247" s="427" t="inlineStr">
        <is>
          <t>TUNISIA</t>
        </is>
      </c>
      <c r="Z247" s="427" t="inlineStr">
        <is>
          <t>ARTLAB</t>
        </is>
      </c>
      <c r="AA247" s="427" t="inlineStr">
        <is>
          <t>ARTLAB</t>
        </is>
      </c>
      <c r="AB247" s="427" t="inlineStr">
        <is>
          <t>INTERWASHING</t>
        </is>
      </c>
      <c r="AC247" s="508" t="n"/>
      <c r="AD247" s="415" t="inlineStr">
        <is>
          <t>ORTA</t>
        </is>
      </c>
      <c r="AE247" s="508" t="inlineStr">
        <is>
          <t>9541B-43</t>
        </is>
      </c>
      <c r="AF247" s="508" t="n"/>
      <c r="AG247" s="508" t="n"/>
      <c r="AH247" s="508" t="inlineStr">
        <is>
          <t>98% Sustainable fabric</t>
        </is>
      </c>
      <c r="AI247" s="508" t="inlineStr">
        <is>
          <t>98% Organic cotton, 2% elastane</t>
        </is>
      </c>
      <c r="AJ247" s="508" t="inlineStr">
        <is>
          <t>12 oz</t>
        </is>
      </c>
      <c r="AK247" s="421" t="inlineStr">
        <is>
          <t>4,8 / 145</t>
        </is>
      </c>
      <c r="AL247" s="508" t="n"/>
      <c r="AM247" s="508" t="n"/>
      <c r="AN247" s="508" t="n"/>
      <c r="AO247" s="419" t="n"/>
      <c r="AP247" s="419" t="n"/>
      <c r="AQ247" s="419" t="n"/>
      <c r="AR247" s="580" t="n"/>
      <c r="AS247" s="421" t="n"/>
      <c r="AT247" s="421" t="inlineStr">
        <is>
          <t>EUR</t>
        </is>
      </c>
      <c r="AU247" s="421" t="inlineStr">
        <is>
          <t>FOB</t>
        </is>
      </c>
      <c r="AV247" s="421" t="inlineStr">
        <is>
          <t>90 DAYS NETT</t>
        </is>
      </c>
      <c r="AW247" s="421" t="inlineStr">
        <is>
          <t>cfmd</t>
        </is>
      </c>
      <c r="AX247" s="421" t="n">
        <v>22.87639799999999</v>
      </c>
      <c r="AY247" s="421" t="n">
        <v>45</v>
      </c>
      <c r="AZ247" s="421" t="n"/>
      <c r="BA247" s="417" t="n">
        <v>22.6</v>
      </c>
      <c r="BB247" s="422">
        <f>IFERROR(((IF(BA247&gt;0, BA247, IF(AZ247&gt;0, AZ247, 0))))*INDEX(Assumptions!$B:$B,MATCH(Y247,Assumptions!$A:$A,0)),0)</f>
        <v/>
      </c>
      <c r="BC247" s="422">
        <f>IFERROR(((IF(BA247&gt;0, BA247, IF(AZ247&gt;0, AZ247, 0))))*INDEX(Assumptions!$C:$C,MATCH(Y247,Assumptions!$A:$A,0)),0)</f>
        <v/>
      </c>
      <c r="BD247" s="422">
        <f>IFERROR(((IF(BA247&gt;0, BA247, IF(AZ247&gt;0, AZ247, 0))))*INDEX(Assumptions!$D:$D,MATCH(Y247,Assumptions!$A:$A,0)),0)</f>
        <v/>
      </c>
      <c r="BE247" s="422">
        <f>IFERROR(((IF(BA247&gt;0, BA247, IF(AZ247&gt;0, AZ247, 0))))*INDEX(Assumptions!$G:$G,MATCH(Z247,Assumptions!$F:$F,0)),0)</f>
        <v/>
      </c>
      <c r="BF247" s="422">
        <f>SUM(BB247:BE247)</f>
        <v/>
      </c>
      <c r="BG247" s="423">
        <f>IFERROR(INDEX(Assumptions!$B:$B,MATCH(Y247,Assumptions!$A:$A,0))+INDEX(Assumptions!$C:$C,MATCH(Y247,Assumptions!$A:$A,0))+INDEX(Assumptions!$D:$D,MATCH(Y247,Assumptions!$A:$A,0))+INDEX(Assumptions!$G:$G,MATCH(Z247,Assumptions!$F:$F,0)),0)</f>
        <v/>
      </c>
      <c r="BH247" s="421">
        <f>((IF(BA247&gt;0, BA247, IF(AZ247&gt;0, AZ247, 0))))+BF247</f>
        <v/>
      </c>
      <c r="BI247" s="421">
        <f>BL247/BK247</f>
        <v/>
      </c>
      <c r="BJ247" s="421">
        <f>BL247/2.38</f>
        <v/>
      </c>
      <c r="BK247" s="508" t="n">
        <v>2.5</v>
      </c>
      <c r="BL247" s="421" t="n">
        <v>129.95</v>
      </c>
      <c r="BM247" s="510">
        <f>IF(SUM(AZ247:BA247)=0,0,(BI247-BH247)/BI247)</f>
        <v/>
      </c>
      <c r="BN247" s="421">
        <f>AY247*CA247</f>
        <v/>
      </c>
      <c r="BO247" s="421" t="n"/>
      <c r="BP247" s="421" t="n"/>
      <c r="BQ247" s="425" t="n"/>
      <c r="BR247" s="528" t="n"/>
      <c r="BS247" s="425" t="n"/>
      <c r="BT247" s="427" t="n"/>
      <c r="BU247" s="425" t="n"/>
      <c r="BV247" s="425" t="n"/>
      <c r="BW247" s="425" t="n"/>
      <c r="BX247" s="427" t="n"/>
      <c r="BY247" s="427" t="n"/>
      <c r="BZ247" s="427" t="n"/>
      <c r="CA247" s="508" t="n">
        <v>0</v>
      </c>
      <c r="CB247" s="429" t="n"/>
      <c r="CC247" s="429" t="n"/>
      <c r="CD247" s="430" t="n"/>
      <c r="CE247" s="675" t="n"/>
      <c r="CF247" s="675" t="n"/>
      <c r="CG247" s="675" t="inlineStr">
        <is>
          <t>Royal Core</t>
        </is>
      </c>
      <c r="CH247" s="676" t="inlineStr">
        <is>
          <t>N/A</t>
        </is>
      </c>
      <c r="CI247" s="676" t="n"/>
      <c r="CJ247" s="433" t="inlineStr">
        <is>
          <t>N/A</t>
        </is>
      </c>
      <c r="CK247" s="690" t="n"/>
      <c r="CL247" s="435" t="n"/>
      <c r="CM247" s="435" t="n"/>
      <c r="CN247" s="435" t="n">
        <v>42858</v>
      </c>
      <c r="CO247" s="435" t="n"/>
      <c r="CP247" s="435" t="n"/>
      <c r="CQ247" s="430" t="n">
        <v>42950</v>
      </c>
      <c r="CR247" s="430" t="inlineStr">
        <is>
          <t>Tunisia</t>
        </is>
      </c>
      <c r="CS247" s="429" t="inlineStr">
        <is>
          <t>5</t>
        </is>
      </c>
      <c r="CT247" s="675" t="inlineStr">
        <is>
          <t>inseam - 1.5 to 2cm too short</t>
        </is>
      </c>
      <c r="CU247" s="675" t="inlineStr">
        <is>
          <t>inseam - 1.5 to -2cm too short</t>
        </is>
      </c>
      <c r="CV247" s="490" t="n"/>
      <c r="CW247" s="438" t="n"/>
      <c r="CX247" s="438" t="n"/>
      <c r="CY247" s="438" t="n">
        <v>178</v>
      </c>
      <c r="CZ247" s="439">
        <f>CY247*AR247</f>
        <v/>
      </c>
      <c r="DA247" s="438" t="n"/>
      <c r="DB247" s="438" t="n"/>
      <c r="DC247" s="438" t="n"/>
      <c r="DD247" s="438" t="n">
        <v>4013241</v>
      </c>
      <c r="DE247" s="678">
        <f>CY247*BI247</f>
        <v/>
      </c>
      <c r="DF247" s="678">
        <f>DE247-(CY247*BH247)</f>
        <v/>
      </c>
      <c r="DG247" s="530" t="n"/>
      <c r="DH247" s="530" t="n"/>
      <c r="DI247" s="530" t="n"/>
      <c r="DJ247" s="530" t="n"/>
      <c r="DK247" s="530" t="n"/>
      <c r="DL247" s="530" t="n"/>
      <c r="DM247" s="530" t="n"/>
      <c r="DN247" s="530" t="n"/>
      <c r="DO247" s="530" t="n"/>
      <c r="DP247" s="530" t="n"/>
    </row>
    <row customFormat="1" customHeight="1" ht="15" r="248" s="584">
      <c r="A248" s="532" t="inlineStr">
        <is>
          <t>K999901206</t>
        </is>
      </c>
      <c r="B248" s="415" t="n">
        <v>2010102419</v>
      </c>
      <c r="C248" s="404" t="inlineStr">
        <is>
          <t>L.USED</t>
        </is>
      </c>
      <c r="D248" s="415" t="inlineStr">
        <is>
          <t>DIDO</t>
        </is>
      </c>
      <c r="E248" s="415" t="inlineStr">
        <is>
          <t>ELECTRIC BLUE</t>
        </is>
      </c>
      <c r="F248" s="415" t="inlineStr">
        <is>
          <t>Core</t>
        </is>
      </c>
      <c r="G248" s="405" t="n"/>
      <c r="H248" s="674" t="n"/>
      <c r="I248" s="415" t="inlineStr">
        <is>
          <t>PHASE OUT ?? Germany</t>
        </is>
      </c>
      <c r="J248" s="415" t="inlineStr">
        <is>
          <t>JEANS</t>
        </is>
      </c>
      <c r="K248" s="415" t="n">
        <v>62046231</v>
      </c>
      <c r="L248" s="409" t="inlineStr">
        <is>
          <t>Women's or girls' cotton denim trousers and breeches (excl. industrial and occupational, bib and brace overalls and panties)</t>
        </is>
      </c>
      <c r="M248" s="524" t="inlineStr">
        <is>
          <t>WOMEN</t>
        </is>
      </c>
      <c r="N248" s="532" t="n"/>
      <c r="O248" s="411" t="n"/>
      <c r="P248" s="508" t="inlineStr">
        <is>
          <t>PP SPRAY</t>
        </is>
      </c>
      <c r="Q248" s="508" t="n"/>
      <c r="R248" s="508" t="inlineStr">
        <is>
          <t>HIGH</t>
        </is>
      </c>
      <c r="S248" s="508" t="inlineStr">
        <is>
          <t>REGULAR SLIM</t>
        </is>
      </c>
      <c r="T248" s="508" t="inlineStr">
        <is>
          <t>24-32</t>
        </is>
      </c>
      <c r="U248" s="508" t="inlineStr">
        <is>
          <t>30-32-34</t>
        </is>
      </c>
      <c r="V248" s="415" t="inlineStr">
        <is>
          <t>C/O</t>
        </is>
      </c>
      <c r="W248" s="415" t="inlineStr">
        <is>
          <t>C/O</t>
        </is>
      </c>
      <c r="X248" s="415" t="inlineStr">
        <is>
          <t>ROYAL CORE</t>
        </is>
      </c>
      <c r="Y248" s="427" t="inlineStr">
        <is>
          <t>TUNISIA</t>
        </is>
      </c>
      <c r="Z248" s="427" t="inlineStr">
        <is>
          <t>ARTLAB</t>
        </is>
      </c>
      <c r="AA248" s="427" t="inlineStr">
        <is>
          <t>ARTLAB</t>
        </is>
      </c>
      <c r="AB248" s="427" t="inlineStr">
        <is>
          <t>INTERWASHING</t>
        </is>
      </c>
      <c r="AC248" s="508" t="n"/>
      <c r="AD248" s="415" t="inlineStr">
        <is>
          <t>CALIK</t>
        </is>
      </c>
      <c r="AE248" s="508" t="inlineStr">
        <is>
          <t>D7253O019 Rosemary stretch</t>
        </is>
      </c>
      <c r="AF248" s="508" t="n"/>
      <c r="AG248" s="508" t="n"/>
      <c r="AH248" s="508" t="inlineStr">
        <is>
          <t>96% Sustainable fabric</t>
        </is>
      </c>
      <c r="AI248" s="508" t="inlineStr">
        <is>
          <t>96,55% Organic cotton, 2,93% polybutylene terephthalate, 0,52% elastane</t>
        </is>
      </c>
      <c r="AJ248" s="508" t="inlineStr">
        <is>
          <t>11 oz</t>
        </is>
      </c>
      <c r="AK248" s="421" t="inlineStr">
        <is>
          <t>5 / 142</t>
        </is>
      </c>
      <c r="AL248" s="508" t="n"/>
      <c r="AM248" s="508" t="n"/>
      <c r="AN248" s="508" t="n"/>
      <c r="AO248" s="419" t="n"/>
      <c r="AP248" s="419" t="n"/>
      <c r="AQ248" s="419" t="n"/>
      <c r="AR248" s="580" t="n"/>
      <c r="AS248" s="421" t="n"/>
      <c r="AT248" s="421" t="inlineStr">
        <is>
          <t>EUR</t>
        </is>
      </c>
      <c r="AU248" s="421" t="inlineStr">
        <is>
          <t>FOB</t>
        </is>
      </c>
      <c r="AV248" s="421" t="inlineStr">
        <is>
          <t>90 DAYS NETT</t>
        </is>
      </c>
      <c r="AW248" s="421" t="inlineStr">
        <is>
          <t>cfmd</t>
        </is>
      </c>
      <c r="AX248" s="421" t="n">
        <v>22.87639799999999</v>
      </c>
      <c r="AY248" s="421" t="n">
        <v>45</v>
      </c>
      <c r="AZ248" s="421" t="n"/>
      <c r="BA248" s="417" t="n">
        <v>23.5</v>
      </c>
      <c r="BB248" s="422">
        <f>IFERROR(((IF(BA248&gt;0, BA248, IF(AZ248&gt;0, AZ248, 0))))*INDEX(Assumptions!$B:$B,MATCH(Y248,Assumptions!$A:$A,0)),0)</f>
        <v/>
      </c>
      <c r="BC248" s="422">
        <f>IFERROR(((IF(BA248&gt;0, BA248, IF(AZ248&gt;0, AZ248, 0))))*INDEX(Assumptions!$C:$C,MATCH(Y248,Assumptions!$A:$A,0)),0)</f>
        <v/>
      </c>
      <c r="BD248" s="422">
        <f>IFERROR(((IF(BA248&gt;0, BA248, IF(AZ248&gt;0, AZ248, 0))))*INDEX(Assumptions!$D:$D,MATCH(Y248,Assumptions!$A:$A,0)),0)</f>
        <v/>
      </c>
      <c r="BE248" s="422">
        <f>IFERROR(((IF(BA248&gt;0, BA248, IF(AZ248&gt;0, AZ248, 0))))*INDEX(Assumptions!$G:$G,MATCH(Z248,Assumptions!$F:$F,0)),0)</f>
        <v/>
      </c>
      <c r="BF248" s="422">
        <f>SUM(BB248:BE248)</f>
        <v/>
      </c>
      <c r="BG248" s="423">
        <f>IFERROR(INDEX(Assumptions!$B:$B,MATCH(Y248,Assumptions!$A:$A,0))+INDEX(Assumptions!$C:$C,MATCH(Y248,Assumptions!$A:$A,0))+INDEX(Assumptions!$D:$D,MATCH(Y248,Assumptions!$A:$A,0))+INDEX(Assumptions!$G:$G,MATCH(Z248,Assumptions!$F:$F,0)),0)</f>
        <v/>
      </c>
      <c r="BH248" s="421">
        <f>((IF(BA248&gt;0, BA248, IF(AZ248&gt;0, AZ248, 0))))+BF248</f>
        <v/>
      </c>
      <c r="BI248" s="421">
        <f>BL248/BK248</f>
        <v/>
      </c>
      <c r="BJ248" s="421">
        <f>BL248/2.38</f>
        <v/>
      </c>
      <c r="BK248" s="508" t="n">
        <v>2.5</v>
      </c>
      <c r="BL248" s="421" t="n">
        <v>129.95</v>
      </c>
      <c r="BM248" s="510">
        <f>IF(SUM(AZ248:BA248)=0,0,(BI248-BH248)/BI248)</f>
        <v/>
      </c>
      <c r="BN248" s="421">
        <f>AY248*CA248</f>
        <v/>
      </c>
      <c r="BO248" s="421" t="n"/>
      <c r="BP248" s="421" t="n"/>
      <c r="BQ248" s="425" t="n"/>
      <c r="BR248" s="528" t="n"/>
      <c r="BS248" s="425" t="n"/>
      <c r="BT248" s="427" t="n"/>
      <c r="BU248" s="425" t="n"/>
      <c r="BV248" s="425" t="n"/>
      <c r="BW248" s="425" t="n"/>
      <c r="BX248" s="427" t="n"/>
      <c r="BY248" s="427" t="n"/>
      <c r="BZ248" s="427" t="n"/>
      <c r="CA248" s="508" t="n">
        <v>0</v>
      </c>
      <c r="CB248" s="429" t="n"/>
      <c r="CC248" s="429" t="n"/>
      <c r="CD248" s="430" t="n"/>
      <c r="CE248" s="675" t="n"/>
      <c r="CF248" s="675" t="n"/>
      <c r="CG248" s="675" t="inlineStr">
        <is>
          <t>Royal Core</t>
        </is>
      </c>
      <c r="CH248" s="676" t="inlineStr">
        <is>
          <t>N/A</t>
        </is>
      </c>
      <c r="CI248" s="676" t="n"/>
      <c r="CJ248" s="433" t="inlineStr">
        <is>
          <t>N/A</t>
        </is>
      </c>
      <c r="CK248" s="690" t="n"/>
      <c r="CL248" s="435" t="n"/>
      <c r="CM248" s="435" t="n"/>
      <c r="CN248" s="435" t="inlineStr">
        <is>
          <t>n/a</t>
        </is>
      </c>
      <c r="CO248" s="435" t="n"/>
      <c r="CP248" s="435" t="n"/>
      <c r="CQ248" s="430" t="inlineStr">
        <is>
          <t>-</t>
        </is>
      </c>
      <c r="CR248" s="430" t="n"/>
      <c r="CS248" s="429" t="n"/>
      <c r="CT248" s="675" t="n"/>
      <c r="CU248" s="675" t="n"/>
      <c r="CV248" s="490" t="n"/>
      <c r="CW248" s="438" t="n"/>
      <c r="CX248" s="438" t="n"/>
      <c r="CY248" s="438" t="n">
        <v>0</v>
      </c>
      <c r="CZ248" s="439">
        <f>CY248*AR248</f>
        <v/>
      </c>
      <c r="DA248" s="438" t="n"/>
      <c r="DB248" s="438" t="n"/>
      <c r="DC248" s="438" t="n"/>
      <c r="DD248" s="438" t="inlineStr">
        <is>
          <t>-</t>
        </is>
      </c>
      <c r="DE248" s="678">
        <f>CY248*BI248</f>
        <v/>
      </c>
      <c r="DF248" s="678">
        <f>DE248-(CY248*BH248)</f>
        <v/>
      </c>
    </row>
    <row customFormat="1" customHeight="1" ht="15" r="249" s="584">
      <c r="A249" s="532" t="inlineStr">
        <is>
          <t>K999901207</t>
        </is>
      </c>
      <c r="B249" s="415" t="n">
        <v>2010102789</v>
      </c>
      <c r="C249" s="404" t="inlineStr">
        <is>
          <t>DBLACK</t>
        </is>
      </c>
      <c r="D249" s="415" t="inlineStr">
        <is>
          <t>DIDO</t>
        </is>
      </c>
      <c r="E249" s="415" t="inlineStr">
        <is>
          <t>BLACK RINSE</t>
        </is>
      </c>
      <c r="F249" s="415" t="inlineStr">
        <is>
          <t>Core</t>
        </is>
      </c>
      <c r="G249" s="405" t="n"/>
      <c r="H249" s="686" t="n">
        <v>42676</v>
      </c>
      <c r="I249" s="415" t="n"/>
      <c r="J249" s="415" t="inlineStr">
        <is>
          <t>JEANS</t>
        </is>
      </c>
      <c r="K249" s="415" t="n">
        <v>62046231</v>
      </c>
      <c r="L249" s="409" t="inlineStr">
        <is>
          <t>Women's or girls' cotton denim trousers and breeches (excl. industrial and occupational, bib and brace overalls and panties)</t>
        </is>
      </c>
      <c r="M249" s="524" t="inlineStr">
        <is>
          <t>WOMEN</t>
        </is>
      </c>
      <c r="N249" s="532" t="n"/>
      <c r="O249" s="411" t="n"/>
      <c r="P249" s="508" t="inlineStr">
        <is>
          <t>NON BLEACH</t>
        </is>
      </c>
      <c r="Q249" s="508" t="n"/>
      <c r="R249" s="508" t="inlineStr">
        <is>
          <t>HIGH</t>
        </is>
      </c>
      <c r="S249" s="508" t="inlineStr">
        <is>
          <t>REGULAR SLIM</t>
        </is>
      </c>
      <c r="T249" s="508" t="inlineStr">
        <is>
          <t>24-32</t>
        </is>
      </c>
      <c r="U249" s="508" t="inlineStr">
        <is>
          <t>30-32-34</t>
        </is>
      </c>
      <c r="V249" s="415" t="inlineStr">
        <is>
          <t>C/O</t>
        </is>
      </c>
      <c r="W249" s="415" t="inlineStr">
        <is>
          <t>C/O</t>
        </is>
      </c>
      <c r="X249" s="415" t="inlineStr">
        <is>
          <t>ROYAL CORE</t>
        </is>
      </c>
      <c r="Y249" s="427" t="inlineStr">
        <is>
          <t>TUNISIA</t>
        </is>
      </c>
      <c r="Z249" s="427" t="inlineStr">
        <is>
          <t>ARTLAB</t>
        </is>
      </c>
      <c r="AA249" s="427" t="inlineStr">
        <is>
          <t>ARTLAB</t>
        </is>
      </c>
      <c r="AB249" s="427" t="inlineStr">
        <is>
          <t>INTERWASHING</t>
        </is>
      </c>
      <c r="AC249" s="508" t="n"/>
      <c r="AD249" s="415" t="inlineStr">
        <is>
          <t>CALIK</t>
        </is>
      </c>
      <c r="AE249" s="508" t="inlineStr">
        <is>
          <t>D7924O022 Pinus</t>
        </is>
      </c>
      <c r="AF249" s="508" t="n"/>
      <c r="AG249" s="508" t="n"/>
      <c r="AH249" s="508" t="inlineStr">
        <is>
          <t>97% Sustainable fabric</t>
        </is>
      </c>
      <c r="AI249" s="508" t="inlineStr">
        <is>
          <t>97,8% Organic cotton, 2,2% elastane</t>
        </is>
      </c>
      <c r="AJ249" s="508" t="inlineStr">
        <is>
          <t>11 oz</t>
        </is>
      </c>
      <c r="AK249" s="421" t="inlineStr">
        <is>
          <t>5 / 147</t>
        </is>
      </c>
      <c r="AL249" s="508" t="n"/>
      <c r="AM249" s="508" t="n"/>
      <c r="AN249" s="508" t="n"/>
      <c r="AO249" s="419" t="n"/>
      <c r="AP249" s="419" t="n"/>
      <c r="AQ249" s="419" t="n"/>
      <c r="AR249" s="580" t="n"/>
      <c r="AS249" s="421" t="n"/>
      <c r="AT249" s="421" t="inlineStr">
        <is>
          <t>EUR</t>
        </is>
      </c>
      <c r="AU249" s="421" t="inlineStr">
        <is>
          <t>FOB</t>
        </is>
      </c>
      <c r="AV249" s="421" t="inlineStr">
        <is>
          <t>90 DAYS NETT</t>
        </is>
      </c>
      <c r="AW249" s="421" t="inlineStr">
        <is>
          <t>cfmd</t>
        </is>
      </c>
      <c r="AX249" s="421" t="n">
        <v>22.87639799999999</v>
      </c>
      <c r="AY249" s="421" t="n">
        <v>45</v>
      </c>
      <c r="AZ249" s="421" t="n"/>
      <c r="BA249" s="417" t="n">
        <v>18.2</v>
      </c>
      <c r="BB249" s="422">
        <f>IFERROR(((IF(BA249&gt;0, BA249, IF(AZ249&gt;0, AZ249, 0))))*INDEX(Assumptions!$B:$B,MATCH(Y249,Assumptions!$A:$A,0)),0)</f>
        <v/>
      </c>
      <c r="BC249" s="422">
        <f>IFERROR(((IF(BA249&gt;0, BA249, IF(AZ249&gt;0, AZ249, 0))))*INDEX(Assumptions!$C:$C,MATCH(Y249,Assumptions!$A:$A,0)),0)</f>
        <v/>
      </c>
      <c r="BD249" s="422">
        <f>IFERROR(((IF(BA249&gt;0, BA249, IF(AZ249&gt;0, AZ249, 0))))*INDEX(Assumptions!$D:$D,MATCH(Y249,Assumptions!$A:$A,0)),0)</f>
        <v/>
      </c>
      <c r="BE249" s="422">
        <f>IFERROR(((IF(BA249&gt;0, BA249, IF(AZ249&gt;0, AZ249, 0))))*INDEX(Assumptions!$G:$G,MATCH(Z249,Assumptions!$F:$F,0)),0)</f>
        <v/>
      </c>
      <c r="BF249" s="422">
        <f>SUM(BB249:BE249)</f>
        <v/>
      </c>
      <c r="BG249" s="423">
        <f>IFERROR(INDEX(Assumptions!$B:$B,MATCH(Y249,Assumptions!$A:$A,0))+INDEX(Assumptions!$C:$C,MATCH(Y249,Assumptions!$A:$A,0))+INDEX(Assumptions!$D:$D,MATCH(Y249,Assumptions!$A:$A,0))+INDEX(Assumptions!$G:$G,MATCH(Z249,Assumptions!$F:$F,0)),0)</f>
        <v/>
      </c>
      <c r="BH249" s="421">
        <f>((IF(BA249&gt;0, BA249, IF(AZ249&gt;0, AZ249, 0))))+BF249</f>
        <v/>
      </c>
      <c r="BI249" s="421">
        <f>BL249/BK249</f>
        <v/>
      </c>
      <c r="BJ249" s="421">
        <f>BL249/2.38</f>
        <v/>
      </c>
      <c r="BK249" s="508" t="n">
        <v>2.5</v>
      </c>
      <c r="BL249" s="421" t="n">
        <v>99.95</v>
      </c>
      <c r="BM249" s="510">
        <f>IF(SUM(AZ249:BA249)=0,0,(BI249-BH249)/BI249)</f>
        <v/>
      </c>
      <c r="BN249" s="421">
        <f>AY249*CA249</f>
        <v/>
      </c>
      <c r="BO249" s="421" t="n"/>
      <c r="BP249" s="421" t="n"/>
      <c r="BQ249" s="425" t="n"/>
      <c r="BR249" s="528" t="n"/>
      <c r="BS249" s="425" t="n"/>
      <c r="BT249" s="427" t="n"/>
      <c r="BU249" s="425" t="n"/>
      <c r="BV249" s="425" t="n"/>
      <c r="BW249" s="425" t="n"/>
      <c r="BX249" s="427" t="n"/>
      <c r="BY249" s="427" t="n"/>
      <c r="BZ249" s="427" t="n"/>
      <c r="CA249" s="508" t="n">
        <v>0</v>
      </c>
      <c r="CB249" s="429" t="n"/>
      <c r="CC249" s="429" t="n"/>
      <c r="CD249" s="430" t="n"/>
      <c r="CE249" s="675" t="n"/>
      <c r="CF249" s="675" t="n"/>
      <c r="CG249" s="675" t="inlineStr">
        <is>
          <t>Royal Core</t>
        </is>
      </c>
      <c r="CH249" s="676" t="inlineStr">
        <is>
          <t>N/A</t>
        </is>
      </c>
      <c r="CI249" s="676" t="n"/>
      <c r="CJ249" s="433" t="inlineStr">
        <is>
          <t>N/A</t>
        </is>
      </c>
      <c r="CK249" s="690" t="n"/>
      <c r="CL249" s="435" t="n"/>
      <c r="CM249" s="435" t="n"/>
      <c r="CN249" s="435" t="n">
        <v>42858</v>
      </c>
      <c r="CO249" s="435" t="n"/>
      <c r="CP249" s="435" t="n"/>
      <c r="CQ249" s="430" t="n">
        <v>42908</v>
      </c>
      <c r="CR249" s="430" t="inlineStr">
        <is>
          <t>Tunisia</t>
        </is>
      </c>
      <c r="CS249" s="429" t="n">
        <v>5</v>
      </c>
      <c r="CT249" s="675" t="inlineStr">
        <is>
          <t>Wrong patch, should be Jacron not leather. Old sketch used</t>
        </is>
      </c>
      <c r="CU249" s="675" t="inlineStr">
        <is>
          <t>Wrong patch, should be Jacron not leather. Maybe photoshop this?</t>
        </is>
      </c>
      <c r="CV249" s="490" t="n"/>
      <c r="CW249" s="438" t="n"/>
      <c r="CX249" s="438" t="n"/>
      <c r="CY249" s="438" t="n">
        <v>689</v>
      </c>
      <c r="CZ249" s="439">
        <f>CY249*AR249</f>
        <v/>
      </c>
      <c r="DA249" s="438" t="n"/>
      <c r="DB249" s="438" t="n"/>
      <c r="DC249" s="438" t="n"/>
      <c r="DD249" s="438" t="n">
        <v>4013320</v>
      </c>
      <c r="DE249" s="678">
        <f>CY249*BI249</f>
        <v/>
      </c>
      <c r="DF249" s="678">
        <f>DE249-(CY249*BH249)</f>
        <v/>
      </c>
      <c r="DG249" s="535" t="n"/>
      <c r="DH249" s="535" t="n"/>
      <c r="DI249" s="535" t="n"/>
      <c r="DJ249" s="535" t="n"/>
      <c r="DK249" s="535" t="n"/>
      <c r="DL249" s="535" t="n"/>
      <c r="DM249" s="535" t="n"/>
      <c r="DN249" s="535" t="n"/>
      <c r="DO249" s="535" t="n"/>
      <c r="DP249" s="535" t="n"/>
    </row>
    <row customFormat="1" customHeight="1" ht="15" r="250" s="535">
      <c r="A250" s="532" t="inlineStr">
        <is>
          <t>K999901301</t>
        </is>
      </c>
      <c r="B250" s="415" t="n">
        <v>2010102412</v>
      </c>
      <c r="C250" s="404" t="inlineStr">
        <is>
          <t>RINSED</t>
        </is>
      </c>
      <c r="D250" s="415" t="inlineStr">
        <is>
          <t>CHRISTINA</t>
        </is>
      </c>
      <c r="E250" s="415" t="inlineStr">
        <is>
          <t>RINSE</t>
        </is>
      </c>
      <c r="F250" s="415" t="inlineStr">
        <is>
          <t>Core</t>
        </is>
      </c>
      <c r="G250" s="405" t="n"/>
      <c r="H250" s="674" t="n"/>
      <c r="I250" s="415" t="n"/>
      <c r="J250" s="415" t="inlineStr">
        <is>
          <t>JEANS</t>
        </is>
      </c>
      <c r="K250" s="415" t="n">
        <v>62046231</v>
      </c>
      <c r="L250" s="409" t="inlineStr">
        <is>
          <t>Women's or girls' cotton denim trousers and breeches (excl. industrial and occupational, bib and brace overalls and panties)</t>
        </is>
      </c>
      <c r="M250" s="524" t="inlineStr">
        <is>
          <t>WOMEN</t>
        </is>
      </c>
      <c r="N250" s="532" t="n"/>
      <c r="O250" s="411" t="n"/>
      <c r="P250" s="508" t="inlineStr">
        <is>
          <t>NON BLEACH</t>
        </is>
      </c>
      <c r="Q250" s="508" t="n"/>
      <c r="R250" s="508" t="inlineStr">
        <is>
          <t>BASIC</t>
        </is>
      </c>
      <c r="S250" s="508" t="inlineStr">
        <is>
          <t>HIGH SKINNY</t>
        </is>
      </c>
      <c r="T250" s="508" t="inlineStr">
        <is>
          <t>24-32</t>
        </is>
      </c>
      <c r="U250" s="508" t="inlineStr">
        <is>
          <t>30-32-34</t>
        </is>
      </c>
      <c r="V250" s="415" t="inlineStr">
        <is>
          <t>C/O</t>
        </is>
      </c>
      <c r="W250" s="415" t="inlineStr">
        <is>
          <t>C/O</t>
        </is>
      </c>
      <c r="X250" s="415" t="inlineStr">
        <is>
          <t>ROYAL CORE</t>
        </is>
      </c>
      <c r="Y250" s="427" t="inlineStr">
        <is>
          <t>TUNISIA</t>
        </is>
      </c>
      <c r="Z250" s="427" t="inlineStr">
        <is>
          <t>ARTLAB</t>
        </is>
      </c>
      <c r="AA250" s="427" t="inlineStr">
        <is>
          <t>ARTLAB</t>
        </is>
      </c>
      <c r="AB250" s="427" t="inlineStr">
        <is>
          <t>INTERWASHING</t>
        </is>
      </c>
      <c r="AC250" s="508" t="n"/>
      <c r="AD250" s="415" t="inlineStr">
        <is>
          <t>ORTA</t>
        </is>
      </c>
      <c r="AE250" s="508" t="inlineStr">
        <is>
          <t>9541B-43</t>
        </is>
      </c>
      <c r="AF250" s="508" t="n"/>
      <c r="AG250" s="508" t="n"/>
      <c r="AH250" s="508" t="inlineStr">
        <is>
          <t>98% Sustainable fabric</t>
        </is>
      </c>
      <c r="AI250" s="508" t="inlineStr">
        <is>
          <t>98% Organic cotton, 2% elastane</t>
        </is>
      </c>
      <c r="AJ250" s="508" t="inlineStr">
        <is>
          <t>12 oz</t>
        </is>
      </c>
      <c r="AK250" s="421" t="inlineStr">
        <is>
          <t>4,8 / 145</t>
        </is>
      </c>
      <c r="AL250" s="508" t="n"/>
      <c r="AM250" s="508" t="n"/>
      <c r="AN250" s="508" t="n"/>
      <c r="AO250" s="419" t="n"/>
      <c r="AP250" s="419" t="n"/>
      <c r="AQ250" s="419" t="n"/>
      <c r="AR250" s="580" t="n"/>
      <c r="AS250" s="421" t="n"/>
      <c r="AT250" s="421" t="inlineStr">
        <is>
          <t>EUR</t>
        </is>
      </c>
      <c r="AU250" s="421" t="inlineStr">
        <is>
          <t>FOB</t>
        </is>
      </c>
      <c r="AV250" s="421" t="inlineStr">
        <is>
          <t>90 DAYS NETT</t>
        </is>
      </c>
      <c r="AW250" s="421" t="inlineStr">
        <is>
          <t>cfmd</t>
        </is>
      </c>
      <c r="AX250" s="421" t="n">
        <v>17.595198</v>
      </c>
      <c r="AY250" s="421" t="n">
        <v>45</v>
      </c>
      <c r="AZ250" s="421" t="n"/>
      <c r="BA250" s="417" t="n">
        <v>17.4</v>
      </c>
      <c r="BB250" s="422">
        <f>IFERROR(((IF(BA250&gt;0, BA250, IF(AZ250&gt;0, AZ250, 0))))*INDEX(Assumptions!$B:$B,MATCH(Y250,Assumptions!$A:$A,0)),0)</f>
        <v/>
      </c>
      <c r="BC250" s="422">
        <f>IFERROR(((IF(BA250&gt;0, BA250, IF(AZ250&gt;0, AZ250, 0))))*INDEX(Assumptions!$C:$C,MATCH(Y250,Assumptions!$A:$A,0)),0)</f>
        <v/>
      </c>
      <c r="BD250" s="422">
        <f>IFERROR(((IF(BA250&gt;0, BA250, IF(AZ250&gt;0, AZ250, 0))))*INDEX(Assumptions!$D:$D,MATCH(Y250,Assumptions!$A:$A,0)),0)</f>
        <v/>
      </c>
      <c r="BE250" s="422">
        <f>IFERROR(((IF(BA250&gt;0, BA250, IF(AZ250&gt;0, AZ250, 0))))*INDEX(Assumptions!$G:$G,MATCH(Z250,Assumptions!$F:$F,0)),0)</f>
        <v/>
      </c>
      <c r="BF250" s="422">
        <f>SUM(BB250:BE250)</f>
        <v/>
      </c>
      <c r="BG250" s="423">
        <f>IFERROR(INDEX(Assumptions!$B:$B,MATCH(Y250,Assumptions!$A:$A,0))+INDEX(Assumptions!$C:$C,MATCH(Y250,Assumptions!$A:$A,0))+INDEX(Assumptions!$D:$D,MATCH(Y250,Assumptions!$A:$A,0))+INDEX(Assumptions!$G:$G,MATCH(Z250,Assumptions!$F:$F,0)),0)</f>
        <v/>
      </c>
      <c r="BH250" s="421">
        <f>((IF(BA250&gt;0, BA250, IF(AZ250&gt;0, AZ250, 0))))+BF250</f>
        <v/>
      </c>
      <c r="BI250" s="421">
        <f>BL250/BK250</f>
        <v/>
      </c>
      <c r="BJ250" s="421">
        <f>BL250/2.38</f>
        <v/>
      </c>
      <c r="BK250" s="508" t="n">
        <v>2.5</v>
      </c>
      <c r="BL250" s="421" t="n">
        <v>99.95</v>
      </c>
      <c r="BM250" s="510">
        <f>IF(SUM(AZ250:BA250)=0,0,(BI250-BH250)/BI250)</f>
        <v/>
      </c>
      <c r="BN250" s="421">
        <f>AY250*CA250</f>
        <v/>
      </c>
      <c r="BO250" s="421" t="n"/>
      <c r="BP250" s="421" t="n"/>
      <c r="BQ250" s="425" t="n"/>
      <c r="BR250" s="528" t="n"/>
      <c r="BS250" s="425" t="n"/>
      <c r="BT250" s="427" t="n"/>
      <c r="BU250" s="425" t="n"/>
      <c r="BV250" s="425" t="n"/>
      <c r="BW250" s="425" t="n"/>
      <c r="BX250" s="427" t="n"/>
      <c r="BY250" s="427" t="n"/>
      <c r="BZ250" s="427" t="n"/>
      <c r="CA250" s="508" t="n">
        <v>0</v>
      </c>
      <c r="CB250" s="429" t="n"/>
      <c r="CC250" s="429" t="n"/>
      <c r="CD250" s="430" t="n"/>
      <c r="CE250" s="675" t="n"/>
      <c r="CF250" s="675" t="n"/>
      <c r="CG250" s="675" t="inlineStr">
        <is>
          <t>Royal Core</t>
        </is>
      </c>
      <c r="CH250" s="489" t="inlineStr">
        <is>
          <t>N/A</t>
        </is>
      </c>
      <c r="CI250" s="676" t="n"/>
      <c r="CJ250" s="433" t="inlineStr">
        <is>
          <t>N/A</t>
        </is>
      </c>
      <c r="CK250" s="690" t="n"/>
      <c r="CL250" s="435" t="n"/>
      <c r="CM250" s="435" t="n"/>
      <c r="CN250" s="435" t="n">
        <v>42858</v>
      </c>
      <c r="CO250" s="435" t="n"/>
      <c r="CP250" s="435" t="n"/>
      <c r="CQ250" s="430" t="n">
        <v>42921</v>
      </c>
      <c r="CR250" s="430" t="inlineStr">
        <is>
          <t>Tunisia</t>
        </is>
      </c>
      <c r="CS250" s="429" t="n">
        <v>5</v>
      </c>
      <c r="CT250" s="675" t="inlineStr">
        <is>
          <t>Fit's 1 size too small, pocketbag print missing</t>
        </is>
      </c>
      <c r="CU250" s="675" t="inlineStr">
        <is>
          <t>Fit's 1 size too small</t>
        </is>
      </c>
      <c r="CV250" s="490" t="n"/>
      <c r="CW250" s="438" t="n"/>
      <c r="CX250" s="438" t="n"/>
      <c r="CY250" s="438" t="n">
        <v>174</v>
      </c>
      <c r="CZ250" s="439">
        <f>CY250*AR250</f>
        <v/>
      </c>
      <c r="DA250" s="438" t="n"/>
      <c r="DB250" s="438" t="n"/>
      <c r="DC250" s="438" t="n"/>
      <c r="DD250" s="438" t="n">
        <v>4013422</v>
      </c>
      <c r="DE250" s="678">
        <f>CY250*BI250</f>
        <v/>
      </c>
      <c r="DF250" s="678">
        <f>DE250-(CY250*BH250)</f>
        <v/>
      </c>
      <c r="DG250" s="530" t="n"/>
      <c r="DH250" s="530" t="n"/>
      <c r="DI250" s="530" t="n"/>
      <c r="DJ250" s="530" t="n"/>
      <c r="DK250" s="530" t="n"/>
      <c r="DL250" s="530" t="n"/>
      <c r="DM250" s="530" t="n"/>
      <c r="DN250" s="530" t="n"/>
      <c r="DO250" s="530" t="n"/>
      <c r="DP250" s="530" t="n"/>
    </row>
    <row customFormat="1" customHeight="1" ht="15" r="251" s="535">
      <c r="A251" s="532" t="inlineStr">
        <is>
          <t>K999901302</t>
        </is>
      </c>
      <c r="B251" s="415" t="n">
        <v>2010102413</v>
      </c>
      <c r="C251" s="404" t="inlineStr">
        <is>
          <t>D.USED</t>
        </is>
      </c>
      <c r="D251" s="415" t="inlineStr">
        <is>
          <t>CHRISTINA</t>
        </is>
      </c>
      <c r="E251" s="415" t="inlineStr">
        <is>
          <t>DARK WORN</t>
        </is>
      </c>
      <c r="F251" s="415" t="inlineStr">
        <is>
          <t>Core</t>
        </is>
      </c>
      <c r="G251" s="405" t="n"/>
      <c r="H251" s="674" t="n"/>
      <c r="I251" s="415" t="inlineStr">
        <is>
          <t>WILL DELIVERY FROM STOCK</t>
        </is>
      </c>
      <c r="J251" s="415" t="inlineStr">
        <is>
          <t>JEANS</t>
        </is>
      </c>
      <c r="K251" s="415" t="n">
        <v>62046231</v>
      </c>
      <c r="L251" s="409" t="inlineStr">
        <is>
          <t>Women's or girls' cotton denim trousers and breeches (excl. industrial and occupational, bib and brace overalls and panties)</t>
        </is>
      </c>
      <c r="M251" s="524" t="inlineStr">
        <is>
          <t>WOMEN</t>
        </is>
      </c>
      <c r="N251" s="532" t="n"/>
      <c r="O251" s="411" t="n"/>
      <c r="P251" s="508" t="inlineStr">
        <is>
          <t>PP SPRAY + RESIN</t>
        </is>
      </c>
      <c r="Q251" s="508" t="n"/>
      <c r="R251" s="508" t="inlineStr">
        <is>
          <t>BASIC</t>
        </is>
      </c>
      <c r="S251" s="508" t="inlineStr">
        <is>
          <t>HIGH SKINNY</t>
        </is>
      </c>
      <c r="T251" s="508" t="inlineStr">
        <is>
          <t>24-32</t>
        </is>
      </c>
      <c r="U251" s="508" t="inlineStr">
        <is>
          <t>30-32-34</t>
        </is>
      </c>
      <c r="V251" s="415" t="inlineStr">
        <is>
          <t>C/O</t>
        </is>
      </c>
      <c r="W251" s="415" t="inlineStr">
        <is>
          <t>C/O</t>
        </is>
      </c>
      <c r="X251" s="415" t="inlineStr">
        <is>
          <t>ROYAL CORE</t>
        </is>
      </c>
      <c r="Y251" s="427" t="inlineStr">
        <is>
          <t>TUNISIA</t>
        </is>
      </c>
      <c r="Z251" s="427" t="inlineStr">
        <is>
          <t>ARTLAB</t>
        </is>
      </c>
      <c r="AA251" s="427" t="inlineStr">
        <is>
          <t>ARTLAB</t>
        </is>
      </c>
      <c r="AB251" s="427" t="inlineStr">
        <is>
          <t>INTERWASHING</t>
        </is>
      </c>
      <c r="AC251" s="508" t="n"/>
      <c r="AD251" s="415" t="inlineStr">
        <is>
          <t>ORTA</t>
        </is>
      </c>
      <c r="AE251" s="508" t="inlineStr">
        <is>
          <t>9541B-43</t>
        </is>
      </c>
      <c r="AF251" s="508" t="n"/>
      <c r="AG251" s="508" t="n"/>
      <c r="AH251" s="508" t="inlineStr">
        <is>
          <t>98% Sustainable fabric</t>
        </is>
      </c>
      <c r="AI251" s="508" t="inlineStr">
        <is>
          <t>98% Organic cotton, 2% elastane</t>
        </is>
      </c>
      <c r="AJ251" s="508" t="inlineStr">
        <is>
          <t>12 oz</t>
        </is>
      </c>
      <c r="AK251" s="421" t="inlineStr">
        <is>
          <t>4,8 / 145</t>
        </is>
      </c>
      <c r="AL251" s="508" t="n"/>
      <c r="AM251" s="508" t="n"/>
      <c r="AN251" s="508" t="n"/>
      <c r="AO251" s="419" t="n"/>
      <c r="AP251" s="419" t="n"/>
      <c r="AQ251" s="419" t="n"/>
      <c r="AR251" s="580" t="n"/>
      <c r="AS251" s="421" t="n"/>
      <c r="AT251" s="421" t="inlineStr">
        <is>
          <t>EUR</t>
        </is>
      </c>
      <c r="AU251" s="421" t="inlineStr">
        <is>
          <t>FOB</t>
        </is>
      </c>
      <c r="AV251" s="421" t="inlineStr">
        <is>
          <t>90 DAYS NETT</t>
        </is>
      </c>
      <c r="AW251" s="421" t="inlineStr">
        <is>
          <t>cfmd</t>
        </is>
      </c>
      <c r="AX251" s="421" t="n">
        <v>21.115998</v>
      </c>
      <c r="AY251" s="421" t="n">
        <v>45</v>
      </c>
      <c r="AZ251" s="421" t="n"/>
      <c r="BA251" s="417" t="n">
        <v>22.6</v>
      </c>
      <c r="BB251" s="422">
        <f>IFERROR(((IF(BA251&gt;0, BA251, IF(AZ251&gt;0, AZ251, 0))))*INDEX(Assumptions!$B:$B,MATCH(Y251,Assumptions!$A:$A,0)),0)</f>
        <v/>
      </c>
      <c r="BC251" s="422">
        <f>IFERROR(((IF(BA251&gt;0, BA251, IF(AZ251&gt;0, AZ251, 0))))*INDEX(Assumptions!$C:$C,MATCH(Y251,Assumptions!$A:$A,0)),0)</f>
        <v/>
      </c>
      <c r="BD251" s="422">
        <f>IFERROR(((IF(BA251&gt;0, BA251, IF(AZ251&gt;0, AZ251, 0))))*INDEX(Assumptions!$D:$D,MATCH(Y251,Assumptions!$A:$A,0)),0)</f>
        <v/>
      </c>
      <c r="BE251" s="422">
        <f>IFERROR(((IF(BA251&gt;0, BA251, IF(AZ251&gt;0, AZ251, 0))))*INDEX(Assumptions!$G:$G,MATCH(Z251,Assumptions!$F:$F,0)),0)</f>
        <v/>
      </c>
      <c r="BF251" s="422">
        <f>SUM(BB251:BE251)</f>
        <v/>
      </c>
      <c r="BG251" s="423">
        <f>IFERROR(INDEX(Assumptions!$B:$B,MATCH(Y251,Assumptions!$A:$A,0))+INDEX(Assumptions!$C:$C,MATCH(Y251,Assumptions!$A:$A,0))+INDEX(Assumptions!$D:$D,MATCH(Y251,Assumptions!$A:$A,0))+INDEX(Assumptions!$G:$G,MATCH(Z251,Assumptions!$F:$F,0)),0)</f>
        <v/>
      </c>
      <c r="BH251" s="421">
        <f>((IF(BA251&gt;0, BA251, IF(AZ251&gt;0, AZ251, 0))))+BF251</f>
        <v/>
      </c>
      <c r="BI251" s="421">
        <f>BL251/BK251</f>
        <v/>
      </c>
      <c r="BJ251" s="421">
        <f>BL251/2.38</f>
        <v/>
      </c>
      <c r="BK251" s="508" t="n">
        <v>2.5</v>
      </c>
      <c r="BL251" s="421" t="n">
        <v>119.95</v>
      </c>
      <c r="BM251" s="510">
        <f>IF(SUM(AZ251:BA251)=0,0,(BI251-BH251)/BI251)</f>
        <v/>
      </c>
      <c r="BN251" s="421">
        <f>AY251*CA251</f>
        <v/>
      </c>
      <c r="BO251" s="421" t="n"/>
      <c r="BP251" s="421" t="n"/>
      <c r="BQ251" s="425" t="n"/>
      <c r="BR251" s="528" t="n"/>
      <c r="BS251" s="425" t="n"/>
      <c r="BT251" s="427" t="n"/>
      <c r="BU251" s="425" t="n"/>
      <c r="BV251" s="425" t="n"/>
      <c r="BW251" s="425" t="n"/>
      <c r="BX251" s="427" t="n"/>
      <c r="BY251" s="427" t="n"/>
      <c r="BZ251" s="427" t="n"/>
      <c r="CA251" s="508" t="n">
        <v>0</v>
      </c>
      <c r="CB251" s="429" t="n"/>
      <c r="CC251" s="429" t="n"/>
      <c r="CD251" s="430" t="n"/>
      <c r="CE251" s="675" t="n"/>
      <c r="CF251" s="675" t="n"/>
      <c r="CG251" s="675" t="inlineStr">
        <is>
          <t>Royal Core</t>
        </is>
      </c>
      <c r="CH251" s="489" t="inlineStr">
        <is>
          <t>N/A</t>
        </is>
      </c>
      <c r="CI251" s="676" t="n"/>
      <c r="CJ251" s="433" t="inlineStr">
        <is>
          <t>N/A</t>
        </is>
      </c>
      <c r="CK251" s="690" t="n"/>
      <c r="CL251" s="435" t="n"/>
      <c r="CM251" s="435" t="n"/>
      <c r="CN251" s="435" t="inlineStr">
        <is>
          <t>n/a</t>
        </is>
      </c>
      <c r="CO251" s="435" t="n"/>
      <c r="CP251" s="435" t="n"/>
      <c r="CQ251" s="430" t="inlineStr">
        <is>
          <t>-</t>
        </is>
      </c>
      <c r="CR251" s="430" t="n"/>
      <c r="CS251" s="429" t="n"/>
      <c r="CT251" s="675" t="n"/>
      <c r="CU251" s="675" t="n"/>
      <c r="CV251" s="490" t="n"/>
      <c r="CW251" s="438" t="n"/>
      <c r="CX251" s="438" t="n"/>
      <c r="CY251" s="438" t="n">
        <v>0</v>
      </c>
      <c r="CZ251" s="439">
        <f>CY251*AR251</f>
        <v/>
      </c>
      <c r="DA251" s="438" t="n"/>
      <c r="DB251" s="438" t="n"/>
      <c r="DC251" s="438" t="n"/>
      <c r="DD251" s="438" t="inlineStr">
        <is>
          <t>-</t>
        </is>
      </c>
      <c r="DE251" s="678">
        <f>CY251*BI251</f>
        <v/>
      </c>
      <c r="DF251" s="678">
        <f>DE251-(CY251*BH251)</f>
        <v/>
      </c>
    </row>
    <row customFormat="1" customHeight="1" ht="15" r="252" s="535">
      <c r="A252" s="532" t="inlineStr">
        <is>
          <t>K999901303</t>
        </is>
      </c>
      <c r="B252" s="415" t="n">
        <v>2010102414</v>
      </c>
      <c r="C252" s="404" t="inlineStr">
        <is>
          <t>M.USED</t>
        </is>
      </c>
      <c r="D252" s="415" t="inlineStr">
        <is>
          <t>CHRISTINA</t>
        </is>
      </c>
      <c r="E252" s="415" t="inlineStr">
        <is>
          <t>MID INDIGO</t>
        </is>
      </c>
      <c r="F252" s="415" t="inlineStr">
        <is>
          <t>Core</t>
        </is>
      </c>
      <c r="G252" s="405" t="n"/>
      <c r="H252" s="674" t="n"/>
      <c r="I252" s="415" t="inlineStr">
        <is>
          <t>WILL DELIVERY FROM STOCK</t>
        </is>
      </c>
      <c r="J252" s="415" t="inlineStr">
        <is>
          <t>JEANS</t>
        </is>
      </c>
      <c r="K252" s="415" t="n">
        <v>62046231</v>
      </c>
      <c r="L252" s="409" t="inlineStr">
        <is>
          <t>Women's or girls' cotton denim trousers and breeches (excl. industrial and occupational, bib and brace overalls and panties)</t>
        </is>
      </c>
      <c r="M252" s="524" t="inlineStr">
        <is>
          <t>WOMEN</t>
        </is>
      </c>
      <c r="N252" s="532" t="n"/>
      <c r="O252" s="411" t="n"/>
      <c r="P252" s="508" t="inlineStr">
        <is>
          <t>PP SPRAY + RESIN</t>
        </is>
      </c>
      <c r="Q252" s="508" t="n"/>
      <c r="R252" s="508" t="inlineStr">
        <is>
          <t>HIGH</t>
        </is>
      </c>
      <c r="S252" s="508" t="inlineStr">
        <is>
          <t>HIGH SKINNY</t>
        </is>
      </c>
      <c r="T252" s="508" t="inlineStr">
        <is>
          <t>24-32</t>
        </is>
      </c>
      <c r="U252" s="508" t="inlineStr">
        <is>
          <t>30-32-34</t>
        </is>
      </c>
      <c r="V252" s="415" t="inlineStr">
        <is>
          <t>C/O</t>
        </is>
      </c>
      <c r="W252" s="415" t="inlineStr">
        <is>
          <t>C/O</t>
        </is>
      </c>
      <c r="X252" s="415" t="inlineStr">
        <is>
          <t>ROYAL CORE</t>
        </is>
      </c>
      <c r="Y252" s="427" t="inlineStr">
        <is>
          <t>TUNISIA</t>
        </is>
      </c>
      <c r="Z252" s="427" t="inlineStr">
        <is>
          <t>ARTLAB</t>
        </is>
      </c>
      <c r="AA252" s="427" t="inlineStr">
        <is>
          <t>ARTLAB</t>
        </is>
      </c>
      <c r="AB252" s="427" t="inlineStr">
        <is>
          <t>INTERWASHING</t>
        </is>
      </c>
      <c r="AC252" s="508" t="n"/>
      <c r="AD252" s="415" t="inlineStr">
        <is>
          <t>ORTA</t>
        </is>
      </c>
      <c r="AE252" s="508" t="inlineStr">
        <is>
          <t>9541B-43</t>
        </is>
      </c>
      <c r="AF252" s="508" t="n"/>
      <c r="AG252" s="508" t="n"/>
      <c r="AH252" s="508" t="inlineStr">
        <is>
          <t>98% Sustainable fabric</t>
        </is>
      </c>
      <c r="AI252" s="508" t="inlineStr">
        <is>
          <t>98% Organic cotton, 2% elastane</t>
        </is>
      </c>
      <c r="AJ252" s="508" t="inlineStr">
        <is>
          <t>12 oz</t>
        </is>
      </c>
      <c r="AK252" s="421" t="inlineStr">
        <is>
          <t>4,8 / 145</t>
        </is>
      </c>
      <c r="AL252" s="508" t="n"/>
      <c r="AM252" s="508" t="n"/>
      <c r="AN252" s="508" t="n"/>
      <c r="AO252" s="419" t="n"/>
      <c r="AP252" s="419" t="n"/>
      <c r="AQ252" s="419" t="n"/>
      <c r="AR252" s="580" t="n"/>
      <c r="AS252" s="421" t="n"/>
      <c r="AT252" s="421" t="inlineStr">
        <is>
          <t>EUR</t>
        </is>
      </c>
      <c r="AU252" s="421" t="inlineStr">
        <is>
          <t>FOB</t>
        </is>
      </c>
      <c r="AV252" s="421" t="inlineStr">
        <is>
          <t>90 DAYS NETT</t>
        </is>
      </c>
      <c r="AW252" s="421" t="inlineStr">
        <is>
          <t>cfmd</t>
        </is>
      </c>
      <c r="AX252" s="421" t="n">
        <v>22.87639799999999</v>
      </c>
      <c r="AY252" s="421" t="n">
        <v>45</v>
      </c>
      <c r="AZ252" s="421" t="n"/>
      <c r="BA252" s="417" t="n">
        <v>22.6</v>
      </c>
      <c r="BB252" s="422">
        <f>IFERROR(((IF(BA252&gt;0, BA252, IF(AZ252&gt;0, AZ252, 0))))*INDEX(Assumptions!$B:$B,MATCH(Y252,Assumptions!$A:$A,0)),0)</f>
        <v/>
      </c>
      <c r="BC252" s="422">
        <f>IFERROR(((IF(BA252&gt;0, BA252, IF(AZ252&gt;0, AZ252, 0))))*INDEX(Assumptions!$C:$C,MATCH(Y252,Assumptions!$A:$A,0)),0)</f>
        <v/>
      </c>
      <c r="BD252" s="422">
        <f>IFERROR(((IF(BA252&gt;0, BA252, IF(AZ252&gt;0, AZ252, 0))))*INDEX(Assumptions!$D:$D,MATCH(Y252,Assumptions!$A:$A,0)),0)</f>
        <v/>
      </c>
      <c r="BE252" s="422">
        <f>IFERROR(((IF(BA252&gt;0, BA252, IF(AZ252&gt;0, AZ252, 0))))*INDEX(Assumptions!$G:$G,MATCH(Z252,Assumptions!$F:$F,0)),0)</f>
        <v/>
      </c>
      <c r="BF252" s="422">
        <f>SUM(BB252:BE252)</f>
        <v/>
      </c>
      <c r="BG252" s="423">
        <f>IFERROR(INDEX(Assumptions!$B:$B,MATCH(Y252,Assumptions!$A:$A,0))+INDEX(Assumptions!$C:$C,MATCH(Y252,Assumptions!$A:$A,0))+INDEX(Assumptions!$D:$D,MATCH(Y252,Assumptions!$A:$A,0))+INDEX(Assumptions!$G:$G,MATCH(Z252,Assumptions!$F:$F,0)),0)</f>
        <v/>
      </c>
      <c r="BH252" s="421">
        <f>((IF(BA252&gt;0, BA252, IF(AZ252&gt;0, AZ252, 0))))+BF252</f>
        <v/>
      </c>
      <c r="BI252" s="421">
        <f>BL252/BK252</f>
        <v/>
      </c>
      <c r="BJ252" s="421">
        <f>BL252/2.38</f>
        <v/>
      </c>
      <c r="BK252" s="508" t="n">
        <v>2.5</v>
      </c>
      <c r="BL252" s="421" t="n">
        <v>129.95</v>
      </c>
      <c r="BM252" s="510">
        <f>IF(SUM(AZ252:BA252)=0,0,(BI252-BH252)/BI252)</f>
        <v/>
      </c>
      <c r="BN252" s="421">
        <f>AY252*CA252</f>
        <v/>
      </c>
      <c r="BO252" s="421" t="n"/>
      <c r="BP252" s="421" t="n"/>
      <c r="BQ252" s="425" t="n"/>
      <c r="BR252" s="528" t="n"/>
      <c r="BS252" s="425" t="n"/>
      <c r="BT252" s="427" t="n"/>
      <c r="BU252" s="425" t="n"/>
      <c r="BV252" s="425" t="n"/>
      <c r="BW252" s="425" t="n"/>
      <c r="BX252" s="427" t="n"/>
      <c r="BY252" s="427" t="n"/>
      <c r="BZ252" s="427" t="n"/>
      <c r="CA252" s="508" t="n">
        <v>0</v>
      </c>
      <c r="CB252" s="429" t="n"/>
      <c r="CC252" s="429" t="n"/>
      <c r="CD252" s="430" t="n"/>
      <c r="CE252" s="675" t="n"/>
      <c r="CF252" s="675" t="n"/>
      <c r="CG252" s="675" t="inlineStr">
        <is>
          <t>Royal Core</t>
        </is>
      </c>
      <c r="CH252" s="489" t="inlineStr">
        <is>
          <t>N/A</t>
        </is>
      </c>
      <c r="CI252" s="676" t="n"/>
      <c r="CJ252" s="433" t="inlineStr">
        <is>
          <t>N/A</t>
        </is>
      </c>
      <c r="CK252" s="690" t="n"/>
      <c r="CL252" s="435" t="n"/>
      <c r="CM252" s="435" t="n"/>
      <c r="CN252" s="435" t="inlineStr">
        <is>
          <t>n/a</t>
        </is>
      </c>
      <c r="CO252" s="435" t="n"/>
      <c r="CP252" s="435" t="n"/>
      <c r="CQ252" s="430" t="inlineStr">
        <is>
          <t>-</t>
        </is>
      </c>
      <c r="CR252" s="430" t="n"/>
      <c r="CS252" s="429" t="n"/>
      <c r="CT252" s="675" t="n"/>
      <c r="CU252" s="675" t="n"/>
      <c r="CV252" s="490" t="n"/>
      <c r="CW252" s="438" t="n"/>
      <c r="CX252" s="438" t="n"/>
      <c r="CY252" s="438" t="n">
        <v>0</v>
      </c>
      <c r="CZ252" s="439">
        <f>CY252*AR252</f>
        <v/>
      </c>
      <c r="DA252" s="438" t="n"/>
      <c r="DB252" s="438" t="n"/>
      <c r="DC252" s="438" t="n"/>
      <c r="DD252" s="438" t="inlineStr">
        <is>
          <t>-</t>
        </is>
      </c>
      <c r="DE252" s="678">
        <f>CY252*BI252</f>
        <v/>
      </c>
      <c r="DF252" s="678">
        <f>DE252-(CY252*BH252)</f>
        <v/>
      </c>
      <c r="DG252" s="530" t="n"/>
      <c r="DH252" s="530" t="n"/>
      <c r="DI252" s="530" t="n"/>
      <c r="DJ252" s="530" t="n"/>
      <c r="DK252" s="530" t="n"/>
      <c r="DL252" s="530" t="n"/>
      <c r="DM252" s="530" t="n"/>
      <c r="DN252" s="530" t="n"/>
      <c r="DO252" s="530" t="n"/>
      <c r="DP252" s="530" t="n"/>
    </row>
    <row customFormat="1" customHeight="1" ht="15" r="253" s="584">
      <c r="A253" s="532" t="inlineStr">
        <is>
          <t>K999901304</t>
        </is>
      </c>
      <c r="B253" s="415" t="n">
        <v>2010102415</v>
      </c>
      <c r="C253" s="404" t="inlineStr">
        <is>
          <t>DBLACK</t>
        </is>
      </c>
      <c r="D253" s="415" t="inlineStr">
        <is>
          <t>CHRISTINA</t>
        </is>
      </c>
      <c r="E253" s="415" t="inlineStr">
        <is>
          <t>BLACK WORN IN</t>
        </is>
      </c>
      <c r="F253" s="415" t="inlineStr">
        <is>
          <t>Core</t>
        </is>
      </c>
      <c r="G253" s="405" t="n"/>
      <c r="H253" s="674" t="n"/>
      <c r="I253" s="415" t="inlineStr">
        <is>
          <t>PHASE OUT</t>
        </is>
      </c>
      <c r="J253" s="415" t="inlineStr">
        <is>
          <t>JEANS</t>
        </is>
      </c>
      <c r="K253" s="415" t="n">
        <v>62046231</v>
      </c>
      <c r="L253" s="409" t="inlineStr">
        <is>
          <t>Women's or girls' cotton denim trousers and breeches (excl. industrial and occupational, bib and brace overalls and panties)</t>
        </is>
      </c>
      <c r="M253" s="524" t="inlineStr">
        <is>
          <t>WOMEN</t>
        </is>
      </c>
      <c r="N253" s="532" t="n"/>
      <c r="O253" s="411" t="n"/>
      <c r="P253" s="508" t="inlineStr">
        <is>
          <t xml:space="preserve">PP SPRAY </t>
        </is>
      </c>
      <c r="Q253" s="508" t="n"/>
      <c r="R253" s="508" t="inlineStr">
        <is>
          <t>HIGH</t>
        </is>
      </c>
      <c r="S253" s="508" t="inlineStr">
        <is>
          <t>HIGH SKINNY</t>
        </is>
      </c>
      <c r="T253" s="508" t="inlineStr">
        <is>
          <t>24-32</t>
        </is>
      </c>
      <c r="U253" s="508" t="inlineStr">
        <is>
          <t>30-32-34</t>
        </is>
      </c>
      <c r="V253" s="415" t="inlineStr">
        <is>
          <t>C/O</t>
        </is>
      </c>
      <c r="W253" s="415" t="inlineStr">
        <is>
          <t>C/O</t>
        </is>
      </c>
      <c r="X253" s="415" t="inlineStr">
        <is>
          <t>ROYAL CORE</t>
        </is>
      </c>
      <c r="Y253" s="427" t="inlineStr">
        <is>
          <t>TUNISIA</t>
        </is>
      </c>
      <c r="Z253" s="427" t="inlineStr">
        <is>
          <t>ARTLAB</t>
        </is>
      </c>
      <c r="AA253" s="427" t="inlineStr">
        <is>
          <t>ARTLAB</t>
        </is>
      </c>
      <c r="AB253" s="427" t="inlineStr">
        <is>
          <t>INTERWASHING</t>
        </is>
      </c>
      <c r="AC253" s="508" t="n"/>
      <c r="AD253" s="415" t="inlineStr">
        <is>
          <t>CALIK</t>
        </is>
      </c>
      <c r="AE253" s="508" t="inlineStr">
        <is>
          <t>D7924O022 Pinus</t>
        </is>
      </c>
      <c r="AF253" s="508" t="n"/>
      <c r="AG253" s="508" t="n"/>
      <c r="AH253" s="508" t="inlineStr">
        <is>
          <t>97% Sustainable fabric</t>
        </is>
      </c>
      <c r="AI253" s="508" t="inlineStr">
        <is>
          <t>97,8% Organic cotton, 2,2% elastane</t>
        </is>
      </c>
      <c r="AJ253" s="508" t="inlineStr">
        <is>
          <t>11 oz</t>
        </is>
      </c>
      <c r="AK253" s="421" t="inlineStr">
        <is>
          <t>5 / 147</t>
        </is>
      </c>
      <c r="AL253" s="508" t="n"/>
      <c r="AM253" s="508" t="n"/>
      <c r="AN253" s="508" t="n"/>
      <c r="AO253" s="419" t="n"/>
      <c r="AP253" s="419" t="n"/>
      <c r="AQ253" s="419" t="n"/>
      <c r="AR253" s="580" t="n"/>
      <c r="AS253" s="421" t="n"/>
      <c r="AT253" s="421" t="inlineStr">
        <is>
          <t>EUR</t>
        </is>
      </c>
      <c r="AU253" s="421" t="inlineStr">
        <is>
          <t>FOB</t>
        </is>
      </c>
      <c r="AV253" s="421" t="inlineStr">
        <is>
          <t>90 DAYS NETT</t>
        </is>
      </c>
      <c r="AW253" s="421" t="inlineStr">
        <is>
          <t>cfmd</t>
        </is>
      </c>
      <c r="AX253" s="421" t="n">
        <v>22.87639799999999</v>
      </c>
      <c r="AY253" s="421" t="n">
        <v>45</v>
      </c>
      <c r="AZ253" s="421" t="n"/>
      <c r="BA253" s="417" t="n">
        <v>22.5</v>
      </c>
      <c r="BB253" s="422">
        <f>IFERROR(((IF(BA253&gt;0, BA253, IF(AZ253&gt;0, AZ253, 0))))*INDEX(Assumptions!$B:$B,MATCH(Y253,Assumptions!$A:$A,0)),0)</f>
        <v/>
      </c>
      <c r="BC253" s="422">
        <f>IFERROR(((IF(BA253&gt;0, BA253, IF(AZ253&gt;0, AZ253, 0))))*INDEX(Assumptions!$C:$C,MATCH(Y253,Assumptions!$A:$A,0)),0)</f>
        <v/>
      </c>
      <c r="BD253" s="422">
        <f>IFERROR(((IF(BA253&gt;0, BA253, IF(AZ253&gt;0, AZ253, 0))))*INDEX(Assumptions!$D:$D,MATCH(Y253,Assumptions!$A:$A,0)),0)</f>
        <v/>
      </c>
      <c r="BE253" s="422">
        <f>IFERROR(((IF(BA253&gt;0, BA253, IF(AZ253&gt;0, AZ253, 0))))*INDEX(Assumptions!$G:$G,MATCH(Z253,Assumptions!$F:$F,0)),0)</f>
        <v/>
      </c>
      <c r="BF253" s="422">
        <f>SUM(BB253:BE253)</f>
        <v/>
      </c>
      <c r="BG253" s="423">
        <f>IFERROR(INDEX(Assumptions!$B:$B,MATCH(Y253,Assumptions!$A:$A,0))+INDEX(Assumptions!$C:$C,MATCH(Y253,Assumptions!$A:$A,0))+INDEX(Assumptions!$D:$D,MATCH(Y253,Assumptions!$A:$A,0))+INDEX(Assumptions!$G:$G,MATCH(Z253,Assumptions!$F:$F,0)),0)</f>
        <v/>
      </c>
      <c r="BH253" s="421">
        <f>((IF(BA253&gt;0, BA253, IF(AZ253&gt;0, AZ253, 0))))+BF253</f>
        <v/>
      </c>
      <c r="BI253" s="421">
        <f>BL253/BK253</f>
        <v/>
      </c>
      <c r="BJ253" s="421">
        <f>BL253/2.38</f>
        <v/>
      </c>
      <c r="BK253" s="508" t="n">
        <v>2.5</v>
      </c>
      <c r="BL253" s="421" t="n">
        <v>129.95</v>
      </c>
      <c r="BM253" s="510">
        <f>IF(SUM(AZ253:BA253)=0,0,(BI253-BH253)/BI253)</f>
        <v/>
      </c>
      <c r="BN253" s="421">
        <f>AY253*CA253</f>
        <v/>
      </c>
      <c r="BO253" s="421" t="n"/>
      <c r="BP253" s="421" t="n"/>
      <c r="BQ253" s="425" t="n"/>
      <c r="BR253" s="528" t="n"/>
      <c r="BS253" s="425" t="n"/>
      <c r="BT253" s="427" t="n"/>
      <c r="BU253" s="425" t="n"/>
      <c r="BV253" s="425" t="n"/>
      <c r="BW253" s="425" t="n"/>
      <c r="BX253" s="427" t="n"/>
      <c r="BY253" s="427" t="n"/>
      <c r="BZ253" s="427" t="n"/>
      <c r="CA253" s="508" t="n">
        <v>0</v>
      </c>
      <c r="CB253" s="429" t="n"/>
      <c r="CC253" s="429" t="n"/>
      <c r="CD253" s="430" t="n"/>
      <c r="CE253" s="675" t="n"/>
      <c r="CF253" s="675" t="n"/>
      <c r="CG253" s="675" t="inlineStr">
        <is>
          <t>Royal Core</t>
        </is>
      </c>
      <c r="CH253" s="489" t="inlineStr">
        <is>
          <t>N/A</t>
        </is>
      </c>
      <c r="CI253" s="676" t="n"/>
      <c r="CJ253" s="433" t="inlineStr">
        <is>
          <t>N/A</t>
        </is>
      </c>
      <c r="CK253" s="690" t="n"/>
      <c r="CL253" s="435" t="n"/>
      <c r="CM253" s="435" t="n"/>
      <c r="CN253" s="435" t="inlineStr">
        <is>
          <t>n/a</t>
        </is>
      </c>
      <c r="CO253" s="435" t="n"/>
      <c r="CP253" s="435" t="n"/>
      <c r="CQ253" s="430" t="inlineStr">
        <is>
          <t>-</t>
        </is>
      </c>
      <c r="CR253" s="430" t="n"/>
      <c r="CS253" s="429" t="n"/>
      <c r="CT253" s="675" t="n"/>
      <c r="CU253" s="675" t="n"/>
      <c r="CV253" s="490" t="n"/>
      <c r="CW253" s="438" t="n"/>
      <c r="CX253" s="438" t="n"/>
      <c r="CY253" s="438" t="n">
        <v>0</v>
      </c>
      <c r="CZ253" s="439">
        <f>CY253*AR253</f>
        <v/>
      </c>
      <c r="DA253" s="438" t="n"/>
      <c r="DB253" s="438" t="n"/>
      <c r="DC253" s="438" t="n"/>
      <c r="DD253" s="438" t="inlineStr">
        <is>
          <t>-</t>
        </is>
      </c>
      <c r="DE253" s="678">
        <f>CY253*BI253</f>
        <v/>
      </c>
      <c r="DF253" s="678">
        <f>DE253-(CY253*BH253)</f>
        <v/>
      </c>
      <c r="DG253" s="530" t="n"/>
      <c r="DH253" s="530" t="n"/>
      <c r="DI253" s="530" t="n"/>
      <c r="DJ253" s="530" t="n"/>
      <c r="DK253" s="530" t="n"/>
      <c r="DL253" s="530" t="n"/>
      <c r="DM253" s="530" t="n"/>
      <c r="DN253" s="530" t="n"/>
      <c r="DO253" s="530" t="n"/>
      <c r="DP253" s="530" t="n"/>
    </row>
    <row customFormat="1" customHeight="1" ht="15" r="254" s="535">
      <c r="A254" s="532" t="inlineStr">
        <is>
          <t>K999901305</t>
        </is>
      </c>
      <c r="B254" s="415" t="n">
        <v>2010102421</v>
      </c>
      <c r="C254" s="404" t="inlineStr">
        <is>
          <t>DBLACK</t>
        </is>
      </c>
      <c r="D254" s="415" t="inlineStr">
        <is>
          <t>CHRISTINA</t>
        </is>
      </c>
      <c r="E254" s="415" t="inlineStr">
        <is>
          <t>BLACK RINSE</t>
        </is>
      </c>
      <c r="F254" s="415" t="inlineStr">
        <is>
          <t>Core</t>
        </is>
      </c>
      <c r="G254" s="405" t="n"/>
      <c r="H254" s="674" t="n"/>
      <c r="I254" s="415" t="n"/>
      <c r="J254" s="415" t="inlineStr">
        <is>
          <t>JEANS</t>
        </is>
      </c>
      <c r="K254" s="415" t="n">
        <v>62046231</v>
      </c>
      <c r="L254" s="409" t="inlineStr">
        <is>
          <t>Women's or girls' cotton denim trousers and breeches (excl. industrial and occupational, bib and brace overalls and panties)</t>
        </is>
      </c>
      <c r="M254" s="524" t="inlineStr">
        <is>
          <t>WOMEN</t>
        </is>
      </c>
      <c r="N254" s="532" t="n"/>
      <c r="O254" s="411" t="n"/>
      <c r="P254" s="508" t="inlineStr">
        <is>
          <t>NON BLEACH</t>
        </is>
      </c>
      <c r="Q254" s="508" t="n"/>
      <c r="R254" s="508" t="inlineStr">
        <is>
          <t>HIGH</t>
        </is>
      </c>
      <c r="S254" s="508" t="inlineStr">
        <is>
          <t>HIGH SKINNY</t>
        </is>
      </c>
      <c r="T254" s="508" t="inlineStr">
        <is>
          <t>24-32</t>
        </is>
      </c>
      <c r="U254" s="508" t="inlineStr">
        <is>
          <t>30-32-34</t>
        </is>
      </c>
      <c r="V254" s="415" t="inlineStr">
        <is>
          <t>C/O</t>
        </is>
      </c>
      <c r="W254" s="415" t="inlineStr">
        <is>
          <t>C/O</t>
        </is>
      </c>
      <c r="X254" s="415" t="inlineStr">
        <is>
          <t>ROYAL CORE</t>
        </is>
      </c>
      <c r="Y254" s="427" t="inlineStr">
        <is>
          <t>TUNISIA</t>
        </is>
      </c>
      <c r="Z254" s="427" t="inlineStr">
        <is>
          <t>ARTLAB</t>
        </is>
      </c>
      <c r="AA254" s="427" t="inlineStr">
        <is>
          <t>ARTLAB</t>
        </is>
      </c>
      <c r="AB254" s="427" t="inlineStr">
        <is>
          <t>INTERWASHING</t>
        </is>
      </c>
      <c r="AC254" s="508" t="n"/>
      <c r="AD254" s="415" t="inlineStr">
        <is>
          <t>CALIK</t>
        </is>
      </c>
      <c r="AE254" s="508" t="inlineStr">
        <is>
          <t>D7924O022 Pinus</t>
        </is>
      </c>
      <c r="AF254" s="508" t="n"/>
      <c r="AG254" s="508" t="n"/>
      <c r="AH254" s="508" t="inlineStr">
        <is>
          <t>97% Sustainable fabric</t>
        </is>
      </c>
      <c r="AI254" s="508" t="inlineStr">
        <is>
          <t>97,8% Organic cotton, 2,2% elastane</t>
        </is>
      </c>
      <c r="AJ254" s="508" t="inlineStr">
        <is>
          <t>11 oz</t>
        </is>
      </c>
      <c r="AK254" s="421" t="inlineStr">
        <is>
          <t>5 / 147</t>
        </is>
      </c>
      <c r="AL254" s="508" t="n"/>
      <c r="AM254" s="508" t="n"/>
      <c r="AN254" s="508" t="n"/>
      <c r="AO254" s="419" t="n"/>
      <c r="AP254" s="419" t="n"/>
      <c r="AQ254" s="419" t="n"/>
      <c r="AR254" s="580" t="n"/>
      <c r="AS254" s="421" t="n"/>
      <c r="AT254" s="421" t="inlineStr">
        <is>
          <t>EUR</t>
        </is>
      </c>
      <c r="AU254" s="421" t="inlineStr">
        <is>
          <t>FOB</t>
        </is>
      </c>
      <c r="AV254" s="421" t="inlineStr">
        <is>
          <t>90 DAYS NETT</t>
        </is>
      </c>
      <c r="AW254" s="421" t="inlineStr">
        <is>
          <t>cfmd</t>
        </is>
      </c>
      <c r="AX254" s="421" t="n">
        <v>17.595198</v>
      </c>
      <c r="AY254" s="421" t="n">
        <v>45</v>
      </c>
      <c r="AZ254" s="421" t="n"/>
      <c r="BA254" s="417" t="n">
        <v>18.2</v>
      </c>
      <c r="BB254" s="422">
        <f>IFERROR(((IF(BA254&gt;0, BA254, IF(AZ254&gt;0, AZ254, 0))))*INDEX(Assumptions!$B:$B,MATCH(Y254,Assumptions!$A:$A,0)),0)</f>
        <v/>
      </c>
      <c r="BC254" s="422">
        <f>IFERROR(((IF(BA254&gt;0, BA254, IF(AZ254&gt;0, AZ254, 0))))*INDEX(Assumptions!$C:$C,MATCH(Y254,Assumptions!$A:$A,0)),0)</f>
        <v/>
      </c>
      <c r="BD254" s="422">
        <f>IFERROR(((IF(BA254&gt;0, BA254, IF(AZ254&gt;0, AZ254, 0))))*INDEX(Assumptions!$D:$D,MATCH(Y254,Assumptions!$A:$A,0)),0)</f>
        <v/>
      </c>
      <c r="BE254" s="422">
        <f>IFERROR(((IF(BA254&gt;0, BA254, IF(AZ254&gt;0, AZ254, 0))))*INDEX(Assumptions!$G:$G,MATCH(Z254,Assumptions!$F:$F,0)),0)</f>
        <v/>
      </c>
      <c r="BF254" s="422">
        <f>SUM(BB254:BE254)</f>
        <v/>
      </c>
      <c r="BG254" s="423">
        <f>IFERROR(INDEX(Assumptions!$B:$B,MATCH(Y254,Assumptions!$A:$A,0))+INDEX(Assumptions!$C:$C,MATCH(Y254,Assumptions!$A:$A,0))+INDEX(Assumptions!$D:$D,MATCH(Y254,Assumptions!$A:$A,0))+INDEX(Assumptions!$G:$G,MATCH(Z254,Assumptions!$F:$F,0)),0)</f>
        <v/>
      </c>
      <c r="BH254" s="421">
        <f>((IF(BA254&gt;0, BA254, IF(AZ254&gt;0, AZ254, 0))))+BF254</f>
        <v/>
      </c>
      <c r="BI254" s="421">
        <f>BL254/BK254</f>
        <v/>
      </c>
      <c r="BJ254" s="421">
        <f>BL254/2.38</f>
        <v/>
      </c>
      <c r="BK254" s="508" t="n">
        <v>2.5</v>
      </c>
      <c r="BL254" s="421" t="n">
        <v>99.95</v>
      </c>
      <c r="BM254" s="510">
        <f>IF(SUM(AZ254:BA254)=0,0,(BI254-BH254)/BI254)</f>
        <v/>
      </c>
      <c r="BN254" s="421">
        <f>AY254*CA254</f>
        <v/>
      </c>
      <c r="BO254" s="421" t="n"/>
      <c r="BP254" s="421" t="n"/>
      <c r="BQ254" s="425" t="n"/>
      <c r="BR254" s="528" t="n"/>
      <c r="BS254" s="425" t="n"/>
      <c r="BT254" s="427" t="n"/>
      <c r="BU254" s="425" t="n"/>
      <c r="BV254" s="425" t="n"/>
      <c r="BW254" s="425" t="n"/>
      <c r="BX254" s="427" t="n"/>
      <c r="BY254" s="427" t="n"/>
      <c r="BZ254" s="427" t="n"/>
      <c r="CA254" s="508" t="n">
        <v>0</v>
      </c>
      <c r="CB254" s="429" t="n"/>
      <c r="CC254" s="429" t="n"/>
      <c r="CD254" s="430" t="n"/>
      <c r="CE254" s="675" t="n"/>
      <c r="CF254" s="675" t="n"/>
      <c r="CG254" s="675" t="inlineStr">
        <is>
          <t>Royal Core</t>
        </is>
      </c>
      <c r="CH254" s="489" t="inlineStr">
        <is>
          <t>N/A</t>
        </is>
      </c>
      <c r="CI254" s="676" t="n"/>
      <c r="CJ254" s="433" t="inlineStr">
        <is>
          <t>N/A</t>
        </is>
      </c>
      <c r="CK254" s="690" t="n"/>
      <c r="CL254" s="435" t="n"/>
      <c r="CM254" s="435" t="n"/>
      <c r="CN254" s="435" t="n">
        <v>42858</v>
      </c>
      <c r="CO254" s="435" t="n"/>
      <c r="CP254" s="435" t="n"/>
      <c r="CQ254" s="430" t="n">
        <v>42908</v>
      </c>
      <c r="CR254" s="430" t="inlineStr">
        <is>
          <t>Tunisia</t>
        </is>
      </c>
      <c r="CS254" s="429" t="n">
        <v>5</v>
      </c>
      <c r="CT254" s="675" t="n"/>
      <c r="CU254" s="675" t="n"/>
      <c r="CV254" s="490" t="n"/>
      <c r="CW254" s="438" t="n"/>
      <c r="CX254" s="438" t="n"/>
      <c r="CY254" s="438" t="n">
        <v>543</v>
      </c>
      <c r="CZ254" s="439">
        <f>CY254*AR254</f>
        <v/>
      </c>
      <c r="DA254" s="438" t="n"/>
      <c r="DB254" s="438" t="n"/>
      <c r="DC254" s="438" t="n"/>
      <c r="DD254" s="438" t="n">
        <v>4013371</v>
      </c>
      <c r="DE254" s="678">
        <f>CY254*BI254</f>
        <v/>
      </c>
      <c r="DF254" s="678">
        <f>DE254-(CY254*BH254)</f>
        <v/>
      </c>
      <c r="DG254" s="584" t="n"/>
      <c r="DH254" s="584" t="n"/>
      <c r="DI254" s="584" t="n"/>
      <c r="DJ254" s="584" t="n"/>
      <c r="DK254" s="584" t="n"/>
      <c r="DL254" s="584" t="n"/>
      <c r="DM254" s="584" t="n"/>
      <c r="DN254" s="584" t="n"/>
      <c r="DO254" s="584" t="n"/>
      <c r="DP254" s="584" t="n"/>
    </row>
    <row customFormat="1" customHeight="1" ht="15" r="255" s="584">
      <c r="A255" s="532" t="inlineStr">
        <is>
          <t>K999951102</t>
        </is>
      </c>
      <c r="B255" s="415" t="n">
        <v>1010103341</v>
      </c>
      <c r="C255" s="404" t="inlineStr">
        <is>
          <t>M.USED</t>
        </is>
      </c>
      <c r="D255" s="415" t="inlineStr">
        <is>
          <t>JAMES</t>
        </is>
      </c>
      <c r="E255" s="415" t="inlineStr">
        <is>
          <t>MID INDIGO</t>
        </is>
      </c>
      <c r="F255" s="415" t="inlineStr">
        <is>
          <t>Core</t>
        </is>
      </c>
      <c r="G255" s="405" t="n"/>
      <c r="H255" s="674" t="n"/>
      <c r="I255" s="415" t="inlineStr">
        <is>
          <t>WILL DELIVERY FROM STOCK</t>
        </is>
      </c>
      <c r="J255" s="415" t="inlineStr">
        <is>
          <t>JEANS</t>
        </is>
      </c>
      <c r="K255" s="532" t="n">
        <v>62034231</v>
      </c>
      <c r="L255" s="532" t="inlineStr">
        <is>
          <t>Men's or boys' trousers and breeches of cotton denim (excl. knitted or crocheted, industrial and occupational, bib and brace overalls and underpants)</t>
        </is>
      </c>
      <c r="M255" s="524" t="inlineStr">
        <is>
          <t>MEN</t>
        </is>
      </c>
      <c r="N255" s="532" t="n"/>
      <c r="O255" s="411" t="n"/>
      <c r="P255" s="508" t="inlineStr">
        <is>
          <t>PP SPRAY + RESIN</t>
        </is>
      </c>
      <c r="Q255" s="508" t="n"/>
      <c r="R255" s="443" t="inlineStr">
        <is>
          <t>-</t>
        </is>
      </c>
      <c r="S255" s="508" t="inlineStr">
        <is>
          <t>SKINNY</t>
        </is>
      </c>
      <c r="T255" s="508" t="inlineStr">
        <is>
          <t>27-38</t>
        </is>
      </c>
      <c r="U255" s="508" t="inlineStr">
        <is>
          <t>32-34-36</t>
        </is>
      </c>
      <c r="V255" s="415" t="inlineStr">
        <is>
          <t>C/O</t>
        </is>
      </c>
      <c r="W255" s="415" t="inlineStr">
        <is>
          <t>C/O</t>
        </is>
      </c>
      <c r="X255" s="415" t="inlineStr">
        <is>
          <t>ROYAL CORE</t>
        </is>
      </c>
      <c r="Y255" s="427" t="inlineStr">
        <is>
          <t>TUNISIA</t>
        </is>
      </c>
      <c r="Z255" s="427" t="inlineStr">
        <is>
          <t>ARTLAB</t>
        </is>
      </c>
      <c r="AA255" s="427" t="inlineStr">
        <is>
          <t>ARTLAB</t>
        </is>
      </c>
      <c r="AB255" s="427" t="inlineStr">
        <is>
          <t>INTERWASHING</t>
        </is>
      </c>
      <c r="AC255" s="508" t="n"/>
      <c r="AD255" s="415" t="inlineStr">
        <is>
          <t>CANDIANI</t>
        </is>
      </c>
      <c r="AE255" s="508" t="inlineStr">
        <is>
          <t>RR7716 Elast sioux crispy organic</t>
        </is>
      </c>
      <c r="AF255" s="508" t="n"/>
      <c r="AG255" s="508" t="n"/>
      <c r="AH255" s="508" t="inlineStr">
        <is>
          <t>98% Sustainable fabric</t>
        </is>
      </c>
      <c r="AI255" s="508" t="inlineStr">
        <is>
          <t>98% Organic cotton, 2% elastane</t>
        </is>
      </c>
      <c r="AJ255" s="508" t="inlineStr">
        <is>
          <t>12 oz</t>
        </is>
      </c>
      <c r="AK255" s="421" t="inlineStr">
        <is>
          <t>5 Q4 / 162</t>
        </is>
      </c>
      <c r="AL255" s="508" t="n"/>
      <c r="AM255" s="508" t="n"/>
      <c r="AN255" s="508" t="n"/>
      <c r="AO255" s="419" t="n"/>
      <c r="AP255" s="419" t="n"/>
      <c r="AQ255" s="419" t="n"/>
      <c r="AR255" s="580" t="n"/>
      <c r="AS255" s="421" t="n"/>
      <c r="AT255" s="421" t="inlineStr">
        <is>
          <t>EUR</t>
        </is>
      </c>
      <c r="AU255" s="421" t="inlineStr">
        <is>
          <t>FOB</t>
        </is>
      </c>
      <c r="AV255" s="421" t="inlineStr">
        <is>
          <t>90 DAYS NETT</t>
        </is>
      </c>
      <c r="AW255" s="421" t="inlineStr">
        <is>
          <t>cfmd</t>
        </is>
      </c>
      <c r="AX255" s="421" t="n">
        <v>22.87639799999999</v>
      </c>
      <c r="AY255" s="421" t="n">
        <v>45</v>
      </c>
      <c r="AZ255" s="421" t="n"/>
      <c r="BA255" s="417" t="n">
        <v>22.8</v>
      </c>
      <c r="BB255" s="422">
        <f>IFERROR(((IF(BA255&gt;0, BA255, IF(AZ255&gt;0, AZ255, 0))))*INDEX(Assumptions!$B:$B,MATCH(Y255,Assumptions!$A:$A,0)),0)</f>
        <v/>
      </c>
      <c r="BC255" s="422">
        <f>IFERROR(((IF(BA255&gt;0, BA255, IF(AZ255&gt;0, AZ255, 0))))*INDEX(Assumptions!$C:$C,MATCH(Y255,Assumptions!$A:$A,0)),0)</f>
        <v/>
      </c>
      <c r="BD255" s="422">
        <f>IFERROR(((IF(BA255&gt;0, BA255, IF(AZ255&gt;0, AZ255, 0))))*INDEX(Assumptions!$D:$D,MATCH(Y255,Assumptions!$A:$A,0)),0)</f>
        <v/>
      </c>
      <c r="BE255" s="422">
        <f>IFERROR(((IF(BA255&gt;0, BA255, IF(AZ255&gt;0, AZ255, 0))))*INDEX(Assumptions!$G:$G,MATCH(Z255,Assumptions!$F:$F,0)),0)</f>
        <v/>
      </c>
      <c r="BF255" s="422">
        <f>SUM(BB255:BE255)</f>
        <v/>
      </c>
      <c r="BG255" s="423">
        <f>IFERROR(INDEX(Assumptions!$B:$B,MATCH(Y255,Assumptions!$A:$A,0))+INDEX(Assumptions!$C:$C,MATCH(Y255,Assumptions!$A:$A,0))+INDEX(Assumptions!$D:$D,MATCH(Y255,Assumptions!$A:$A,0))+INDEX(Assumptions!$G:$G,MATCH(Z255,Assumptions!$F:$F,0)),0)</f>
        <v/>
      </c>
      <c r="BH255" s="421">
        <f>((IF(BA255&gt;0, BA255, IF(AZ255&gt;0, AZ255, 0))))+BF255</f>
        <v/>
      </c>
      <c r="BI255" s="421">
        <f>BL255/BK255</f>
        <v/>
      </c>
      <c r="BJ255" s="421">
        <f>BL255/2.38</f>
        <v/>
      </c>
      <c r="BK255" s="508" t="n">
        <v>2.5</v>
      </c>
      <c r="BL255" s="421" t="n">
        <v>129.95</v>
      </c>
      <c r="BM255" s="510">
        <f>IF(SUM(AZ255:BA255)=0,0,(BI255-BH255)/BI255)</f>
        <v/>
      </c>
      <c r="BN255" s="421">
        <f>AY255*CA255</f>
        <v/>
      </c>
      <c r="BO255" s="421" t="n"/>
      <c r="BP255" s="421" t="n"/>
      <c r="BQ255" s="425" t="n"/>
      <c r="BR255" s="528" t="n"/>
      <c r="BS255" s="425" t="n"/>
      <c r="BT255" s="427" t="n"/>
      <c r="BU255" s="425" t="n"/>
      <c r="BV255" s="425" t="n"/>
      <c r="BW255" s="425" t="n"/>
      <c r="BX255" s="427" t="n"/>
      <c r="BY255" s="427" t="n"/>
      <c r="BZ255" s="427" t="n"/>
      <c r="CA255" s="508" t="n">
        <v>0</v>
      </c>
      <c r="CB255" s="429" t="n"/>
      <c r="CC255" s="429" t="n"/>
      <c r="CD255" s="430" t="n"/>
      <c r="CE255" s="675" t="n"/>
      <c r="CF255" s="675" t="n"/>
      <c r="CG255" s="675" t="inlineStr">
        <is>
          <t>Royal Core</t>
        </is>
      </c>
      <c r="CH255" s="676" t="inlineStr">
        <is>
          <t>N/A</t>
        </is>
      </c>
      <c r="CI255" s="676" t="n"/>
      <c r="CJ255" s="433" t="inlineStr">
        <is>
          <t>N/A</t>
        </is>
      </c>
      <c r="CK255" s="690" t="n"/>
      <c r="CL255" s="435" t="n"/>
      <c r="CM255" s="435" t="n"/>
      <c r="CN255" s="435" t="inlineStr">
        <is>
          <t>n/a</t>
        </is>
      </c>
      <c r="CO255" s="435" t="n"/>
      <c r="CP255" s="435" t="n"/>
      <c r="CQ255" s="430" t="inlineStr">
        <is>
          <t>-</t>
        </is>
      </c>
      <c r="CR255" s="430" t="n"/>
      <c r="CS255" s="429" t="n"/>
      <c r="CT255" s="675" t="n"/>
      <c r="CU255" s="675" t="n"/>
      <c r="CV255" s="490" t="n"/>
      <c r="CW255" s="438" t="n"/>
      <c r="CX255" s="438" t="n"/>
      <c r="CY255" s="438" t="n">
        <v>0</v>
      </c>
      <c r="CZ255" s="439">
        <f>CY255*AR255</f>
        <v/>
      </c>
      <c r="DA255" s="438" t="n"/>
      <c r="DB255" s="438" t="n"/>
      <c r="DC255" s="438" t="n"/>
      <c r="DD255" s="438" t="inlineStr">
        <is>
          <t>-</t>
        </is>
      </c>
      <c r="DE255" s="678">
        <f>CY255*BI255</f>
        <v/>
      </c>
      <c r="DF255" s="678">
        <f>DE255-(CY255*BH255)</f>
        <v/>
      </c>
      <c r="DG255" s="568" t="n"/>
      <c r="DH255" s="568" t="n"/>
      <c r="DI255" s="568" t="n"/>
      <c r="DJ255" s="568" t="n"/>
      <c r="DK255" s="568" t="n"/>
      <c r="DL255" s="568" t="n"/>
      <c r="DM255" s="568" t="n"/>
      <c r="DN255" s="568" t="n"/>
      <c r="DO255" s="568" t="n"/>
      <c r="DP255" s="568" t="n"/>
    </row>
    <row customFormat="1" customHeight="1" ht="15" r="256" s="584">
      <c r="A256" s="532" t="inlineStr">
        <is>
          <t>K999951103</t>
        </is>
      </c>
      <c r="B256" s="415" t="n">
        <v>1010103342</v>
      </c>
      <c r="C256" s="404" t="inlineStr">
        <is>
          <t>DBLACK</t>
        </is>
      </c>
      <c r="D256" s="415" t="inlineStr">
        <is>
          <t>JAMES</t>
        </is>
      </c>
      <c r="E256" s="415" t="inlineStr">
        <is>
          <t>BLACK WORN IN</t>
        </is>
      </c>
      <c r="F256" s="415" t="inlineStr">
        <is>
          <t>Core</t>
        </is>
      </c>
      <c r="G256" s="405" t="n"/>
      <c r="H256" s="674" t="n"/>
      <c r="I256" s="415" t="inlineStr">
        <is>
          <t>WILL DELIVERY FROM STOCK</t>
        </is>
      </c>
      <c r="J256" s="415" t="inlineStr">
        <is>
          <t>JEANS</t>
        </is>
      </c>
      <c r="K256" s="532" t="n">
        <v>62034231</v>
      </c>
      <c r="L256" s="532" t="inlineStr">
        <is>
          <t>Men's or boys' trousers and breeches of cotton denim (excl. knitted or crocheted, industrial and occupational, bib and brace overalls and underpants)</t>
        </is>
      </c>
      <c r="M256" s="524" t="inlineStr">
        <is>
          <t>MEN</t>
        </is>
      </c>
      <c r="N256" s="532" t="n"/>
      <c r="O256" s="411" t="n"/>
      <c r="P256" s="508" t="inlineStr">
        <is>
          <t xml:space="preserve">PP SPRAY </t>
        </is>
      </c>
      <c r="Q256" s="508" t="n"/>
      <c r="R256" s="443" t="inlineStr">
        <is>
          <t>-</t>
        </is>
      </c>
      <c r="S256" s="508" t="inlineStr">
        <is>
          <t>SKINNY</t>
        </is>
      </c>
      <c r="T256" s="508" t="inlineStr">
        <is>
          <t>27-38</t>
        </is>
      </c>
      <c r="U256" s="508" t="inlineStr">
        <is>
          <t>32-34-36</t>
        </is>
      </c>
      <c r="V256" s="415" t="inlineStr">
        <is>
          <t>C/O</t>
        </is>
      </c>
      <c r="W256" s="415" t="inlineStr">
        <is>
          <t>C/O</t>
        </is>
      </c>
      <c r="X256" s="415" t="inlineStr">
        <is>
          <t>ROYAL CORE</t>
        </is>
      </c>
      <c r="Y256" s="427" t="inlineStr">
        <is>
          <t>TUNISIA</t>
        </is>
      </c>
      <c r="Z256" s="427" t="inlineStr">
        <is>
          <t>ARTLAB</t>
        </is>
      </c>
      <c r="AA256" s="427" t="inlineStr">
        <is>
          <t>ARTLAB</t>
        </is>
      </c>
      <c r="AB256" s="427" t="inlineStr">
        <is>
          <t>INTERWASHING</t>
        </is>
      </c>
      <c r="AC256" s="508" t="n"/>
      <c r="AD256" s="415" t="inlineStr">
        <is>
          <t>CALIK</t>
        </is>
      </c>
      <c r="AE256" s="508" t="inlineStr">
        <is>
          <t>D7924O022 Pinus</t>
        </is>
      </c>
      <c r="AF256" s="508" t="n"/>
      <c r="AG256" s="508" t="n"/>
      <c r="AH256" s="508" t="inlineStr">
        <is>
          <t>97% Sustainable fabric</t>
        </is>
      </c>
      <c r="AI256" s="508" t="inlineStr">
        <is>
          <t>97,8% Organic cotton, 2,2% elastane</t>
        </is>
      </c>
      <c r="AJ256" s="508" t="inlineStr">
        <is>
          <t>11 oz</t>
        </is>
      </c>
      <c r="AK256" s="421" t="inlineStr">
        <is>
          <t>5 / 147</t>
        </is>
      </c>
      <c r="AL256" s="508" t="n"/>
      <c r="AM256" s="508" t="n"/>
      <c r="AN256" s="508" t="n"/>
      <c r="AO256" s="419" t="n"/>
      <c r="AP256" s="419" t="n"/>
      <c r="AQ256" s="419" t="n"/>
      <c r="AR256" s="580" t="n"/>
      <c r="AS256" s="421" t="n"/>
      <c r="AT256" s="421" t="inlineStr">
        <is>
          <t>EUR</t>
        </is>
      </c>
      <c r="AU256" s="421" t="inlineStr">
        <is>
          <t>FOB</t>
        </is>
      </c>
      <c r="AV256" s="421" t="inlineStr">
        <is>
          <t>90 DAYS NETT</t>
        </is>
      </c>
      <c r="AW256" s="421" t="inlineStr">
        <is>
          <t>cfmd</t>
        </is>
      </c>
      <c r="AX256" s="421" t="n">
        <v>22.87639799999999</v>
      </c>
      <c r="AY256" s="421" t="n">
        <v>45</v>
      </c>
      <c r="AZ256" s="421" t="n"/>
      <c r="BA256" s="417" t="n">
        <v>23</v>
      </c>
      <c r="BB256" s="422">
        <f>IFERROR(((IF(BA256&gt;0, BA256, IF(AZ256&gt;0, AZ256, 0))))*INDEX(Assumptions!$B:$B,MATCH(Y256,Assumptions!$A:$A,0)),0)</f>
        <v/>
      </c>
      <c r="BC256" s="422">
        <f>IFERROR(((IF(BA256&gt;0, BA256, IF(AZ256&gt;0, AZ256, 0))))*INDEX(Assumptions!$C:$C,MATCH(Y256,Assumptions!$A:$A,0)),0)</f>
        <v/>
      </c>
      <c r="BD256" s="422">
        <f>IFERROR(((IF(BA256&gt;0, BA256, IF(AZ256&gt;0, AZ256, 0))))*INDEX(Assumptions!$D:$D,MATCH(Y256,Assumptions!$A:$A,0)),0)</f>
        <v/>
      </c>
      <c r="BE256" s="422">
        <f>IFERROR(((IF(BA256&gt;0, BA256, IF(AZ256&gt;0, AZ256, 0))))*INDEX(Assumptions!$G:$G,MATCH(Z256,Assumptions!$F:$F,0)),0)</f>
        <v/>
      </c>
      <c r="BF256" s="422">
        <f>SUM(BB256:BE256)</f>
        <v/>
      </c>
      <c r="BG256" s="423">
        <f>IFERROR(INDEX(Assumptions!$B:$B,MATCH(Y256,Assumptions!$A:$A,0))+INDEX(Assumptions!$C:$C,MATCH(Y256,Assumptions!$A:$A,0))+INDEX(Assumptions!$D:$D,MATCH(Y256,Assumptions!$A:$A,0))+INDEX(Assumptions!$G:$G,MATCH(Z256,Assumptions!$F:$F,0)),0)</f>
        <v/>
      </c>
      <c r="BH256" s="421">
        <f>((IF(BA256&gt;0, BA256, IF(AZ256&gt;0, AZ256, 0))))+BF256</f>
        <v/>
      </c>
      <c r="BI256" s="421">
        <f>BL256/BK256</f>
        <v/>
      </c>
      <c r="BJ256" s="421">
        <f>BL256/2.38</f>
        <v/>
      </c>
      <c r="BK256" s="508" t="n">
        <v>2.5</v>
      </c>
      <c r="BL256" s="421" t="n">
        <v>129.95</v>
      </c>
      <c r="BM256" s="510">
        <f>IF(SUM(AZ256:BA256)=0,0,(BI256-BH256)/BI256)</f>
        <v/>
      </c>
      <c r="BN256" s="421">
        <f>AY256*CA256</f>
        <v/>
      </c>
      <c r="BO256" s="421" t="n"/>
      <c r="BP256" s="421" t="n"/>
      <c r="BQ256" s="425" t="n"/>
      <c r="BR256" s="528" t="n"/>
      <c r="BS256" s="425" t="n"/>
      <c r="BT256" s="427" t="n"/>
      <c r="BU256" s="425" t="n"/>
      <c r="BV256" s="425" t="n"/>
      <c r="BW256" s="425" t="n"/>
      <c r="BX256" s="427" t="n"/>
      <c r="BY256" s="427" t="n"/>
      <c r="BZ256" s="427" t="n"/>
      <c r="CA256" s="508" t="n">
        <v>0</v>
      </c>
      <c r="CB256" s="429" t="n"/>
      <c r="CC256" s="429" t="n"/>
      <c r="CD256" s="430" t="n"/>
      <c r="CE256" s="675" t="n"/>
      <c r="CF256" s="675" t="n"/>
      <c r="CG256" s="675" t="inlineStr">
        <is>
          <t>Royal Core</t>
        </is>
      </c>
      <c r="CH256" s="676" t="inlineStr">
        <is>
          <t>N/A</t>
        </is>
      </c>
      <c r="CI256" s="676" t="n"/>
      <c r="CJ256" s="433" t="inlineStr">
        <is>
          <t>N/A</t>
        </is>
      </c>
      <c r="CK256" s="690" t="n"/>
      <c r="CL256" s="435" t="n"/>
      <c r="CM256" s="435" t="n"/>
      <c r="CN256" s="435" t="inlineStr">
        <is>
          <t>n/a</t>
        </is>
      </c>
      <c r="CO256" s="435" t="n"/>
      <c r="CP256" s="435" t="n"/>
      <c r="CQ256" s="430" t="inlineStr">
        <is>
          <t>-</t>
        </is>
      </c>
      <c r="CR256" s="430" t="n"/>
      <c r="CS256" s="429" t="n"/>
      <c r="CT256" s="675" t="n"/>
      <c r="CU256" s="675" t="n"/>
      <c r="CV256" s="490" t="n"/>
      <c r="CW256" s="438" t="n"/>
      <c r="CX256" s="438" t="n"/>
      <c r="CY256" s="438" t="n">
        <v>0</v>
      </c>
      <c r="CZ256" s="439">
        <f>CY256*AR256</f>
        <v/>
      </c>
      <c r="DA256" s="438" t="n"/>
      <c r="DB256" s="438" t="n"/>
      <c r="DC256" s="438" t="n"/>
      <c r="DD256" s="438" t="inlineStr">
        <is>
          <t>-</t>
        </is>
      </c>
      <c r="DE256" s="678">
        <f>CY256*BI256</f>
        <v/>
      </c>
      <c r="DF256" s="678">
        <f>DE256-(CY256*BH256)</f>
        <v/>
      </c>
      <c r="DG256" s="530" t="n"/>
      <c r="DH256" s="530" t="n"/>
      <c r="DI256" s="530" t="n"/>
      <c r="DJ256" s="530" t="n"/>
      <c r="DK256" s="530" t="n"/>
      <c r="DL256" s="530" t="n"/>
      <c r="DM256" s="530" t="n"/>
      <c r="DN256" s="530" t="n"/>
      <c r="DO256" s="530" t="n"/>
      <c r="DP256" s="530" t="n"/>
    </row>
    <row customFormat="1" customHeight="1" ht="15" r="257" s="535">
      <c r="A257" s="532" t="inlineStr">
        <is>
          <t>K999951104</t>
        </is>
      </c>
      <c r="B257" s="415" t="n">
        <v>1010103343</v>
      </c>
      <c r="C257" s="404" t="inlineStr">
        <is>
          <t>DBLACK</t>
        </is>
      </c>
      <c r="D257" s="415" t="inlineStr">
        <is>
          <t>JAMES</t>
        </is>
      </c>
      <c r="E257" s="415" t="inlineStr">
        <is>
          <t>BLACK RINSE</t>
        </is>
      </c>
      <c r="F257" s="415" t="inlineStr">
        <is>
          <t>Core</t>
        </is>
      </c>
      <c r="G257" s="405" t="n"/>
      <c r="H257" s="674" t="n"/>
      <c r="I257" s="415" t="inlineStr">
        <is>
          <t>WILL DELIVERY FROM STOCK</t>
        </is>
      </c>
      <c r="J257" s="415" t="inlineStr">
        <is>
          <t>JEANS</t>
        </is>
      </c>
      <c r="K257" s="532" t="n">
        <v>62034231</v>
      </c>
      <c r="L257" s="532" t="inlineStr">
        <is>
          <t>Men's or boys' trousers and breeches of cotton denim (excl. knitted or crocheted, industrial and occupational, bib and brace overalls and underpants)</t>
        </is>
      </c>
      <c r="M257" s="524" t="inlineStr">
        <is>
          <t>MEN</t>
        </is>
      </c>
      <c r="N257" s="532" t="n"/>
      <c r="O257" s="411" t="n"/>
      <c r="P257" s="508" t="inlineStr">
        <is>
          <t>NON BLEACH</t>
        </is>
      </c>
      <c r="Q257" s="508" t="n"/>
      <c r="R257" s="443" t="inlineStr">
        <is>
          <t>-</t>
        </is>
      </c>
      <c r="S257" s="508" t="inlineStr">
        <is>
          <t>SKINNY</t>
        </is>
      </c>
      <c r="T257" s="508" t="inlineStr">
        <is>
          <t>27-38</t>
        </is>
      </c>
      <c r="U257" s="508" t="inlineStr">
        <is>
          <t>32-34-36</t>
        </is>
      </c>
      <c r="V257" s="415" t="inlineStr">
        <is>
          <t>C/O</t>
        </is>
      </c>
      <c r="W257" s="415" t="inlineStr">
        <is>
          <t>C/O</t>
        </is>
      </c>
      <c r="X257" s="415" t="inlineStr">
        <is>
          <t>ROYAL CORE</t>
        </is>
      </c>
      <c r="Y257" s="427" t="inlineStr">
        <is>
          <t>TUNISIA</t>
        </is>
      </c>
      <c r="Z257" s="427" t="inlineStr">
        <is>
          <t>ARTLAB</t>
        </is>
      </c>
      <c r="AA257" s="427" t="inlineStr">
        <is>
          <t>ARTLAB</t>
        </is>
      </c>
      <c r="AB257" s="427" t="inlineStr">
        <is>
          <t>INTERWASHING</t>
        </is>
      </c>
      <c r="AC257" s="508" t="n"/>
      <c r="AD257" s="415" t="inlineStr">
        <is>
          <t>CALIK</t>
        </is>
      </c>
      <c r="AE257" s="508" t="inlineStr">
        <is>
          <t>D7924O022 Pinus</t>
        </is>
      </c>
      <c r="AF257" s="508" t="n"/>
      <c r="AG257" s="508" t="n"/>
      <c r="AH257" s="508" t="inlineStr">
        <is>
          <t>97% Sustainable fabric</t>
        </is>
      </c>
      <c r="AI257" s="508" t="inlineStr">
        <is>
          <t>97,8% Organic cotton, 2,2% elastane</t>
        </is>
      </c>
      <c r="AJ257" s="508" t="inlineStr">
        <is>
          <t>11 oz</t>
        </is>
      </c>
      <c r="AK257" s="421" t="inlineStr">
        <is>
          <t>5 / 147</t>
        </is>
      </c>
      <c r="AL257" s="508" t="n"/>
      <c r="AM257" s="508" t="n"/>
      <c r="AN257" s="508" t="n"/>
      <c r="AO257" s="419" t="n"/>
      <c r="AP257" s="419" t="n"/>
      <c r="AQ257" s="419" t="n"/>
      <c r="AR257" s="580" t="n"/>
      <c r="AS257" s="421" t="n"/>
      <c r="AT257" s="421" t="inlineStr">
        <is>
          <t>EUR</t>
        </is>
      </c>
      <c r="AU257" s="421" t="inlineStr">
        <is>
          <t>FOB</t>
        </is>
      </c>
      <c r="AV257" s="421" t="inlineStr">
        <is>
          <t>90 DAYS NETT</t>
        </is>
      </c>
      <c r="AW257" s="421" t="inlineStr">
        <is>
          <t>cfmd</t>
        </is>
      </c>
      <c r="AX257" s="421" t="n">
        <v>17.595198</v>
      </c>
      <c r="AY257" s="421" t="n">
        <v>45</v>
      </c>
      <c r="AZ257" s="421" t="n"/>
      <c r="BA257" s="417" t="n">
        <v>18.2</v>
      </c>
      <c r="BB257" s="422">
        <f>IFERROR(((IF(BA257&gt;0, BA257, IF(AZ257&gt;0, AZ257, 0))))*INDEX(Assumptions!$B:$B,MATCH(Y257,Assumptions!$A:$A,0)),0)</f>
        <v/>
      </c>
      <c r="BC257" s="422">
        <f>IFERROR(((IF(BA257&gt;0, BA257, IF(AZ257&gt;0, AZ257, 0))))*INDEX(Assumptions!$C:$C,MATCH(Y257,Assumptions!$A:$A,0)),0)</f>
        <v/>
      </c>
      <c r="BD257" s="422">
        <f>IFERROR(((IF(BA257&gt;0, BA257, IF(AZ257&gt;0, AZ257, 0))))*INDEX(Assumptions!$D:$D,MATCH(Y257,Assumptions!$A:$A,0)),0)</f>
        <v/>
      </c>
      <c r="BE257" s="422">
        <f>IFERROR(((IF(BA257&gt;0, BA257, IF(AZ257&gt;0, AZ257, 0))))*INDEX(Assumptions!$G:$G,MATCH(Z257,Assumptions!$F:$F,0)),0)</f>
        <v/>
      </c>
      <c r="BF257" s="422">
        <f>SUM(BB257:BE257)</f>
        <v/>
      </c>
      <c r="BG257" s="423">
        <f>IFERROR(INDEX(Assumptions!$B:$B,MATCH(Y257,Assumptions!$A:$A,0))+INDEX(Assumptions!$C:$C,MATCH(Y257,Assumptions!$A:$A,0))+INDEX(Assumptions!$D:$D,MATCH(Y257,Assumptions!$A:$A,0))+INDEX(Assumptions!$G:$G,MATCH(Z257,Assumptions!$F:$F,0)),0)</f>
        <v/>
      </c>
      <c r="BH257" s="421">
        <f>((IF(BA257&gt;0, BA257, IF(AZ257&gt;0, AZ257, 0))))+BF257</f>
        <v/>
      </c>
      <c r="BI257" s="421">
        <f>BL257/BK257</f>
        <v/>
      </c>
      <c r="BJ257" s="421">
        <f>BL257/2.38</f>
        <v/>
      </c>
      <c r="BK257" s="508" t="n">
        <v>2.5</v>
      </c>
      <c r="BL257" s="421" t="n">
        <v>99.95</v>
      </c>
      <c r="BM257" s="510">
        <f>IF(SUM(AZ257:BA257)=0,0,(BI257-BH257)/BI257)</f>
        <v/>
      </c>
      <c r="BN257" s="421">
        <f>AY257*CA257</f>
        <v/>
      </c>
      <c r="BO257" s="421" t="n"/>
      <c r="BP257" s="421" t="n"/>
      <c r="BQ257" s="425" t="n"/>
      <c r="BR257" s="528" t="n"/>
      <c r="BS257" s="425" t="n"/>
      <c r="BT257" s="427" t="n"/>
      <c r="BU257" s="425" t="n"/>
      <c r="BV257" s="425" t="n"/>
      <c r="BW257" s="425" t="n"/>
      <c r="BX257" s="427" t="n"/>
      <c r="BY257" s="427" t="n"/>
      <c r="BZ257" s="427" t="n"/>
      <c r="CA257" s="508" t="n">
        <v>0</v>
      </c>
      <c r="CB257" s="429" t="n"/>
      <c r="CC257" s="429" t="n"/>
      <c r="CD257" s="430" t="n"/>
      <c r="CE257" s="675" t="n"/>
      <c r="CF257" s="675" t="n"/>
      <c r="CG257" s="675" t="inlineStr">
        <is>
          <t>Royal Core</t>
        </is>
      </c>
      <c r="CH257" s="676" t="inlineStr">
        <is>
          <t>N/A</t>
        </is>
      </c>
      <c r="CI257" s="676" t="n"/>
      <c r="CJ257" s="433" t="inlineStr">
        <is>
          <t>N/A</t>
        </is>
      </c>
      <c r="CK257" s="690" t="n"/>
      <c r="CL257" s="435" t="n"/>
      <c r="CM257" s="435" t="n"/>
      <c r="CN257" s="435" t="inlineStr">
        <is>
          <t>n/a</t>
        </is>
      </c>
      <c r="CO257" s="435" t="n"/>
      <c r="CP257" s="435" t="n"/>
      <c r="CQ257" s="430" t="inlineStr">
        <is>
          <t>-</t>
        </is>
      </c>
      <c r="CR257" s="430" t="n"/>
      <c r="CS257" s="429" t="n"/>
      <c r="CT257" s="675" t="n"/>
      <c r="CU257" s="675" t="n"/>
      <c r="CV257" s="490" t="n"/>
      <c r="CW257" s="438" t="n"/>
      <c r="CX257" s="438" t="n"/>
      <c r="CY257" s="438" t="n">
        <v>0</v>
      </c>
      <c r="CZ257" s="439">
        <f>CY257*AR257</f>
        <v/>
      </c>
      <c r="DA257" s="438" t="n"/>
      <c r="DB257" s="438" t="n"/>
      <c r="DC257" s="438" t="n"/>
      <c r="DD257" s="438" t="inlineStr">
        <is>
          <t>-</t>
        </is>
      </c>
      <c r="DE257" s="678">
        <f>CY257*BI257</f>
        <v/>
      </c>
      <c r="DF257" s="678">
        <f>DE257-(CY257*BH257)</f>
        <v/>
      </c>
      <c r="DG257" s="530" t="n"/>
      <c r="DH257" s="530" t="n"/>
      <c r="DI257" s="530" t="n"/>
      <c r="DJ257" s="530" t="n"/>
      <c r="DK257" s="530" t="n"/>
      <c r="DL257" s="530" t="n"/>
      <c r="DM257" s="530" t="n"/>
      <c r="DN257" s="530" t="n"/>
      <c r="DO257" s="530" t="n"/>
      <c r="DP257" s="530" t="n"/>
    </row>
    <row customFormat="1" customHeight="1" ht="15" r="258" s="535">
      <c r="A258" s="532" t="inlineStr">
        <is>
          <t>K999951201</t>
        </is>
      </c>
      <c r="B258" s="415" t="n">
        <v>1010103344</v>
      </c>
      <c r="C258" s="404" t="inlineStr">
        <is>
          <t>D.USED</t>
        </is>
      </c>
      <c r="D258" s="415" t="inlineStr">
        <is>
          <t>CHARLES</t>
        </is>
      </c>
      <c r="E258" s="415" t="inlineStr">
        <is>
          <t>DARK WORN</t>
        </is>
      </c>
      <c r="F258" s="415" t="inlineStr">
        <is>
          <t>Core</t>
        </is>
      </c>
      <c r="G258" s="405" t="n"/>
      <c r="H258" s="674" t="n"/>
      <c r="I258" s="415" t="n"/>
      <c r="J258" s="415" t="inlineStr">
        <is>
          <t>JEANS</t>
        </is>
      </c>
      <c r="K258" s="532" t="n">
        <v>62034231</v>
      </c>
      <c r="L258" s="532" t="inlineStr">
        <is>
          <t>Men's or boys' trousers and breeches of cotton denim (excl. knitted or crocheted, industrial and occupational, bib and brace overalls and underpants)</t>
        </is>
      </c>
      <c r="M258" s="524" t="inlineStr">
        <is>
          <t>MEN</t>
        </is>
      </c>
      <c r="N258" s="532" t="n"/>
      <c r="O258" s="411" t="n"/>
      <c r="P258" s="508" t="inlineStr">
        <is>
          <t>PP SPRAY + RESIN</t>
        </is>
      </c>
      <c r="Q258" s="508" t="n"/>
      <c r="R258" s="443" t="inlineStr">
        <is>
          <t>-</t>
        </is>
      </c>
      <c r="S258" s="508" t="inlineStr">
        <is>
          <t>MID RISE SLIM</t>
        </is>
      </c>
      <c r="T258" s="508" t="inlineStr">
        <is>
          <t>28-38</t>
        </is>
      </c>
      <c r="U258" s="508" t="inlineStr">
        <is>
          <t>32-34-36</t>
        </is>
      </c>
      <c r="V258" s="415" t="inlineStr">
        <is>
          <t>C/O</t>
        </is>
      </c>
      <c r="W258" s="415" t="inlineStr">
        <is>
          <t>C/O</t>
        </is>
      </c>
      <c r="X258" s="415" t="inlineStr">
        <is>
          <t>ROYAL CORE</t>
        </is>
      </c>
      <c r="Y258" s="427" t="inlineStr">
        <is>
          <t>TUNISIA</t>
        </is>
      </c>
      <c r="Z258" s="427" t="inlineStr">
        <is>
          <t>ARTLAB</t>
        </is>
      </c>
      <c r="AA258" s="427" t="inlineStr">
        <is>
          <t>ARTLAB</t>
        </is>
      </c>
      <c r="AB258" s="427" t="inlineStr">
        <is>
          <t>INTERWASHING</t>
        </is>
      </c>
      <c r="AC258" s="508" t="n"/>
      <c r="AD258" s="415" t="inlineStr">
        <is>
          <t>CANDIANI</t>
        </is>
      </c>
      <c r="AE258" s="508" t="inlineStr">
        <is>
          <t>RR7716 Elast sioux crispy organic</t>
        </is>
      </c>
      <c r="AF258" s="508" t="n"/>
      <c r="AG258" s="508" t="n"/>
      <c r="AH258" s="508" t="inlineStr">
        <is>
          <t>98% Sustainable fabric</t>
        </is>
      </c>
      <c r="AI258" s="508" t="inlineStr">
        <is>
          <t>98% Organic cotton, 2% elastane</t>
        </is>
      </c>
      <c r="AJ258" s="508" t="inlineStr">
        <is>
          <t>12 oz</t>
        </is>
      </c>
      <c r="AK258" s="421" t="inlineStr">
        <is>
          <t>5 Q4 / 162</t>
        </is>
      </c>
      <c r="AL258" s="508" t="n"/>
      <c r="AM258" s="508" t="n"/>
      <c r="AN258" s="508" t="n"/>
      <c r="AO258" s="419" t="n"/>
      <c r="AP258" s="419" t="n"/>
      <c r="AQ258" s="419" t="n"/>
      <c r="AR258" s="580" t="n"/>
      <c r="AS258" s="421" t="n"/>
      <c r="AT258" s="421" t="inlineStr">
        <is>
          <t>EUR</t>
        </is>
      </c>
      <c r="AU258" s="421" t="inlineStr">
        <is>
          <t>FOB</t>
        </is>
      </c>
      <c r="AV258" s="421" t="inlineStr">
        <is>
          <t>90 DAYS NETT</t>
        </is>
      </c>
      <c r="AW258" s="421" t="inlineStr">
        <is>
          <t>cfmd</t>
        </is>
      </c>
      <c r="AX258" s="421" t="n">
        <v>21.115998</v>
      </c>
      <c r="AY258" s="421" t="n">
        <v>45</v>
      </c>
      <c r="AZ258" s="421" t="n"/>
      <c r="BA258" s="417" t="n">
        <v>22.8</v>
      </c>
      <c r="BB258" s="422">
        <f>IFERROR(((IF(BA258&gt;0, BA258, IF(AZ258&gt;0, AZ258, 0))))*INDEX(Assumptions!$B:$B,MATCH(Y258,Assumptions!$A:$A,0)),0)</f>
        <v/>
      </c>
      <c r="BC258" s="422">
        <f>IFERROR(((IF(BA258&gt;0, BA258, IF(AZ258&gt;0, AZ258, 0))))*INDEX(Assumptions!$C:$C,MATCH(Y258,Assumptions!$A:$A,0)),0)</f>
        <v/>
      </c>
      <c r="BD258" s="422">
        <f>IFERROR(((IF(BA258&gt;0, BA258, IF(AZ258&gt;0, AZ258, 0))))*INDEX(Assumptions!$D:$D,MATCH(Y258,Assumptions!$A:$A,0)),0)</f>
        <v/>
      </c>
      <c r="BE258" s="422">
        <f>IFERROR(((IF(BA258&gt;0, BA258, IF(AZ258&gt;0, AZ258, 0))))*INDEX(Assumptions!$G:$G,MATCH(Z258,Assumptions!$F:$F,0)),0)</f>
        <v/>
      </c>
      <c r="BF258" s="422">
        <f>SUM(BB258:BE258)</f>
        <v/>
      </c>
      <c r="BG258" s="423">
        <f>IFERROR(INDEX(Assumptions!$B:$B,MATCH(Y258,Assumptions!$A:$A,0))+INDEX(Assumptions!$C:$C,MATCH(Y258,Assumptions!$A:$A,0))+INDEX(Assumptions!$D:$D,MATCH(Y258,Assumptions!$A:$A,0))+INDEX(Assumptions!$G:$G,MATCH(Z258,Assumptions!$F:$F,0)),0)</f>
        <v/>
      </c>
      <c r="BH258" s="421">
        <f>((IF(BA258&gt;0, BA258, IF(AZ258&gt;0, AZ258, 0))))+BF258</f>
        <v/>
      </c>
      <c r="BI258" s="421">
        <f>BL258/BK258</f>
        <v/>
      </c>
      <c r="BJ258" s="421">
        <f>BL258/2.38</f>
        <v/>
      </c>
      <c r="BK258" s="508" t="n">
        <v>2.5</v>
      </c>
      <c r="BL258" s="421" t="n">
        <v>119.95</v>
      </c>
      <c r="BM258" s="510">
        <f>IF(SUM(AZ258:BA258)=0,0,(BI258-BH258)/BI258)</f>
        <v/>
      </c>
      <c r="BN258" s="421">
        <f>AY258*CA258</f>
        <v/>
      </c>
      <c r="BO258" s="421" t="n"/>
      <c r="BP258" s="421" t="n"/>
      <c r="BQ258" s="425" t="n"/>
      <c r="BR258" s="528" t="n"/>
      <c r="BS258" s="425" t="n"/>
      <c r="BT258" s="427" t="n"/>
      <c r="BU258" s="425" t="n"/>
      <c r="BV258" s="425" t="n"/>
      <c r="BW258" s="425" t="n"/>
      <c r="BX258" s="427" t="n"/>
      <c r="BY258" s="427" t="n"/>
      <c r="BZ258" s="427" t="n"/>
      <c r="CA258" s="508" t="n">
        <v>0</v>
      </c>
      <c r="CB258" s="429" t="n"/>
      <c r="CC258" s="429" t="n"/>
      <c r="CD258" s="430" t="n"/>
      <c r="CE258" s="675" t="n"/>
      <c r="CF258" s="675" t="n"/>
      <c r="CG258" s="675" t="inlineStr">
        <is>
          <t>Royal Core</t>
        </is>
      </c>
      <c r="CH258" s="489" t="inlineStr">
        <is>
          <t>N/A</t>
        </is>
      </c>
      <c r="CI258" s="676" t="n"/>
      <c r="CJ258" s="433" t="inlineStr">
        <is>
          <t>N/A</t>
        </is>
      </c>
      <c r="CK258" s="690" t="n"/>
      <c r="CL258" s="435" t="n"/>
      <c r="CM258" s="435" t="n"/>
      <c r="CN258" s="435" t="n">
        <v>42858</v>
      </c>
      <c r="CO258" s="435" t="n"/>
      <c r="CP258" s="435" t="n"/>
      <c r="CQ258" s="430" t="n">
        <v>42950</v>
      </c>
      <c r="CR258" s="430" t="inlineStr">
        <is>
          <t>Tunisia</t>
        </is>
      </c>
      <c r="CS258" s="429" t="n">
        <v>5</v>
      </c>
      <c r="CT258" s="675" t="inlineStr">
        <is>
          <t>2 sizes too big</t>
        </is>
      </c>
      <c r="CU258" s="675" t="inlineStr">
        <is>
          <t>2 sizes too big</t>
        </is>
      </c>
      <c r="CV258" s="490" t="n"/>
      <c r="CW258" s="438" t="n"/>
      <c r="CX258" s="438" t="n"/>
      <c r="CY258" s="438" t="n">
        <v>227</v>
      </c>
      <c r="CZ258" s="439">
        <f>CY258*AR258</f>
        <v/>
      </c>
      <c r="DA258" s="438" t="n"/>
      <c r="DB258" s="438" t="n"/>
      <c r="DC258" s="438" t="n"/>
      <c r="DD258" s="438" t="n">
        <v>4013325</v>
      </c>
      <c r="DE258" s="678">
        <f>CY258*BI258</f>
        <v/>
      </c>
      <c r="DF258" s="678">
        <f>DE258-(CY258*BH258)</f>
        <v/>
      </c>
      <c r="DG258" s="575" t="n"/>
      <c r="DH258" s="575" t="n"/>
      <c r="DI258" s="575" t="n"/>
      <c r="DJ258" s="575" t="n"/>
      <c r="DK258" s="575" t="n"/>
      <c r="DL258" s="575" t="n"/>
      <c r="DM258" s="575" t="n"/>
      <c r="DN258" s="575" t="n"/>
      <c r="DO258" s="575" t="n"/>
      <c r="DP258" s="575" t="n"/>
    </row>
    <row customFormat="1" customHeight="1" ht="15" r="259" s="584">
      <c r="A259" s="532" t="inlineStr">
        <is>
          <t>K999951202</t>
        </is>
      </c>
      <c r="B259" s="415" t="n">
        <v>1010103345</v>
      </c>
      <c r="C259" s="404" t="inlineStr">
        <is>
          <t>M.USED</t>
        </is>
      </c>
      <c r="D259" s="415" t="inlineStr">
        <is>
          <t>CHARLES</t>
        </is>
      </c>
      <c r="E259" s="415" t="inlineStr">
        <is>
          <t>MID INDIGO</t>
        </is>
      </c>
      <c r="F259" s="415" t="inlineStr">
        <is>
          <t>Core</t>
        </is>
      </c>
      <c r="G259" s="405" t="n"/>
      <c r="H259" s="674" t="n"/>
      <c r="I259" s="415" t="inlineStr">
        <is>
          <t>PHASE OUT</t>
        </is>
      </c>
      <c r="J259" s="415" t="inlineStr">
        <is>
          <t>JEANS</t>
        </is>
      </c>
      <c r="K259" s="532" t="n">
        <v>62034231</v>
      </c>
      <c r="L259" s="532" t="inlineStr">
        <is>
          <t>Men's or boys' trousers and breeches of cotton denim (excl. knitted or crocheted, industrial and occupational, bib and brace overalls and underpants)</t>
        </is>
      </c>
      <c r="M259" s="524" t="inlineStr">
        <is>
          <t>MEN</t>
        </is>
      </c>
      <c r="N259" s="532" t="n"/>
      <c r="O259" s="411" t="n"/>
      <c r="P259" s="508" t="inlineStr">
        <is>
          <t>PP SPRAY + RESIN</t>
        </is>
      </c>
      <c r="Q259" s="508" t="n"/>
      <c r="R259" s="443" t="inlineStr">
        <is>
          <t>-</t>
        </is>
      </c>
      <c r="S259" s="508" t="inlineStr">
        <is>
          <t>MID RISE SLIM</t>
        </is>
      </c>
      <c r="T259" s="508" t="inlineStr">
        <is>
          <t>28-38</t>
        </is>
      </c>
      <c r="U259" s="508" t="inlineStr">
        <is>
          <t>32-34-36</t>
        </is>
      </c>
      <c r="V259" s="415" t="inlineStr">
        <is>
          <t>C/O</t>
        </is>
      </c>
      <c r="W259" s="415" t="inlineStr">
        <is>
          <t>C/O</t>
        </is>
      </c>
      <c r="X259" s="415" t="inlineStr">
        <is>
          <t>ROYAL CORE</t>
        </is>
      </c>
      <c r="Y259" s="427" t="inlineStr">
        <is>
          <t>TUNISIA</t>
        </is>
      </c>
      <c r="Z259" s="427" t="inlineStr">
        <is>
          <t>ARTLAB</t>
        </is>
      </c>
      <c r="AA259" s="427" t="inlineStr">
        <is>
          <t>ARTLAB</t>
        </is>
      </c>
      <c r="AB259" s="427" t="inlineStr">
        <is>
          <t>INTERWASHING</t>
        </is>
      </c>
      <c r="AC259" s="508" t="n"/>
      <c r="AD259" s="415" t="inlineStr">
        <is>
          <t>CANDIANI</t>
        </is>
      </c>
      <c r="AE259" s="508" t="inlineStr">
        <is>
          <t>RR7716 Elast sioux crispy organic</t>
        </is>
      </c>
      <c r="AF259" s="508" t="n"/>
      <c r="AG259" s="508" t="n"/>
      <c r="AH259" s="508" t="inlineStr">
        <is>
          <t>98% Sustainable fabric</t>
        </is>
      </c>
      <c r="AI259" s="508" t="inlineStr">
        <is>
          <t>98% Organic cotton, 2% elastane</t>
        </is>
      </c>
      <c r="AJ259" s="508" t="inlineStr">
        <is>
          <t>12 oz</t>
        </is>
      </c>
      <c r="AK259" s="421" t="inlineStr">
        <is>
          <t>5 Q4 / 162</t>
        </is>
      </c>
      <c r="AL259" s="508" t="n"/>
      <c r="AM259" s="508" t="n"/>
      <c r="AN259" s="508" t="n"/>
      <c r="AO259" s="419" t="n"/>
      <c r="AP259" s="419" t="n"/>
      <c r="AQ259" s="419" t="n"/>
      <c r="AR259" s="580" t="n"/>
      <c r="AS259" s="421" t="n"/>
      <c r="AT259" s="421" t="inlineStr">
        <is>
          <t>EUR</t>
        </is>
      </c>
      <c r="AU259" s="421" t="inlineStr">
        <is>
          <t>FOB</t>
        </is>
      </c>
      <c r="AV259" s="421" t="inlineStr">
        <is>
          <t>90 DAYS NETT</t>
        </is>
      </c>
      <c r="AW259" s="421" t="inlineStr">
        <is>
          <t>cfmd</t>
        </is>
      </c>
      <c r="AX259" s="421" t="n">
        <v>22.87639799999999</v>
      </c>
      <c r="AY259" s="421" t="n">
        <v>45</v>
      </c>
      <c r="AZ259" s="421" t="n"/>
      <c r="BA259" s="417" t="n">
        <v>22.8</v>
      </c>
      <c r="BB259" s="422">
        <f>IFERROR(((IF(BA259&gt;0, BA259, IF(AZ259&gt;0, AZ259, 0))))*INDEX(Assumptions!$B:$B,MATCH(Y259,Assumptions!$A:$A,0)),0)</f>
        <v/>
      </c>
      <c r="BC259" s="422">
        <f>IFERROR(((IF(BA259&gt;0, BA259, IF(AZ259&gt;0, AZ259, 0))))*INDEX(Assumptions!$C:$C,MATCH(Y259,Assumptions!$A:$A,0)),0)</f>
        <v/>
      </c>
      <c r="BD259" s="422">
        <f>IFERROR(((IF(BA259&gt;0, BA259, IF(AZ259&gt;0, AZ259, 0))))*INDEX(Assumptions!$D:$D,MATCH(Y259,Assumptions!$A:$A,0)),0)</f>
        <v/>
      </c>
      <c r="BE259" s="422">
        <f>IFERROR(((IF(BA259&gt;0, BA259, IF(AZ259&gt;0, AZ259, 0))))*INDEX(Assumptions!$G:$G,MATCH(Z259,Assumptions!$F:$F,0)),0)</f>
        <v/>
      </c>
      <c r="BF259" s="422">
        <f>SUM(BB259:BE259)</f>
        <v/>
      </c>
      <c r="BG259" s="423">
        <f>IFERROR(INDEX(Assumptions!$B:$B,MATCH(Y259,Assumptions!$A:$A,0))+INDEX(Assumptions!$C:$C,MATCH(Y259,Assumptions!$A:$A,0))+INDEX(Assumptions!$D:$D,MATCH(Y259,Assumptions!$A:$A,0))+INDEX(Assumptions!$G:$G,MATCH(Z259,Assumptions!$F:$F,0)),0)</f>
        <v/>
      </c>
      <c r="BH259" s="421">
        <f>((IF(BA259&gt;0, BA259, IF(AZ259&gt;0, AZ259, 0))))+BF259</f>
        <v/>
      </c>
      <c r="BI259" s="421">
        <f>BL259/BK259</f>
        <v/>
      </c>
      <c r="BJ259" s="421">
        <f>BL259/2.38</f>
        <v/>
      </c>
      <c r="BK259" s="508" t="n">
        <v>2.5</v>
      </c>
      <c r="BL259" s="421" t="n">
        <v>129.95</v>
      </c>
      <c r="BM259" s="510">
        <f>IF(SUM(AZ259:BA259)=0,0,(BI259-BH259)/BI259)</f>
        <v/>
      </c>
      <c r="BN259" s="421">
        <f>AY259*CA259</f>
        <v/>
      </c>
      <c r="BO259" s="421" t="n"/>
      <c r="BP259" s="421" t="n"/>
      <c r="BQ259" s="425" t="n"/>
      <c r="BR259" s="528" t="n"/>
      <c r="BS259" s="425" t="n"/>
      <c r="BT259" s="427" t="n"/>
      <c r="BU259" s="425" t="n"/>
      <c r="BV259" s="425" t="n"/>
      <c r="BW259" s="425" t="n"/>
      <c r="BX259" s="427" t="n"/>
      <c r="BY259" s="427" t="n"/>
      <c r="BZ259" s="427" t="n"/>
      <c r="CA259" s="508" t="n">
        <v>0</v>
      </c>
      <c r="CB259" s="429" t="n"/>
      <c r="CC259" s="429" t="n"/>
      <c r="CD259" s="430" t="n"/>
      <c r="CE259" s="675" t="n"/>
      <c r="CF259" s="675" t="n"/>
      <c r="CG259" s="675" t="inlineStr">
        <is>
          <t>Royal Core</t>
        </is>
      </c>
      <c r="CH259" s="489" t="inlineStr">
        <is>
          <t>N/A</t>
        </is>
      </c>
      <c r="CI259" s="676" t="n"/>
      <c r="CJ259" s="433" t="inlineStr">
        <is>
          <t>N/A</t>
        </is>
      </c>
      <c r="CK259" s="690" t="n"/>
      <c r="CL259" s="435" t="n"/>
      <c r="CM259" s="435" t="n"/>
      <c r="CN259" s="435" t="inlineStr">
        <is>
          <t>n/a</t>
        </is>
      </c>
      <c r="CO259" s="435" t="n"/>
      <c r="CP259" s="435" t="n"/>
      <c r="CQ259" s="430" t="inlineStr">
        <is>
          <t>-</t>
        </is>
      </c>
      <c r="CR259" s="430" t="n"/>
      <c r="CS259" s="429" t="n"/>
      <c r="CT259" s="675" t="n"/>
      <c r="CU259" s="675" t="n"/>
      <c r="CV259" s="490" t="n"/>
      <c r="CW259" s="438" t="n"/>
      <c r="CX259" s="438" t="n"/>
      <c r="CY259" s="438" t="n">
        <v>0</v>
      </c>
      <c r="CZ259" s="439">
        <f>CY259*AR259</f>
        <v/>
      </c>
      <c r="DA259" s="438" t="n"/>
      <c r="DB259" s="438" t="n"/>
      <c r="DC259" s="438" t="n"/>
      <c r="DD259" s="438" t="inlineStr">
        <is>
          <t>-</t>
        </is>
      </c>
      <c r="DE259" s="678">
        <f>CY259*BI259</f>
        <v/>
      </c>
      <c r="DF259" s="678">
        <f>DE259-(CY259*BH259)</f>
        <v/>
      </c>
      <c r="DG259" s="535" t="n"/>
      <c r="DH259" s="535" t="n"/>
      <c r="DI259" s="535" t="n"/>
      <c r="DJ259" s="535" t="n"/>
      <c r="DK259" s="535" t="n"/>
      <c r="DL259" s="535" t="n"/>
      <c r="DM259" s="535" t="n"/>
      <c r="DN259" s="535" t="n"/>
      <c r="DO259" s="535" t="n"/>
      <c r="DP259" s="535" t="n"/>
    </row>
    <row customFormat="1" customHeight="1" ht="15" r="260" s="584">
      <c r="A260" s="532" t="inlineStr">
        <is>
          <t>K999951203</t>
        </is>
      </c>
      <c r="B260" s="415" t="n">
        <v>1010103346</v>
      </c>
      <c r="C260" s="404" t="inlineStr">
        <is>
          <t>DBLACK</t>
        </is>
      </c>
      <c r="D260" s="415" t="inlineStr">
        <is>
          <t>CHARLES</t>
        </is>
      </c>
      <c r="E260" s="415" t="inlineStr">
        <is>
          <t>BLACK WORN IN</t>
        </is>
      </c>
      <c r="F260" s="415" t="inlineStr">
        <is>
          <t>Core</t>
        </is>
      </c>
      <c r="G260" s="405" t="n"/>
      <c r="H260" s="674" t="n"/>
      <c r="I260" s="415" t="inlineStr">
        <is>
          <t>PHASE OUT</t>
        </is>
      </c>
      <c r="J260" s="415" t="inlineStr">
        <is>
          <t>JEANS</t>
        </is>
      </c>
      <c r="K260" s="532" t="n">
        <v>62034231</v>
      </c>
      <c r="L260" s="532" t="inlineStr">
        <is>
          <t>Men's or boys' trousers and breeches of cotton denim (excl. knitted or crocheted, industrial and occupational, bib and brace overalls and underpants)</t>
        </is>
      </c>
      <c r="M260" s="524" t="inlineStr">
        <is>
          <t>MEN</t>
        </is>
      </c>
      <c r="N260" s="532" t="n"/>
      <c r="O260" s="411" t="n"/>
      <c r="P260" s="508" t="inlineStr">
        <is>
          <t xml:space="preserve">PP SPRAY </t>
        </is>
      </c>
      <c r="Q260" s="508" t="n"/>
      <c r="R260" s="443" t="inlineStr">
        <is>
          <t>-</t>
        </is>
      </c>
      <c r="S260" s="508" t="inlineStr">
        <is>
          <t>MID RISE SLIM</t>
        </is>
      </c>
      <c r="T260" s="508" t="inlineStr">
        <is>
          <t>28-38</t>
        </is>
      </c>
      <c r="U260" s="508" t="inlineStr">
        <is>
          <t>32-34-36</t>
        </is>
      </c>
      <c r="V260" s="415" t="inlineStr">
        <is>
          <t>C/O</t>
        </is>
      </c>
      <c r="W260" s="415" t="inlineStr">
        <is>
          <t>C/O</t>
        </is>
      </c>
      <c r="X260" s="415" t="inlineStr">
        <is>
          <t>ROYAL CORE</t>
        </is>
      </c>
      <c r="Y260" s="427" t="inlineStr">
        <is>
          <t>TUNISIA</t>
        </is>
      </c>
      <c r="Z260" s="427" t="inlineStr">
        <is>
          <t>ARTLAB</t>
        </is>
      </c>
      <c r="AA260" s="427" t="inlineStr">
        <is>
          <t>ARTLAB</t>
        </is>
      </c>
      <c r="AB260" s="427" t="inlineStr">
        <is>
          <t>INTERWASHING</t>
        </is>
      </c>
      <c r="AC260" s="508" t="n"/>
      <c r="AD260" s="415" t="inlineStr">
        <is>
          <t>CALIK</t>
        </is>
      </c>
      <c r="AE260" s="508" t="inlineStr">
        <is>
          <t>D7924O022 Pinus</t>
        </is>
      </c>
      <c r="AF260" s="508" t="n"/>
      <c r="AG260" s="508" t="n"/>
      <c r="AH260" s="508" t="inlineStr">
        <is>
          <t>97% Sustainable fabric</t>
        </is>
      </c>
      <c r="AI260" s="508" t="inlineStr">
        <is>
          <t>97,8% Organic cotton, 2,2% elastane</t>
        </is>
      </c>
      <c r="AJ260" s="508" t="inlineStr">
        <is>
          <t>11 oz</t>
        </is>
      </c>
      <c r="AK260" s="421" t="inlineStr">
        <is>
          <t>5 / 147</t>
        </is>
      </c>
      <c r="AL260" s="508" t="n"/>
      <c r="AM260" s="508" t="n"/>
      <c r="AN260" s="508" t="n"/>
      <c r="AO260" s="419" t="n"/>
      <c r="AP260" s="419" t="n"/>
      <c r="AQ260" s="419" t="n"/>
      <c r="AR260" s="580" t="n"/>
      <c r="AS260" s="421" t="n"/>
      <c r="AT260" s="421" t="inlineStr">
        <is>
          <t>EUR</t>
        </is>
      </c>
      <c r="AU260" s="421" t="inlineStr">
        <is>
          <t>FOB</t>
        </is>
      </c>
      <c r="AV260" s="421" t="inlineStr">
        <is>
          <t>90 DAYS NETT</t>
        </is>
      </c>
      <c r="AW260" s="421" t="inlineStr">
        <is>
          <t>cfmd</t>
        </is>
      </c>
      <c r="AX260" s="421" t="n">
        <v>22.87639799999999</v>
      </c>
      <c r="AY260" s="421" t="n">
        <v>45</v>
      </c>
      <c r="AZ260" s="421" t="n"/>
      <c r="BA260" s="417" t="n">
        <v>23</v>
      </c>
      <c r="BB260" s="422">
        <f>IFERROR(((IF(BA260&gt;0, BA260, IF(AZ260&gt;0, AZ260, 0))))*INDEX(Assumptions!$B:$B,MATCH(Y260,Assumptions!$A:$A,0)),0)</f>
        <v/>
      </c>
      <c r="BC260" s="422">
        <f>IFERROR(((IF(BA260&gt;0, BA260, IF(AZ260&gt;0, AZ260, 0))))*INDEX(Assumptions!$C:$C,MATCH(Y260,Assumptions!$A:$A,0)),0)</f>
        <v/>
      </c>
      <c r="BD260" s="422">
        <f>IFERROR(((IF(BA260&gt;0, BA260, IF(AZ260&gt;0, AZ260, 0))))*INDEX(Assumptions!$D:$D,MATCH(Y260,Assumptions!$A:$A,0)),0)</f>
        <v/>
      </c>
      <c r="BE260" s="422">
        <f>IFERROR(((IF(BA260&gt;0, BA260, IF(AZ260&gt;0, AZ260, 0))))*INDEX(Assumptions!$G:$G,MATCH(Z260,Assumptions!$F:$F,0)),0)</f>
        <v/>
      </c>
      <c r="BF260" s="422">
        <f>SUM(BB260:BE260)</f>
        <v/>
      </c>
      <c r="BG260" s="423">
        <f>IFERROR(INDEX(Assumptions!$B:$B,MATCH(Y260,Assumptions!$A:$A,0))+INDEX(Assumptions!$C:$C,MATCH(Y260,Assumptions!$A:$A,0))+INDEX(Assumptions!$D:$D,MATCH(Y260,Assumptions!$A:$A,0))+INDEX(Assumptions!$G:$G,MATCH(Z260,Assumptions!$F:$F,0)),0)</f>
        <v/>
      </c>
      <c r="BH260" s="421">
        <f>((IF(BA260&gt;0, BA260, IF(AZ260&gt;0, AZ260, 0))))+BF260</f>
        <v/>
      </c>
      <c r="BI260" s="421">
        <f>BL260/BK260</f>
        <v/>
      </c>
      <c r="BJ260" s="421">
        <f>BL260/2.38</f>
        <v/>
      </c>
      <c r="BK260" s="508" t="n">
        <v>2.5</v>
      </c>
      <c r="BL260" s="421" t="n">
        <v>129.95</v>
      </c>
      <c r="BM260" s="510">
        <f>IF(SUM(AZ260:BA260)=0,0,(BI260-BH260)/BI260)</f>
        <v/>
      </c>
      <c r="BN260" s="421">
        <f>AY260*CA260</f>
        <v/>
      </c>
      <c r="BO260" s="421" t="n"/>
      <c r="BP260" s="421" t="n"/>
      <c r="BQ260" s="425" t="n"/>
      <c r="BR260" s="528" t="n"/>
      <c r="BS260" s="425" t="n"/>
      <c r="BT260" s="427" t="n"/>
      <c r="BU260" s="425" t="n"/>
      <c r="BV260" s="425" t="n"/>
      <c r="BW260" s="425" t="n"/>
      <c r="BX260" s="427" t="n"/>
      <c r="BY260" s="427" t="n"/>
      <c r="BZ260" s="427" t="n"/>
      <c r="CA260" s="508" t="n">
        <v>0</v>
      </c>
      <c r="CB260" s="429" t="n"/>
      <c r="CC260" s="429" t="n"/>
      <c r="CD260" s="430" t="n"/>
      <c r="CE260" s="675" t="n"/>
      <c r="CF260" s="675" t="n"/>
      <c r="CG260" s="675" t="inlineStr">
        <is>
          <t>Royal Core</t>
        </is>
      </c>
      <c r="CH260" s="489" t="inlineStr">
        <is>
          <t>N/A</t>
        </is>
      </c>
      <c r="CI260" s="676" t="n"/>
      <c r="CJ260" s="433" t="inlineStr">
        <is>
          <t>N/A</t>
        </is>
      </c>
      <c r="CK260" s="690" t="n"/>
      <c r="CL260" s="435" t="n"/>
      <c r="CM260" s="435" t="n"/>
      <c r="CN260" s="435" t="inlineStr">
        <is>
          <t>n/a</t>
        </is>
      </c>
      <c r="CO260" s="435" t="n"/>
      <c r="CP260" s="435" t="n"/>
      <c r="CQ260" s="430" t="inlineStr">
        <is>
          <t>-</t>
        </is>
      </c>
      <c r="CR260" s="430" t="n"/>
      <c r="CS260" s="429" t="n"/>
      <c r="CT260" s="675" t="n"/>
      <c r="CU260" s="675" t="n"/>
      <c r="CV260" s="490" t="n"/>
      <c r="CW260" s="438" t="n"/>
      <c r="CX260" s="438" t="n"/>
      <c r="CY260" s="438" t="n">
        <v>0</v>
      </c>
      <c r="CZ260" s="439">
        <f>CY260*AR260</f>
        <v/>
      </c>
      <c r="DA260" s="438" t="n"/>
      <c r="DB260" s="438" t="n"/>
      <c r="DC260" s="438" t="n"/>
      <c r="DD260" s="438" t="inlineStr">
        <is>
          <t>-</t>
        </is>
      </c>
      <c r="DE260" s="678">
        <f>CY260*BI260</f>
        <v/>
      </c>
      <c r="DF260" s="678">
        <f>DE260-(CY260*BH260)</f>
        <v/>
      </c>
    </row>
    <row customFormat="1" customHeight="1" ht="15" r="261" s="584">
      <c r="A261" s="532" t="inlineStr">
        <is>
          <t>K999951204</t>
        </is>
      </c>
      <c r="B261" s="415" t="n">
        <v>1010103347</v>
      </c>
      <c r="C261" s="404" t="inlineStr">
        <is>
          <t>DBLACK</t>
        </is>
      </c>
      <c r="D261" s="415" t="inlineStr">
        <is>
          <t>CHARLES</t>
        </is>
      </c>
      <c r="E261" s="415" t="inlineStr">
        <is>
          <t>BLACK RINSE</t>
        </is>
      </c>
      <c r="F261" s="415" t="inlineStr">
        <is>
          <t>Core</t>
        </is>
      </c>
      <c r="G261" s="405" t="n"/>
      <c r="H261" s="674" t="n"/>
      <c r="I261" s="415" t="n"/>
      <c r="J261" s="415" t="inlineStr">
        <is>
          <t>JEANS</t>
        </is>
      </c>
      <c r="K261" s="532" t="n">
        <v>62034231</v>
      </c>
      <c r="L261" s="532" t="inlineStr">
        <is>
          <t>Men's or boys' trousers and breeches of cotton denim (excl. knitted or crocheted, industrial and occupational, bib and brace overalls and underpants)</t>
        </is>
      </c>
      <c r="M261" s="524" t="inlineStr">
        <is>
          <t>MEN</t>
        </is>
      </c>
      <c r="N261" s="532" t="n"/>
      <c r="O261" s="411" t="n"/>
      <c r="P261" s="508" t="inlineStr">
        <is>
          <t>NON BLEACH</t>
        </is>
      </c>
      <c r="Q261" s="508" t="n"/>
      <c r="R261" s="443" t="inlineStr">
        <is>
          <t>-</t>
        </is>
      </c>
      <c r="S261" s="508" t="inlineStr">
        <is>
          <t>MID RISE SLIM</t>
        </is>
      </c>
      <c r="T261" s="508" t="inlineStr">
        <is>
          <t>28-38</t>
        </is>
      </c>
      <c r="U261" s="508" t="inlineStr">
        <is>
          <t>32-34-36</t>
        </is>
      </c>
      <c r="V261" s="415" t="inlineStr">
        <is>
          <t>C/O</t>
        </is>
      </c>
      <c r="W261" s="415" t="inlineStr">
        <is>
          <t>C/O</t>
        </is>
      </c>
      <c r="X261" s="415" t="inlineStr">
        <is>
          <t>ROYAL CORE</t>
        </is>
      </c>
      <c r="Y261" s="427" t="inlineStr">
        <is>
          <t>TUNISIA</t>
        </is>
      </c>
      <c r="Z261" s="427" t="inlineStr">
        <is>
          <t>ARTLAB</t>
        </is>
      </c>
      <c r="AA261" s="427" t="inlineStr">
        <is>
          <t>ARTLAB</t>
        </is>
      </c>
      <c r="AB261" s="427" t="inlineStr">
        <is>
          <t>INTERWASHING</t>
        </is>
      </c>
      <c r="AC261" s="508" t="n"/>
      <c r="AD261" s="415" t="inlineStr">
        <is>
          <t>CALIK</t>
        </is>
      </c>
      <c r="AE261" s="508" t="inlineStr">
        <is>
          <t>D7924O022 Pinus</t>
        </is>
      </c>
      <c r="AF261" s="508" t="n"/>
      <c r="AG261" s="508" t="n"/>
      <c r="AH261" s="508" t="inlineStr">
        <is>
          <t>97% Sustainable fabric</t>
        </is>
      </c>
      <c r="AI261" s="508" t="inlineStr">
        <is>
          <t>97,8% Organic cotton, 2,2% elastane</t>
        </is>
      </c>
      <c r="AJ261" s="508" t="inlineStr">
        <is>
          <t>11 oz</t>
        </is>
      </c>
      <c r="AK261" s="421" t="inlineStr">
        <is>
          <t>5 / 147</t>
        </is>
      </c>
      <c r="AL261" s="508" t="n"/>
      <c r="AM261" s="508" t="n"/>
      <c r="AN261" s="508" t="n"/>
      <c r="AO261" s="419" t="n"/>
      <c r="AP261" s="419" t="n"/>
      <c r="AQ261" s="419" t="n"/>
      <c r="AR261" s="580" t="n"/>
      <c r="AS261" s="421" t="n"/>
      <c r="AT261" s="421" t="inlineStr">
        <is>
          <t>EUR</t>
        </is>
      </c>
      <c r="AU261" s="421" t="inlineStr">
        <is>
          <t>FOB</t>
        </is>
      </c>
      <c r="AV261" s="421" t="inlineStr">
        <is>
          <t>90 DAYS NETT</t>
        </is>
      </c>
      <c r="AW261" s="421" t="inlineStr">
        <is>
          <t>cfmd</t>
        </is>
      </c>
      <c r="AX261" s="421" t="n">
        <v>17.595198</v>
      </c>
      <c r="AY261" s="421" t="n">
        <v>45</v>
      </c>
      <c r="AZ261" s="421" t="n"/>
      <c r="BA261" s="417" t="n">
        <v>18.2</v>
      </c>
      <c r="BB261" s="422">
        <f>IFERROR(((IF(BA261&gt;0, BA261, IF(AZ261&gt;0, AZ261, 0))))*INDEX(Assumptions!$B:$B,MATCH(Y261,Assumptions!$A:$A,0)),0)</f>
        <v/>
      </c>
      <c r="BC261" s="422">
        <f>IFERROR(((IF(BA261&gt;0, BA261, IF(AZ261&gt;0, AZ261, 0))))*INDEX(Assumptions!$C:$C,MATCH(Y261,Assumptions!$A:$A,0)),0)</f>
        <v/>
      </c>
      <c r="BD261" s="422">
        <f>IFERROR(((IF(BA261&gt;0, BA261, IF(AZ261&gt;0, AZ261, 0))))*INDEX(Assumptions!$D:$D,MATCH(Y261,Assumptions!$A:$A,0)),0)</f>
        <v/>
      </c>
      <c r="BE261" s="422">
        <f>IFERROR(((IF(BA261&gt;0, BA261, IF(AZ261&gt;0, AZ261, 0))))*INDEX(Assumptions!$G:$G,MATCH(Z261,Assumptions!$F:$F,0)),0)</f>
        <v/>
      </c>
      <c r="BF261" s="422">
        <f>SUM(BB261:BE261)</f>
        <v/>
      </c>
      <c r="BG261" s="423">
        <f>IFERROR(INDEX(Assumptions!$B:$B,MATCH(Y261,Assumptions!$A:$A,0))+INDEX(Assumptions!$C:$C,MATCH(Y261,Assumptions!$A:$A,0))+INDEX(Assumptions!$D:$D,MATCH(Y261,Assumptions!$A:$A,0))+INDEX(Assumptions!$G:$G,MATCH(Z261,Assumptions!$F:$F,0)),0)</f>
        <v/>
      </c>
      <c r="BH261" s="421">
        <f>((IF(BA261&gt;0, BA261, IF(AZ261&gt;0, AZ261, 0))))+BF261</f>
        <v/>
      </c>
      <c r="BI261" s="421">
        <f>BL261/BK261</f>
        <v/>
      </c>
      <c r="BJ261" s="421">
        <f>BL261/2.38</f>
        <v/>
      </c>
      <c r="BK261" s="508" t="n">
        <v>2.5</v>
      </c>
      <c r="BL261" s="421" t="n">
        <v>99.95</v>
      </c>
      <c r="BM261" s="510">
        <f>IF(SUM(AZ261:BA261)=0,0,(BI261-BH261)/BI261)</f>
        <v/>
      </c>
      <c r="BN261" s="421">
        <f>AY261*CA261</f>
        <v/>
      </c>
      <c r="BO261" s="421" t="n"/>
      <c r="BP261" s="421" t="n"/>
      <c r="BQ261" s="425" t="n"/>
      <c r="BR261" s="528" t="n"/>
      <c r="BS261" s="425" t="n"/>
      <c r="BT261" s="427" t="n"/>
      <c r="BU261" s="425" t="n"/>
      <c r="BV261" s="425" t="n"/>
      <c r="BW261" s="425" t="n"/>
      <c r="BX261" s="427" t="n"/>
      <c r="BY261" s="427" t="n"/>
      <c r="BZ261" s="427" t="n"/>
      <c r="CA261" s="508" t="n">
        <v>0</v>
      </c>
      <c r="CB261" s="429" t="n"/>
      <c r="CC261" s="429" t="n"/>
      <c r="CD261" s="430" t="n"/>
      <c r="CE261" s="675" t="n"/>
      <c r="CF261" s="675" t="n"/>
      <c r="CG261" s="675" t="inlineStr">
        <is>
          <t>Royal Core</t>
        </is>
      </c>
      <c r="CH261" s="489" t="inlineStr">
        <is>
          <t>N/A</t>
        </is>
      </c>
      <c r="CI261" s="676" t="n"/>
      <c r="CJ261" s="433" t="inlineStr">
        <is>
          <t>N/A</t>
        </is>
      </c>
      <c r="CK261" s="690" t="n"/>
      <c r="CL261" s="435" t="n"/>
      <c r="CM261" s="435" t="n"/>
      <c r="CN261" s="435" t="n">
        <v>42858</v>
      </c>
      <c r="CO261" s="435" t="n"/>
      <c r="CP261" s="435" t="n"/>
      <c r="CQ261" s="430" t="n">
        <v>43024</v>
      </c>
      <c r="CR261" s="430" t="inlineStr">
        <is>
          <t>Tunisia</t>
        </is>
      </c>
      <c r="CS261" s="429" t="n">
        <v>5</v>
      </c>
      <c r="CT261" s="695" t="inlineStr">
        <is>
          <t>( 22/06/2017 first QC)</t>
        </is>
      </c>
      <c r="CU261" s="675" t="n"/>
      <c r="CV261" s="490" t="n"/>
      <c r="CW261" s="438" t="n"/>
      <c r="CX261" s="438" t="n"/>
      <c r="CY261" s="438" t="n">
        <v>324</v>
      </c>
      <c r="CZ261" s="439">
        <f>CY261*AR261</f>
        <v/>
      </c>
      <c r="DA261" s="438" t="n"/>
      <c r="DB261" s="438" t="n"/>
      <c r="DC261" s="438" t="n"/>
      <c r="DD261" s="438" t="n">
        <v>4013244</v>
      </c>
      <c r="DE261" s="678">
        <f>CY261*BI261</f>
        <v/>
      </c>
      <c r="DF261" s="678">
        <f>DE261-(CY261*BH261)</f>
        <v/>
      </c>
      <c r="DG261" s="535" t="n"/>
      <c r="DH261" s="535" t="n"/>
      <c r="DI261" s="535" t="n"/>
      <c r="DJ261" s="535" t="n"/>
      <c r="DK261" s="535" t="n"/>
      <c r="DL261" s="535" t="n"/>
      <c r="DM261" s="535" t="n"/>
      <c r="DN261" s="535" t="n"/>
      <c r="DO261" s="535" t="n"/>
      <c r="DP261" s="535" t="n"/>
    </row>
    <row customFormat="1" customHeight="1" ht="15" r="262" s="535">
      <c r="A262" s="532" t="inlineStr">
        <is>
          <t>K999951205</t>
        </is>
      </c>
      <c r="B262" s="415" t="n">
        <v>1010103356</v>
      </c>
      <c r="C262" s="404" t="inlineStr">
        <is>
          <t>L.USED</t>
        </is>
      </c>
      <c r="D262" s="415" t="inlineStr">
        <is>
          <t>CHARLES</t>
        </is>
      </c>
      <c r="E262" s="415" t="inlineStr">
        <is>
          <t>ELECTRIC BLUE</t>
        </is>
      </c>
      <c r="F262" s="415" t="inlineStr">
        <is>
          <t>Core</t>
        </is>
      </c>
      <c r="G262" s="405" t="n"/>
      <c r="H262" s="674" t="n"/>
      <c r="I262" s="415" t="inlineStr">
        <is>
          <t>PHASE OUT</t>
        </is>
      </c>
      <c r="J262" s="415" t="inlineStr">
        <is>
          <t>JEANS</t>
        </is>
      </c>
      <c r="K262" s="532" t="n">
        <v>62034231</v>
      </c>
      <c r="L262" s="532" t="inlineStr">
        <is>
          <t>Men's or boys' trousers and breeches of cotton denim (excl. knitted or crocheted, industrial and occupational, bib and brace overalls and underpants)</t>
        </is>
      </c>
      <c r="M262" s="524" t="inlineStr">
        <is>
          <t>MEN</t>
        </is>
      </c>
      <c r="N262" s="532" t="n"/>
      <c r="O262" s="411" t="n"/>
      <c r="P262" s="508" t="inlineStr">
        <is>
          <t>PP SPRAY</t>
        </is>
      </c>
      <c r="Q262" s="508" t="n"/>
      <c r="R262" s="443" t="inlineStr">
        <is>
          <t>-</t>
        </is>
      </c>
      <c r="S262" s="508" t="inlineStr">
        <is>
          <t>MID RISE SLIM</t>
        </is>
      </c>
      <c r="T262" s="508" t="inlineStr">
        <is>
          <t>28-38</t>
        </is>
      </c>
      <c r="U262" s="508" t="inlineStr">
        <is>
          <t>32-34-36</t>
        </is>
      </c>
      <c r="V262" s="415" t="inlineStr">
        <is>
          <t>C/O</t>
        </is>
      </c>
      <c r="W262" s="415" t="inlineStr">
        <is>
          <t>C/O</t>
        </is>
      </c>
      <c r="X262" s="415" t="inlineStr">
        <is>
          <t>ROYAL CORE</t>
        </is>
      </c>
      <c r="Y262" s="427" t="inlineStr">
        <is>
          <t>TUNISIA</t>
        </is>
      </c>
      <c r="Z262" s="427" t="inlineStr">
        <is>
          <t>ARTLAB</t>
        </is>
      </c>
      <c r="AA262" s="427" t="inlineStr">
        <is>
          <t>ARTLAB</t>
        </is>
      </c>
      <c r="AB262" s="427" t="inlineStr">
        <is>
          <t>INTERWASHING</t>
        </is>
      </c>
      <c r="AC262" s="508" t="n"/>
      <c r="AD262" s="415" t="inlineStr">
        <is>
          <t>CALIK</t>
        </is>
      </c>
      <c r="AE262" s="508" t="inlineStr">
        <is>
          <t>D7253O019 Rosemary stretch</t>
        </is>
      </c>
      <c r="AF262" s="508" t="n"/>
      <c r="AG262" s="508" t="n"/>
      <c r="AH262" s="508" t="inlineStr">
        <is>
          <t>96% Sustainable fabric</t>
        </is>
      </c>
      <c r="AI262" s="508" t="inlineStr">
        <is>
          <t>96,55% Organic cotton, 2,93% polybutylene terephthalate, 0,52% elastane</t>
        </is>
      </c>
      <c r="AJ262" s="508" t="inlineStr">
        <is>
          <t>11 oz</t>
        </is>
      </c>
      <c r="AK262" s="421" t="inlineStr">
        <is>
          <t>5 / 142</t>
        </is>
      </c>
      <c r="AL262" s="508" t="n"/>
      <c r="AM262" s="508" t="n"/>
      <c r="AN262" s="508" t="n"/>
      <c r="AO262" s="419" t="n"/>
      <c r="AP262" s="419" t="n"/>
      <c r="AQ262" s="419" t="n"/>
      <c r="AR262" s="580" t="n"/>
      <c r="AS262" s="421" t="n"/>
      <c r="AT262" s="421" t="inlineStr">
        <is>
          <t>EUR</t>
        </is>
      </c>
      <c r="AU262" s="421" t="inlineStr">
        <is>
          <t>FOB</t>
        </is>
      </c>
      <c r="AV262" s="421" t="inlineStr">
        <is>
          <t>90 DAYS NETT</t>
        </is>
      </c>
      <c r="AW262" s="421" t="inlineStr">
        <is>
          <t>cfmd</t>
        </is>
      </c>
      <c r="AX262" s="421" t="n">
        <v>22.87639799999999</v>
      </c>
      <c r="AY262" s="421" t="n">
        <v>45</v>
      </c>
      <c r="AZ262" s="421" t="n"/>
      <c r="BA262" s="417" t="n">
        <v>23.5</v>
      </c>
      <c r="BB262" s="422">
        <f>IFERROR(((IF(BA262&gt;0, BA262, IF(AZ262&gt;0, AZ262, 0))))*INDEX(Assumptions!$B:$B,MATCH(Y262,Assumptions!$A:$A,0)),0)</f>
        <v/>
      </c>
      <c r="BC262" s="422">
        <f>IFERROR(((IF(BA262&gt;0, BA262, IF(AZ262&gt;0, AZ262, 0))))*INDEX(Assumptions!$C:$C,MATCH(Y262,Assumptions!$A:$A,0)),0)</f>
        <v/>
      </c>
      <c r="BD262" s="422">
        <f>IFERROR(((IF(BA262&gt;0, BA262, IF(AZ262&gt;0, AZ262, 0))))*INDEX(Assumptions!$D:$D,MATCH(Y262,Assumptions!$A:$A,0)),0)</f>
        <v/>
      </c>
      <c r="BE262" s="422">
        <f>IFERROR(((IF(BA262&gt;0, BA262, IF(AZ262&gt;0, AZ262, 0))))*INDEX(Assumptions!$G:$G,MATCH(Z262,Assumptions!$F:$F,0)),0)</f>
        <v/>
      </c>
      <c r="BF262" s="422">
        <f>SUM(BB262:BE262)</f>
        <v/>
      </c>
      <c r="BG262" s="423">
        <f>IFERROR(INDEX(Assumptions!$B:$B,MATCH(Y262,Assumptions!$A:$A,0))+INDEX(Assumptions!$C:$C,MATCH(Y262,Assumptions!$A:$A,0))+INDEX(Assumptions!$D:$D,MATCH(Y262,Assumptions!$A:$A,0))+INDEX(Assumptions!$G:$G,MATCH(Z262,Assumptions!$F:$F,0)),0)</f>
        <v/>
      </c>
      <c r="BH262" s="421">
        <f>((IF(BA262&gt;0, BA262, IF(AZ262&gt;0, AZ262, 0))))+BF262</f>
        <v/>
      </c>
      <c r="BI262" s="421">
        <f>BL262/BK262</f>
        <v/>
      </c>
      <c r="BJ262" s="421">
        <f>BL262/2.38</f>
        <v/>
      </c>
      <c r="BK262" s="508" t="n">
        <v>2.5</v>
      </c>
      <c r="BL262" s="421" t="n">
        <v>129.95</v>
      </c>
      <c r="BM262" s="510">
        <f>IF(SUM(AZ262:BA262)=0,0,(BI262-BH262)/BI262)</f>
        <v/>
      </c>
      <c r="BN262" s="421">
        <f>AY262*CA262</f>
        <v/>
      </c>
      <c r="BO262" s="421" t="n"/>
      <c r="BP262" s="421" t="n"/>
      <c r="BQ262" s="425" t="n"/>
      <c r="BR262" s="528" t="n"/>
      <c r="BS262" s="425" t="n"/>
      <c r="BT262" s="427" t="n"/>
      <c r="BU262" s="425" t="n"/>
      <c r="BV262" s="425" t="n"/>
      <c r="BW262" s="425" t="n"/>
      <c r="BX262" s="427" t="n"/>
      <c r="BY262" s="427" t="n"/>
      <c r="BZ262" s="427" t="n"/>
      <c r="CA262" s="508" t="n">
        <v>0</v>
      </c>
      <c r="CB262" s="429" t="n"/>
      <c r="CC262" s="429" t="n"/>
      <c r="CD262" s="430" t="n"/>
      <c r="CE262" s="675" t="n"/>
      <c r="CF262" s="675" t="n"/>
      <c r="CG262" s="675" t="inlineStr">
        <is>
          <t>Royal Core</t>
        </is>
      </c>
      <c r="CH262" s="489" t="inlineStr">
        <is>
          <t>N/A</t>
        </is>
      </c>
      <c r="CI262" s="676" t="n"/>
      <c r="CJ262" s="433" t="inlineStr">
        <is>
          <t>N/A</t>
        </is>
      </c>
      <c r="CK262" s="690" t="n"/>
      <c r="CL262" s="435" t="n"/>
      <c r="CM262" s="435" t="n"/>
      <c r="CN262" s="435" t="inlineStr">
        <is>
          <t>n/a</t>
        </is>
      </c>
      <c r="CO262" s="435" t="n"/>
      <c r="CP262" s="435" t="n"/>
      <c r="CQ262" s="430" t="inlineStr">
        <is>
          <t>-</t>
        </is>
      </c>
      <c r="CR262" s="430" t="n"/>
      <c r="CS262" s="429" t="n"/>
      <c r="CT262" s="675" t="n"/>
      <c r="CU262" s="675" t="n"/>
      <c r="CV262" s="490" t="n"/>
      <c r="CW262" s="438" t="n"/>
      <c r="CX262" s="438" t="n"/>
      <c r="CY262" s="438" t="n">
        <v>0</v>
      </c>
      <c r="CZ262" s="439">
        <f>CY262*AR262</f>
        <v/>
      </c>
      <c r="DA262" s="438" t="n"/>
      <c r="DB262" s="438" t="n"/>
      <c r="DC262" s="438" t="n"/>
      <c r="DD262" s="438" t="inlineStr">
        <is>
          <t>-</t>
        </is>
      </c>
      <c r="DE262" s="678">
        <f>CY262*BI262</f>
        <v/>
      </c>
      <c r="DF262" s="678">
        <f>DE262-(CY262*BH262)</f>
        <v/>
      </c>
      <c r="DG262" s="575" t="n"/>
      <c r="DH262" s="575" t="n"/>
      <c r="DI262" s="575" t="n"/>
      <c r="DJ262" s="575" t="n"/>
      <c r="DK262" s="575" t="n"/>
      <c r="DL262" s="575" t="n"/>
      <c r="DM262" s="575" t="n"/>
      <c r="DN262" s="575" t="n"/>
      <c r="DO262" s="575" t="n"/>
      <c r="DP262" s="575" t="n"/>
    </row>
    <row customFormat="1" customHeight="1" ht="15" r="263" s="584">
      <c r="A263" s="532" t="inlineStr">
        <is>
          <t>K999951301</t>
        </is>
      </c>
      <c r="B263" s="415" t="n">
        <v>1010103348</v>
      </c>
      <c r="C263" s="404" t="inlineStr">
        <is>
          <t>D.USED</t>
        </is>
      </c>
      <c r="D263" s="415" t="inlineStr">
        <is>
          <t>JOHN</t>
        </is>
      </c>
      <c r="E263" s="415" t="inlineStr">
        <is>
          <t>DARK WORN</t>
        </is>
      </c>
      <c r="F263" s="415" t="inlineStr">
        <is>
          <t>Core</t>
        </is>
      </c>
      <c r="G263" s="405" t="n"/>
      <c r="H263" s="674" t="n"/>
      <c r="I263" s="415" t="inlineStr">
        <is>
          <t>PHASE OUT</t>
        </is>
      </c>
      <c r="J263" s="415" t="inlineStr">
        <is>
          <t>JEANS</t>
        </is>
      </c>
      <c r="K263" s="532" t="n">
        <v>62034231</v>
      </c>
      <c r="L263" s="532" t="inlineStr">
        <is>
          <t>Men's or boys' trousers and breeches of cotton denim (excl. knitted or crocheted, industrial and occupational, bib and brace overalls and underpants)</t>
        </is>
      </c>
      <c r="M263" s="524" t="inlineStr">
        <is>
          <t>MEN</t>
        </is>
      </c>
      <c r="N263" s="532" t="n"/>
      <c r="O263" s="411" t="n"/>
      <c r="P263" s="508" t="inlineStr">
        <is>
          <t>PP SPRAY + RESIN</t>
        </is>
      </c>
      <c r="Q263" s="508" t="n"/>
      <c r="R263" s="508" t="inlineStr">
        <is>
          <t>BASIC</t>
        </is>
      </c>
      <c r="S263" s="508" t="inlineStr">
        <is>
          <t>SLIM LONG RISE</t>
        </is>
      </c>
      <c r="T263" s="508" t="inlineStr">
        <is>
          <t>28-38</t>
        </is>
      </c>
      <c r="U263" s="508" t="inlineStr">
        <is>
          <t>32-34-36</t>
        </is>
      </c>
      <c r="V263" s="415" t="inlineStr">
        <is>
          <t>C/O</t>
        </is>
      </c>
      <c r="W263" s="415" t="inlineStr">
        <is>
          <t>C/O</t>
        </is>
      </c>
      <c r="X263" s="415" t="inlineStr">
        <is>
          <t>ROYAL CORE</t>
        </is>
      </c>
      <c r="Y263" s="427" t="inlineStr">
        <is>
          <t>TUNISIA</t>
        </is>
      </c>
      <c r="Z263" s="427" t="inlineStr">
        <is>
          <t>ARTLAB</t>
        </is>
      </c>
      <c r="AA263" s="427" t="inlineStr">
        <is>
          <t>ARTLAB</t>
        </is>
      </c>
      <c r="AB263" s="427" t="inlineStr">
        <is>
          <t>INTERWASHING</t>
        </is>
      </c>
      <c r="AC263" s="508" t="n"/>
      <c r="AD263" s="415" t="inlineStr">
        <is>
          <t>CANDIANI</t>
        </is>
      </c>
      <c r="AE263" s="508" t="inlineStr">
        <is>
          <t>RR7716 Elast sioux crispy organic</t>
        </is>
      </c>
      <c r="AF263" s="508" t="n"/>
      <c r="AG263" s="508" t="n"/>
      <c r="AH263" s="508" t="inlineStr">
        <is>
          <t>98% Sustainable fabric</t>
        </is>
      </c>
      <c r="AI263" s="508" t="inlineStr">
        <is>
          <t>98% Organic cotton, 2% elastane</t>
        </is>
      </c>
      <c r="AJ263" s="508" t="inlineStr">
        <is>
          <t>12 oz</t>
        </is>
      </c>
      <c r="AK263" s="421" t="inlineStr">
        <is>
          <t>5 Q4 / 162</t>
        </is>
      </c>
      <c r="AL263" s="508" t="n"/>
      <c r="AM263" s="508" t="n"/>
      <c r="AN263" s="508" t="n"/>
      <c r="AO263" s="419" t="n"/>
      <c r="AP263" s="419" t="n"/>
      <c r="AQ263" s="419" t="n"/>
      <c r="AR263" s="580" t="n"/>
      <c r="AS263" s="421" t="n"/>
      <c r="AT263" s="421" t="inlineStr">
        <is>
          <t>EUR</t>
        </is>
      </c>
      <c r="AU263" s="421" t="inlineStr">
        <is>
          <t>FOB</t>
        </is>
      </c>
      <c r="AV263" s="421" t="inlineStr">
        <is>
          <t>90 DAYS NETT</t>
        </is>
      </c>
      <c r="AW263" s="421" t="inlineStr">
        <is>
          <t>cfmd</t>
        </is>
      </c>
      <c r="AX263" s="421" t="n">
        <v>21.115998</v>
      </c>
      <c r="AY263" s="421" t="n">
        <v>45</v>
      </c>
      <c r="AZ263" s="421" t="n"/>
      <c r="BA263" s="417" t="n">
        <v>22.8</v>
      </c>
      <c r="BB263" s="422">
        <f>IFERROR(((IF(BA263&gt;0, BA263, IF(AZ263&gt;0, AZ263, 0))))*INDEX(Assumptions!$B:$B,MATCH(Y263,Assumptions!$A:$A,0)),0)</f>
        <v/>
      </c>
      <c r="BC263" s="422">
        <f>IFERROR(((IF(BA263&gt;0, BA263, IF(AZ263&gt;0, AZ263, 0))))*INDEX(Assumptions!$C:$C,MATCH(Y263,Assumptions!$A:$A,0)),0)</f>
        <v/>
      </c>
      <c r="BD263" s="422">
        <f>IFERROR(((IF(BA263&gt;0, BA263, IF(AZ263&gt;0, AZ263, 0))))*INDEX(Assumptions!$D:$D,MATCH(Y263,Assumptions!$A:$A,0)),0)</f>
        <v/>
      </c>
      <c r="BE263" s="422">
        <f>IFERROR(((IF(BA263&gt;0, BA263, IF(AZ263&gt;0, AZ263, 0))))*INDEX(Assumptions!$G:$G,MATCH(Z263,Assumptions!$F:$F,0)),0)</f>
        <v/>
      </c>
      <c r="BF263" s="422">
        <f>SUM(BB263:BE263)</f>
        <v/>
      </c>
      <c r="BG263" s="423">
        <f>IFERROR(INDEX(Assumptions!$B:$B,MATCH(Y263,Assumptions!$A:$A,0))+INDEX(Assumptions!$C:$C,MATCH(Y263,Assumptions!$A:$A,0))+INDEX(Assumptions!$D:$D,MATCH(Y263,Assumptions!$A:$A,0))+INDEX(Assumptions!$G:$G,MATCH(Z263,Assumptions!$F:$F,0)),0)</f>
        <v/>
      </c>
      <c r="BH263" s="421">
        <f>((IF(BA263&gt;0, BA263, IF(AZ263&gt;0, AZ263, 0))))+BF263</f>
        <v/>
      </c>
      <c r="BI263" s="421">
        <f>BL263/BK263</f>
        <v/>
      </c>
      <c r="BJ263" s="421">
        <f>BL263/2.38</f>
        <v/>
      </c>
      <c r="BK263" s="508" t="n">
        <v>2.5</v>
      </c>
      <c r="BL263" s="421" t="n">
        <v>119.95</v>
      </c>
      <c r="BM263" s="510">
        <f>IF(SUM(AZ263:BA263)=0,0,(BI263-BH263)/BI263)</f>
        <v/>
      </c>
      <c r="BN263" s="421">
        <f>AY263*CA263</f>
        <v/>
      </c>
      <c r="BO263" s="421" t="n"/>
      <c r="BP263" s="421" t="n"/>
      <c r="BQ263" s="425" t="n"/>
      <c r="BR263" s="528" t="n"/>
      <c r="BS263" s="425" t="n"/>
      <c r="BT263" s="427" t="n"/>
      <c r="BU263" s="425" t="n"/>
      <c r="BV263" s="425" t="n"/>
      <c r="BW263" s="425" t="n"/>
      <c r="BX263" s="427" t="n"/>
      <c r="BY263" s="427" t="n"/>
      <c r="BZ263" s="427" t="n"/>
      <c r="CA263" s="508" t="n">
        <v>0</v>
      </c>
      <c r="CB263" s="429" t="n"/>
      <c r="CC263" s="429" t="n"/>
      <c r="CD263" s="430" t="n"/>
      <c r="CE263" s="675" t="n"/>
      <c r="CF263" s="675" t="n"/>
      <c r="CG263" s="675" t="inlineStr">
        <is>
          <t>Royal Core</t>
        </is>
      </c>
      <c r="CH263" s="676" t="inlineStr">
        <is>
          <t>N/A</t>
        </is>
      </c>
      <c r="CI263" s="676" t="n"/>
      <c r="CJ263" s="433" t="inlineStr">
        <is>
          <t>N/A</t>
        </is>
      </c>
      <c r="CK263" s="690" t="n"/>
      <c r="CL263" s="435" t="n"/>
      <c r="CM263" s="435" t="n"/>
      <c r="CN263" s="435" t="inlineStr">
        <is>
          <t>n/a</t>
        </is>
      </c>
      <c r="CO263" s="435" t="n"/>
      <c r="CP263" s="435" t="n"/>
      <c r="CQ263" s="430" t="inlineStr">
        <is>
          <t>-</t>
        </is>
      </c>
      <c r="CR263" s="430" t="n"/>
      <c r="CS263" s="429" t="n"/>
      <c r="CT263" s="675" t="n"/>
      <c r="CU263" s="675" t="n"/>
      <c r="CV263" s="490" t="n"/>
      <c r="CW263" s="438" t="n"/>
      <c r="CX263" s="438" t="n"/>
      <c r="CY263" s="438" t="n">
        <v>0</v>
      </c>
      <c r="CZ263" s="439">
        <f>CY263*AR263</f>
        <v/>
      </c>
      <c r="DA263" s="438" t="n"/>
      <c r="DB263" s="438" t="n"/>
      <c r="DC263" s="438" t="n"/>
      <c r="DD263" s="438" t="inlineStr">
        <is>
          <t>-</t>
        </is>
      </c>
      <c r="DE263" s="678">
        <f>CY263*BI263</f>
        <v/>
      </c>
      <c r="DF263" s="678">
        <f>DE263-(CY263*BH263)</f>
        <v/>
      </c>
      <c r="DG263" s="530" t="n"/>
      <c r="DH263" s="530" t="n"/>
      <c r="DI263" s="530" t="n"/>
      <c r="DJ263" s="530" t="n"/>
      <c r="DK263" s="530" t="n"/>
      <c r="DL263" s="530" t="n"/>
      <c r="DM263" s="530" t="n"/>
      <c r="DN263" s="530" t="n"/>
      <c r="DO263" s="530" t="n"/>
      <c r="DP263" s="530" t="n"/>
    </row>
    <row customFormat="1" customHeight="1" ht="15" r="264" s="584">
      <c r="A264" s="532" t="inlineStr">
        <is>
          <t>K999951302</t>
        </is>
      </c>
      <c r="B264" s="415" t="n">
        <v>1010103349</v>
      </c>
      <c r="C264" s="404" t="inlineStr">
        <is>
          <t>M.USED</t>
        </is>
      </c>
      <c r="D264" s="415" t="inlineStr">
        <is>
          <t>JOHN</t>
        </is>
      </c>
      <c r="E264" s="415" t="inlineStr">
        <is>
          <t>MID INDIGO</t>
        </is>
      </c>
      <c r="F264" s="415" t="inlineStr">
        <is>
          <t>Core</t>
        </is>
      </c>
      <c r="G264" s="405" t="n"/>
      <c r="H264" s="674" t="n"/>
      <c r="I264" s="415" t="inlineStr">
        <is>
          <t>PHASE OUT</t>
        </is>
      </c>
      <c r="J264" s="415" t="inlineStr">
        <is>
          <t>JEANS</t>
        </is>
      </c>
      <c r="K264" s="532" t="n">
        <v>62034231</v>
      </c>
      <c r="L264" s="532" t="inlineStr">
        <is>
          <t>Men's or boys' trousers and breeches of cotton denim (excl. knitted or crocheted, industrial and occupational, bib and brace overalls and underpants)</t>
        </is>
      </c>
      <c r="M264" s="524" t="inlineStr">
        <is>
          <t>MEN</t>
        </is>
      </c>
      <c r="N264" s="532" t="n"/>
      <c r="O264" s="411" t="n"/>
      <c r="P264" s="508" t="inlineStr">
        <is>
          <t>PP SPRAY + RESIN</t>
        </is>
      </c>
      <c r="Q264" s="508" t="n"/>
      <c r="R264" s="508" t="inlineStr">
        <is>
          <t>BASIC</t>
        </is>
      </c>
      <c r="S264" s="508" t="inlineStr">
        <is>
          <t>SLIM LONG RISE</t>
        </is>
      </c>
      <c r="T264" s="508" t="inlineStr">
        <is>
          <t>28-38</t>
        </is>
      </c>
      <c r="U264" s="508" t="inlineStr">
        <is>
          <t>32-34-36</t>
        </is>
      </c>
      <c r="V264" s="415" t="inlineStr">
        <is>
          <t>C/O</t>
        </is>
      </c>
      <c r="W264" s="415" t="inlineStr">
        <is>
          <t>C/O</t>
        </is>
      </c>
      <c r="X264" s="415" t="inlineStr">
        <is>
          <t>ROYAL CORE</t>
        </is>
      </c>
      <c r="Y264" s="427" t="inlineStr">
        <is>
          <t>TUNISIA</t>
        </is>
      </c>
      <c r="Z264" s="427" t="inlineStr">
        <is>
          <t>ARTLAB</t>
        </is>
      </c>
      <c r="AA264" s="427" t="inlineStr">
        <is>
          <t>ARTLAB</t>
        </is>
      </c>
      <c r="AB264" s="427" t="inlineStr">
        <is>
          <t>INTERWASHING</t>
        </is>
      </c>
      <c r="AC264" s="508" t="n"/>
      <c r="AD264" s="415" t="inlineStr">
        <is>
          <t>CANDIANI</t>
        </is>
      </c>
      <c r="AE264" s="508" t="inlineStr">
        <is>
          <t>RR7716 Elast sioux crispy organic</t>
        </is>
      </c>
      <c r="AF264" s="508" t="n"/>
      <c r="AG264" s="508" t="n"/>
      <c r="AH264" s="508" t="inlineStr">
        <is>
          <t>98% Sustainable fabric</t>
        </is>
      </c>
      <c r="AI264" s="508" t="inlineStr">
        <is>
          <t>98% Organic cotton, 2% elastane</t>
        </is>
      </c>
      <c r="AJ264" s="508" t="inlineStr">
        <is>
          <t>12 oz</t>
        </is>
      </c>
      <c r="AK264" s="421" t="inlineStr">
        <is>
          <t>5 Q4 / 162</t>
        </is>
      </c>
      <c r="AL264" s="508" t="n"/>
      <c r="AM264" s="508" t="n"/>
      <c r="AN264" s="508" t="n"/>
      <c r="AO264" s="419" t="n"/>
      <c r="AP264" s="419" t="n"/>
      <c r="AQ264" s="419" t="n"/>
      <c r="AR264" s="580" t="n"/>
      <c r="AS264" s="421" t="n"/>
      <c r="AT264" s="421" t="inlineStr">
        <is>
          <t>EUR</t>
        </is>
      </c>
      <c r="AU264" s="421" t="inlineStr">
        <is>
          <t>FOB</t>
        </is>
      </c>
      <c r="AV264" s="421" t="inlineStr">
        <is>
          <t>90 DAYS NETT</t>
        </is>
      </c>
      <c r="AW264" s="421" t="inlineStr">
        <is>
          <t>cfmd</t>
        </is>
      </c>
      <c r="AX264" s="421" t="n">
        <v>22.87639799999999</v>
      </c>
      <c r="AY264" s="421" t="n">
        <v>45</v>
      </c>
      <c r="AZ264" s="421" t="n"/>
      <c r="BA264" s="417" t="n">
        <v>22.8</v>
      </c>
      <c r="BB264" s="422">
        <f>IFERROR(((IF(BA264&gt;0, BA264, IF(AZ264&gt;0, AZ264, 0))))*INDEX(Assumptions!$B:$B,MATCH(Y264,Assumptions!$A:$A,0)),0)</f>
        <v/>
      </c>
      <c r="BC264" s="422">
        <f>IFERROR(((IF(BA264&gt;0, BA264, IF(AZ264&gt;0, AZ264, 0))))*INDEX(Assumptions!$C:$C,MATCH(Y264,Assumptions!$A:$A,0)),0)</f>
        <v/>
      </c>
      <c r="BD264" s="422">
        <f>IFERROR(((IF(BA264&gt;0, BA264, IF(AZ264&gt;0, AZ264, 0))))*INDEX(Assumptions!$D:$D,MATCH(Y264,Assumptions!$A:$A,0)),0)</f>
        <v/>
      </c>
      <c r="BE264" s="422">
        <f>IFERROR(((IF(BA264&gt;0, BA264, IF(AZ264&gt;0, AZ264, 0))))*INDEX(Assumptions!$G:$G,MATCH(Z264,Assumptions!$F:$F,0)),0)</f>
        <v/>
      </c>
      <c r="BF264" s="422">
        <f>SUM(BB264:BE264)</f>
        <v/>
      </c>
      <c r="BG264" s="423">
        <f>IFERROR(INDEX(Assumptions!$B:$B,MATCH(Y264,Assumptions!$A:$A,0))+INDEX(Assumptions!$C:$C,MATCH(Y264,Assumptions!$A:$A,0))+INDEX(Assumptions!$D:$D,MATCH(Y264,Assumptions!$A:$A,0))+INDEX(Assumptions!$G:$G,MATCH(Z264,Assumptions!$F:$F,0)),0)</f>
        <v/>
      </c>
      <c r="BH264" s="421">
        <f>((IF(BA264&gt;0, BA264, IF(AZ264&gt;0, AZ264, 0))))+BF264</f>
        <v/>
      </c>
      <c r="BI264" s="421">
        <f>BL264/BK264</f>
        <v/>
      </c>
      <c r="BJ264" s="421">
        <f>BL264/2.38</f>
        <v/>
      </c>
      <c r="BK264" s="508" t="n">
        <v>2.5</v>
      </c>
      <c r="BL264" s="421" t="n">
        <v>129.95</v>
      </c>
      <c r="BM264" s="510">
        <f>IF(SUM(AZ264:BA264)=0,0,(BI264-BH264)/BI264)</f>
        <v/>
      </c>
      <c r="BN264" s="421">
        <f>AY264*CA264</f>
        <v/>
      </c>
      <c r="BO264" s="421" t="n"/>
      <c r="BP264" s="421" t="n"/>
      <c r="BQ264" s="425" t="n"/>
      <c r="BR264" s="528" t="n"/>
      <c r="BS264" s="425" t="n"/>
      <c r="BT264" s="427" t="n"/>
      <c r="BU264" s="425" t="n"/>
      <c r="BV264" s="425" t="n"/>
      <c r="BW264" s="425" t="n"/>
      <c r="BX264" s="427" t="n"/>
      <c r="BY264" s="427" t="n"/>
      <c r="BZ264" s="427" t="n"/>
      <c r="CA264" s="508" t="n">
        <v>0</v>
      </c>
      <c r="CB264" s="429" t="n"/>
      <c r="CC264" s="429" t="n"/>
      <c r="CD264" s="430" t="n"/>
      <c r="CE264" s="675" t="n"/>
      <c r="CF264" s="675" t="n"/>
      <c r="CG264" s="675" t="inlineStr">
        <is>
          <t>Royal Core</t>
        </is>
      </c>
      <c r="CH264" s="676" t="inlineStr">
        <is>
          <t>N/A</t>
        </is>
      </c>
      <c r="CI264" s="676" t="n"/>
      <c r="CJ264" s="433" t="inlineStr">
        <is>
          <t>N/A</t>
        </is>
      </c>
      <c r="CK264" s="690" t="n"/>
      <c r="CL264" s="435" t="n"/>
      <c r="CM264" s="435" t="n"/>
      <c r="CN264" s="435" t="inlineStr">
        <is>
          <t>n/a</t>
        </is>
      </c>
      <c r="CO264" s="435" t="n"/>
      <c r="CP264" s="435" t="n"/>
      <c r="CQ264" s="430" t="inlineStr">
        <is>
          <t>-</t>
        </is>
      </c>
      <c r="CR264" s="430" t="n"/>
      <c r="CS264" s="429" t="n"/>
      <c r="CT264" s="675" t="n"/>
      <c r="CU264" s="675" t="n"/>
      <c r="CV264" s="490" t="n"/>
      <c r="CW264" s="438" t="n"/>
      <c r="CX264" s="438" t="n"/>
      <c r="CY264" s="438" t="n">
        <v>0</v>
      </c>
      <c r="CZ264" s="439">
        <f>CY264*AR264</f>
        <v/>
      </c>
      <c r="DA264" s="438" t="n"/>
      <c r="DB264" s="438" t="n"/>
      <c r="DC264" s="438" t="n"/>
      <c r="DD264" s="438" t="inlineStr">
        <is>
          <t>-</t>
        </is>
      </c>
      <c r="DE264" s="678">
        <f>CY264*BI264</f>
        <v/>
      </c>
      <c r="DF264" s="678">
        <f>DE264-(CY264*BH264)</f>
        <v/>
      </c>
      <c r="DG264" s="530" t="n"/>
      <c r="DH264" s="530" t="n"/>
      <c r="DI264" s="530" t="n"/>
      <c r="DJ264" s="530" t="n"/>
      <c r="DK264" s="530" t="n"/>
      <c r="DL264" s="530" t="n"/>
      <c r="DM264" s="530" t="n"/>
      <c r="DN264" s="530" t="n"/>
      <c r="DO264" s="530" t="n"/>
      <c r="DP264" s="530" t="n"/>
    </row>
    <row customFormat="1" customHeight="1" ht="15" r="265" s="584">
      <c r="A265" s="532" t="inlineStr">
        <is>
          <t>K999951303</t>
        </is>
      </c>
      <c r="B265" s="415" t="n">
        <v>1010103350</v>
      </c>
      <c r="C265" s="404" t="inlineStr">
        <is>
          <t>DBLACK</t>
        </is>
      </c>
      <c r="D265" s="415" t="inlineStr">
        <is>
          <t>JOHN</t>
        </is>
      </c>
      <c r="E265" s="415" t="inlineStr">
        <is>
          <t>BLACK WORN IN</t>
        </is>
      </c>
      <c r="F265" s="415" t="inlineStr">
        <is>
          <t>Core</t>
        </is>
      </c>
      <c r="G265" s="405" t="n"/>
      <c r="H265" s="674" t="n"/>
      <c r="I265" s="415" t="n"/>
      <c r="J265" s="415" t="inlineStr">
        <is>
          <t>JEANS</t>
        </is>
      </c>
      <c r="K265" s="532" t="n">
        <v>62034231</v>
      </c>
      <c r="L265" s="532" t="inlineStr">
        <is>
          <t>Men's or boys' trousers and breeches of cotton denim (excl. knitted or crocheted, industrial and occupational, bib and brace overalls and underpants)</t>
        </is>
      </c>
      <c r="M265" s="524" t="inlineStr">
        <is>
          <t>MEN</t>
        </is>
      </c>
      <c r="N265" s="532" t="n"/>
      <c r="O265" s="411" t="n"/>
      <c r="P265" s="508" t="inlineStr">
        <is>
          <t xml:space="preserve">PP SPRAY </t>
        </is>
      </c>
      <c r="Q265" s="508" t="n"/>
      <c r="R265" s="508" t="inlineStr">
        <is>
          <t>BASIC</t>
        </is>
      </c>
      <c r="S265" s="508" t="inlineStr">
        <is>
          <t>SLIM LONG RISE</t>
        </is>
      </c>
      <c r="T265" s="508" t="inlineStr">
        <is>
          <t>28-38</t>
        </is>
      </c>
      <c r="U265" s="508" t="inlineStr">
        <is>
          <t>32-34-36</t>
        </is>
      </c>
      <c r="V265" s="415" t="inlineStr">
        <is>
          <t>C/O</t>
        </is>
      </c>
      <c r="W265" s="415" t="inlineStr">
        <is>
          <t>C/O</t>
        </is>
      </c>
      <c r="X265" s="415" t="inlineStr">
        <is>
          <t>ROYAL CORE</t>
        </is>
      </c>
      <c r="Y265" s="427" t="inlineStr">
        <is>
          <t>TUNISIA</t>
        </is>
      </c>
      <c r="Z265" s="427" t="inlineStr">
        <is>
          <t>ARTLAB</t>
        </is>
      </c>
      <c r="AA265" s="427" t="inlineStr">
        <is>
          <t>ARTLAB</t>
        </is>
      </c>
      <c r="AB265" s="427" t="inlineStr">
        <is>
          <t>INTERWASHING</t>
        </is>
      </c>
      <c r="AC265" s="508" t="n"/>
      <c r="AD265" s="415" t="inlineStr">
        <is>
          <t>CALIK</t>
        </is>
      </c>
      <c r="AE265" s="508" t="inlineStr">
        <is>
          <t>D7924O022 Pinus</t>
        </is>
      </c>
      <c r="AF265" s="508" t="n"/>
      <c r="AG265" s="508" t="n"/>
      <c r="AH265" s="508" t="inlineStr">
        <is>
          <t>97% Sustainable fabric</t>
        </is>
      </c>
      <c r="AI265" s="508" t="inlineStr">
        <is>
          <t>97,8% Organic cotton, 2,2% elastane</t>
        </is>
      </c>
      <c r="AJ265" s="508" t="inlineStr">
        <is>
          <t>11 oz</t>
        </is>
      </c>
      <c r="AK265" s="421" t="inlineStr">
        <is>
          <t>5 / 147</t>
        </is>
      </c>
      <c r="AL265" s="508" t="n"/>
      <c r="AM265" s="508" t="n"/>
      <c r="AN265" s="508" t="n"/>
      <c r="AO265" s="419" t="n"/>
      <c r="AP265" s="419" t="n"/>
      <c r="AQ265" s="419" t="n"/>
      <c r="AR265" s="580" t="n"/>
      <c r="AS265" s="421" t="n"/>
      <c r="AT265" s="421" t="inlineStr">
        <is>
          <t>EUR</t>
        </is>
      </c>
      <c r="AU265" s="421" t="inlineStr">
        <is>
          <t>FOB</t>
        </is>
      </c>
      <c r="AV265" s="421" t="inlineStr">
        <is>
          <t>90 DAYS NETT</t>
        </is>
      </c>
      <c r="AW265" s="421" t="inlineStr">
        <is>
          <t>cfmd</t>
        </is>
      </c>
      <c r="AX265" s="421" t="n">
        <v>22.87639799999999</v>
      </c>
      <c r="AY265" s="421" t="n">
        <v>45</v>
      </c>
      <c r="AZ265" s="421" t="n"/>
      <c r="BA265" s="417" t="n">
        <v>23</v>
      </c>
      <c r="BB265" s="422">
        <f>IFERROR(((IF(BA265&gt;0, BA265, IF(AZ265&gt;0, AZ265, 0))))*INDEX(Assumptions!$B:$B,MATCH(Y265,Assumptions!$A:$A,0)),0)</f>
        <v/>
      </c>
      <c r="BC265" s="422">
        <f>IFERROR(((IF(BA265&gt;0, BA265, IF(AZ265&gt;0, AZ265, 0))))*INDEX(Assumptions!$C:$C,MATCH(Y265,Assumptions!$A:$A,0)),0)</f>
        <v/>
      </c>
      <c r="BD265" s="422">
        <f>IFERROR(((IF(BA265&gt;0, BA265, IF(AZ265&gt;0, AZ265, 0))))*INDEX(Assumptions!$D:$D,MATCH(Y265,Assumptions!$A:$A,0)),0)</f>
        <v/>
      </c>
      <c r="BE265" s="422">
        <f>IFERROR(((IF(BA265&gt;0, BA265, IF(AZ265&gt;0, AZ265, 0))))*INDEX(Assumptions!$G:$G,MATCH(Z265,Assumptions!$F:$F,0)),0)</f>
        <v/>
      </c>
      <c r="BF265" s="422">
        <f>SUM(BB265:BE265)</f>
        <v/>
      </c>
      <c r="BG265" s="423">
        <f>IFERROR(INDEX(Assumptions!$B:$B,MATCH(Y265,Assumptions!$A:$A,0))+INDEX(Assumptions!$C:$C,MATCH(Y265,Assumptions!$A:$A,0))+INDEX(Assumptions!$D:$D,MATCH(Y265,Assumptions!$A:$A,0))+INDEX(Assumptions!$G:$G,MATCH(Z265,Assumptions!$F:$F,0)),0)</f>
        <v/>
      </c>
      <c r="BH265" s="421">
        <f>((IF(BA265&gt;0, BA265, IF(AZ265&gt;0, AZ265, 0))))+BF265</f>
        <v/>
      </c>
      <c r="BI265" s="421">
        <f>BL265/BK265</f>
        <v/>
      </c>
      <c r="BJ265" s="421">
        <f>BL265/2.38</f>
        <v/>
      </c>
      <c r="BK265" s="508" t="n">
        <v>2.5</v>
      </c>
      <c r="BL265" s="421" t="n">
        <v>129.95</v>
      </c>
      <c r="BM265" s="510">
        <f>IF(SUM(AZ265:BA265)=0,0,(BI265-BH265)/BI265)</f>
        <v/>
      </c>
      <c r="BN265" s="421">
        <f>AY265*CA265</f>
        <v/>
      </c>
      <c r="BO265" s="421" t="n"/>
      <c r="BP265" s="421" t="n"/>
      <c r="BQ265" s="425" t="n"/>
      <c r="BR265" s="528" t="n"/>
      <c r="BS265" s="425" t="n"/>
      <c r="BT265" s="427" t="n"/>
      <c r="BU265" s="425" t="n"/>
      <c r="BV265" s="425" t="n"/>
      <c r="BW265" s="425" t="n"/>
      <c r="BX265" s="427" t="n"/>
      <c r="BY265" s="427" t="n"/>
      <c r="BZ265" s="427" t="n"/>
      <c r="CA265" s="508" t="n">
        <v>0</v>
      </c>
      <c r="CB265" s="429" t="n"/>
      <c r="CC265" s="429" t="n"/>
      <c r="CD265" s="430" t="n"/>
      <c r="CE265" s="675" t="n"/>
      <c r="CF265" s="675" t="n"/>
      <c r="CG265" s="675" t="inlineStr">
        <is>
          <t>Royal Core</t>
        </is>
      </c>
      <c r="CH265" s="676" t="inlineStr">
        <is>
          <t>N/A</t>
        </is>
      </c>
      <c r="CI265" s="676" t="n"/>
      <c r="CJ265" s="433" t="inlineStr">
        <is>
          <t>N/A</t>
        </is>
      </c>
      <c r="CK265" s="690" t="n"/>
      <c r="CL265" s="435" t="n"/>
      <c r="CM265" s="435" t="n"/>
      <c r="CN265" s="435" t="n">
        <v>42858</v>
      </c>
      <c r="CO265" s="435" t="n"/>
      <c r="CP265" s="435" t="n"/>
      <c r="CQ265" s="430" t="n">
        <v>43024</v>
      </c>
      <c r="CR265" s="430" t="inlineStr">
        <is>
          <t>Tunisia</t>
        </is>
      </c>
      <c r="CS265" s="429" t="n">
        <v>5</v>
      </c>
      <c r="CT265" s="695" t="inlineStr">
        <is>
          <t>(05/07/2017 first QC pocketbag print missing)</t>
        </is>
      </c>
      <c r="CU265" s="675" t="n"/>
      <c r="CV265" s="490" t="n"/>
      <c r="CW265" s="438" t="n"/>
      <c r="CX265" s="438" t="n"/>
      <c r="CY265" s="438" t="n">
        <v>200</v>
      </c>
      <c r="CZ265" s="439">
        <f>CY265*AR265</f>
        <v/>
      </c>
      <c r="DA265" s="438" t="n"/>
      <c r="DB265" s="438" t="n"/>
      <c r="DC265" s="438" t="n"/>
      <c r="DD265" s="438" t="n">
        <v>4013245</v>
      </c>
      <c r="DE265" s="678">
        <f>CY265*BI265</f>
        <v/>
      </c>
      <c r="DF265" s="678">
        <f>DE265-(CY265*BH265)</f>
        <v/>
      </c>
      <c r="DG265" s="535" t="n"/>
      <c r="DH265" s="535" t="n"/>
      <c r="DI265" s="535" t="n"/>
      <c r="DJ265" s="535" t="n"/>
      <c r="DK265" s="535" t="n"/>
      <c r="DL265" s="535" t="n"/>
      <c r="DM265" s="535" t="n"/>
      <c r="DN265" s="535" t="n"/>
      <c r="DO265" s="535" t="n"/>
      <c r="DP265" s="535" t="n"/>
    </row>
    <row customFormat="1" customHeight="1" ht="15" r="266" s="584">
      <c r="A266" s="532" t="inlineStr">
        <is>
          <t>K999951304</t>
        </is>
      </c>
      <c r="B266" s="415" t="n">
        <v>1010103351</v>
      </c>
      <c r="C266" s="404" t="inlineStr">
        <is>
          <t>DBLACK</t>
        </is>
      </c>
      <c r="D266" s="415" t="inlineStr">
        <is>
          <t>JOHN</t>
        </is>
      </c>
      <c r="E266" s="415" t="inlineStr">
        <is>
          <t>BLACK RINSE</t>
        </is>
      </c>
      <c r="F266" s="415" t="inlineStr">
        <is>
          <t>Core</t>
        </is>
      </c>
      <c r="G266" s="405" t="n"/>
      <c r="H266" s="674" t="n"/>
      <c r="I266" s="415" t="n"/>
      <c r="J266" s="415" t="inlineStr">
        <is>
          <t>JEANS</t>
        </is>
      </c>
      <c r="K266" s="532" t="n">
        <v>62034231</v>
      </c>
      <c r="L266" s="532" t="inlineStr">
        <is>
          <t>Men's or boys' trousers and breeches of cotton denim (excl. knitted or crocheted, industrial and occupational, bib and brace overalls and underpants)</t>
        </is>
      </c>
      <c r="M266" s="524" t="inlineStr">
        <is>
          <t>MEN</t>
        </is>
      </c>
      <c r="N266" s="532" t="n"/>
      <c r="O266" s="411" t="n"/>
      <c r="P266" s="508" t="inlineStr">
        <is>
          <t>NON BLEACH</t>
        </is>
      </c>
      <c r="Q266" s="508" t="n"/>
      <c r="R266" s="508" t="inlineStr">
        <is>
          <t>BASIC</t>
        </is>
      </c>
      <c r="S266" s="508" t="inlineStr">
        <is>
          <t>SLIM LONG RISE</t>
        </is>
      </c>
      <c r="T266" s="508" t="inlineStr">
        <is>
          <t>28-38</t>
        </is>
      </c>
      <c r="U266" s="508" t="inlineStr">
        <is>
          <t>32-34-36</t>
        </is>
      </c>
      <c r="V266" s="415" t="inlineStr">
        <is>
          <t>C/O</t>
        </is>
      </c>
      <c r="W266" s="415" t="inlineStr">
        <is>
          <t>C/O</t>
        </is>
      </c>
      <c r="X266" s="415" t="inlineStr">
        <is>
          <t>ROYAL CORE</t>
        </is>
      </c>
      <c r="Y266" s="427" t="inlineStr">
        <is>
          <t>TUNISIA</t>
        </is>
      </c>
      <c r="Z266" s="427" t="inlineStr">
        <is>
          <t>ARTLAB</t>
        </is>
      </c>
      <c r="AA266" s="427" t="inlineStr">
        <is>
          <t>ARTLAB</t>
        </is>
      </c>
      <c r="AB266" s="427" t="inlineStr">
        <is>
          <t>INTERWASHING</t>
        </is>
      </c>
      <c r="AC266" s="508" t="n"/>
      <c r="AD266" s="415" t="inlineStr">
        <is>
          <t>CALIK</t>
        </is>
      </c>
      <c r="AE266" s="508" t="inlineStr">
        <is>
          <t>D7924O022 Pinus</t>
        </is>
      </c>
      <c r="AF266" s="508" t="n"/>
      <c r="AG266" s="508" t="n"/>
      <c r="AH266" s="508" t="inlineStr">
        <is>
          <t>97% Sustainable fabric</t>
        </is>
      </c>
      <c r="AI266" s="508" t="inlineStr">
        <is>
          <t>97,8% Organic cotton, 2,2% elastane</t>
        </is>
      </c>
      <c r="AJ266" s="508" t="inlineStr">
        <is>
          <t>11 oz</t>
        </is>
      </c>
      <c r="AK266" s="421" t="inlineStr">
        <is>
          <t>5 / 147</t>
        </is>
      </c>
      <c r="AL266" s="508" t="n"/>
      <c r="AM266" s="508" t="n"/>
      <c r="AN266" s="508" t="n"/>
      <c r="AO266" s="419" t="n"/>
      <c r="AP266" s="419" t="n"/>
      <c r="AQ266" s="419" t="n"/>
      <c r="AR266" s="580" t="n"/>
      <c r="AS266" s="421" t="n"/>
      <c r="AT266" s="421" t="inlineStr">
        <is>
          <t>EUR</t>
        </is>
      </c>
      <c r="AU266" s="421" t="inlineStr">
        <is>
          <t>FOB</t>
        </is>
      </c>
      <c r="AV266" s="421" t="inlineStr">
        <is>
          <t>90 DAYS NETT</t>
        </is>
      </c>
      <c r="AW266" s="421" t="inlineStr">
        <is>
          <t>cfmd</t>
        </is>
      </c>
      <c r="AX266" s="421" t="n">
        <v>17.595198</v>
      </c>
      <c r="AY266" s="421" t="n">
        <v>45</v>
      </c>
      <c r="AZ266" s="421" t="n"/>
      <c r="BA266" s="417" t="n">
        <v>18.2</v>
      </c>
      <c r="BB266" s="422">
        <f>IFERROR(((IF(BA266&gt;0, BA266, IF(AZ266&gt;0, AZ266, 0))))*INDEX(Assumptions!$B:$B,MATCH(Y266,Assumptions!$A:$A,0)),0)</f>
        <v/>
      </c>
      <c r="BC266" s="422">
        <f>IFERROR(((IF(BA266&gt;0, BA266, IF(AZ266&gt;0, AZ266, 0))))*INDEX(Assumptions!$C:$C,MATCH(Y266,Assumptions!$A:$A,0)),0)</f>
        <v/>
      </c>
      <c r="BD266" s="422">
        <f>IFERROR(((IF(BA266&gt;0, BA266, IF(AZ266&gt;0, AZ266, 0))))*INDEX(Assumptions!$D:$D,MATCH(Y266,Assumptions!$A:$A,0)),0)</f>
        <v/>
      </c>
      <c r="BE266" s="422">
        <f>IFERROR(((IF(BA266&gt;0, BA266, IF(AZ266&gt;0, AZ266, 0))))*INDEX(Assumptions!$G:$G,MATCH(Z266,Assumptions!$F:$F,0)),0)</f>
        <v/>
      </c>
      <c r="BF266" s="422">
        <f>SUM(BB266:BE266)</f>
        <v/>
      </c>
      <c r="BG266" s="423">
        <f>IFERROR(INDEX(Assumptions!$B:$B,MATCH(Y266,Assumptions!$A:$A,0))+INDEX(Assumptions!$C:$C,MATCH(Y266,Assumptions!$A:$A,0))+INDEX(Assumptions!$D:$D,MATCH(Y266,Assumptions!$A:$A,0))+INDEX(Assumptions!$G:$G,MATCH(Z266,Assumptions!$F:$F,0)),0)</f>
        <v/>
      </c>
      <c r="BH266" s="421">
        <f>((IF(BA266&gt;0, BA266, IF(AZ266&gt;0, AZ266, 0))))+BF266</f>
        <v/>
      </c>
      <c r="BI266" s="421">
        <f>BL266/BK266</f>
        <v/>
      </c>
      <c r="BJ266" s="421">
        <f>BL266/2.38</f>
        <v/>
      </c>
      <c r="BK266" s="508" t="n">
        <v>2.5</v>
      </c>
      <c r="BL266" s="421" t="n">
        <v>99.95</v>
      </c>
      <c r="BM266" s="510">
        <f>IF(SUM(AZ266:BA266)=0,0,(BI266-BH266)/BI266)</f>
        <v/>
      </c>
      <c r="BN266" s="421">
        <f>AY266*CA266</f>
        <v/>
      </c>
      <c r="BO266" s="421" t="n"/>
      <c r="BP266" s="421" t="n"/>
      <c r="BQ266" s="425" t="n"/>
      <c r="BR266" s="528" t="n"/>
      <c r="BS266" s="425" t="n"/>
      <c r="BT266" s="427" t="n"/>
      <c r="BU266" s="425" t="n"/>
      <c r="BV266" s="425" t="n"/>
      <c r="BW266" s="425" t="n"/>
      <c r="BX266" s="427" t="n"/>
      <c r="BY266" s="427" t="n"/>
      <c r="BZ266" s="427" t="n"/>
      <c r="CA266" s="508" t="n">
        <v>0</v>
      </c>
      <c r="CB266" s="429" t="n"/>
      <c r="CC266" s="429" t="n"/>
      <c r="CD266" s="430" t="n"/>
      <c r="CE266" s="675" t="n"/>
      <c r="CF266" s="675" t="n"/>
      <c r="CG266" s="675" t="inlineStr">
        <is>
          <t>Royal Core</t>
        </is>
      </c>
      <c r="CH266" s="676" t="inlineStr">
        <is>
          <t>N/A</t>
        </is>
      </c>
      <c r="CI266" s="676" t="n"/>
      <c r="CJ266" s="433" t="inlineStr">
        <is>
          <t>N/A</t>
        </is>
      </c>
      <c r="CK266" s="690" t="n"/>
      <c r="CL266" s="435" t="n"/>
      <c r="CM266" s="435" t="n"/>
      <c r="CN266" s="435" t="n">
        <v>42858</v>
      </c>
      <c r="CO266" s="435" t="n"/>
      <c r="CP266" s="435" t="n"/>
      <c r="CQ266" s="430" t="n">
        <v>42972</v>
      </c>
      <c r="CR266" s="430" t="inlineStr">
        <is>
          <t>amsterdam HQ</t>
        </is>
      </c>
      <c r="CS266" s="429" t="n">
        <v>5</v>
      </c>
      <c r="CT266" s="675" t="n"/>
      <c r="CU266" s="675" t="n"/>
      <c r="CV266" s="490" t="n"/>
      <c r="CW266" s="438" t="n"/>
      <c r="CX266" s="438" t="n"/>
      <c r="CY266" s="438" t="n">
        <v>369</v>
      </c>
      <c r="CZ266" s="439">
        <f>CY266*AR266</f>
        <v/>
      </c>
      <c r="DA266" s="438" t="n"/>
      <c r="DB266" s="438" t="n"/>
      <c r="DC266" s="438" t="n"/>
      <c r="DD266" s="438" t="n">
        <v>4013322</v>
      </c>
      <c r="DE266" s="678">
        <f>CY266*BI266</f>
        <v/>
      </c>
      <c r="DF266" s="678">
        <f>DE266-(CY266*BH266)</f>
        <v/>
      </c>
      <c r="DG266" s="530" t="n"/>
      <c r="DH266" s="530" t="n"/>
      <c r="DI266" s="530" t="n"/>
      <c r="DJ266" s="530" t="n"/>
      <c r="DK266" s="530" t="n"/>
      <c r="DL266" s="530" t="n"/>
      <c r="DM266" s="530" t="n"/>
      <c r="DN266" s="530" t="n"/>
      <c r="DO266" s="530" t="n"/>
      <c r="DP266" s="530" t="n"/>
    </row>
    <row customFormat="1" customHeight="1" ht="15" r="267" s="584">
      <c r="A267" s="532" t="inlineStr">
        <is>
          <t>K999951305</t>
        </is>
      </c>
      <c r="B267" s="415" t="n">
        <v>1010103357</v>
      </c>
      <c r="C267" s="404" t="inlineStr">
        <is>
          <t>L.USED</t>
        </is>
      </c>
      <c r="D267" s="415" t="inlineStr">
        <is>
          <t>JOHN</t>
        </is>
      </c>
      <c r="E267" s="415" t="inlineStr">
        <is>
          <t>ELECTRIC BLUE</t>
        </is>
      </c>
      <c r="F267" s="415" t="inlineStr">
        <is>
          <t>Core</t>
        </is>
      </c>
      <c r="G267" s="405" t="n"/>
      <c r="H267" s="674" t="n"/>
      <c r="I267" s="415" t="n"/>
      <c r="J267" s="415" t="inlineStr">
        <is>
          <t>JEANS</t>
        </is>
      </c>
      <c r="K267" s="532" t="n">
        <v>62034231</v>
      </c>
      <c r="L267" s="532" t="inlineStr">
        <is>
          <t>Men's or boys' trousers and breeches of cotton denim (excl. knitted or crocheted, industrial and occupational, bib and brace overalls and underpants)</t>
        </is>
      </c>
      <c r="M267" s="524" t="inlineStr">
        <is>
          <t>MEN</t>
        </is>
      </c>
      <c r="N267" s="532" t="n"/>
      <c r="O267" s="411" t="n"/>
      <c r="P267" s="508" t="inlineStr">
        <is>
          <t>PP SPRAY</t>
        </is>
      </c>
      <c r="Q267" s="508" t="n"/>
      <c r="R267" s="508" t="inlineStr">
        <is>
          <t>BASIC</t>
        </is>
      </c>
      <c r="S267" s="508" t="inlineStr">
        <is>
          <t>SLIM LONG RISE</t>
        </is>
      </c>
      <c r="T267" s="508" t="inlineStr">
        <is>
          <t>28-38</t>
        </is>
      </c>
      <c r="U267" s="508" t="inlineStr">
        <is>
          <t>32-34-36</t>
        </is>
      </c>
      <c r="V267" s="415" t="inlineStr">
        <is>
          <t>C/O</t>
        </is>
      </c>
      <c r="W267" s="415" t="inlineStr">
        <is>
          <t>C/O</t>
        </is>
      </c>
      <c r="X267" s="415" t="inlineStr">
        <is>
          <t>ROYAL CORE</t>
        </is>
      </c>
      <c r="Y267" s="427" t="inlineStr">
        <is>
          <t>TUNISIA</t>
        </is>
      </c>
      <c r="Z267" s="427" t="inlineStr">
        <is>
          <t>ARTLAB</t>
        </is>
      </c>
      <c r="AA267" s="427" t="inlineStr">
        <is>
          <t>ARTLAB</t>
        </is>
      </c>
      <c r="AB267" s="427" t="inlineStr">
        <is>
          <t>INTERWASHING</t>
        </is>
      </c>
      <c r="AC267" s="508" t="n"/>
      <c r="AD267" s="415" t="inlineStr">
        <is>
          <t>CALIK</t>
        </is>
      </c>
      <c r="AE267" s="508" t="inlineStr">
        <is>
          <t>D7253O019 Rosemary stretch</t>
        </is>
      </c>
      <c r="AF267" s="508" t="n"/>
      <c r="AG267" s="508" t="n"/>
      <c r="AH267" s="508" t="inlineStr">
        <is>
          <t>96% Sustainable fabric</t>
        </is>
      </c>
      <c r="AI267" s="508" t="inlineStr">
        <is>
          <t>96,55% Organic cotton, 2,93% polybutylene terephthalate, 0,52% elastane</t>
        </is>
      </c>
      <c r="AJ267" s="508" t="inlineStr">
        <is>
          <t>11 oz</t>
        </is>
      </c>
      <c r="AK267" s="421" t="inlineStr">
        <is>
          <t>5 / 142</t>
        </is>
      </c>
      <c r="AL267" s="508" t="n"/>
      <c r="AM267" s="508" t="n"/>
      <c r="AN267" s="508" t="n"/>
      <c r="AO267" s="419" t="n"/>
      <c r="AP267" s="419" t="n"/>
      <c r="AQ267" s="419" t="n"/>
      <c r="AR267" s="580" t="n"/>
      <c r="AS267" s="421" t="n"/>
      <c r="AT267" s="421" t="inlineStr">
        <is>
          <t>EUR</t>
        </is>
      </c>
      <c r="AU267" s="421" t="inlineStr">
        <is>
          <t>FOB</t>
        </is>
      </c>
      <c r="AV267" s="421" t="inlineStr">
        <is>
          <t>90 DAYS NETT</t>
        </is>
      </c>
      <c r="AW267" s="421" t="inlineStr">
        <is>
          <t>cfmd</t>
        </is>
      </c>
      <c r="AX267" s="421" t="n">
        <v>22.87639799999999</v>
      </c>
      <c r="AY267" s="421" t="n">
        <v>45</v>
      </c>
      <c r="AZ267" s="421" t="n"/>
      <c r="BA267" s="417" t="n">
        <v>23.5</v>
      </c>
      <c r="BB267" s="422">
        <f>IFERROR(((IF(BA267&gt;0, BA267, IF(AZ267&gt;0, AZ267, 0))))*INDEX(Assumptions!$B:$B,MATCH(Y267,Assumptions!$A:$A,0)),0)</f>
        <v/>
      </c>
      <c r="BC267" s="422">
        <f>IFERROR(((IF(BA267&gt;0, BA267, IF(AZ267&gt;0, AZ267, 0))))*INDEX(Assumptions!$C:$C,MATCH(Y267,Assumptions!$A:$A,0)),0)</f>
        <v/>
      </c>
      <c r="BD267" s="422">
        <f>IFERROR(((IF(BA267&gt;0, BA267, IF(AZ267&gt;0, AZ267, 0))))*INDEX(Assumptions!$D:$D,MATCH(Y267,Assumptions!$A:$A,0)),0)</f>
        <v/>
      </c>
      <c r="BE267" s="422">
        <f>IFERROR(((IF(BA267&gt;0, BA267, IF(AZ267&gt;0, AZ267, 0))))*INDEX(Assumptions!$G:$G,MATCH(Z267,Assumptions!$F:$F,0)),0)</f>
        <v/>
      </c>
      <c r="BF267" s="422">
        <f>SUM(BB267:BE267)</f>
        <v/>
      </c>
      <c r="BG267" s="423">
        <f>IFERROR(INDEX(Assumptions!$B:$B,MATCH(Y267,Assumptions!$A:$A,0))+INDEX(Assumptions!$C:$C,MATCH(Y267,Assumptions!$A:$A,0))+INDEX(Assumptions!$D:$D,MATCH(Y267,Assumptions!$A:$A,0))+INDEX(Assumptions!$G:$G,MATCH(Z267,Assumptions!$F:$F,0)),0)</f>
        <v/>
      </c>
      <c r="BH267" s="421">
        <f>((IF(BA267&gt;0, BA267, IF(AZ267&gt;0, AZ267, 0))))+BF267</f>
        <v/>
      </c>
      <c r="BI267" s="421">
        <f>BL267/BK267</f>
        <v/>
      </c>
      <c r="BJ267" s="421">
        <f>BL267/2.38</f>
        <v/>
      </c>
      <c r="BK267" s="508" t="n">
        <v>2.5</v>
      </c>
      <c r="BL267" s="421" t="n">
        <v>129.95</v>
      </c>
      <c r="BM267" s="510">
        <f>IF(SUM(AZ267:BA267)=0,0,(BI267-BH267)/BI267)</f>
        <v/>
      </c>
      <c r="BN267" s="421">
        <f>AY267*CA267</f>
        <v/>
      </c>
      <c r="BO267" s="421" t="n"/>
      <c r="BP267" s="421" t="n"/>
      <c r="BQ267" s="425" t="n"/>
      <c r="BR267" s="528" t="n"/>
      <c r="BS267" s="425" t="n"/>
      <c r="BT267" s="427" t="n"/>
      <c r="BU267" s="425" t="n"/>
      <c r="BV267" s="425" t="n"/>
      <c r="BW267" s="425" t="n"/>
      <c r="BX267" s="427" t="n"/>
      <c r="BY267" s="427" t="n"/>
      <c r="BZ267" s="427" t="n"/>
      <c r="CA267" s="508" t="n">
        <v>0</v>
      </c>
      <c r="CB267" s="429" t="n"/>
      <c r="CC267" s="429" t="n"/>
      <c r="CD267" s="430" t="n"/>
      <c r="CE267" s="675" t="n"/>
      <c r="CF267" s="675" t="n"/>
      <c r="CG267" s="675" t="inlineStr">
        <is>
          <t>Royal Core</t>
        </is>
      </c>
      <c r="CH267" s="676" t="inlineStr">
        <is>
          <t>N/A</t>
        </is>
      </c>
      <c r="CI267" s="676" t="n"/>
      <c r="CJ267" s="433" t="inlineStr">
        <is>
          <t>N/A</t>
        </is>
      </c>
      <c r="CK267" s="690" t="n"/>
      <c r="CL267" s="435" t="n"/>
      <c r="CM267" s="435" t="n"/>
      <c r="CN267" s="435" t="inlineStr">
        <is>
          <t>n/a</t>
        </is>
      </c>
      <c r="CO267" s="435" t="n"/>
      <c r="CP267" s="435" t="n"/>
      <c r="CQ267" s="430" t="inlineStr">
        <is>
          <t>-</t>
        </is>
      </c>
      <c r="CR267" s="430" t="n"/>
      <c r="CS267" s="429" t="n"/>
      <c r="CT267" s="675" t="n"/>
      <c r="CU267" s="675" t="n"/>
      <c r="CV267" s="490" t="n"/>
      <c r="CW267" s="438" t="n"/>
      <c r="CX267" s="438" t="n"/>
      <c r="CY267" s="438" t="n">
        <v>0</v>
      </c>
      <c r="CZ267" s="439">
        <f>CY267*AR267</f>
        <v/>
      </c>
      <c r="DA267" s="438" t="n"/>
      <c r="DB267" s="438" t="n"/>
      <c r="DC267" s="438" t="n"/>
      <c r="DD267" s="438" t="inlineStr">
        <is>
          <t>-</t>
        </is>
      </c>
      <c r="DE267" s="678">
        <f>CY267*BI267</f>
        <v/>
      </c>
      <c r="DF267" s="678">
        <f>DE267-(CY267*BH267)</f>
        <v/>
      </c>
      <c r="DG267" s="568" t="n"/>
      <c r="DH267" s="568" t="n"/>
      <c r="DI267" s="568" t="n"/>
      <c r="DJ267" s="568" t="n"/>
      <c r="DK267" s="568" t="n"/>
      <c r="DL267" s="568" t="n"/>
      <c r="DM267" s="568" t="n"/>
      <c r="DN267" s="568" t="n"/>
      <c r="DO267" s="568" t="n"/>
      <c r="DP267" s="568" t="n"/>
    </row>
    <row customFormat="1" customHeight="1" ht="15" r="268" s="584">
      <c r="A268" s="532" t="inlineStr">
        <is>
          <t>K999951401</t>
        </is>
      </c>
      <c r="B268" s="415" t="n">
        <v>1010103352</v>
      </c>
      <c r="C268" s="404" t="inlineStr">
        <is>
          <t>D.USED</t>
        </is>
      </c>
      <c r="D268" s="415" t="inlineStr">
        <is>
          <t>RYAN</t>
        </is>
      </c>
      <c r="E268" s="415" t="inlineStr">
        <is>
          <t>DARK WORN</t>
        </is>
      </c>
      <c r="F268" s="415" t="inlineStr">
        <is>
          <t>Core</t>
        </is>
      </c>
      <c r="G268" s="405" t="n"/>
      <c r="H268" s="674" t="n"/>
      <c r="I268" s="415" t="n"/>
      <c r="J268" s="415" t="inlineStr">
        <is>
          <t>JEANS</t>
        </is>
      </c>
      <c r="K268" s="532" t="n">
        <v>62034231</v>
      </c>
      <c r="L268" s="532" t="inlineStr">
        <is>
          <t>Men's or boys' trousers and breeches of cotton denim (excl. knitted or crocheted, industrial and occupational, bib and brace overalls and underpants)</t>
        </is>
      </c>
      <c r="M268" s="524" t="inlineStr">
        <is>
          <t>MEN</t>
        </is>
      </c>
      <c r="N268" s="532" t="n"/>
      <c r="O268" s="411" t="n"/>
      <c r="P268" s="508" t="inlineStr">
        <is>
          <t>PP SPRAY + RESIN</t>
        </is>
      </c>
      <c r="Q268" s="508" t="n"/>
      <c r="R268" s="443" t="inlineStr">
        <is>
          <t>-</t>
        </is>
      </c>
      <c r="S268" s="508" t="inlineStr">
        <is>
          <t>MID RISE STRAIGHT</t>
        </is>
      </c>
      <c r="T268" s="508" t="inlineStr">
        <is>
          <t>28-38</t>
        </is>
      </c>
      <c r="U268" s="508" t="inlineStr">
        <is>
          <t>32-34-36</t>
        </is>
      </c>
      <c r="V268" s="415" t="inlineStr">
        <is>
          <t>C/O</t>
        </is>
      </c>
      <c r="W268" s="415" t="inlineStr">
        <is>
          <t>C/O</t>
        </is>
      </c>
      <c r="X268" s="415" t="inlineStr">
        <is>
          <t>ROYAL CORE</t>
        </is>
      </c>
      <c r="Y268" s="427" t="inlineStr">
        <is>
          <t>TUNISIA</t>
        </is>
      </c>
      <c r="Z268" s="427" t="inlineStr">
        <is>
          <t>ARTLAB</t>
        </is>
      </c>
      <c r="AA268" s="427" t="inlineStr">
        <is>
          <t>ARTLAB</t>
        </is>
      </c>
      <c r="AB268" s="427" t="inlineStr">
        <is>
          <t>INTERWASHING</t>
        </is>
      </c>
      <c r="AC268" s="508" t="n"/>
      <c r="AD268" s="415" t="inlineStr">
        <is>
          <t>CANDIANI</t>
        </is>
      </c>
      <c r="AE268" s="508" t="inlineStr">
        <is>
          <t>RR7716 Elast sioux crispy organic</t>
        </is>
      </c>
      <c r="AF268" s="508" t="n"/>
      <c r="AG268" s="508" t="n"/>
      <c r="AH268" s="508" t="inlineStr">
        <is>
          <t>98% Sustainable fabric</t>
        </is>
      </c>
      <c r="AI268" s="508" t="inlineStr">
        <is>
          <t>98% Organic cotton, 2% elastane</t>
        </is>
      </c>
      <c r="AJ268" s="508" t="inlineStr">
        <is>
          <t>12 oz</t>
        </is>
      </c>
      <c r="AK268" s="421" t="inlineStr">
        <is>
          <t>5 Q4 / 162</t>
        </is>
      </c>
      <c r="AL268" s="508" t="n"/>
      <c r="AM268" s="508" t="n"/>
      <c r="AN268" s="508" t="n"/>
      <c r="AO268" s="419" t="n"/>
      <c r="AP268" s="419" t="n"/>
      <c r="AQ268" s="419" t="n"/>
      <c r="AR268" s="580" t="n"/>
      <c r="AS268" s="421" t="n"/>
      <c r="AT268" s="421" t="inlineStr">
        <is>
          <t>EUR</t>
        </is>
      </c>
      <c r="AU268" s="421" t="inlineStr">
        <is>
          <t>FOB</t>
        </is>
      </c>
      <c r="AV268" s="421" t="inlineStr">
        <is>
          <t>90 DAYS NETT</t>
        </is>
      </c>
      <c r="AW268" s="421" t="inlineStr">
        <is>
          <t>cfmd</t>
        </is>
      </c>
      <c r="AX268" s="421" t="n">
        <v>21.115998</v>
      </c>
      <c r="AY268" s="421" t="n">
        <v>45</v>
      </c>
      <c r="AZ268" s="421" t="n"/>
      <c r="BA268" s="417" t="n">
        <v>22.8</v>
      </c>
      <c r="BB268" s="422">
        <f>IFERROR(((IF(BA268&gt;0, BA268, IF(AZ268&gt;0, AZ268, 0))))*INDEX(Assumptions!$B:$B,MATCH(Y268,Assumptions!$A:$A,0)),0)</f>
        <v/>
      </c>
      <c r="BC268" s="422">
        <f>IFERROR(((IF(BA268&gt;0, BA268, IF(AZ268&gt;0, AZ268, 0))))*INDEX(Assumptions!$C:$C,MATCH(Y268,Assumptions!$A:$A,0)),0)</f>
        <v/>
      </c>
      <c r="BD268" s="422">
        <f>IFERROR(((IF(BA268&gt;0, BA268, IF(AZ268&gt;0, AZ268, 0))))*INDEX(Assumptions!$D:$D,MATCH(Y268,Assumptions!$A:$A,0)),0)</f>
        <v/>
      </c>
      <c r="BE268" s="422">
        <f>IFERROR(((IF(BA268&gt;0, BA268, IF(AZ268&gt;0, AZ268, 0))))*INDEX(Assumptions!$G:$G,MATCH(Z268,Assumptions!$F:$F,0)),0)</f>
        <v/>
      </c>
      <c r="BF268" s="422">
        <f>SUM(BB268:BE268)</f>
        <v/>
      </c>
      <c r="BG268" s="423">
        <f>IFERROR(INDEX(Assumptions!$B:$B,MATCH(Y268,Assumptions!$A:$A,0))+INDEX(Assumptions!$C:$C,MATCH(Y268,Assumptions!$A:$A,0))+INDEX(Assumptions!$D:$D,MATCH(Y268,Assumptions!$A:$A,0))+INDEX(Assumptions!$G:$G,MATCH(Z268,Assumptions!$F:$F,0)),0)</f>
        <v/>
      </c>
      <c r="BH268" s="421">
        <f>((IF(BA268&gt;0, BA268, IF(AZ268&gt;0, AZ268, 0))))+BF268</f>
        <v/>
      </c>
      <c r="BI268" s="421">
        <f>BL268/BK268</f>
        <v/>
      </c>
      <c r="BJ268" s="421">
        <f>BL268/2.38</f>
        <v/>
      </c>
      <c r="BK268" s="508" t="n">
        <v>2.5</v>
      </c>
      <c r="BL268" s="421" t="n">
        <v>119.95</v>
      </c>
      <c r="BM268" s="510">
        <f>IF(SUM(AZ268:BA268)=0,0,(BI268-BH268)/BI268)</f>
        <v/>
      </c>
      <c r="BN268" s="421">
        <f>AY268*CA268</f>
        <v/>
      </c>
      <c r="BO268" s="421" t="n"/>
      <c r="BP268" s="421" t="n"/>
      <c r="BQ268" s="425" t="n"/>
      <c r="BR268" s="528" t="n"/>
      <c r="BS268" s="425" t="n"/>
      <c r="BT268" s="427" t="n"/>
      <c r="BU268" s="425" t="n"/>
      <c r="BV268" s="425" t="n"/>
      <c r="BW268" s="425" t="n"/>
      <c r="BX268" s="427" t="n"/>
      <c r="BY268" s="427" t="n"/>
      <c r="BZ268" s="427" t="n"/>
      <c r="CA268" s="508" t="n">
        <v>0</v>
      </c>
      <c r="CB268" s="429" t="n"/>
      <c r="CC268" s="429" t="n"/>
      <c r="CD268" s="430" t="n"/>
      <c r="CE268" s="675" t="n"/>
      <c r="CF268" s="675" t="n"/>
      <c r="CG268" s="675" t="inlineStr">
        <is>
          <t>Royal Core</t>
        </is>
      </c>
      <c r="CH268" s="676" t="inlineStr">
        <is>
          <t>N/A</t>
        </is>
      </c>
      <c r="CI268" s="676" t="n"/>
      <c r="CJ268" s="489" t="n"/>
      <c r="CK268" s="690" t="n"/>
      <c r="CL268" s="435" t="n"/>
      <c r="CM268" s="435" t="n"/>
      <c r="CN268" s="435" t="n">
        <v>42858</v>
      </c>
      <c r="CO268" s="435" t="n"/>
      <c r="CP268" s="435" t="n"/>
      <c r="CQ268" s="430" t="n">
        <v>42950</v>
      </c>
      <c r="CR268" s="430" t="inlineStr">
        <is>
          <t>Tunisia</t>
        </is>
      </c>
      <c r="CS268" s="429" t="n">
        <v>5</v>
      </c>
      <c r="CT268" s="675" t="n"/>
      <c r="CU268" s="675" t="n"/>
      <c r="CV268" s="490" t="n"/>
      <c r="CW268" s="438" t="n"/>
      <c r="CX268" s="438" t="n"/>
      <c r="CY268" s="438" t="n">
        <v>444</v>
      </c>
      <c r="CZ268" s="439">
        <f>CY268*AR268</f>
        <v/>
      </c>
      <c r="DA268" s="438" t="n"/>
      <c r="DB268" s="438" t="n"/>
      <c r="DC268" s="438" t="n"/>
      <c r="DD268" s="438" t="n">
        <v>4013330</v>
      </c>
      <c r="DE268" s="678">
        <f>CY268*BI268</f>
        <v/>
      </c>
      <c r="DF268" s="678">
        <f>DE268-(CY268*BH268)</f>
        <v/>
      </c>
      <c r="DG268" s="568" t="n"/>
      <c r="DH268" s="568" t="n"/>
      <c r="DI268" s="568" t="n"/>
      <c r="DJ268" s="568" t="n"/>
      <c r="DK268" s="568" t="n"/>
      <c r="DL268" s="568" t="n"/>
      <c r="DM268" s="568" t="n"/>
      <c r="DN268" s="568" t="n"/>
      <c r="DO268" s="568" t="n"/>
      <c r="DP268" s="568" t="n"/>
    </row>
    <row customFormat="1" customHeight="1" ht="15" r="269" s="584">
      <c r="A269" s="532" t="inlineStr">
        <is>
          <t>K999951402</t>
        </is>
      </c>
      <c r="B269" s="415" t="n">
        <v>1010103353</v>
      </c>
      <c r="C269" s="404" t="inlineStr">
        <is>
          <t>M.USED</t>
        </is>
      </c>
      <c r="D269" s="415" t="inlineStr">
        <is>
          <t>RYAN</t>
        </is>
      </c>
      <c r="E269" s="415" t="inlineStr">
        <is>
          <t>MID INDIGO</t>
        </is>
      </c>
      <c r="F269" s="415" t="inlineStr">
        <is>
          <t>Core</t>
        </is>
      </c>
      <c r="G269" s="405" t="n"/>
      <c r="H269" s="674" t="n"/>
      <c r="I269" s="415" t="n"/>
      <c r="J269" s="415" t="inlineStr">
        <is>
          <t>JEANS</t>
        </is>
      </c>
      <c r="K269" s="532" t="n">
        <v>62034231</v>
      </c>
      <c r="L269" s="532" t="inlineStr">
        <is>
          <t>Men's or boys' trousers and breeches of cotton denim (excl. knitted or crocheted, industrial and occupational, bib and brace overalls and underpants)</t>
        </is>
      </c>
      <c r="M269" s="524" t="inlineStr">
        <is>
          <t>MEN</t>
        </is>
      </c>
      <c r="N269" s="532" t="n"/>
      <c r="O269" s="411" t="n"/>
      <c r="P269" s="508" t="inlineStr">
        <is>
          <t>PP SPRAY + RESIN</t>
        </is>
      </c>
      <c r="Q269" s="508" t="n"/>
      <c r="R269" s="443" t="inlineStr">
        <is>
          <t>-</t>
        </is>
      </c>
      <c r="S269" s="508" t="inlineStr">
        <is>
          <t>MID RISE STRAIGHT</t>
        </is>
      </c>
      <c r="T269" s="508" t="inlineStr">
        <is>
          <t>28-38</t>
        </is>
      </c>
      <c r="U269" s="508" t="inlineStr">
        <is>
          <t>32-34-36</t>
        </is>
      </c>
      <c r="V269" s="415" t="inlineStr">
        <is>
          <t>C/O</t>
        </is>
      </c>
      <c r="W269" s="415" t="inlineStr">
        <is>
          <t>C/O</t>
        </is>
      </c>
      <c r="X269" s="415" t="inlineStr">
        <is>
          <t>ROYAL CORE</t>
        </is>
      </c>
      <c r="Y269" s="427" t="inlineStr">
        <is>
          <t>TUNISIA</t>
        </is>
      </c>
      <c r="Z269" s="427" t="inlineStr">
        <is>
          <t>ARTLAB</t>
        </is>
      </c>
      <c r="AA269" s="427" t="inlineStr">
        <is>
          <t>ARTLAB</t>
        </is>
      </c>
      <c r="AB269" s="427" t="inlineStr">
        <is>
          <t>INTERWASHING</t>
        </is>
      </c>
      <c r="AC269" s="508" t="n"/>
      <c r="AD269" s="415" t="inlineStr">
        <is>
          <t>CANDIANI</t>
        </is>
      </c>
      <c r="AE269" s="508" t="inlineStr">
        <is>
          <t>RR7716 Elast sioux crispy organic</t>
        </is>
      </c>
      <c r="AF269" s="508" t="n"/>
      <c r="AG269" s="508" t="n"/>
      <c r="AH269" s="508" t="inlineStr">
        <is>
          <t>98% Sustainable fabric</t>
        </is>
      </c>
      <c r="AI269" s="508" t="inlineStr">
        <is>
          <t>98% Organic cotton, 2% elastane</t>
        </is>
      </c>
      <c r="AJ269" s="508" t="inlineStr">
        <is>
          <t>12 oz</t>
        </is>
      </c>
      <c r="AK269" s="421" t="inlineStr">
        <is>
          <t>5 Q4 / 162</t>
        </is>
      </c>
      <c r="AL269" s="508" t="n"/>
      <c r="AM269" s="508" t="n"/>
      <c r="AN269" s="508" t="n"/>
      <c r="AO269" s="419" t="n"/>
      <c r="AP269" s="419" t="n"/>
      <c r="AQ269" s="419" t="n"/>
      <c r="AR269" s="580" t="n"/>
      <c r="AS269" s="421" t="n"/>
      <c r="AT269" s="421" t="inlineStr">
        <is>
          <t>EUR</t>
        </is>
      </c>
      <c r="AU269" s="421" t="inlineStr">
        <is>
          <t>FOB</t>
        </is>
      </c>
      <c r="AV269" s="421" t="inlineStr">
        <is>
          <t>90 DAYS NETT</t>
        </is>
      </c>
      <c r="AW269" s="421" t="inlineStr">
        <is>
          <t>cfmd</t>
        </is>
      </c>
      <c r="AX269" s="421" t="n">
        <v>22.87639799999999</v>
      </c>
      <c r="AY269" s="421" t="n">
        <v>45</v>
      </c>
      <c r="AZ269" s="421" t="n"/>
      <c r="BA269" s="417" t="n">
        <v>22.8</v>
      </c>
      <c r="BB269" s="422">
        <f>IFERROR(((IF(BA269&gt;0, BA269, IF(AZ269&gt;0, AZ269, 0))))*INDEX(Assumptions!$B:$B,MATCH(Y269,Assumptions!$A:$A,0)),0)</f>
        <v/>
      </c>
      <c r="BC269" s="422">
        <f>IFERROR(((IF(BA269&gt;0, BA269, IF(AZ269&gt;0, AZ269, 0))))*INDEX(Assumptions!$C:$C,MATCH(Y269,Assumptions!$A:$A,0)),0)</f>
        <v/>
      </c>
      <c r="BD269" s="422">
        <f>IFERROR(((IF(BA269&gt;0, BA269, IF(AZ269&gt;0, AZ269, 0))))*INDEX(Assumptions!$D:$D,MATCH(Y269,Assumptions!$A:$A,0)),0)</f>
        <v/>
      </c>
      <c r="BE269" s="422">
        <f>IFERROR(((IF(BA269&gt;0, BA269, IF(AZ269&gt;0, AZ269, 0))))*INDEX(Assumptions!$G:$G,MATCH(Z269,Assumptions!$F:$F,0)),0)</f>
        <v/>
      </c>
      <c r="BF269" s="422">
        <f>SUM(BB269:BE269)</f>
        <v/>
      </c>
      <c r="BG269" s="423">
        <f>IFERROR(INDEX(Assumptions!$B:$B,MATCH(Y269,Assumptions!$A:$A,0))+INDEX(Assumptions!$C:$C,MATCH(Y269,Assumptions!$A:$A,0))+INDEX(Assumptions!$D:$D,MATCH(Y269,Assumptions!$A:$A,0))+INDEX(Assumptions!$G:$G,MATCH(Z269,Assumptions!$F:$F,0)),0)</f>
        <v/>
      </c>
      <c r="BH269" s="421">
        <f>((IF(BA269&gt;0, BA269, IF(AZ269&gt;0, AZ269, 0))))+BF269</f>
        <v/>
      </c>
      <c r="BI269" s="421">
        <f>BL269/BK269</f>
        <v/>
      </c>
      <c r="BJ269" s="421">
        <f>BL269/2.38</f>
        <v/>
      </c>
      <c r="BK269" s="508" t="n">
        <v>2.5</v>
      </c>
      <c r="BL269" s="421" t="n">
        <v>129.95</v>
      </c>
      <c r="BM269" s="510">
        <f>IF(SUM(AZ269:BA269)=0,0,(BI269-BH269)/BI269)</f>
        <v/>
      </c>
      <c r="BN269" s="421">
        <f>AY269*CA269</f>
        <v/>
      </c>
      <c r="BO269" s="421" t="n"/>
      <c r="BP269" s="421" t="n"/>
      <c r="BQ269" s="425" t="n"/>
      <c r="BR269" s="528" t="n"/>
      <c r="BS269" s="425" t="n"/>
      <c r="BT269" s="427" t="n"/>
      <c r="BU269" s="425" t="n"/>
      <c r="BV269" s="425" t="n"/>
      <c r="BW269" s="425" t="n"/>
      <c r="BX269" s="427" t="n"/>
      <c r="BY269" s="427" t="n"/>
      <c r="BZ269" s="427" t="n"/>
      <c r="CA269" s="508" t="n">
        <v>0</v>
      </c>
      <c r="CB269" s="429" t="n"/>
      <c r="CC269" s="429" t="n"/>
      <c r="CD269" s="430" t="n"/>
      <c r="CE269" s="675" t="n"/>
      <c r="CF269" s="675" t="n"/>
      <c r="CG269" s="675" t="inlineStr">
        <is>
          <t>Royal Core</t>
        </is>
      </c>
      <c r="CH269" s="676" t="inlineStr">
        <is>
          <t>N/A</t>
        </is>
      </c>
      <c r="CI269" s="676" t="n"/>
      <c r="CJ269" s="489" t="n"/>
      <c r="CK269" s="690" t="n"/>
      <c r="CL269" s="435" t="n"/>
      <c r="CM269" s="435" t="n"/>
      <c r="CN269" s="435" t="inlineStr">
        <is>
          <t>n/a</t>
        </is>
      </c>
      <c r="CO269" s="435" t="n"/>
      <c r="CP269" s="435" t="n"/>
      <c r="CQ269" s="430" t="n">
        <v>43024</v>
      </c>
      <c r="CR269" s="430" t="n"/>
      <c r="CS269" s="429" t="n"/>
      <c r="CT269" s="695" t="inlineStr">
        <is>
          <t>Needs to be measured still</t>
        </is>
      </c>
      <c r="CU269" s="675" t="n"/>
      <c r="CV269" s="490" t="n"/>
      <c r="CW269" s="438" t="n"/>
      <c r="CX269" s="438" t="n"/>
      <c r="CY269" s="438" t="n">
        <v>0</v>
      </c>
      <c r="CZ269" s="439">
        <f>CY269*AR269</f>
        <v/>
      </c>
      <c r="DA269" s="438" t="n"/>
      <c r="DB269" s="438" t="n"/>
      <c r="DC269" s="438" t="n"/>
      <c r="DD269" s="438" t="inlineStr">
        <is>
          <t>-</t>
        </is>
      </c>
      <c r="DE269" s="678">
        <f>CY269*BI269</f>
        <v/>
      </c>
      <c r="DF269" s="678">
        <f>DE269-(CY269*BH269)</f>
        <v/>
      </c>
      <c r="DG269" s="530" t="n"/>
      <c r="DH269" s="530" t="n"/>
      <c r="DI269" s="530" t="n"/>
      <c r="DJ269" s="530" t="n"/>
      <c r="DK269" s="530" t="n"/>
      <c r="DL269" s="530" t="n"/>
      <c r="DM269" s="530" t="n"/>
      <c r="DN269" s="530" t="n"/>
      <c r="DO269" s="530" t="n"/>
      <c r="DP269" s="530" t="n"/>
    </row>
    <row customFormat="1" customHeight="1" ht="15" r="270" s="535">
      <c r="A270" s="532" t="inlineStr">
        <is>
          <t>K999951403</t>
        </is>
      </c>
      <c r="B270" s="415" t="n">
        <v>1010103354</v>
      </c>
      <c r="C270" s="404" t="inlineStr">
        <is>
          <t>DBLACK</t>
        </is>
      </c>
      <c r="D270" s="415" t="inlineStr">
        <is>
          <t>RYAN</t>
        </is>
      </c>
      <c r="E270" s="415" t="inlineStr">
        <is>
          <t>BLACK WORN IN</t>
        </is>
      </c>
      <c r="F270" s="415" t="inlineStr">
        <is>
          <t>Core</t>
        </is>
      </c>
      <c r="G270" s="405" t="n"/>
      <c r="H270" s="674" t="n"/>
      <c r="I270" s="415" t="inlineStr">
        <is>
          <t>PHASE OUT</t>
        </is>
      </c>
      <c r="J270" s="415" t="inlineStr">
        <is>
          <t>JEANS</t>
        </is>
      </c>
      <c r="K270" s="532" t="n">
        <v>62034231</v>
      </c>
      <c r="L270" s="532" t="inlineStr">
        <is>
          <t>Men's or boys' trousers and breeches of cotton denim (excl. knitted or crocheted, industrial and occupational, bib and brace overalls and underpants)</t>
        </is>
      </c>
      <c r="M270" s="524" t="inlineStr">
        <is>
          <t>MEN</t>
        </is>
      </c>
      <c r="N270" s="532" t="n"/>
      <c r="O270" s="411" t="n"/>
      <c r="P270" s="508" t="inlineStr">
        <is>
          <t xml:space="preserve">PP SPRAY </t>
        </is>
      </c>
      <c r="Q270" s="508" t="n"/>
      <c r="R270" s="443" t="inlineStr">
        <is>
          <t>-</t>
        </is>
      </c>
      <c r="S270" s="508" t="inlineStr">
        <is>
          <t>MID RISE STRAIGHT</t>
        </is>
      </c>
      <c r="T270" s="508" t="inlineStr">
        <is>
          <t>28-38</t>
        </is>
      </c>
      <c r="U270" s="508" t="inlineStr">
        <is>
          <t>32-34-36</t>
        </is>
      </c>
      <c r="V270" s="415" t="inlineStr">
        <is>
          <t>C/O</t>
        </is>
      </c>
      <c r="W270" s="415" t="inlineStr">
        <is>
          <t>C/O</t>
        </is>
      </c>
      <c r="X270" s="415" t="inlineStr">
        <is>
          <t>ROYAL CORE</t>
        </is>
      </c>
      <c r="Y270" s="427" t="inlineStr">
        <is>
          <t>TUNISIA</t>
        </is>
      </c>
      <c r="Z270" s="427" t="inlineStr">
        <is>
          <t>ARTLAB</t>
        </is>
      </c>
      <c r="AA270" s="427" t="inlineStr">
        <is>
          <t>ARTLAB</t>
        </is>
      </c>
      <c r="AB270" s="427" t="inlineStr">
        <is>
          <t>INTERWASHING</t>
        </is>
      </c>
      <c r="AC270" s="508" t="n"/>
      <c r="AD270" s="415" t="inlineStr">
        <is>
          <t>CALIK</t>
        </is>
      </c>
      <c r="AE270" s="508" t="inlineStr">
        <is>
          <t>D7924O022 Pinus</t>
        </is>
      </c>
      <c r="AF270" s="508" t="n"/>
      <c r="AG270" s="508" t="n"/>
      <c r="AH270" s="508" t="inlineStr">
        <is>
          <t>97% Sustainable fabric</t>
        </is>
      </c>
      <c r="AI270" s="508" t="inlineStr">
        <is>
          <t>97,8% Organic cotton, 2,2% elastane</t>
        </is>
      </c>
      <c r="AJ270" s="508" t="inlineStr">
        <is>
          <t>11 oz</t>
        </is>
      </c>
      <c r="AK270" s="421" t="inlineStr">
        <is>
          <t>5 / 147</t>
        </is>
      </c>
      <c r="AL270" s="508" t="n"/>
      <c r="AM270" s="508" t="n"/>
      <c r="AN270" s="508" t="n"/>
      <c r="AO270" s="419" t="n"/>
      <c r="AP270" s="419" t="n"/>
      <c r="AQ270" s="419" t="n"/>
      <c r="AR270" s="580" t="n"/>
      <c r="AS270" s="421" t="n"/>
      <c r="AT270" s="421" t="inlineStr">
        <is>
          <t>EUR</t>
        </is>
      </c>
      <c r="AU270" s="421" t="inlineStr">
        <is>
          <t>FOB</t>
        </is>
      </c>
      <c r="AV270" s="421" t="inlineStr">
        <is>
          <t>90 DAYS NETT</t>
        </is>
      </c>
      <c r="AW270" s="421" t="inlineStr">
        <is>
          <t>cfmd</t>
        </is>
      </c>
      <c r="AX270" s="421" t="n">
        <v>22.87639799999999</v>
      </c>
      <c r="AY270" s="421" t="n">
        <v>45</v>
      </c>
      <c r="AZ270" s="421" t="n"/>
      <c r="BA270" s="417" t="n">
        <v>23</v>
      </c>
      <c r="BB270" s="422">
        <f>IFERROR(((IF(BA270&gt;0, BA270, IF(AZ270&gt;0, AZ270, 0))))*INDEX(Assumptions!$B:$B,MATCH(Y270,Assumptions!$A:$A,0)),0)</f>
        <v/>
      </c>
      <c r="BC270" s="422">
        <f>IFERROR(((IF(BA270&gt;0, BA270, IF(AZ270&gt;0, AZ270, 0))))*INDEX(Assumptions!$C:$C,MATCH(Y270,Assumptions!$A:$A,0)),0)</f>
        <v/>
      </c>
      <c r="BD270" s="422">
        <f>IFERROR(((IF(BA270&gt;0, BA270, IF(AZ270&gt;0, AZ270, 0))))*INDEX(Assumptions!$D:$D,MATCH(Y270,Assumptions!$A:$A,0)),0)</f>
        <v/>
      </c>
      <c r="BE270" s="422">
        <f>IFERROR(((IF(BA270&gt;0, BA270, IF(AZ270&gt;0, AZ270, 0))))*INDEX(Assumptions!$G:$G,MATCH(Z270,Assumptions!$F:$F,0)),0)</f>
        <v/>
      </c>
      <c r="BF270" s="422">
        <f>SUM(BB270:BE270)</f>
        <v/>
      </c>
      <c r="BG270" s="423">
        <f>IFERROR(INDEX(Assumptions!$B:$B,MATCH(Y270,Assumptions!$A:$A,0))+INDEX(Assumptions!$C:$C,MATCH(Y270,Assumptions!$A:$A,0))+INDEX(Assumptions!$D:$D,MATCH(Y270,Assumptions!$A:$A,0))+INDEX(Assumptions!$G:$G,MATCH(Z270,Assumptions!$F:$F,0)),0)</f>
        <v/>
      </c>
      <c r="BH270" s="421">
        <f>((IF(BA270&gt;0, BA270, IF(AZ270&gt;0, AZ270, 0))))+BF270</f>
        <v/>
      </c>
      <c r="BI270" s="421">
        <f>BL270/BK270</f>
        <v/>
      </c>
      <c r="BJ270" s="421">
        <f>BL270/2.38</f>
        <v/>
      </c>
      <c r="BK270" s="508" t="n">
        <v>2.5</v>
      </c>
      <c r="BL270" s="421" t="n">
        <v>129.95</v>
      </c>
      <c r="BM270" s="510">
        <f>IF(SUM(AZ270:BA270)=0,0,(BI270-BH270)/BI270)</f>
        <v/>
      </c>
      <c r="BN270" s="421">
        <f>AY270*CA270</f>
        <v/>
      </c>
      <c r="BO270" s="421" t="n"/>
      <c r="BP270" s="421" t="n"/>
      <c r="BQ270" s="425" t="n"/>
      <c r="BR270" s="528" t="n"/>
      <c r="BS270" s="425" t="n"/>
      <c r="BT270" s="427" t="n"/>
      <c r="BU270" s="425" t="n"/>
      <c r="BV270" s="425" t="n"/>
      <c r="BW270" s="425" t="n"/>
      <c r="BX270" s="427" t="n"/>
      <c r="BY270" s="427" t="n"/>
      <c r="BZ270" s="427" t="n"/>
      <c r="CA270" s="508" t="n">
        <v>0</v>
      </c>
      <c r="CB270" s="429" t="n"/>
      <c r="CC270" s="429" t="n"/>
      <c r="CD270" s="430" t="n"/>
      <c r="CE270" s="675" t="n"/>
      <c r="CF270" s="675" t="n"/>
      <c r="CG270" s="675" t="inlineStr">
        <is>
          <t>Royal Core</t>
        </is>
      </c>
      <c r="CH270" s="676" t="inlineStr">
        <is>
          <t>N/A</t>
        </is>
      </c>
      <c r="CI270" s="676" t="n"/>
      <c r="CJ270" s="489" t="n"/>
      <c r="CK270" s="690" t="n"/>
      <c r="CL270" s="435" t="n"/>
      <c r="CM270" s="435" t="n"/>
      <c r="CN270" s="435" t="inlineStr">
        <is>
          <t>n/a</t>
        </is>
      </c>
      <c r="CO270" s="435" t="n"/>
      <c r="CP270" s="435" t="n"/>
      <c r="CQ270" s="430" t="inlineStr">
        <is>
          <t>-</t>
        </is>
      </c>
      <c r="CR270" s="430" t="n"/>
      <c r="CS270" s="429" t="n"/>
      <c r="CT270" s="675" t="n"/>
      <c r="CU270" s="675" t="n"/>
      <c r="CV270" s="490" t="n"/>
      <c r="CW270" s="438" t="n"/>
      <c r="CX270" s="438" t="n"/>
      <c r="CY270" s="438" t="n">
        <v>0</v>
      </c>
      <c r="CZ270" s="439">
        <f>CY270*AR270</f>
        <v/>
      </c>
      <c r="DA270" s="438" t="n"/>
      <c r="DB270" s="438" t="n"/>
      <c r="DC270" s="438" t="n"/>
      <c r="DD270" s="438" t="inlineStr">
        <is>
          <t>-</t>
        </is>
      </c>
      <c r="DE270" s="678">
        <f>CY270*BI270</f>
        <v/>
      </c>
      <c r="DF270" s="678">
        <f>DE270-(CY270*BH270)</f>
        <v/>
      </c>
      <c r="DG270" s="530" t="n"/>
      <c r="DH270" s="530" t="n"/>
      <c r="DI270" s="530" t="n"/>
      <c r="DJ270" s="530" t="n"/>
      <c r="DK270" s="530" t="n"/>
      <c r="DL270" s="530" t="n"/>
      <c r="DM270" s="530" t="n"/>
      <c r="DN270" s="530" t="n"/>
      <c r="DO270" s="530" t="n"/>
      <c r="DP270" s="530" t="n"/>
    </row>
    <row customFormat="1" customHeight="1" ht="15" r="271" s="535">
      <c r="A271" s="532" t="inlineStr">
        <is>
          <t>K999951405</t>
        </is>
      </c>
      <c r="B271" s="415" t="n">
        <v>1010103358</v>
      </c>
      <c r="C271" s="404" t="inlineStr">
        <is>
          <t>L.USED</t>
        </is>
      </c>
      <c r="D271" s="415" t="inlineStr">
        <is>
          <t>RYAN</t>
        </is>
      </c>
      <c r="E271" s="415" t="inlineStr">
        <is>
          <t>ELECTRIC BLUE</t>
        </is>
      </c>
      <c r="F271" s="415" t="inlineStr">
        <is>
          <t>Core</t>
        </is>
      </c>
      <c r="G271" s="405" t="n"/>
      <c r="H271" s="674" t="n"/>
      <c r="I271" s="415" t="inlineStr">
        <is>
          <t>PHASE OUT</t>
        </is>
      </c>
      <c r="J271" s="415" t="inlineStr">
        <is>
          <t>JEANS</t>
        </is>
      </c>
      <c r="K271" s="532" t="n">
        <v>62034231</v>
      </c>
      <c r="L271" s="532" t="inlineStr">
        <is>
          <t>Men's or boys' trousers and breeches of cotton denim (excl. knitted or crocheted, industrial and occupational, bib and brace overalls and underpants)</t>
        </is>
      </c>
      <c r="M271" s="524" t="inlineStr">
        <is>
          <t>MEN</t>
        </is>
      </c>
      <c r="N271" s="532" t="n"/>
      <c r="O271" s="411" t="n"/>
      <c r="P271" s="508" t="inlineStr">
        <is>
          <t>PP SPRAY</t>
        </is>
      </c>
      <c r="Q271" s="508" t="n"/>
      <c r="R271" s="443" t="inlineStr">
        <is>
          <t>-</t>
        </is>
      </c>
      <c r="S271" s="508" t="inlineStr">
        <is>
          <t>MID RISE STRAIGHT</t>
        </is>
      </c>
      <c r="T271" s="508" t="inlineStr">
        <is>
          <t>28-38</t>
        </is>
      </c>
      <c r="U271" s="508" t="inlineStr">
        <is>
          <t>32-34-36</t>
        </is>
      </c>
      <c r="V271" s="415" t="inlineStr">
        <is>
          <t>C/O</t>
        </is>
      </c>
      <c r="W271" s="415" t="inlineStr">
        <is>
          <t>C/O</t>
        </is>
      </c>
      <c r="X271" s="415" t="inlineStr">
        <is>
          <t>ROYAL CORE</t>
        </is>
      </c>
      <c r="Y271" s="427" t="inlineStr">
        <is>
          <t>TUNISIA</t>
        </is>
      </c>
      <c r="Z271" s="427" t="inlineStr">
        <is>
          <t>ARTLAB</t>
        </is>
      </c>
      <c r="AA271" s="427" t="inlineStr">
        <is>
          <t>ARTLAB</t>
        </is>
      </c>
      <c r="AB271" s="427" t="inlineStr">
        <is>
          <t>INTERWASHING</t>
        </is>
      </c>
      <c r="AC271" s="508" t="n"/>
      <c r="AD271" s="415" t="inlineStr">
        <is>
          <t>CALIK</t>
        </is>
      </c>
      <c r="AE271" s="508" t="inlineStr">
        <is>
          <t>D7253O019 Rosemary stretch</t>
        </is>
      </c>
      <c r="AF271" s="508" t="n"/>
      <c r="AG271" s="508" t="n"/>
      <c r="AH271" s="508" t="inlineStr">
        <is>
          <t>96% Sustainable fabric</t>
        </is>
      </c>
      <c r="AI271" s="508" t="inlineStr">
        <is>
          <t>96,55% Organic cotton, 2,93% polybutylene terephthalate, 0,52% elastane</t>
        </is>
      </c>
      <c r="AJ271" s="508" t="inlineStr">
        <is>
          <t>11 oz</t>
        </is>
      </c>
      <c r="AK271" s="421" t="inlineStr">
        <is>
          <t>5 / 142</t>
        </is>
      </c>
      <c r="AL271" s="508" t="n"/>
      <c r="AM271" s="508" t="n"/>
      <c r="AN271" s="508" t="n"/>
      <c r="AO271" s="419" t="n"/>
      <c r="AP271" s="419" t="n"/>
      <c r="AQ271" s="419" t="n"/>
      <c r="AR271" s="580" t="n"/>
      <c r="AS271" s="421" t="n"/>
      <c r="AT271" s="421" t="inlineStr">
        <is>
          <t>EUR</t>
        </is>
      </c>
      <c r="AU271" s="421" t="inlineStr">
        <is>
          <t>FOB</t>
        </is>
      </c>
      <c r="AV271" s="421" t="inlineStr">
        <is>
          <t>90 DAYS NETT</t>
        </is>
      </c>
      <c r="AW271" s="421" t="inlineStr">
        <is>
          <t>cfmd</t>
        </is>
      </c>
      <c r="AX271" s="421" t="n">
        <v>22.87639799999999</v>
      </c>
      <c r="AY271" s="421" t="n">
        <v>45</v>
      </c>
      <c r="AZ271" s="421" t="n"/>
      <c r="BA271" s="417" t="n">
        <v>23.5</v>
      </c>
      <c r="BB271" s="422">
        <f>IFERROR(((IF(BA271&gt;0, BA271, IF(AZ271&gt;0, AZ271, 0))))*INDEX(Assumptions!$B:$B,MATCH(Y271,Assumptions!$A:$A,0)),0)</f>
        <v/>
      </c>
      <c r="BC271" s="422">
        <f>IFERROR(((IF(BA271&gt;0, BA271, IF(AZ271&gt;0, AZ271, 0))))*INDEX(Assumptions!$C:$C,MATCH(Y271,Assumptions!$A:$A,0)),0)</f>
        <v/>
      </c>
      <c r="BD271" s="422">
        <f>IFERROR(((IF(BA271&gt;0, BA271, IF(AZ271&gt;0, AZ271, 0))))*INDEX(Assumptions!$D:$D,MATCH(Y271,Assumptions!$A:$A,0)),0)</f>
        <v/>
      </c>
      <c r="BE271" s="422">
        <f>IFERROR(((IF(BA271&gt;0, BA271, IF(AZ271&gt;0, AZ271, 0))))*INDEX(Assumptions!$G:$G,MATCH(Z271,Assumptions!$F:$F,0)),0)</f>
        <v/>
      </c>
      <c r="BF271" s="422">
        <f>SUM(BB271:BE271)</f>
        <v/>
      </c>
      <c r="BG271" s="423">
        <f>IFERROR(INDEX(Assumptions!$B:$B,MATCH(Y271,Assumptions!$A:$A,0))+INDEX(Assumptions!$C:$C,MATCH(Y271,Assumptions!$A:$A,0))+INDEX(Assumptions!$D:$D,MATCH(Y271,Assumptions!$A:$A,0))+INDEX(Assumptions!$G:$G,MATCH(Z271,Assumptions!$F:$F,0)),0)</f>
        <v/>
      </c>
      <c r="BH271" s="421">
        <f>((IF(BA271&gt;0, BA271, IF(AZ271&gt;0, AZ271, 0))))+BF271</f>
        <v/>
      </c>
      <c r="BI271" s="421">
        <f>BL271/BK271</f>
        <v/>
      </c>
      <c r="BJ271" s="421">
        <f>BL271/2.38</f>
        <v/>
      </c>
      <c r="BK271" s="508" t="n">
        <v>2.5</v>
      </c>
      <c r="BL271" s="421" t="n">
        <v>129.95</v>
      </c>
      <c r="BM271" s="510">
        <f>IF(SUM(AZ271:BA271)=0,0,(BI271-BH271)/BI271)</f>
        <v/>
      </c>
      <c r="BN271" s="421">
        <f>AY271*CA271</f>
        <v/>
      </c>
      <c r="BO271" s="421" t="n"/>
      <c r="BP271" s="421" t="n"/>
      <c r="BQ271" s="425" t="n"/>
      <c r="BR271" s="528" t="n"/>
      <c r="BS271" s="425" t="n"/>
      <c r="BT271" s="427" t="n"/>
      <c r="BU271" s="425" t="n"/>
      <c r="BV271" s="425" t="n"/>
      <c r="BW271" s="425" t="n"/>
      <c r="BX271" s="427" t="n"/>
      <c r="BY271" s="427" t="n"/>
      <c r="BZ271" s="427" t="n"/>
      <c r="CA271" s="508" t="n">
        <v>0</v>
      </c>
      <c r="CB271" s="429" t="n"/>
      <c r="CC271" s="429" t="n"/>
      <c r="CD271" s="430" t="n"/>
      <c r="CE271" s="675" t="n"/>
      <c r="CF271" s="675" t="n"/>
      <c r="CG271" s="675" t="inlineStr">
        <is>
          <t>Royal Core</t>
        </is>
      </c>
      <c r="CH271" s="676" t="inlineStr">
        <is>
          <t>N/A</t>
        </is>
      </c>
      <c r="CI271" s="676" t="n"/>
      <c r="CJ271" s="489" t="n"/>
      <c r="CK271" s="690" t="n"/>
      <c r="CL271" s="435" t="n"/>
      <c r="CM271" s="435" t="n"/>
      <c r="CN271" s="435" t="inlineStr">
        <is>
          <t>n/a</t>
        </is>
      </c>
      <c r="CO271" s="435" t="n"/>
      <c r="CP271" s="435" t="n"/>
      <c r="CQ271" s="430" t="inlineStr">
        <is>
          <t>-</t>
        </is>
      </c>
      <c r="CR271" s="430" t="n"/>
      <c r="CS271" s="429" t="n"/>
      <c r="CT271" s="675" t="n"/>
      <c r="CU271" s="675" t="n"/>
      <c r="CV271" s="490" t="n"/>
      <c r="CW271" s="438" t="n"/>
      <c r="CX271" s="438" t="n"/>
      <c r="CY271" s="438" t="n">
        <v>0</v>
      </c>
      <c r="CZ271" s="439">
        <f>CY271*AR271</f>
        <v/>
      </c>
      <c r="DA271" s="438" t="n"/>
      <c r="DB271" s="438" t="n"/>
      <c r="DC271" s="438" t="n"/>
      <c r="DD271" s="438" t="inlineStr">
        <is>
          <t>-</t>
        </is>
      </c>
      <c r="DE271" s="678">
        <f>CY271*BI271</f>
        <v/>
      </c>
      <c r="DF271" s="678">
        <f>DE271-(CY271*BH271)</f>
        <v/>
      </c>
      <c r="DG271" s="568" t="n"/>
      <c r="DH271" s="568" t="n"/>
      <c r="DI271" s="568" t="n"/>
      <c r="DJ271" s="568" t="n"/>
      <c r="DK271" s="568" t="n"/>
      <c r="DL271" s="568" t="n"/>
      <c r="DM271" s="568" t="n"/>
      <c r="DN271" s="568" t="n"/>
      <c r="DO271" s="568" t="n"/>
      <c r="DP271" s="568" t="n"/>
    </row>
    <row customFormat="1" customHeight="1" ht="15" r="272" s="535">
      <c r="A272" s="415" t="inlineStr">
        <is>
          <t>K999953010</t>
        </is>
      </c>
      <c r="B272" s="415" t="n">
        <v>1090400030</v>
      </c>
      <c r="C272" s="404" t="inlineStr">
        <is>
          <t>INDIGO</t>
        </is>
      </c>
      <c r="D272" s="487" t="inlineStr">
        <is>
          <t>ENDA</t>
        </is>
      </c>
      <c r="E272" s="487" t="inlineStr">
        <is>
          <t>MID CHAMBRAY</t>
        </is>
      </c>
      <c r="F272" s="415" t="inlineStr">
        <is>
          <t>Core</t>
        </is>
      </c>
      <c r="G272" s="405" t="n"/>
      <c r="H272" s="674" t="n"/>
      <c r="I272" s="487" t="n"/>
      <c r="J272" s="487" t="inlineStr">
        <is>
          <t>SHIRT</t>
        </is>
      </c>
      <c r="K272" s="536" t="n">
        <v>62052000</v>
      </c>
      <c r="L272" s="487" t="inlineStr">
        <is>
          <t>Men's or boys' shirts of cotton (excl. knitted or crocheted, nightshirts, singlets and other vests)</t>
        </is>
      </c>
      <c r="M272" s="410" t="inlineStr">
        <is>
          <t>MEN</t>
        </is>
      </c>
      <c r="N272" s="487" t="n"/>
      <c r="O272" s="486" t="inlineStr">
        <is>
          <t>C/O</t>
        </is>
      </c>
      <c r="P272" s="508" t="inlineStr">
        <is>
          <t>NON BLEACH</t>
        </is>
      </c>
      <c r="Q272" s="443" t="n"/>
      <c r="R272" s="443" t="inlineStr">
        <is>
          <t>-</t>
        </is>
      </c>
      <c r="S272" s="443" t="inlineStr">
        <is>
          <t>CLASSIC SHIRT</t>
        </is>
      </c>
      <c r="T272" s="443" t="inlineStr">
        <is>
          <t>S - XXL</t>
        </is>
      </c>
      <c r="U272" s="416" t="inlineStr">
        <is>
          <t>-</t>
        </is>
      </c>
      <c r="V272" s="443" t="inlineStr">
        <is>
          <t>C/O SS17</t>
        </is>
      </c>
      <c r="W272" s="443" t="inlineStr">
        <is>
          <t>C/O SS17</t>
        </is>
      </c>
      <c r="X272" s="415" t="inlineStr">
        <is>
          <t>ROYAL CORE</t>
        </is>
      </c>
      <c r="Y272" s="444" t="inlineStr">
        <is>
          <t>TUNISIA</t>
        </is>
      </c>
      <c r="Z272" s="428" t="inlineStr">
        <is>
          <t>ARTLAB</t>
        </is>
      </c>
      <c r="AA272" s="428" t="inlineStr">
        <is>
          <t>ARTLAB</t>
        </is>
      </c>
      <c r="AB272" s="428" t="inlineStr">
        <is>
          <t>INTERWASHING</t>
        </is>
      </c>
      <c r="AC272" s="487" t="n"/>
      <c r="AD272" s="443" t="inlineStr">
        <is>
          <t>ORTA</t>
        </is>
      </c>
      <c r="AE272" s="443" t="n">
        <v>9519</v>
      </c>
      <c r="AF272" s="443" t="n"/>
      <c r="AG272" s="415" t="inlineStr">
        <is>
          <t>TBC</t>
        </is>
      </c>
      <c r="AH272" s="508" t="inlineStr">
        <is>
          <t>100% Sustainable fabric</t>
        </is>
      </c>
      <c r="AI272" s="508" t="inlineStr">
        <is>
          <t>100% Organic cotton</t>
        </is>
      </c>
      <c r="AJ272" s="416" t="inlineStr">
        <is>
          <t>6,5 oz</t>
        </is>
      </c>
      <c r="AK272" s="506" t="n">
        <v>4.5</v>
      </c>
      <c r="AL272" s="417" t="inlineStr">
        <is>
          <t>4.5</t>
        </is>
      </c>
      <c r="AM272" s="506" t="n"/>
      <c r="AN272" s="443" t="inlineStr">
        <is>
          <t>N/A</t>
        </is>
      </c>
      <c r="AO272" s="443" t="n"/>
      <c r="AP272" s="419" t="n"/>
      <c r="AQ272" s="419" t="n"/>
      <c r="AR272" s="420" t="n">
        <v>1.5</v>
      </c>
      <c r="AS272" s="446" t="inlineStr">
        <is>
          <t>PETRA</t>
        </is>
      </c>
      <c r="AT272" s="421" t="inlineStr">
        <is>
          <t>EUR</t>
        </is>
      </c>
      <c r="AU272" s="421" t="inlineStr">
        <is>
          <t>FOB</t>
        </is>
      </c>
      <c r="AV272" s="421" t="inlineStr">
        <is>
          <t>90 DAYS NETT</t>
        </is>
      </c>
      <c r="AW272" s="421" t="inlineStr">
        <is>
          <t>cfmd</t>
        </is>
      </c>
      <c r="AX272" s="421">
        <f>IFERROR((BI272*(1-[1]Assumptions!$K$3))*(1-BG272),0)</f>
        <v/>
      </c>
      <c r="AY272" s="421" t="n">
        <v>60</v>
      </c>
      <c r="AZ272" s="421" t="n"/>
      <c r="BA272" s="421" t="n">
        <v>21.8</v>
      </c>
      <c r="BB272" s="422">
        <f>IFERROR(((IF(BA272&gt;0, BA272, IF(AZ272&gt;0, AZ272, 0))))*INDEX(Assumptions!$B:$B,MATCH(Y272,Assumptions!$A:$A,0)),0)</f>
        <v/>
      </c>
      <c r="BC272" s="422">
        <f>IFERROR(((IF(BA272&gt;0, BA272, IF(AZ272&gt;0, AZ272, 0))))*INDEX(Assumptions!$C:$C,MATCH(Y272,Assumptions!$A:$A,0)),0)</f>
        <v/>
      </c>
      <c r="BD272" s="422">
        <f>IFERROR(((IF(BA272&gt;0, BA272, IF(AZ272&gt;0, AZ272, 0))))*INDEX(Assumptions!$D:$D,MATCH(Y272,Assumptions!$A:$A,0)),0)</f>
        <v/>
      </c>
      <c r="BE272" s="422">
        <f>IFERROR(((IF(BA272&gt;0, BA272, IF(AZ272&gt;0, AZ272, 0))))*INDEX(Assumptions!$G:$G,MATCH(Z272,Assumptions!$F:$F,0)),0)</f>
        <v/>
      </c>
      <c r="BF272" s="422">
        <f>SUM(BB272:BE272)</f>
        <v/>
      </c>
      <c r="BG272" s="423">
        <f>IFERROR(INDEX(Assumptions!$B:$B,MATCH(Y272,Assumptions!$A:$A,0))+INDEX(Assumptions!$C:$C,MATCH(Y272,Assumptions!$A:$A,0))+INDEX(Assumptions!$D:$D,MATCH(Y272,Assumptions!$A:$A,0))+INDEX(Assumptions!$G:$G,MATCH(Z272,Assumptions!$F:$F,0)),0)</f>
        <v/>
      </c>
      <c r="BH272" s="421">
        <f>((IF(BA272&gt;0, BA272, IF(AZ272&gt;0, AZ272, 0))))+BF272</f>
        <v/>
      </c>
      <c r="BI272" s="421">
        <f>BL272/BK272</f>
        <v/>
      </c>
      <c r="BJ272" s="421">
        <f>BL272/2.38</f>
        <v/>
      </c>
      <c r="BK272" s="508" t="n">
        <v>2.5</v>
      </c>
      <c r="BL272" s="421" t="n">
        <v>119.95</v>
      </c>
      <c r="BM272" s="510">
        <f>IF(SUM(AZ272:BA272)=0,0,(BI272-BH272)/BI272)</f>
        <v/>
      </c>
      <c r="BN272" s="421">
        <f>AY272*CA272</f>
        <v/>
      </c>
      <c r="BO272" s="421" t="n"/>
      <c r="BP272" s="421" t="n"/>
      <c r="BQ272" s="679" t="n">
        <v>42524</v>
      </c>
      <c r="BR272" s="448" t="n"/>
      <c r="BS272" s="448" t="n"/>
      <c r="BT272" s="427" t="inlineStr">
        <is>
          <t>0</t>
        </is>
      </c>
      <c r="BU272" s="448" t="n"/>
      <c r="BV272" s="448" t="n"/>
      <c r="BW272" s="425" t="inlineStr">
        <is>
          <t>N/A</t>
        </is>
      </c>
      <c r="BX272" s="448" t="n"/>
      <c r="BY272" s="428" t="n"/>
      <c r="BZ272" s="428" t="n"/>
      <c r="CA272" s="429" t="n">
        <v>0</v>
      </c>
      <c r="CB272" s="429" t="inlineStr">
        <is>
          <t>N/A</t>
        </is>
      </c>
      <c r="CC272" s="429" t="n"/>
      <c r="CD272" s="430" t="inlineStr">
        <is>
          <t>N/A</t>
        </is>
      </c>
      <c r="CE272" s="675" t="n"/>
      <c r="CF272" s="675" t="n"/>
      <c r="CG272" s="675" t="n"/>
      <c r="CH272" s="676" t="inlineStr">
        <is>
          <t>N/A</t>
        </is>
      </c>
      <c r="CI272" s="676" t="inlineStr">
        <is>
          <t>N/A</t>
        </is>
      </c>
      <c r="CJ272" s="433" t="inlineStr">
        <is>
          <t>N/A</t>
        </is>
      </c>
      <c r="CK272" s="690" t="n"/>
      <c r="CL272" s="435" t="n"/>
      <c r="CM272" s="435" t="n"/>
      <c r="CN272" s="435" t="inlineStr">
        <is>
          <t>n/a</t>
        </is>
      </c>
      <c r="CO272" s="435" t="n"/>
      <c r="CP272" s="435" t="n"/>
      <c r="CQ272" s="430" t="inlineStr">
        <is>
          <t>-</t>
        </is>
      </c>
      <c r="CR272" s="430" t="n"/>
      <c r="CS272" s="429" t="n"/>
      <c r="CT272" s="675" t="n"/>
      <c r="CU272" s="675" t="n"/>
      <c r="CV272" s="490" t="n"/>
      <c r="CW272" s="438" t="n"/>
      <c r="CX272" s="438" t="n"/>
      <c r="CY272" s="438" t="n">
        <v>0</v>
      </c>
      <c r="CZ272" s="439">
        <f>CY272*AR272</f>
        <v/>
      </c>
      <c r="DA272" s="438" t="n"/>
      <c r="DB272" s="438" t="n"/>
      <c r="DC272" s="438" t="n"/>
      <c r="DD272" s="438" t="inlineStr">
        <is>
          <t>-</t>
        </is>
      </c>
      <c r="DE272" s="678">
        <f>CY272*BI272</f>
        <v/>
      </c>
      <c r="DF272" s="678">
        <f>DE272-(CY272*BH272)</f>
        <v/>
      </c>
      <c r="DG272" s="530" t="n"/>
      <c r="DH272" s="530" t="n"/>
      <c r="DI272" s="530" t="n"/>
      <c r="DJ272" s="530" t="n"/>
      <c r="DK272" s="530" t="n"/>
      <c r="DL272" s="530" t="n"/>
      <c r="DM272" s="530" t="n"/>
      <c r="DN272" s="530" t="n"/>
      <c r="DO272" s="530" t="n"/>
      <c r="DP272" s="530" t="n"/>
    </row>
    <row customFormat="1" customHeight="1" ht="15" r="273" s="584">
      <c r="A273" s="415" t="inlineStr">
        <is>
          <t>K999953011</t>
        </is>
      </c>
      <c r="B273" s="415" t="n">
        <v>1090102995</v>
      </c>
      <c r="C273" s="404" t="inlineStr">
        <is>
          <t>WHITE</t>
        </is>
      </c>
      <c r="D273" s="487" t="inlineStr">
        <is>
          <t>ENDA</t>
        </is>
      </c>
      <c r="E273" s="487" t="inlineStr">
        <is>
          <t xml:space="preserve">WHITE OXFORD </t>
        </is>
      </c>
      <c r="F273" s="415" t="inlineStr">
        <is>
          <t>Core</t>
        </is>
      </c>
      <c r="G273" s="405" t="n"/>
      <c r="H273" s="686" t="n"/>
      <c r="I273" s="415" t="inlineStr">
        <is>
          <t>PHASE OUT</t>
        </is>
      </c>
      <c r="J273" s="487" t="inlineStr">
        <is>
          <t>SHIRT</t>
        </is>
      </c>
      <c r="K273" s="536" t="n">
        <v>62052000</v>
      </c>
      <c r="L273" s="487" t="inlineStr">
        <is>
          <t>Men's or boys' shirts of cotton (excl. knitted or crocheted, nightshirts, singlets and other vests)</t>
        </is>
      </c>
      <c r="M273" s="410" t="inlineStr">
        <is>
          <t>MEN</t>
        </is>
      </c>
      <c r="N273" s="487" t="n"/>
      <c r="O273" s="486" t="n"/>
      <c r="P273" s="486" t="inlineStr">
        <is>
          <t>NON BLEACH</t>
        </is>
      </c>
      <c r="Q273" s="443" t="n"/>
      <c r="R273" s="443" t="n"/>
      <c r="S273" s="443" t="n"/>
      <c r="T273" s="443" t="inlineStr">
        <is>
          <t>S - XXL</t>
        </is>
      </c>
      <c r="U273" s="416" t="inlineStr">
        <is>
          <t>-</t>
        </is>
      </c>
      <c r="V273" s="443" t="inlineStr">
        <is>
          <t>C/O AW16</t>
        </is>
      </c>
      <c r="W273" s="443" t="inlineStr">
        <is>
          <t>C/O AW16</t>
        </is>
      </c>
      <c r="X273" s="415" t="inlineStr">
        <is>
          <t>ROYAL CORE</t>
        </is>
      </c>
      <c r="Y273" s="444" t="inlineStr">
        <is>
          <t>PORTUGAL</t>
        </is>
      </c>
      <c r="Z273" s="428" t="inlineStr">
        <is>
          <t>TIME BRIDGE</t>
        </is>
      </c>
      <c r="AA273" s="428" t="inlineStr">
        <is>
          <t>NETO &amp; SILVA</t>
        </is>
      </c>
      <c r="AB273" s="428" t="inlineStr">
        <is>
          <t>PARLAVE, LDA.</t>
        </is>
      </c>
      <c r="AC273" s="415" t="inlineStr">
        <is>
          <t>SS17-026</t>
        </is>
      </c>
      <c r="AD273" s="443" t="inlineStr">
        <is>
          <t>VILHARINHO</t>
        </is>
      </c>
      <c r="AE273" s="443" t="inlineStr">
        <is>
          <t>3268/0001(1650/0001 with organic cotton)</t>
        </is>
      </c>
      <c r="AF273" s="443" t="n">
        <v>1650</v>
      </c>
      <c r="AG273" s="443" t="n"/>
      <c r="AH273" s="508" t="inlineStr">
        <is>
          <t>100% Sustainable fabric</t>
        </is>
      </c>
      <c r="AI273" s="508" t="inlineStr">
        <is>
          <t>100% Organic cotton</t>
        </is>
      </c>
      <c r="AJ273" s="443" t="inlineStr">
        <is>
          <t>110g</t>
        </is>
      </c>
      <c r="AK273" s="443" t="inlineStr">
        <is>
          <t>€ 3.50</t>
        </is>
      </c>
      <c r="AL273" s="443" t="n">
        <v>300</v>
      </c>
      <c r="AM273" s="443" t="inlineStr">
        <is>
          <t>6W</t>
        </is>
      </c>
      <c r="AN273" s="443" t="inlineStr">
        <is>
          <t>SUPPLIER NEEDS TO ORDER</t>
        </is>
      </c>
      <c r="AO273" s="443" t="n"/>
      <c r="AP273" s="419" t="n"/>
      <c r="AQ273" s="419" t="n"/>
      <c r="AR273" s="420" t="n"/>
      <c r="AS273" s="446" t="n"/>
      <c r="AT273" s="446" t="inlineStr">
        <is>
          <t>EUR</t>
        </is>
      </c>
      <c r="AU273" s="421" t="inlineStr">
        <is>
          <t>FOB</t>
        </is>
      </c>
      <c r="AV273" s="421" t="inlineStr">
        <is>
          <t>50% pre-payment 50% CAD</t>
        </is>
      </c>
      <c r="AW273" s="421" t="inlineStr">
        <is>
          <t>cfmd</t>
        </is>
      </c>
      <c r="AX273" s="421">
        <f>IFERROR((BI273*(1-[1]Assumptions!$K$3))*(1-BG273),0)</f>
        <v/>
      </c>
      <c r="AY273" s="421" t="n"/>
      <c r="AZ273" s="421" t="n"/>
      <c r="BA273" s="421" t="n">
        <v>13.9</v>
      </c>
      <c r="BB273" s="422">
        <f>IFERROR(((IF(BA273&gt;0, BA273, IF(AZ273&gt;0, AZ273, 0))))*INDEX(Assumptions!$B:$B,MATCH(Y273,Assumptions!$A:$A,0)),0)</f>
        <v/>
      </c>
      <c r="BC273" s="422">
        <f>IFERROR(((IF(BA273&gt;0, BA273, IF(AZ273&gt;0, AZ273, 0))))*INDEX(Assumptions!$C:$C,MATCH(Y273,Assumptions!$A:$A,0)),0)</f>
        <v/>
      </c>
      <c r="BD273" s="422">
        <f>IFERROR(((IF(BA273&gt;0, BA273, IF(AZ273&gt;0, AZ273, 0))))*INDEX(Assumptions!$D:$D,MATCH(Y273,Assumptions!$A:$A,0)),0)</f>
        <v/>
      </c>
      <c r="BE273" s="422">
        <f>IFERROR(((IF(BA273&gt;0, BA273, IF(AZ273&gt;0, AZ273, 0))))*INDEX(Assumptions!$G:$G,MATCH(Z273,Assumptions!$F:$F,0)),0)</f>
        <v/>
      </c>
      <c r="BF273" s="422">
        <f>SUM(BB273:BE273)</f>
        <v/>
      </c>
      <c r="BG273" s="423">
        <f>IFERROR(INDEX(Assumptions!$B:$B,MATCH(Y273,Assumptions!$A:$A,0))+INDEX(Assumptions!$C:$C,MATCH(Y273,Assumptions!$A:$A,0))+INDEX(Assumptions!$D:$D,MATCH(Y273,Assumptions!$A:$A,0))+INDEX(Assumptions!$G:$G,MATCH(Z273,Assumptions!$F:$F,0)),0)</f>
        <v/>
      </c>
      <c r="BH273" s="421">
        <f>((IF(BA273&gt;0, BA273, IF(AZ273&gt;0, AZ273, 0))))+BF273</f>
        <v/>
      </c>
      <c r="BI273" s="421">
        <f>BL273/BK273</f>
        <v/>
      </c>
      <c r="BJ273" s="421">
        <f>BL273/2.38</f>
        <v/>
      </c>
      <c r="BK273" s="508" t="n">
        <v>2.5</v>
      </c>
      <c r="BL273" s="421" t="n">
        <v>99.95</v>
      </c>
      <c r="BM273" s="510">
        <f>IF(SUM(AZ273:BA273)=0,0,(BI273-BH273)/BI273)</f>
        <v/>
      </c>
      <c r="BN273" s="421">
        <f>AY273*CA273</f>
        <v/>
      </c>
      <c r="BO273" s="421" t="n"/>
      <c r="BP273" s="421" t="n"/>
      <c r="BQ273" s="679" t="n">
        <v>42524</v>
      </c>
      <c r="BR273" s="448" t="n"/>
      <c r="BS273" s="448" t="n"/>
      <c r="BT273" s="427" t="n">
        <v>0</v>
      </c>
      <c r="BU273" s="448" t="inlineStr">
        <is>
          <t>n/a</t>
        </is>
      </c>
      <c r="BV273" s="448" t="n"/>
      <c r="BW273" s="448" t="n"/>
      <c r="BX273" s="448" t="n">
        <v>42650</v>
      </c>
      <c r="BY273" s="428" t="n"/>
      <c r="BZ273" s="428" t="n"/>
      <c r="CA273" s="429" t="n">
        <v>0</v>
      </c>
      <c r="CB273" s="429" t="inlineStr">
        <is>
          <t>N/A</t>
        </is>
      </c>
      <c r="CC273" s="429" t="n"/>
      <c r="CD273" s="430" t="inlineStr">
        <is>
          <t>N/A</t>
        </is>
      </c>
      <c r="CE273" s="675" t="n"/>
      <c r="CF273" s="675" t="n"/>
      <c r="CG273" s="675" t="n"/>
      <c r="CH273" s="489" t="inlineStr">
        <is>
          <t>N/A</t>
        </is>
      </c>
      <c r="CI273" s="433" t="n"/>
      <c r="CJ273" s="433" t="n"/>
      <c r="CK273" s="690" t="n"/>
      <c r="CL273" s="435" t="n"/>
      <c r="CM273" s="435" t="n"/>
      <c r="CN273" s="435" t="n"/>
      <c r="CO273" s="435" t="n"/>
      <c r="CP273" s="435" t="n"/>
      <c r="CQ273" s="430" t="inlineStr">
        <is>
          <t>-</t>
        </is>
      </c>
      <c r="CR273" s="430" t="n"/>
      <c r="CS273" s="429" t="n"/>
      <c r="CT273" s="675" t="n"/>
      <c r="CU273" s="675" t="n"/>
      <c r="CV273" s="490" t="n"/>
      <c r="CW273" s="438" t="n"/>
      <c r="CX273" s="438" t="n"/>
      <c r="CY273" s="438" t="n">
        <v>0</v>
      </c>
      <c r="CZ273" s="438">
        <f>CY273*AR273</f>
        <v/>
      </c>
      <c r="DA273" s="438" t="n"/>
      <c r="DB273" s="438" t="n"/>
      <c r="DC273" s="438" t="n"/>
      <c r="DD273" s="438" t="inlineStr">
        <is>
          <t>-</t>
        </is>
      </c>
      <c r="DE273" s="678">
        <f>CY273*BI273</f>
        <v/>
      </c>
      <c r="DF273" s="678">
        <f>DE273-(CY273*BH273)</f>
        <v/>
      </c>
      <c r="DG273" s="568" t="n"/>
      <c r="DH273" s="568" t="n"/>
      <c r="DI273" s="568" t="n"/>
      <c r="DJ273" s="568" t="n"/>
      <c r="DK273" s="568" t="n"/>
      <c r="DL273" s="568" t="n"/>
      <c r="DM273" s="568" t="n"/>
      <c r="DN273" s="568" t="n"/>
      <c r="DO273" s="568" t="n"/>
      <c r="DP273" s="568" t="n"/>
    </row>
    <row customFormat="1" customHeight="1" ht="15" r="274" s="584">
      <c r="A274" s="415" t="inlineStr">
        <is>
          <t>K999953012</t>
        </is>
      </c>
      <c r="B274" s="415" t="n">
        <v>1090102996</v>
      </c>
      <c r="C274" s="404" t="inlineStr">
        <is>
          <t>BLACK</t>
        </is>
      </c>
      <c r="D274" s="487" t="inlineStr">
        <is>
          <t>ENDA</t>
        </is>
      </c>
      <c r="E274" s="487" t="inlineStr">
        <is>
          <t xml:space="preserve">BLACK OXFORD </t>
        </is>
      </c>
      <c r="F274" s="415" t="inlineStr">
        <is>
          <t>Core</t>
        </is>
      </c>
      <c r="G274" s="405" t="n"/>
      <c r="H274" s="686" t="n"/>
      <c r="I274" s="415" t="inlineStr">
        <is>
          <t>PHASE OUT</t>
        </is>
      </c>
      <c r="J274" s="487" t="inlineStr">
        <is>
          <t>SHIRT</t>
        </is>
      </c>
      <c r="K274" s="536" t="n">
        <v>62052000</v>
      </c>
      <c r="L274" s="487" t="inlineStr">
        <is>
          <t>Men's or boys' shirts of cotton (excl. knitted or crocheted, nightshirts, singlets and other vests)</t>
        </is>
      </c>
      <c r="M274" s="410" t="inlineStr">
        <is>
          <t>MEN</t>
        </is>
      </c>
      <c r="N274" s="487" t="n"/>
      <c r="O274" s="486" t="n"/>
      <c r="P274" s="486" t="inlineStr">
        <is>
          <t>NON BLEACH</t>
        </is>
      </c>
      <c r="Q274" s="443" t="n"/>
      <c r="R274" s="443" t="n"/>
      <c r="S274" s="443" t="n"/>
      <c r="T274" s="443" t="inlineStr">
        <is>
          <t>S - XXL</t>
        </is>
      </c>
      <c r="U274" s="416" t="inlineStr">
        <is>
          <t>-</t>
        </is>
      </c>
      <c r="V274" s="443" t="inlineStr">
        <is>
          <t>C/O AW16</t>
        </is>
      </c>
      <c r="W274" s="443" t="inlineStr">
        <is>
          <t>C/O AW16</t>
        </is>
      </c>
      <c r="X274" s="415" t="inlineStr">
        <is>
          <t>ROYAL CORE</t>
        </is>
      </c>
      <c r="Y274" s="444" t="inlineStr">
        <is>
          <t>PORTUGAL</t>
        </is>
      </c>
      <c r="Z274" s="428" t="inlineStr">
        <is>
          <t>TIME BRIDGE</t>
        </is>
      </c>
      <c r="AA274" s="428" t="inlineStr">
        <is>
          <t>NETO &amp; SILVA</t>
        </is>
      </c>
      <c r="AB274" s="428" t="inlineStr">
        <is>
          <t>PARLAVE, LDA.</t>
        </is>
      </c>
      <c r="AC274" s="415" t="inlineStr">
        <is>
          <t>SS17-026</t>
        </is>
      </c>
      <c r="AD274" s="443" t="inlineStr">
        <is>
          <t>VILHARINHO</t>
        </is>
      </c>
      <c r="AE274" s="508" t="inlineStr">
        <is>
          <t>3268/0001(1650/0001 with organic cotton)</t>
        </is>
      </c>
      <c r="AF274" s="443" t="n">
        <v>1650</v>
      </c>
      <c r="AG274" s="443" t="n"/>
      <c r="AH274" s="508" t="inlineStr">
        <is>
          <t>100% Sustainable fabric</t>
        </is>
      </c>
      <c r="AI274" s="508" t="inlineStr">
        <is>
          <t>100% Organic cotton</t>
        </is>
      </c>
      <c r="AJ274" s="443" t="inlineStr">
        <is>
          <t>110g</t>
        </is>
      </c>
      <c r="AK274" s="443" t="inlineStr">
        <is>
          <t>€ 3.50</t>
        </is>
      </c>
      <c r="AL274" s="443" t="n">
        <v>300</v>
      </c>
      <c r="AM274" s="443" t="inlineStr">
        <is>
          <t>6W</t>
        </is>
      </c>
      <c r="AN274" s="443" t="inlineStr">
        <is>
          <t>SUPPLIER NEEDS TO ORDER</t>
        </is>
      </c>
      <c r="AO274" s="443" t="n"/>
      <c r="AP274" s="419" t="n"/>
      <c r="AQ274" s="419" t="n"/>
      <c r="AR274" s="420" t="n"/>
      <c r="AS274" s="446" t="inlineStr">
        <is>
          <t>PETRA</t>
        </is>
      </c>
      <c r="AT274" s="446" t="inlineStr">
        <is>
          <t>EUR</t>
        </is>
      </c>
      <c r="AU274" s="421" t="inlineStr">
        <is>
          <t>FOB</t>
        </is>
      </c>
      <c r="AV274" s="421" t="inlineStr">
        <is>
          <t>50% pre-payment 50% CAD</t>
        </is>
      </c>
      <c r="AW274" s="421" t="inlineStr">
        <is>
          <t>cfmd</t>
        </is>
      </c>
      <c r="AX274" s="421">
        <f>IFERROR((BI274*(1-[1]Assumptions!$K$3))*(1-BG274),0)</f>
        <v/>
      </c>
      <c r="AY274" s="421" t="n"/>
      <c r="AZ274" s="421" t="n"/>
      <c r="BA274" s="421" t="n">
        <v>13.9</v>
      </c>
      <c r="BB274" s="422">
        <f>IFERROR(((IF(BA274&gt;0, BA274, IF(AZ274&gt;0, AZ274, 0))))*INDEX(Assumptions!$B:$B,MATCH(Y274,Assumptions!$A:$A,0)),0)</f>
        <v/>
      </c>
      <c r="BC274" s="422">
        <f>IFERROR(((IF(BA274&gt;0, BA274, IF(AZ274&gt;0, AZ274, 0))))*INDEX(Assumptions!$C:$C,MATCH(Y274,Assumptions!$A:$A,0)),0)</f>
        <v/>
      </c>
      <c r="BD274" s="422">
        <f>IFERROR(((IF(BA274&gt;0, BA274, IF(AZ274&gt;0, AZ274, 0))))*INDEX(Assumptions!$D:$D,MATCH(Y274,Assumptions!$A:$A,0)),0)</f>
        <v/>
      </c>
      <c r="BE274" s="422">
        <f>IFERROR(((IF(BA274&gt;0, BA274, IF(AZ274&gt;0, AZ274, 0))))*INDEX(Assumptions!$G:$G,MATCH(Z274,Assumptions!$F:$F,0)),0)</f>
        <v/>
      </c>
      <c r="BF274" s="422">
        <f>SUM(BB274:BE274)</f>
        <v/>
      </c>
      <c r="BG274" s="423">
        <f>IFERROR(INDEX(Assumptions!$B:$B,MATCH(Y274,Assumptions!$A:$A,0))+INDEX(Assumptions!$C:$C,MATCH(Y274,Assumptions!$A:$A,0))+INDEX(Assumptions!$D:$D,MATCH(Y274,Assumptions!$A:$A,0))+INDEX(Assumptions!$G:$G,MATCH(Z274,Assumptions!$F:$F,0)),0)</f>
        <v/>
      </c>
      <c r="BH274" s="421">
        <f>((IF(BA274&gt;0, BA274, IF(AZ274&gt;0, AZ274, 0))))+BF274</f>
        <v/>
      </c>
      <c r="BI274" s="421">
        <f>BL274/BK274</f>
        <v/>
      </c>
      <c r="BJ274" s="421">
        <f>BL274/2.38</f>
        <v/>
      </c>
      <c r="BK274" s="508" t="n">
        <v>2.5</v>
      </c>
      <c r="BL274" s="421" t="n">
        <v>99.95</v>
      </c>
      <c r="BM274" s="510">
        <f>IF(SUM(AZ274:BA274)=0,0,(BI274-BH274)/BI274)</f>
        <v/>
      </c>
      <c r="BN274" s="421">
        <f>AY274*CA274</f>
        <v/>
      </c>
      <c r="BO274" s="421" t="n"/>
      <c r="BP274" s="421" t="n"/>
      <c r="BQ274" s="679" t="n">
        <v>42524</v>
      </c>
      <c r="BR274" s="448" t="n"/>
      <c r="BS274" s="448" t="n"/>
      <c r="BT274" s="427" t="n">
        <v>0</v>
      </c>
      <c r="BU274" s="448" t="inlineStr">
        <is>
          <t>n/a</t>
        </is>
      </c>
      <c r="BV274" s="448" t="n"/>
      <c r="BW274" s="448" t="n"/>
      <c r="BX274" s="448" t="n">
        <v>42650</v>
      </c>
      <c r="BY274" s="428" t="n"/>
      <c r="BZ274" s="428" t="n"/>
      <c r="CA274" s="429" t="n">
        <v>0</v>
      </c>
      <c r="CB274" s="429" t="inlineStr">
        <is>
          <t>N/A</t>
        </is>
      </c>
      <c r="CC274" s="429" t="n"/>
      <c r="CD274" s="430" t="inlineStr">
        <is>
          <t>N/A</t>
        </is>
      </c>
      <c r="CE274" s="675" t="n"/>
      <c r="CF274" s="675" t="n"/>
      <c r="CG274" s="675" t="n"/>
      <c r="CH274" s="489" t="inlineStr">
        <is>
          <t>N/A</t>
        </is>
      </c>
      <c r="CI274" s="489" t="n"/>
      <c r="CJ274" s="489" t="n"/>
      <c r="CK274" s="690" t="n"/>
      <c r="CL274" s="435" t="n"/>
      <c r="CM274" s="435" t="n"/>
      <c r="CN274" s="435" t="n"/>
      <c r="CO274" s="435" t="n"/>
      <c r="CP274" s="435" t="n"/>
      <c r="CQ274" s="430" t="inlineStr">
        <is>
          <t>-</t>
        </is>
      </c>
      <c r="CR274" s="430" t="n"/>
      <c r="CS274" s="429" t="n"/>
      <c r="CT274" s="675" t="n"/>
      <c r="CU274" s="675" t="n"/>
      <c r="CV274" s="490" t="n"/>
      <c r="CW274" s="438" t="n"/>
      <c r="CX274" s="438" t="n"/>
      <c r="CY274" s="438" t="n">
        <v>0</v>
      </c>
      <c r="CZ274" s="438">
        <f>CY274*AR274</f>
        <v/>
      </c>
      <c r="DA274" s="438" t="n"/>
      <c r="DB274" s="438" t="n"/>
      <c r="DC274" s="438" t="n"/>
      <c r="DD274" s="438" t="inlineStr">
        <is>
          <t>-</t>
        </is>
      </c>
      <c r="DE274" s="678">
        <f>CY274*BI274</f>
        <v/>
      </c>
      <c r="DF274" s="678">
        <f>DE274-(CY274*BH274)</f>
        <v/>
      </c>
      <c r="DG274" s="530" t="n"/>
      <c r="DH274" s="530" t="n"/>
      <c r="DI274" s="530" t="n"/>
      <c r="DJ274" s="530" t="n"/>
      <c r="DK274" s="530" t="n"/>
      <c r="DL274" s="530" t="n"/>
      <c r="DM274" s="530" t="n"/>
      <c r="DN274" s="530" t="n"/>
      <c r="DO274" s="530" t="n"/>
      <c r="DP274" s="530" t="n"/>
    </row>
    <row customFormat="1" customHeight="1" ht="15" r="275" s="584">
      <c r="A275" s="415" t="inlineStr">
        <is>
          <t>K999954000</t>
        </is>
      </c>
      <c r="B275" s="415" t="n">
        <v>1070504486</v>
      </c>
      <c r="C275" s="404" t="inlineStr">
        <is>
          <t>WHITE</t>
        </is>
      </c>
      <c r="D275" s="487" t="inlineStr">
        <is>
          <t>DARIUS 2-PACK</t>
        </is>
      </c>
      <c r="E275" s="487" t="inlineStr">
        <is>
          <t>WHITE</t>
        </is>
      </c>
      <c r="F275" s="415" t="inlineStr">
        <is>
          <t>Core</t>
        </is>
      </c>
      <c r="G275" s="405" t="n"/>
      <c r="H275" s="484" t="n"/>
      <c r="I275" s="487" t="n"/>
      <c r="J275" s="487" t="inlineStr">
        <is>
          <t>T-SHIRT</t>
        </is>
      </c>
      <c r="K275" s="536" t="n">
        <v>61091000</v>
      </c>
      <c r="L275" s="487" t="inlineStr">
        <is>
          <t>T-shirts, singlets and other vests of cotton, knitted or crocheted</t>
        </is>
      </c>
      <c r="M275" s="410" t="inlineStr">
        <is>
          <t>MEN</t>
        </is>
      </c>
      <c r="N275" s="487" t="n"/>
      <c r="O275" s="486" t="n"/>
      <c r="P275" s="411" t="inlineStr">
        <is>
          <t>NON BLEACH</t>
        </is>
      </c>
      <c r="Q275" s="443" t="inlineStr">
        <is>
          <t>Normal dye</t>
        </is>
      </c>
      <c r="R275" s="443" t="n"/>
      <c r="S275" s="415" t="n"/>
      <c r="T275" s="443" t="inlineStr">
        <is>
          <t>S - XXL</t>
        </is>
      </c>
      <c r="U275" s="416" t="inlineStr">
        <is>
          <t>-</t>
        </is>
      </c>
      <c r="V275" s="443" t="inlineStr">
        <is>
          <t>C/O</t>
        </is>
      </c>
      <c r="W275" s="443" t="inlineStr">
        <is>
          <t>C/O SS17</t>
        </is>
      </c>
      <c r="X275" s="415" t="inlineStr">
        <is>
          <t>ROYAL CORE</t>
        </is>
      </c>
      <c r="Y275" s="444" t="inlineStr">
        <is>
          <t>FYROM</t>
        </is>
      </c>
      <c r="Z275" s="428" t="inlineStr">
        <is>
          <t>UNI TEXTILES</t>
        </is>
      </c>
      <c r="AA275" s="428" t="inlineStr">
        <is>
          <t>NEW POWER</t>
        </is>
      </c>
      <c r="AB275" s="428" t="inlineStr">
        <is>
          <t>TBA</t>
        </is>
      </c>
      <c r="AC275" s="487" t="inlineStr">
        <is>
          <t>JERSEY</t>
        </is>
      </c>
      <c r="AD275" s="443" t="inlineStr">
        <is>
          <t>HELLAS COTTON</t>
        </is>
      </c>
      <c r="AE275" s="443" t="inlineStr">
        <is>
          <t>JERSEY</t>
        </is>
      </c>
      <c r="AF275" s="443" t="n"/>
      <c r="AG275" s="443" t="n"/>
      <c r="AH275" s="508" t="inlineStr">
        <is>
          <t>100% Sustainable fabric</t>
        </is>
      </c>
      <c r="AI275" s="508" t="inlineStr">
        <is>
          <t>100% Organic cotton</t>
        </is>
      </c>
      <c r="AJ275" s="508" t="inlineStr">
        <is>
          <t>180g</t>
        </is>
      </c>
      <c r="AK275" s="421" t="n"/>
      <c r="AL275" s="508" t="n">
        <v>200</v>
      </c>
      <c r="AM275" s="508" t="inlineStr">
        <is>
          <t>6W</t>
        </is>
      </c>
      <c r="AN275" s="443" t="inlineStr">
        <is>
          <t>SUPPLIER NEEDS TO ORDER</t>
        </is>
      </c>
      <c r="AO275" s="443" t="n"/>
      <c r="AP275" s="419" t="n"/>
      <c r="AQ275" s="419" t="n"/>
      <c r="AR275" s="420" t="n"/>
      <c r="AS275" s="446" t="n"/>
      <c r="AT275" s="446" t="inlineStr">
        <is>
          <t>EUR</t>
        </is>
      </c>
      <c r="AU275" s="421" t="inlineStr">
        <is>
          <t>CIF</t>
        </is>
      </c>
      <c r="AV275" s="421" t="inlineStr">
        <is>
          <t>30 DAYS NETT</t>
        </is>
      </c>
      <c r="AW275" s="421" t="inlineStr">
        <is>
          <t>cfmd</t>
        </is>
      </c>
      <c r="AX275" s="421">
        <f>IFERROR((BI275*(1-[1]Assumptions!$K$3))*(1-BG275),0)</f>
        <v/>
      </c>
      <c r="AY275" s="421" t="n"/>
      <c r="AZ275" s="421" t="n"/>
      <c r="BA275" s="421" t="n">
        <v>15</v>
      </c>
      <c r="BB275" s="422">
        <f>IFERROR(((IF(BA275&gt;0, BA275, IF(AZ275&gt;0, AZ275, 0))))*INDEX(Assumptions!$B:$B,MATCH(Y275,Assumptions!$A:$A,0)),0)</f>
        <v/>
      </c>
      <c r="BC275" s="422">
        <f>IFERROR(((IF(BA275&gt;0, BA275, IF(AZ275&gt;0, AZ275, 0))))*INDEX(Assumptions!$C:$C,MATCH(Y275,Assumptions!$A:$A,0)),0)</f>
        <v/>
      </c>
      <c r="BD275" s="422">
        <f>IFERROR(((IF(BA275&gt;0, BA275, IF(AZ275&gt;0, AZ275, 0))))*INDEX(Assumptions!$D:$D,MATCH(Y275,Assumptions!$A:$A,0)),0)</f>
        <v/>
      </c>
      <c r="BE275" s="422">
        <f>IFERROR(((IF(BA275&gt;0, BA275, IF(AZ275&gt;0, AZ275, 0))))*INDEX(Assumptions!$G:$G,MATCH(Z275,Assumptions!$F:$F,0)),0)</f>
        <v/>
      </c>
      <c r="BF275" s="422">
        <f>SUM(BB275:BE275)</f>
        <v/>
      </c>
      <c r="BG275" s="423">
        <f>IFERROR(INDEX(Assumptions!$B:$B,MATCH(Y275,Assumptions!$A:$A,0))+INDEX(Assumptions!$C:$C,MATCH(Y275,Assumptions!$A:$A,0))+INDEX(Assumptions!$D:$D,MATCH(Y275,Assumptions!$A:$A,0))+INDEX(Assumptions!$G:$G,MATCH(Z275,Assumptions!$F:$F,0)),0)</f>
        <v/>
      </c>
      <c r="BH275" s="421">
        <f>((IF(BA275&gt;0, BA275, IF(AZ275&gt;0, AZ275, 0))))+BF275</f>
        <v/>
      </c>
      <c r="BI275" s="421">
        <f>BL275/BK275</f>
        <v/>
      </c>
      <c r="BJ275" s="421">
        <f>BL275/2.38</f>
        <v/>
      </c>
      <c r="BK275" s="508" t="n">
        <v>2.5</v>
      </c>
      <c r="BL275" s="421" t="n">
        <v>59.95</v>
      </c>
      <c r="BM275" s="510">
        <f>IF(SUM(AZ275:BA275)=0,0,(BI275-BH275)/BI275)</f>
        <v/>
      </c>
      <c r="BN275" s="421">
        <f>AY275*CA275</f>
        <v/>
      </c>
      <c r="BO275" s="421" t="n"/>
      <c r="BP275" s="421" t="n"/>
      <c r="BQ275" s="679" t="n">
        <v>42524</v>
      </c>
      <c r="BR275" s="448" t="n"/>
      <c r="BS275" s="448" t="n"/>
      <c r="BT275" s="427" t="n">
        <v>0</v>
      </c>
      <c r="BU275" s="448" t="n"/>
      <c r="BV275" s="448" t="n"/>
      <c r="BW275" s="448" t="n"/>
      <c r="BX275" s="448" t="n">
        <v>42650</v>
      </c>
      <c r="BY275" s="428" t="n"/>
      <c r="BZ275" s="428" t="n"/>
      <c r="CA275" s="429" t="n">
        <v>0</v>
      </c>
      <c r="CB275" s="429" t="inlineStr">
        <is>
          <t>N/A</t>
        </is>
      </c>
      <c r="CC275" s="429" t="n"/>
      <c r="CD275" s="430" t="inlineStr">
        <is>
          <t>N/A</t>
        </is>
      </c>
      <c r="CE275" s="675" t="n"/>
      <c r="CF275" s="675" t="n"/>
      <c r="CG275" s="675" t="n"/>
      <c r="CH275" s="489" t="inlineStr">
        <is>
          <t>N/A</t>
        </is>
      </c>
      <c r="CI275" s="433" t="n"/>
      <c r="CJ275" s="433" t="n"/>
      <c r="CK275" s="690" t="n"/>
      <c r="CL275" s="435" t="n"/>
      <c r="CM275" s="435" t="n"/>
      <c r="CN275" s="435" t="n">
        <v>42874</v>
      </c>
      <c r="CO275" s="435" t="n"/>
      <c r="CP275" s="435" t="n"/>
      <c r="CQ275" s="680" t="n">
        <v>42902</v>
      </c>
      <c r="CR275" s="430" t="inlineStr">
        <is>
          <t>HQ</t>
        </is>
      </c>
      <c r="CS275" s="429" t="inlineStr">
        <is>
          <t>2</t>
        </is>
      </c>
      <c r="CT275" s="675" t="n"/>
      <c r="CU275" s="675" t="n"/>
      <c r="CV275" s="490" t="n"/>
      <c r="CW275" s="438" t="n"/>
      <c r="CX275" s="438" t="n"/>
      <c r="CY275" s="438" t="n">
        <v>200</v>
      </c>
      <c r="CZ275" s="439">
        <f>CY275*AR275</f>
        <v/>
      </c>
      <c r="DA275" s="438" t="n"/>
      <c r="DB275" s="438" t="n"/>
      <c r="DC275" s="438" t="n"/>
      <c r="DD275" s="438" t="n">
        <v>4013364</v>
      </c>
      <c r="DE275" s="678">
        <f>CY275*BI275</f>
        <v/>
      </c>
      <c r="DF275" s="678">
        <f>DE275-(CY275*BH275)</f>
        <v/>
      </c>
      <c r="DG275" s="568" t="n"/>
      <c r="DH275" s="568" t="n"/>
      <c r="DI275" s="568" t="n"/>
      <c r="DJ275" s="568" t="n"/>
      <c r="DK275" s="568" t="n"/>
      <c r="DL275" s="568" t="n"/>
      <c r="DM275" s="568" t="n"/>
      <c r="DN275" s="568" t="n"/>
      <c r="DO275" s="568" t="n"/>
      <c r="DP275" s="568" t="n"/>
    </row>
    <row customFormat="1" customHeight="1" ht="15" r="276" s="584">
      <c r="A276" s="415" t="inlineStr">
        <is>
          <t>K999954001</t>
        </is>
      </c>
      <c r="B276" s="415" t="n">
        <v>1070504487</v>
      </c>
      <c r="C276" s="404" t="inlineStr">
        <is>
          <t>BLACK</t>
        </is>
      </c>
      <c r="D276" s="487" t="inlineStr">
        <is>
          <t>DARIUS 2-PACK</t>
        </is>
      </c>
      <c r="E276" s="487" t="inlineStr">
        <is>
          <t>BLACK</t>
        </is>
      </c>
      <c r="F276" s="415" t="inlineStr">
        <is>
          <t>Core</t>
        </is>
      </c>
      <c r="G276" s="405" t="n"/>
      <c r="H276" s="484" t="n"/>
      <c r="I276" s="487" t="n"/>
      <c r="J276" s="487" t="inlineStr">
        <is>
          <t>T-SHIRT</t>
        </is>
      </c>
      <c r="K276" s="536" t="n">
        <v>61091000</v>
      </c>
      <c r="L276" s="487" t="inlineStr">
        <is>
          <t>T-shirts, singlets and other vests of cotton, knitted or crocheted</t>
        </is>
      </c>
      <c r="M276" s="410" t="inlineStr">
        <is>
          <t>MEN</t>
        </is>
      </c>
      <c r="N276" s="487" t="n"/>
      <c r="O276" s="486" t="n"/>
      <c r="P276" s="411" t="inlineStr">
        <is>
          <t>NON BLEACH</t>
        </is>
      </c>
      <c r="Q276" s="443" t="inlineStr">
        <is>
          <t>Normal dye</t>
        </is>
      </c>
      <c r="R276" s="443" t="n"/>
      <c r="S276" s="415" t="n"/>
      <c r="T276" s="443" t="inlineStr">
        <is>
          <t>S - XXL</t>
        </is>
      </c>
      <c r="U276" s="416" t="inlineStr">
        <is>
          <t>-</t>
        </is>
      </c>
      <c r="V276" s="443" t="inlineStr">
        <is>
          <t>C/O</t>
        </is>
      </c>
      <c r="W276" s="443" t="inlineStr">
        <is>
          <t>C/O SS17</t>
        </is>
      </c>
      <c r="X276" s="415" t="inlineStr">
        <is>
          <t>ROYAL CORE</t>
        </is>
      </c>
      <c r="Y276" s="444" t="inlineStr">
        <is>
          <t>FYROM</t>
        </is>
      </c>
      <c r="Z276" s="428" t="inlineStr">
        <is>
          <t>UNI TEXTILES</t>
        </is>
      </c>
      <c r="AA276" s="428" t="inlineStr">
        <is>
          <t>NEW POWER</t>
        </is>
      </c>
      <c r="AB276" s="428" t="inlineStr">
        <is>
          <t>TBA</t>
        </is>
      </c>
      <c r="AC276" s="487" t="inlineStr">
        <is>
          <t>JERSEY</t>
        </is>
      </c>
      <c r="AD276" s="443" t="inlineStr">
        <is>
          <t>HELLAS COTTON</t>
        </is>
      </c>
      <c r="AE276" s="508" t="inlineStr">
        <is>
          <t>NEW LIGHTER FABRIC</t>
        </is>
      </c>
      <c r="AF276" s="443" t="n"/>
      <c r="AG276" s="443" t="n"/>
      <c r="AH276" s="508" t="inlineStr">
        <is>
          <t>100% Sustainable fabric</t>
        </is>
      </c>
      <c r="AI276" s="508" t="inlineStr">
        <is>
          <t>100% Organic cotton</t>
        </is>
      </c>
      <c r="AJ276" s="508" t="inlineStr">
        <is>
          <t>150g</t>
        </is>
      </c>
      <c r="AK276" s="421" t="n"/>
      <c r="AL276" s="508" t="n">
        <v>200</v>
      </c>
      <c r="AM276" s="508" t="inlineStr">
        <is>
          <t>6W</t>
        </is>
      </c>
      <c r="AN276" s="443" t="inlineStr">
        <is>
          <t>SUPPLIER NEEDS TO ORDER</t>
        </is>
      </c>
      <c r="AO276" s="443" t="n"/>
      <c r="AP276" s="419" t="n"/>
      <c r="AQ276" s="419" t="n"/>
      <c r="AR276" s="420" t="n"/>
      <c r="AS276" s="446" t="n"/>
      <c r="AT276" s="446" t="inlineStr">
        <is>
          <t>EUR</t>
        </is>
      </c>
      <c r="AU276" s="421" t="inlineStr">
        <is>
          <t>CIF</t>
        </is>
      </c>
      <c r="AV276" s="421" t="inlineStr">
        <is>
          <t>30 DAYS NETT</t>
        </is>
      </c>
      <c r="AW276" s="421" t="inlineStr">
        <is>
          <t>cfmd</t>
        </is>
      </c>
      <c r="AX276" s="421">
        <f>IFERROR((BI276*(1-[1]Assumptions!$K$3))*(1-BG276),0)</f>
        <v/>
      </c>
      <c r="AY276" s="421" t="n"/>
      <c r="AZ276" s="421" t="n"/>
      <c r="BA276" s="421" t="n">
        <v>14</v>
      </c>
      <c r="BB276" s="422">
        <f>IFERROR(((IF(BA276&gt;0, BA276, IF(AZ276&gt;0, AZ276, 0))))*INDEX(Assumptions!$B:$B,MATCH(Y276,Assumptions!$A:$A,0)),0)</f>
        <v/>
      </c>
      <c r="BC276" s="422">
        <f>IFERROR(((IF(BA276&gt;0, BA276, IF(AZ276&gt;0, AZ276, 0))))*INDEX(Assumptions!$C:$C,MATCH(Y276,Assumptions!$A:$A,0)),0)</f>
        <v/>
      </c>
      <c r="BD276" s="422">
        <f>IFERROR(((IF(BA276&gt;0, BA276, IF(AZ276&gt;0, AZ276, 0))))*INDEX(Assumptions!$D:$D,MATCH(Y276,Assumptions!$A:$A,0)),0)</f>
        <v/>
      </c>
      <c r="BE276" s="422">
        <f>IFERROR(((IF(BA276&gt;0, BA276, IF(AZ276&gt;0, AZ276, 0))))*INDEX(Assumptions!$G:$G,MATCH(Z276,Assumptions!$F:$F,0)),0)</f>
        <v/>
      </c>
      <c r="BF276" s="422">
        <f>SUM(BB276:BE276)</f>
        <v/>
      </c>
      <c r="BG276" s="423">
        <f>IFERROR(INDEX(Assumptions!$B:$B,MATCH(Y276,Assumptions!$A:$A,0))+INDEX(Assumptions!$C:$C,MATCH(Y276,Assumptions!$A:$A,0))+INDEX(Assumptions!$D:$D,MATCH(Y276,Assumptions!$A:$A,0))+INDEX(Assumptions!$G:$G,MATCH(Z276,Assumptions!$F:$F,0)),0)</f>
        <v/>
      </c>
      <c r="BH276" s="421">
        <f>((IF(BA276&gt;0, BA276, IF(AZ276&gt;0, AZ276, 0))))+BF276</f>
        <v/>
      </c>
      <c r="BI276" s="421">
        <f>BL276/BK276</f>
        <v/>
      </c>
      <c r="BJ276" s="421">
        <f>BL276/2.38</f>
        <v/>
      </c>
      <c r="BK276" s="508" t="n">
        <v>2.5</v>
      </c>
      <c r="BL276" s="421" t="n">
        <v>59.95</v>
      </c>
      <c r="BM276" s="510">
        <f>IF(SUM(AZ276:BA276)=0,0,(BI276-BH276)/BI276)</f>
        <v/>
      </c>
      <c r="BN276" s="421">
        <f>AY276*CA276</f>
        <v/>
      </c>
      <c r="BO276" s="421" t="n"/>
      <c r="BP276" s="421" t="n"/>
      <c r="BQ276" s="679" t="n">
        <v>42524</v>
      </c>
      <c r="BR276" s="448" t="n"/>
      <c r="BS276" s="448" t="n"/>
      <c r="BT276" s="427" t="n">
        <v>0</v>
      </c>
      <c r="BU276" s="448" t="n"/>
      <c r="BV276" s="448" t="n"/>
      <c r="BW276" s="448" t="n"/>
      <c r="BX276" s="448" t="n"/>
      <c r="BY276" s="428" t="n"/>
      <c r="BZ276" s="428" t="n"/>
      <c r="CA276" s="429" t="n">
        <v>0</v>
      </c>
      <c r="CB276" s="429" t="inlineStr">
        <is>
          <t>N/A</t>
        </is>
      </c>
      <c r="CC276" s="429" t="n"/>
      <c r="CD276" s="430" t="inlineStr">
        <is>
          <t>N/A</t>
        </is>
      </c>
      <c r="CE276" s="675" t="n"/>
      <c r="CF276" s="675" t="n"/>
      <c r="CG276" s="675" t="n"/>
      <c r="CH276" s="489" t="inlineStr">
        <is>
          <t>N/A</t>
        </is>
      </c>
      <c r="CI276" s="489" t="n"/>
      <c r="CJ276" s="489" t="n"/>
      <c r="CK276" s="690" t="n"/>
      <c r="CL276" s="435" t="n"/>
      <c r="CM276" s="435" t="n"/>
      <c r="CN276" s="435" t="n">
        <v>42874</v>
      </c>
      <c r="CO276" s="435" t="n"/>
      <c r="CP276" s="435" t="n"/>
      <c r="CQ276" s="680" t="n">
        <v>42902</v>
      </c>
      <c r="CR276" s="430" t="inlineStr">
        <is>
          <t>HQ</t>
        </is>
      </c>
      <c r="CS276" s="429" t="inlineStr">
        <is>
          <t>2</t>
        </is>
      </c>
      <c r="CT276" s="675" t="n"/>
      <c r="CU276" s="675" t="n"/>
      <c r="CV276" s="490" t="n"/>
      <c r="CW276" s="438" t="n"/>
      <c r="CX276" s="438" t="n"/>
      <c r="CY276" s="438" t="n">
        <v>200</v>
      </c>
      <c r="CZ276" s="439">
        <f>CY276*AR276</f>
        <v/>
      </c>
      <c r="DA276" s="438" t="n"/>
      <c r="DB276" s="438" t="n"/>
      <c r="DC276" s="438" t="n"/>
      <c r="DD276" s="438" t="n">
        <v>4013365</v>
      </c>
      <c r="DE276" s="678">
        <f>CY276*BI276</f>
        <v/>
      </c>
      <c r="DF276" s="678">
        <f>DE276-(CY276*BH276)</f>
        <v/>
      </c>
      <c r="DG276" s="530" t="n"/>
      <c r="DH276" s="530" t="n"/>
      <c r="DI276" s="530" t="n"/>
      <c r="DJ276" s="530" t="n"/>
      <c r="DK276" s="530" t="n"/>
      <c r="DL276" s="530" t="n"/>
      <c r="DM276" s="530" t="n"/>
      <c r="DN276" s="530" t="n"/>
      <c r="DO276" s="530" t="n"/>
      <c r="DP276" s="530" t="n"/>
    </row>
    <row customFormat="1" customHeight="1" ht="15" r="277" s="535">
      <c r="A277" s="415" t="inlineStr">
        <is>
          <t>K999954002</t>
        </is>
      </c>
      <c r="B277" s="415" t="n">
        <v>1070504488</v>
      </c>
      <c r="C277" s="404" t="inlineStr">
        <is>
          <t>GR.MEL</t>
        </is>
      </c>
      <c r="D277" s="487" t="inlineStr">
        <is>
          <t>DARIUS 2-PACK</t>
        </is>
      </c>
      <c r="E277" s="487" t="inlineStr">
        <is>
          <t>GREY MELEE</t>
        </is>
      </c>
      <c r="F277" s="415" t="inlineStr">
        <is>
          <t>Core</t>
        </is>
      </c>
      <c r="G277" s="405" t="n"/>
      <c r="H277" s="484" t="n"/>
      <c r="I277" s="487" t="n"/>
      <c r="J277" s="487" t="inlineStr">
        <is>
          <t>T-SHIRT</t>
        </is>
      </c>
      <c r="K277" s="536" t="n">
        <v>61091000</v>
      </c>
      <c r="L277" s="487" t="inlineStr">
        <is>
          <t>T-shirts, singlets and other vests of cotton, knitted or crocheted</t>
        </is>
      </c>
      <c r="M277" s="410" t="inlineStr">
        <is>
          <t>MEN</t>
        </is>
      </c>
      <c r="N277" s="487" t="n"/>
      <c r="O277" s="486" t="n"/>
      <c r="P277" s="411" t="inlineStr">
        <is>
          <t>NON BLEACH</t>
        </is>
      </c>
      <c r="Q277" s="443" t="inlineStr">
        <is>
          <t>Normal dye</t>
        </is>
      </c>
      <c r="R277" s="443" t="n"/>
      <c r="S277" s="415" t="n"/>
      <c r="T277" s="443" t="inlineStr">
        <is>
          <t>S - XXL</t>
        </is>
      </c>
      <c r="U277" s="416" t="inlineStr">
        <is>
          <t>-</t>
        </is>
      </c>
      <c r="V277" s="443" t="inlineStr">
        <is>
          <t>C/O</t>
        </is>
      </c>
      <c r="W277" s="443" t="inlineStr">
        <is>
          <t>C/O SS17</t>
        </is>
      </c>
      <c r="X277" s="415" t="inlineStr">
        <is>
          <t>ROYAL CORE</t>
        </is>
      </c>
      <c r="Y277" s="444" t="inlineStr">
        <is>
          <t>FYROM</t>
        </is>
      </c>
      <c r="Z277" s="428" t="inlineStr">
        <is>
          <t>UNI TEXTILES</t>
        </is>
      </c>
      <c r="AA277" s="428" t="inlineStr">
        <is>
          <t>NEW POWER</t>
        </is>
      </c>
      <c r="AB277" s="428" t="inlineStr">
        <is>
          <t>TBA</t>
        </is>
      </c>
      <c r="AC277" s="487" t="inlineStr">
        <is>
          <t>JERSEY</t>
        </is>
      </c>
      <c r="AD277" s="443" t="inlineStr">
        <is>
          <t>HELLAS COTTON</t>
        </is>
      </c>
      <c r="AE277" s="508" t="inlineStr">
        <is>
          <t>NEW LIGHTER FABRIC</t>
        </is>
      </c>
      <c r="AF277" s="443" t="n"/>
      <c r="AG277" s="443" t="n"/>
      <c r="AH277" s="508" t="inlineStr">
        <is>
          <t>100% Sustainable fabric</t>
        </is>
      </c>
      <c r="AI277" s="508" t="inlineStr">
        <is>
          <t>100% Organic cotton</t>
        </is>
      </c>
      <c r="AJ277" s="508" t="inlineStr">
        <is>
          <t>150g</t>
        </is>
      </c>
      <c r="AK277" s="421" t="n"/>
      <c r="AL277" s="508" t="n">
        <v>200</v>
      </c>
      <c r="AM277" s="508" t="inlineStr">
        <is>
          <t>6W</t>
        </is>
      </c>
      <c r="AN277" s="443" t="inlineStr">
        <is>
          <t>SUPPLIER NEEDS TO ORDER</t>
        </is>
      </c>
      <c r="AO277" s="443" t="n"/>
      <c r="AP277" s="419" t="n"/>
      <c r="AQ277" s="419" t="n"/>
      <c r="AR277" s="420" t="n"/>
      <c r="AS277" s="446" t="n"/>
      <c r="AT277" s="446" t="inlineStr">
        <is>
          <t>EUR</t>
        </is>
      </c>
      <c r="AU277" s="421" t="inlineStr">
        <is>
          <t>CIF</t>
        </is>
      </c>
      <c r="AV277" s="421" t="inlineStr">
        <is>
          <t>30 DAYS NETT</t>
        </is>
      </c>
      <c r="AW277" s="421" t="inlineStr">
        <is>
          <t>cfmd</t>
        </is>
      </c>
      <c r="AX277" s="421">
        <f>IFERROR((BI277*(1-[1]Assumptions!$K$3))*(1-BG277),0)</f>
        <v/>
      </c>
      <c r="AY277" s="421" t="n"/>
      <c r="AZ277" s="421" t="n"/>
      <c r="BA277" s="421" t="n">
        <v>19.8</v>
      </c>
      <c r="BB277" s="422">
        <f>IFERROR(((IF(BA277&gt;0, BA277, IF(AZ277&gt;0, AZ277, 0))))*INDEX(Assumptions!$B:$B,MATCH(Y277,Assumptions!$A:$A,0)),0)</f>
        <v/>
      </c>
      <c r="BC277" s="422">
        <f>IFERROR(((IF(BA277&gt;0, BA277, IF(AZ277&gt;0, AZ277, 0))))*INDEX(Assumptions!$C:$C,MATCH(Y277,Assumptions!$A:$A,0)),0)</f>
        <v/>
      </c>
      <c r="BD277" s="422">
        <f>IFERROR(((IF(BA277&gt;0, BA277, IF(AZ277&gt;0, AZ277, 0))))*INDEX(Assumptions!$D:$D,MATCH(Y277,Assumptions!$A:$A,0)),0)</f>
        <v/>
      </c>
      <c r="BE277" s="422">
        <f>IFERROR(((IF(BA277&gt;0, BA277, IF(AZ277&gt;0, AZ277, 0))))*INDEX(Assumptions!$G:$G,MATCH(Z277,Assumptions!$F:$F,0)),0)</f>
        <v/>
      </c>
      <c r="BF277" s="422">
        <f>SUM(BB277:BE277)</f>
        <v/>
      </c>
      <c r="BG277" s="423">
        <f>IFERROR(INDEX(Assumptions!$B:$B,MATCH(Y277,Assumptions!$A:$A,0))+INDEX(Assumptions!$C:$C,MATCH(Y277,Assumptions!$A:$A,0))+INDEX(Assumptions!$D:$D,MATCH(Y277,Assumptions!$A:$A,0))+INDEX(Assumptions!$G:$G,MATCH(Z277,Assumptions!$F:$F,0)),0)</f>
        <v/>
      </c>
      <c r="BH277" s="421">
        <f>((IF(BA277&gt;0, BA277, IF(AZ277&gt;0, AZ277, 0))))+BF277</f>
        <v/>
      </c>
      <c r="BI277" s="421">
        <f>BL277/BK277</f>
        <v/>
      </c>
      <c r="BJ277" s="421">
        <f>BL277/2.38</f>
        <v/>
      </c>
      <c r="BK277" s="508" t="n">
        <v>2.5</v>
      </c>
      <c r="BL277" s="421" t="n">
        <v>69.95</v>
      </c>
      <c r="BM277" s="510">
        <f>IF(SUM(AZ277:BA277)=0,0,(BI277-BH277)/BI277)</f>
        <v/>
      </c>
      <c r="BN277" s="421">
        <f>AY277*CA277</f>
        <v/>
      </c>
      <c r="BO277" s="421" t="n"/>
      <c r="BP277" s="421" t="n"/>
      <c r="BQ277" s="679" t="n">
        <v>42524</v>
      </c>
      <c r="BR277" s="448" t="n"/>
      <c r="BS277" s="448" t="n"/>
      <c r="BT277" s="427" t="n">
        <v>0</v>
      </c>
      <c r="BU277" s="448" t="n"/>
      <c r="BV277" s="448" t="n"/>
      <c r="BW277" s="448" t="n"/>
      <c r="BX277" s="448" t="n"/>
      <c r="BY277" s="428" t="n"/>
      <c r="BZ277" s="428" t="n"/>
      <c r="CA277" s="429" t="n">
        <v>0</v>
      </c>
      <c r="CB277" s="429" t="inlineStr">
        <is>
          <t>N/A</t>
        </is>
      </c>
      <c r="CC277" s="429" t="n"/>
      <c r="CD277" s="430" t="inlineStr">
        <is>
          <t>N/A</t>
        </is>
      </c>
      <c r="CE277" s="675" t="n"/>
      <c r="CF277" s="675" t="n"/>
      <c r="CG277" s="675" t="n"/>
      <c r="CH277" s="489" t="inlineStr">
        <is>
          <t>N/A</t>
        </is>
      </c>
      <c r="CI277" s="489" t="n"/>
      <c r="CJ277" s="489" t="n"/>
      <c r="CK277" s="690" t="n"/>
      <c r="CL277" s="435" t="n"/>
      <c r="CM277" s="435" t="n"/>
      <c r="CN277" s="435" t="n">
        <v>42874</v>
      </c>
      <c r="CO277" s="435" t="n"/>
      <c r="CP277" s="435" t="n"/>
      <c r="CQ277" s="680" t="n">
        <v>42902</v>
      </c>
      <c r="CR277" s="430" t="inlineStr">
        <is>
          <t>HQ</t>
        </is>
      </c>
      <c r="CS277" s="429" t="inlineStr">
        <is>
          <t>2</t>
        </is>
      </c>
      <c r="CT277" s="675" t="n"/>
      <c r="CU277" s="675" t="n"/>
      <c r="CV277" s="490" t="n"/>
      <c r="CW277" s="438" t="n"/>
      <c r="CX277" s="438" t="n"/>
      <c r="CY277" s="438" t="n">
        <v>200</v>
      </c>
      <c r="CZ277" s="439">
        <f>CY277*AR277</f>
        <v/>
      </c>
      <c r="DA277" s="438" t="n"/>
      <c r="DB277" s="438" t="n"/>
      <c r="DC277" s="438" t="n"/>
      <c r="DD277" s="438" t="n">
        <v>4013366</v>
      </c>
      <c r="DE277" s="678">
        <f>CY277*BI277</f>
        <v/>
      </c>
      <c r="DF277" s="678">
        <f>DE277-(CY277*BH277)</f>
        <v/>
      </c>
    </row>
    <row customFormat="1" customHeight="1" ht="15" r="278" s="584">
      <c r="A278" s="415" t="inlineStr">
        <is>
          <t>K999954003</t>
        </is>
      </c>
      <c r="B278" s="415" t="n">
        <v>1070504492</v>
      </c>
      <c r="C278" s="404" t="inlineStr">
        <is>
          <t>WHITE</t>
        </is>
      </c>
      <c r="D278" s="487" t="inlineStr">
        <is>
          <t>DARIUS</t>
        </is>
      </c>
      <c r="E278" s="487" t="inlineStr">
        <is>
          <t>KINGS OF INDIGO WHITE</t>
        </is>
      </c>
      <c r="F278" s="415" t="inlineStr">
        <is>
          <t>Core</t>
        </is>
      </c>
      <c r="G278" s="405" t="n"/>
      <c r="H278" s="484" t="n"/>
      <c r="I278" s="487" t="n"/>
      <c r="J278" s="487" t="inlineStr">
        <is>
          <t>T-SHIRT</t>
        </is>
      </c>
      <c r="K278" s="536" t="n">
        <v>61091000</v>
      </c>
      <c r="L278" s="487" t="inlineStr">
        <is>
          <t>T-shirts, singlets and other vests of cotton, knitted or crocheted</t>
        </is>
      </c>
      <c r="M278" s="410" t="inlineStr">
        <is>
          <t>MEN</t>
        </is>
      </c>
      <c r="N278" s="487" t="n"/>
      <c r="O278" s="486" t="n"/>
      <c r="P278" s="411" t="inlineStr">
        <is>
          <t>NON BLEACH</t>
        </is>
      </c>
      <c r="Q278" s="443" t="inlineStr">
        <is>
          <t>Normal dye</t>
        </is>
      </c>
      <c r="R278" s="443" t="n"/>
      <c r="S278" s="415" t="n"/>
      <c r="T278" s="443" t="inlineStr">
        <is>
          <t>S - XXL</t>
        </is>
      </c>
      <c r="U278" s="416" t="inlineStr">
        <is>
          <t>-</t>
        </is>
      </c>
      <c r="V278" s="443" t="inlineStr">
        <is>
          <t>C/O</t>
        </is>
      </c>
      <c r="W278" s="443" t="inlineStr">
        <is>
          <t>C/O SS17</t>
        </is>
      </c>
      <c r="X278" s="415" t="inlineStr">
        <is>
          <t>ROYAL CORE</t>
        </is>
      </c>
      <c r="Y278" s="444" t="inlineStr">
        <is>
          <t>FYROM</t>
        </is>
      </c>
      <c r="Z278" s="428" t="inlineStr">
        <is>
          <t>UNI TEXTILES</t>
        </is>
      </c>
      <c r="AA278" s="428" t="inlineStr">
        <is>
          <t>NEW POWER</t>
        </is>
      </c>
      <c r="AB278" s="428" t="inlineStr">
        <is>
          <t>TBA</t>
        </is>
      </c>
      <c r="AC278" s="487" t="inlineStr">
        <is>
          <t>JERSEY</t>
        </is>
      </c>
      <c r="AD278" s="443" t="inlineStr">
        <is>
          <t>HELLAS COTTON</t>
        </is>
      </c>
      <c r="AE278" s="443" t="inlineStr">
        <is>
          <t>JERSEY</t>
        </is>
      </c>
      <c r="AF278" s="443" t="n"/>
      <c r="AG278" s="443" t="n"/>
      <c r="AH278" s="443" t="inlineStr">
        <is>
          <t>100% Sustainable fabric</t>
        </is>
      </c>
      <c r="AI278" s="508" t="inlineStr">
        <is>
          <t>100% Organic cotton</t>
        </is>
      </c>
      <c r="AJ278" s="508" t="inlineStr">
        <is>
          <t>180g</t>
        </is>
      </c>
      <c r="AK278" s="421" t="n"/>
      <c r="AL278" s="508" t="n">
        <v>200</v>
      </c>
      <c r="AM278" s="508" t="inlineStr">
        <is>
          <t>6W</t>
        </is>
      </c>
      <c r="AN278" s="443" t="inlineStr">
        <is>
          <t>SUPPLIER NEEDS TO ORDER</t>
        </is>
      </c>
      <c r="AO278" s="443" t="n"/>
      <c r="AP278" s="419" t="n"/>
      <c r="AQ278" s="419" t="n"/>
      <c r="AR278" s="420" t="n"/>
      <c r="AS278" s="446" t="n"/>
      <c r="AT278" s="446" t="inlineStr">
        <is>
          <t>EUR</t>
        </is>
      </c>
      <c r="AU278" s="421" t="inlineStr">
        <is>
          <t>CIF</t>
        </is>
      </c>
      <c r="AV278" s="421" t="inlineStr">
        <is>
          <t>30 DAYS NETT</t>
        </is>
      </c>
      <c r="AW278" s="421" t="inlineStr">
        <is>
          <t>cfmd</t>
        </is>
      </c>
      <c r="AX278" s="421">
        <f>IFERROR((BI278*(1-[1]Assumptions!$K$3))*(1-BG278),0)</f>
        <v/>
      </c>
      <c r="AY278" s="421" t="n">
        <v>7.6</v>
      </c>
      <c r="AZ278" s="421" t="n"/>
      <c r="BA278" s="421" t="n">
        <v>7.5</v>
      </c>
      <c r="BB278" s="422">
        <f>IFERROR(((IF(BA278&gt;0, BA278, IF(AZ278&gt;0, AZ278, 0))))*INDEX(Assumptions!$B:$B,MATCH(Y278,Assumptions!$A:$A,0)),0)</f>
        <v/>
      </c>
      <c r="BC278" s="422">
        <f>IFERROR(((IF(BA278&gt;0, BA278, IF(AZ278&gt;0, AZ278, 0))))*INDEX(Assumptions!$C:$C,MATCH(Y278,Assumptions!$A:$A,0)),0)</f>
        <v/>
      </c>
      <c r="BD278" s="422">
        <f>IFERROR(((IF(BA278&gt;0, BA278, IF(AZ278&gt;0, AZ278, 0))))*INDEX(Assumptions!$D:$D,MATCH(Y278,Assumptions!$A:$A,0)),0)</f>
        <v/>
      </c>
      <c r="BE278" s="422">
        <f>IFERROR(((IF(BA278&gt;0, BA278, IF(AZ278&gt;0, AZ278, 0))))*INDEX(Assumptions!$G:$G,MATCH(Z278,Assumptions!$F:$F,0)),0)</f>
        <v/>
      </c>
      <c r="BF278" s="422">
        <f>SUM(BB278:BE278)</f>
        <v/>
      </c>
      <c r="BG278" s="423">
        <f>IFERROR(INDEX(Assumptions!$B:$B,MATCH(Y278,Assumptions!$A:$A,0))+INDEX(Assumptions!$C:$C,MATCH(Y278,Assumptions!$A:$A,0))+INDEX(Assumptions!$D:$D,MATCH(Y278,Assumptions!$A:$A,0))+INDEX(Assumptions!$G:$G,MATCH(Z278,Assumptions!$F:$F,0)),0)</f>
        <v/>
      </c>
      <c r="BH278" s="421">
        <f>((IF(BA278&gt;0, BA278, IF(AZ278&gt;0, AZ278, 0))))+BF278</f>
        <v/>
      </c>
      <c r="BI278" s="421">
        <f>BL278/BK278</f>
        <v/>
      </c>
      <c r="BJ278" s="421">
        <f>BL278/2.38</f>
        <v/>
      </c>
      <c r="BK278" s="508" t="n">
        <v>2.5</v>
      </c>
      <c r="BL278" s="421" t="n">
        <v>39.95</v>
      </c>
      <c r="BM278" s="510">
        <f>IF(SUM(AZ278:BA278)=0,0,(BI278-BH278)/BI278)</f>
        <v/>
      </c>
      <c r="BN278" s="421">
        <f>AY278*CA278</f>
        <v/>
      </c>
      <c r="BO278" s="421" t="n"/>
      <c r="BP278" s="421" t="n"/>
      <c r="BQ278" s="679" t="n">
        <v>42524</v>
      </c>
      <c r="BR278" s="448" t="n"/>
      <c r="BS278" s="448" t="n"/>
      <c r="BT278" s="427" t="n">
        <v>0</v>
      </c>
      <c r="BU278" s="448" t="n">
        <v>42597</v>
      </c>
      <c r="BV278" s="448" t="n"/>
      <c r="BW278" s="448" t="n"/>
      <c r="BX278" s="448" t="n">
        <v>42650</v>
      </c>
      <c r="BY278" s="428" t="n"/>
      <c r="BZ278" s="428" t="n"/>
      <c r="CA278" s="508" t="n">
        <v>0</v>
      </c>
      <c r="CB278" s="429" t="inlineStr">
        <is>
          <t>N/A</t>
        </is>
      </c>
      <c r="CC278" s="429" t="n"/>
      <c r="CD278" s="430" t="inlineStr">
        <is>
          <t>N/A</t>
        </is>
      </c>
      <c r="CE278" s="675" t="n"/>
      <c r="CF278" s="675" t="n"/>
      <c r="CG278" s="675" t="n"/>
      <c r="CH278" s="489" t="inlineStr">
        <is>
          <t>N/A</t>
        </is>
      </c>
      <c r="CI278" s="489" t="n"/>
      <c r="CJ278" s="489" t="n"/>
      <c r="CK278" s="690" t="n"/>
      <c r="CL278" s="435" t="n"/>
      <c r="CM278" s="435" t="n"/>
      <c r="CN278" s="435" t="n">
        <v>42874</v>
      </c>
      <c r="CO278" s="435" t="n"/>
      <c r="CP278" s="435" t="n"/>
      <c r="CQ278" s="680" t="n">
        <v>42902</v>
      </c>
      <c r="CR278" s="430" t="inlineStr">
        <is>
          <t>HQ</t>
        </is>
      </c>
      <c r="CS278" s="429" t="inlineStr">
        <is>
          <t>1</t>
        </is>
      </c>
      <c r="CT278" s="675" t="n"/>
      <c r="CU278" s="675" t="n"/>
      <c r="CV278" s="490" t="n"/>
      <c r="CW278" s="438" t="n"/>
      <c r="CX278" s="438" t="n"/>
      <c r="CY278" s="438" t="n">
        <v>280</v>
      </c>
      <c r="CZ278" s="439">
        <f>CY278*AR278</f>
        <v/>
      </c>
      <c r="DA278" s="438" t="n"/>
      <c r="DB278" s="438" t="n"/>
      <c r="DC278" s="438" t="n"/>
      <c r="DD278" s="438" t="n">
        <v>4013363</v>
      </c>
      <c r="DE278" s="678">
        <f>CY278*BI278</f>
        <v/>
      </c>
      <c r="DF278" s="678">
        <f>DE278-(CY278*BH278)</f>
        <v/>
      </c>
      <c r="DG278" s="535" t="n"/>
      <c r="DH278" s="535" t="n"/>
      <c r="DI278" s="535" t="n"/>
      <c r="DJ278" s="535" t="n"/>
      <c r="DK278" s="535" t="n"/>
      <c r="DL278" s="535" t="n"/>
      <c r="DM278" s="535" t="n"/>
      <c r="DN278" s="535" t="n"/>
      <c r="DO278" s="535" t="n"/>
      <c r="DP278" s="535" t="n"/>
    </row>
    <row customFormat="1" customHeight="1" ht="15" r="279" s="535">
      <c r="A279" s="464" t="inlineStr">
        <is>
          <t>K999954004</t>
        </is>
      </c>
      <c r="B279" s="464" t="n"/>
      <c r="C279" s="454" t="n"/>
      <c r="D279" s="521" t="inlineStr">
        <is>
          <t>DARIUS</t>
        </is>
      </c>
      <c r="E279" s="521" t="inlineStr">
        <is>
          <t>KINGS OF INDIGO GREY MELEE</t>
        </is>
      </c>
      <c r="F279" s="464" t="inlineStr">
        <is>
          <t>Core</t>
        </is>
      </c>
      <c r="G279" s="455" t="inlineStr">
        <is>
          <t>x</t>
        </is>
      </c>
      <c r="H279" s="484" t="n">
        <v>42605</v>
      </c>
      <c r="I279" s="521" t="n"/>
      <c r="J279" s="521" t="inlineStr">
        <is>
          <t>T-SHIRT</t>
        </is>
      </c>
      <c r="K279" s="521" t="n"/>
      <c r="L279" s="521" t="n"/>
      <c r="M279" s="458" t="inlineStr">
        <is>
          <t>MEN</t>
        </is>
      </c>
      <c r="N279" s="521" t="n"/>
      <c r="O279" s="491" t="n"/>
      <c r="P279" s="491" t="n"/>
      <c r="Q279" s="492" t="n"/>
      <c r="R279" s="492" t="n"/>
      <c r="S279" s="492" t="n"/>
      <c r="T279" s="492" t="inlineStr">
        <is>
          <t>S - XXL</t>
        </is>
      </c>
      <c r="U279" s="492" t="n"/>
      <c r="V279" s="492" t="inlineStr">
        <is>
          <t>C/O</t>
        </is>
      </c>
      <c r="W279" s="492" t="inlineStr">
        <is>
          <t>C/O SS17</t>
        </is>
      </c>
      <c r="X279" s="492" t="n"/>
      <c r="Y279" s="493" t="n"/>
      <c r="Z279" s="494" t="inlineStr">
        <is>
          <t>UNI TEXTILES</t>
        </is>
      </c>
      <c r="AA279" s="494" t="inlineStr">
        <is>
          <t>NEW POWER</t>
        </is>
      </c>
      <c r="AB279" s="494" t="n"/>
      <c r="AC279" s="521" t="n"/>
      <c r="AD279" s="492" t="inlineStr">
        <is>
          <t>HELLAS COTTON</t>
        </is>
      </c>
      <c r="AE279" s="492" t="n"/>
      <c r="AF279" s="492" t="n"/>
      <c r="AG279" s="492" t="n"/>
      <c r="AH279" s="462" t="inlineStr">
        <is>
          <t>100% Sustainable fabric</t>
        </is>
      </c>
      <c r="AI279" s="462" t="inlineStr">
        <is>
          <t>100% Organic cotton</t>
        </is>
      </c>
      <c r="AJ279" s="462" t="inlineStr">
        <is>
          <t>180g</t>
        </is>
      </c>
      <c r="AK279" s="465" t="n"/>
      <c r="AL279" s="462" t="n">
        <v>200</v>
      </c>
      <c r="AM279" s="462" t="inlineStr">
        <is>
          <t>6W</t>
        </is>
      </c>
      <c r="AN279" s="492" t="inlineStr">
        <is>
          <t>SUPPLIER NEEDS TO ORDER</t>
        </is>
      </c>
      <c r="AO279" s="492" t="n"/>
      <c r="AP279" s="466" t="n"/>
      <c r="AQ279" s="466" t="n"/>
      <c r="AR279" s="467" t="n"/>
      <c r="AS279" s="495" t="n"/>
      <c r="AT279" s="495" t="n"/>
      <c r="AU279" s="465" t="n"/>
      <c r="AV279" s="465" t="n"/>
      <c r="AW279" s="465" t="n"/>
      <c r="AX279" s="465">
        <f>IFERROR((BI279*(1-[1]Assumptions!$K$3))*(1-BG279),0)</f>
        <v/>
      </c>
      <c r="AY279" s="465" t="n"/>
      <c r="AZ279" s="465" t="n"/>
      <c r="BA279" s="465" t="n"/>
      <c r="BB279" s="468">
        <f>IFERROR(((IF(BA279&gt;0, BA279, IF(AY279&gt;0, AY279, IF(AZ279&gt;0, AZ279, 0)))))*INDEX(Assumptions!$B:$B,MATCH(Y279,Assumptions!$A:$A,0)),0)</f>
        <v/>
      </c>
      <c r="BC279" s="468">
        <f>IFERROR(((IF(BA279&gt;0, BA279, IF(AY279&gt;0, AY279, IF(AZ279&gt;0, AZ279, 0)))))*INDEX(Assumptions!$C:$C,MATCH(Y279,Assumptions!$A:$A,0)),0)</f>
        <v/>
      </c>
      <c r="BD279" s="468">
        <f>IFERROR(((IF(BA279&gt;0, BA279, IF(AY279&gt;0, AY279, IF(AZ279&gt;0, AZ279, 0)))))*INDEX(Assumptions!$D:$D,MATCH(Y279,Assumptions!$A:$A,0)),0)</f>
        <v/>
      </c>
      <c r="BE279" s="468">
        <f>IFERROR(((IF(BA279&gt;0, BA279, IF(AY279&gt;0, AY279, IF(AZ279&gt;0, AZ279, 0)))))*INDEX(Assumptions!$G:$G,MATCH(Z279,Assumptions!$F:$F,0)),0)</f>
        <v/>
      </c>
      <c r="BF279" s="468">
        <f>SUM(BB279:BE279)</f>
        <v/>
      </c>
      <c r="BG279" s="469">
        <f>IFERROR(INDEX(Assumptions!$B:$B,MATCH(Y279,Assumptions!$A:$A,0))+INDEX(Assumptions!$C:$C,MATCH(Y279,Assumptions!$A:$A,0))+INDEX(Assumptions!$D:$D,MATCH(Y279,Assumptions!$A:$A,0))+INDEX(Assumptions!$G:$G,MATCH(Z279,Assumptions!$F:$F,0)),0)</f>
        <v/>
      </c>
      <c r="BH279" s="465">
        <f>((IF(BA279&gt;0, BA279, IF(AY279&gt;0, AY279, IF(AZ279&gt;0, AZ279, 0)))))+BF279</f>
        <v/>
      </c>
      <c r="BI279" s="465">
        <f>BL279/BK279</f>
        <v/>
      </c>
      <c r="BJ279" s="465">
        <f>BL279/2.38</f>
        <v/>
      </c>
      <c r="BK279" s="462" t="n">
        <v>2.5</v>
      </c>
      <c r="BL279" s="465" t="n">
        <v>44.95</v>
      </c>
      <c r="BM279" s="523">
        <f>IF(SUM(AZ279:BA279)=0,0,(BI279-BH279)/BI279)</f>
        <v/>
      </c>
      <c r="BN279" s="465">
        <f>AY279*CA279</f>
        <v/>
      </c>
      <c r="BO279" s="465" t="n"/>
      <c r="BP279" s="465" t="n"/>
      <c r="BQ279" s="685" t="n">
        <v>42524</v>
      </c>
      <c r="BR279" s="497" t="n"/>
      <c r="BS279" s="497" t="n"/>
      <c r="BT279" s="472" t="n">
        <v>0</v>
      </c>
      <c r="BU279" s="497" t="n"/>
      <c r="BV279" s="497" t="n"/>
      <c r="BW279" s="497" t="n"/>
      <c r="BX279" s="497" t="n">
        <v>42650</v>
      </c>
      <c r="BY279" s="494" t="n"/>
      <c r="BZ279" s="494" t="n"/>
      <c r="CA279" s="473" t="n"/>
      <c r="CB279" s="473" t="n"/>
      <c r="CC279" s="473" t="n"/>
      <c r="CD279" s="473" t="n"/>
      <c r="CE279" s="681" t="n"/>
      <c r="CF279" s="681" t="n"/>
      <c r="CG279" s="681" t="n"/>
      <c r="CH279" s="501" t="n"/>
      <c r="CI279" s="501" t="n"/>
      <c r="CJ279" s="501" t="n"/>
      <c r="CK279" s="694" t="n"/>
      <c r="CL279" s="480" t="n"/>
      <c r="CM279" s="480" t="n"/>
      <c r="CN279" s="480" t="n">
        <v>42647</v>
      </c>
      <c r="CO279" s="480" t="n"/>
      <c r="CP279" s="480" t="n"/>
      <c r="CQ279" s="474" t="n"/>
      <c r="CR279" s="474" t="n"/>
      <c r="CS279" s="429" t="n"/>
      <c r="CT279" s="681" t="n"/>
      <c r="CU279" s="681" t="n"/>
      <c r="CV279" s="555" t="n"/>
      <c r="CW279" s="481" t="n"/>
      <c r="CX279" s="481" t="n"/>
      <c r="CY279" s="481" t="n"/>
      <c r="CZ279" s="481">
        <f>CY279*AR279</f>
        <v/>
      </c>
      <c r="DA279" s="481" t="n"/>
      <c r="DB279" s="481" t="n"/>
      <c r="DC279" s="481" t="n"/>
      <c r="DD279" s="481" t="inlineStr">
        <is>
          <t>-</t>
        </is>
      </c>
      <c r="DE279" s="684">
        <f>CY279*BI279</f>
        <v/>
      </c>
      <c r="DF279" s="684">
        <f>DE279-(CY279*BH279)</f>
        <v/>
      </c>
      <c r="DG279" s="568" t="n"/>
      <c r="DH279" s="568" t="n"/>
      <c r="DI279" s="568" t="n"/>
      <c r="DJ279" s="568" t="n"/>
      <c r="DK279" s="568" t="n"/>
      <c r="DL279" s="568" t="n"/>
      <c r="DM279" s="568" t="n"/>
      <c r="DN279" s="568" t="n"/>
      <c r="DO279" s="568" t="n"/>
      <c r="DP279" s="568" t="n"/>
    </row>
    <row customFormat="1" customHeight="1" ht="15" r="280" s="584">
      <c r="A280" s="415" t="inlineStr">
        <is>
          <t>K999954010</t>
        </is>
      </c>
      <c r="B280" s="415" t="n">
        <v>1070504489</v>
      </c>
      <c r="C280" s="404" t="inlineStr">
        <is>
          <t>WHITE</t>
        </is>
      </c>
      <c r="D280" s="487" t="inlineStr">
        <is>
          <t>DARIUS</t>
        </is>
      </c>
      <c r="E280" s="415" t="inlineStr">
        <is>
          <t>WHITE</t>
        </is>
      </c>
      <c r="F280" s="415" t="inlineStr">
        <is>
          <t>Core</t>
        </is>
      </c>
      <c r="G280" s="405" t="n"/>
      <c r="H280" s="484" t="n"/>
      <c r="I280" s="415" t="n"/>
      <c r="J280" s="487" t="inlineStr">
        <is>
          <t>T-SHIRT</t>
        </is>
      </c>
      <c r="K280" s="536" t="n">
        <v>61091000</v>
      </c>
      <c r="L280" s="487" t="inlineStr">
        <is>
          <t>T-shirts, singlets and other vests of cotton, knitted or crocheted</t>
        </is>
      </c>
      <c r="M280" s="410" t="inlineStr">
        <is>
          <t>MEN</t>
        </is>
      </c>
      <c r="N280" s="415" t="n"/>
      <c r="O280" s="411" t="n"/>
      <c r="P280" s="411" t="inlineStr">
        <is>
          <t>NON BLEACH</t>
        </is>
      </c>
      <c r="Q280" s="508" t="inlineStr">
        <is>
          <t>Normal dye</t>
        </is>
      </c>
      <c r="R280" s="508" t="n"/>
      <c r="S280" s="415" t="n"/>
      <c r="T280" s="508" t="inlineStr">
        <is>
          <t>S - XXL</t>
        </is>
      </c>
      <c r="U280" s="416" t="inlineStr">
        <is>
          <t>-</t>
        </is>
      </c>
      <c r="V280" s="443" t="inlineStr">
        <is>
          <t>C/O</t>
        </is>
      </c>
      <c r="W280" s="443" t="inlineStr">
        <is>
          <t>C/O AW16</t>
        </is>
      </c>
      <c r="X280" s="415" t="inlineStr">
        <is>
          <t>ROYAL CORE</t>
        </is>
      </c>
      <c r="Y280" s="444" t="inlineStr">
        <is>
          <t>FYROM</t>
        </is>
      </c>
      <c r="Z280" s="428" t="inlineStr">
        <is>
          <t>UNI TEXTILES</t>
        </is>
      </c>
      <c r="AA280" s="428" t="inlineStr">
        <is>
          <t>NEW POWER</t>
        </is>
      </c>
      <c r="AB280" s="428" t="inlineStr">
        <is>
          <t>TBA</t>
        </is>
      </c>
      <c r="AC280" s="508" t="inlineStr">
        <is>
          <t>JERSEY</t>
        </is>
      </c>
      <c r="AD280" s="443" t="inlineStr">
        <is>
          <t>HELLAS COTTON</t>
        </is>
      </c>
      <c r="AE280" s="443" t="inlineStr">
        <is>
          <t>JERSEY</t>
        </is>
      </c>
      <c r="AF280" s="508" t="n"/>
      <c r="AG280" s="508" t="n"/>
      <c r="AH280" s="508" t="inlineStr">
        <is>
          <t>100% Sustainable fabric</t>
        </is>
      </c>
      <c r="AI280" s="508" t="inlineStr">
        <is>
          <t>100% Organic cotton</t>
        </is>
      </c>
      <c r="AJ280" s="508" t="inlineStr">
        <is>
          <t>180g</t>
        </is>
      </c>
      <c r="AK280" s="421" t="n"/>
      <c r="AL280" s="508" t="n">
        <v>200</v>
      </c>
      <c r="AM280" s="508" t="inlineStr">
        <is>
          <t>6W</t>
        </is>
      </c>
      <c r="AN280" s="443" t="inlineStr">
        <is>
          <t>SUPPLIER NEEDS TO ORDER</t>
        </is>
      </c>
      <c r="AO280" s="419" t="n"/>
      <c r="AP280" s="419" t="n"/>
      <c r="AQ280" s="419" t="n"/>
      <c r="AR280" s="420" t="n"/>
      <c r="AS280" s="421" t="n"/>
      <c r="AT280" s="446" t="inlineStr">
        <is>
          <t>EUR</t>
        </is>
      </c>
      <c r="AU280" s="421" t="inlineStr">
        <is>
          <t>CIF</t>
        </is>
      </c>
      <c r="AV280" s="421" t="inlineStr">
        <is>
          <t>30 DAYS NETT</t>
        </is>
      </c>
      <c r="AW280" s="421" t="inlineStr">
        <is>
          <t>cfmd</t>
        </is>
      </c>
      <c r="AX280" s="421">
        <f>IFERROR((BI280*(1-[1]Assumptions!$K$3))*(1-BG280),0)</f>
        <v/>
      </c>
      <c r="AY280" s="421" t="n">
        <v>7.5</v>
      </c>
      <c r="AZ280" s="421" t="n"/>
      <c r="BA280" s="421" t="n">
        <v>7</v>
      </c>
      <c r="BB280" s="422">
        <f>IFERROR(((IF(BA280&gt;0, BA280, IF(AZ280&gt;0, AZ280, 0))))*INDEX(Assumptions!$B:$B,MATCH(Y280,Assumptions!$A:$A,0)),0)</f>
        <v/>
      </c>
      <c r="BC280" s="422">
        <f>IFERROR(((IF(BA280&gt;0, BA280, IF(AZ280&gt;0, AZ280, 0))))*INDEX(Assumptions!$C:$C,MATCH(Y280,Assumptions!$A:$A,0)),0)</f>
        <v/>
      </c>
      <c r="BD280" s="422">
        <f>IFERROR(((IF(BA280&gt;0, BA280, IF(AZ280&gt;0, AZ280, 0))))*INDEX(Assumptions!$D:$D,MATCH(Y280,Assumptions!$A:$A,0)),0)</f>
        <v/>
      </c>
      <c r="BE280" s="422">
        <f>IFERROR(((IF(BA280&gt;0, BA280, IF(AZ280&gt;0, AZ280, 0))))*INDEX(Assumptions!$G:$G,MATCH(Z280,Assumptions!$F:$F,0)),0)</f>
        <v/>
      </c>
      <c r="BF280" s="422">
        <f>SUM(BB280:BE280)</f>
        <v/>
      </c>
      <c r="BG280" s="423">
        <f>IFERROR(INDEX(Assumptions!$B:$B,MATCH(Y280,Assumptions!$A:$A,0))+INDEX(Assumptions!$C:$C,MATCH(Y280,Assumptions!$A:$A,0))+INDEX(Assumptions!$D:$D,MATCH(Y280,Assumptions!$A:$A,0))+INDEX(Assumptions!$G:$G,MATCH(Z280,Assumptions!$F:$F,0)),0)</f>
        <v/>
      </c>
      <c r="BH280" s="421">
        <f>((IF(BA280&gt;0, BA280, IF(AZ280&gt;0, AZ280, 0))))+BF280</f>
        <v/>
      </c>
      <c r="BI280" s="421">
        <f>BL280/BK280</f>
        <v/>
      </c>
      <c r="BJ280" s="421">
        <f>BL280/2.38</f>
        <v/>
      </c>
      <c r="BK280" s="508" t="n">
        <v>2.5</v>
      </c>
      <c r="BL280" s="421" t="n">
        <v>34.95</v>
      </c>
      <c r="BM280" s="510">
        <f>IF(SUM(AZ280:BA280)=0,0,(BI280-BH280)/BI280)</f>
        <v/>
      </c>
      <c r="BN280" s="421">
        <f>AY280*CA280</f>
        <v/>
      </c>
      <c r="BO280" s="421" t="n"/>
      <c r="BP280" s="421" t="n"/>
      <c r="BQ280" s="679" t="n">
        <v>42524</v>
      </c>
      <c r="BR280" s="425" t="n"/>
      <c r="BS280" s="425" t="n"/>
      <c r="BT280" s="427" t="inlineStr">
        <is>
          <t>0</t>
        </is>
      </c>
      <c r="BU280" s="425" t="n"/>
      <c r="BV280" s="425" t="n"/>
      <c r="BW280" s="425" t="n"/>
      <c r="BX280" s="448" t="n">
        <v>42650</v>
      </c>
      <c r="BY280" s="425" t="n"/>
      <c r="BZ280" s="425" t="n"/>
      <c r="CA280" s="429" t="n">
        <v>0</v>
      </c>
      <c r="CB280" s="429" t="inlineStr">
        <is>
          <t>N/A</t>
        </is>
      </c>
      <c r="CC280" s="429" t="n"/>
      <c r="CD280" s="430" t="inlineStr">
        <is>
          <t>N/A</t>
        </is>
      </c>
      <c r="CE280" s="675" t="n"/>
      <c r="CF280" s="675" t="n"/>
      <c r="CG280" s="675" t="n"/>
      <c r="CH280" s="489" t="inlineStr">
        <is>
          <t>N/A</t>
        </is>
      </c>
      <c r="CI280" s="489" t="n"/>
      <c r="CJ280" s="489" t="n"/>
      <c r="CK280" s="690" t="n"/>
      <c r="CL280" s="435" t="n"/>
      <c r="CM280" s="435" t="n"/>
      <c r="CN280" s="435" t="n">
        <v>42647</v>
      </c>
      <c r="CO280" s="435" t="n"/>
      <c r="CP280" s="435" t="n"/>
      <c r="CQ280" s="430" t="inlineStr">
        <is>
          <t>-</t>
        </is>
      </c>
      <c r="CR280" s="430" t="n"/>
      <c r="CS280" s="429" t="n"/>
      <c r="CT280" s="675" t="n"/>
      <c r="CU280" s="675" t="n"/>
      <c r="CV280" s="490" t="n"/>
      <c r="CW280" s="438" t="n"/>
      <c r="CX280" s="438" t="n"/>
      <c r="CY280" s="438" t="n">
        <v>0</v>
      </c>
      <c r="CZ280" s="439">
        <f>CY280*AR280</f>
        <v/>
      </c>
      <c r="DA280" s="438" t="n"/>
      <c r="DB280" s="438" t="n"/>
      <c r="DC280" s="438" t="n"/>
      <c r="DD280" s="438" t="inlineStr">
        <is>
          <t>-</t>
        </is>
      </c>
      <c r="DE280" s="678">
        <f>CY280*BI280</f>
        <v/>
      </c>
      <c r="DF280" s="678">
        <f>DE280-(CY280*BH280)</f>
        <v/>
      </c>
      <c r="DG280" s="568" t="n"/>
      <c r="DH280" s="568" t="n"/>
      <c r="DI280" s="568" t="n"/>
      <c r="DJ280" s="568" t="n"/>
      <c r="DK280" s="568" t="n"/>
      <c r="DL280" s="568" t="n"/>
      <c r="DM280" s="568" t="n"/>
      <c r="DN280" s="568" t="n"/>
      <c r="DO280" s="568" t="n"/>
      <c r="DP280" s="568" t="n"/>
    </row>
    <row customFormat="1" customHeight="1" ht="15" r="281" s="535">
      <c r="A281" s="415" t="inlineStr">
        <is>
          <t>K999954011</t>
        </is>
      </c>
      <c r="B281" s="415" t="n">
        <v>1070504375</v>
      </c>
      <c r="C281" s="404" t="inlineStr">
        <is>
          <t>BLACK</t>
        </is>
      </c>
      <c r="D281" s="487" t="inlineStr">
        <is>
          <t>DARIUS</t>
        </is>
      </c>
      <c r="E281" s="415" t="inlineStr">
        <is>
          <t>BLACK</t>
        </is>
      </c>
      <c r="F281" s="415" t="inlineStr">
        <is>
          <t>Core</t>
        </is>
      </c>
      <c r="G281" s="405" t="n"/>
      <c r="H281" s="484" t="n"/>
      <c r="I281" s="415" t="n"/>
      <c r="J281" s="487" t="inlineStr">
        <is>
          <t>T-SHIRT</t>
        </is>
      </c>
      <c r="K281" s="536" t="n">
        <v>61091000</v>
      </c>
      <c r="L281" s="487" t="inlineStr">
        <is>
          <t>T-shirts, singlets and other vests of cotton, knitted or crocheted</t>
        </is>
      </c>
      <c r="M281" s="410" t="inlineStr">
        <is>
          <t>MEN</t>
        </is>
      </c>
      <c r="N281" s="415" t="n"/>
      <c r="O281" s="411" t="n"/>
      <c r="P281" s="411" t="inlineStr">
        <is>
          <t>NON BLEACH</t>
        </is>
      </c>
      <c r="Q281" s="508" t="inlineStr">
        <is>
          <t>Normal dye</t>
        </is>
      </c>
      <c r="R281" s="508" t="n"/>
      <c r="S281" s="415" t="n"/>
      <c r="T281" s="508" t="inlineStr">
        <is>
          <t>S - XXL</t>
        </is>
      </c>
      <c r="U281" s="416" t="inlineStr">
        <is>
          <t>-</t>
        </is>
      </c>
      <c r="V281" s="443" t="inlineStr">
        <is>
          <t>C/O</t>
        </is>
      </c>
      <c r="W281" s="443" t="inlineStr">
        <is>
          <t>C/O AW16</t>
        </is>
      </c>
      <c r="X281" s="415" t="inlineStr">
        <is>
          <t>ROYAL CORE</t>
        </is>
      </c>
      <c r="Y281" s="444" t="inlineStr">
        <is>
          <t>FYROM</t>
        </is>
      </c>
      <c r="Z281" s="428" t="inlineStr">
        <is>
          <t>UNI TEXTILES</t>
        </is>
      </c>
      <c r="AA281" s="428" t="inlineStr">
        <is>
          <t>NEW POWER</t>
        </is>
      </c>
      <c r="AB281" s="428" t="inlineStr">
        <is>
          <t>TBA</t>
        </is>
      </c>
      <c r="AC281" s="508" t="inlineStr">
        <is>
          <t>JERSEY</t>
        </is>
      </c>
      <c r="AD281" s="443" t="inlineStr">
        <is>
          <t>HELLAS COTTON</t>
        </is>
      </c>
      <c r="AE281" s="508" t="inlineStr">
        <is>
          <t>JERSEY</t>
        </is>
      </c>
      <c r="AF281" s="508" t="n"/>
      <c r="AG281" s="508" t="n"/>
      <c r="AH281" s="508" t="inlineStr">
        <is>
          <t>100% Sustainable fabric</t>
        </is>
      </c>
      <c r="AI281" s="508" t="inlineStr">
        <is>
          <t>100% Organic cotton</t>
        </is>
      </c>
      <c r="AJ281" s="508" t="inlineStr">
        <is>
          <t>150g</t>
        </is>
      </c>
      <c r="AK281" s="421" t="n"/>
      <c r="AL281" s="508" t="n">
        <v>200</v>
      </c>
      <c r="AM281" s="508" t="inlineStr">
        <is>
          <t>6W</t>
        </is>
      </c>
      <c r="AN281" s="443" t="inlineStr">
        <is>
          <t>SUPPLIER NEEDS TO ORDER</t>
        </is>
      </c>
      <c r="AO281" s="419" t="n"/>
      <c r="AP281" s="419" t="n"/>
      <c r="AQ281" s="419" t="n"/>
      <c r="AR281" s="420" t="n"/>
      <c r="AS281" s="421" t="n"/>
      <c r="AT281" s="446" t="inlineStr">
        <is>
          <t>EUR</t>
        </is>
      </c>
      <c r="AU281" s="421" t="inlineStr">
        <is>
          <t>CIF</t>
        </is>
      </c>
      <c r="AV281" s="421" t="inlineStr">
        <is>
          <t>30 DAYS NETT</t>
        </is>
      </c>
      <c r="AW281" s="421" t="inlineStr">
        <is>
          <t>cfmd</t>
        </is>
      </c>
      <c r="AX281" s="421">
        <f>IFERROR((BI281*(1-[1]Assumptions!$K$3))*(1-BG281),0)</f>
        <v/>
      </c>
      <c r="AY281" s="421" t="n">
        <v>7.5</v>
      </c>
      <c r="AZ281" s="421" t="n"/>
      <c r="BA281" s="421" t="n">
        <v>6.7</v>
      </c>
      <c r="BB281" s="422">
        <f>IFERROR(((IF(BA281&gt;0, BA281, IF(AZ281&gt;0, AZ281, 0))))*INDEX(Assumptions!$B:$B,MATCH(Y281,Assumptions!$A:$A,0)),0)</f>
        <v/>
      </c>
      <c r="BC281" s="422">
        <f>IFERROR(((IF(BA281&gt;0, BA281, IF(AZ281&gt;0, AZ281, 0))))*INDEX(Assumptions!$C:$C,MATCH(Y281,Assumptions!$A:$A,0)),0)</f>
        <v/>
      </c>
      <c r="BD281" s="422">
        <f>IFERROR(((IF(BA281&gt;0, BA281, IF(AZ281&gt;0, AZ281, 0))))*INDEX(Assumptions!$D:$D,MATCH(Y281,Assumptions!$A:$A,0)),0)</f>
        <v/>
      </c>
      <c r="BE281" s="422">
        <f>IFERROR(((IF(BA281&gt;0, BA281, IF(AZ281&gt;0, AZ281, 0))))*INDEX(Assumptions!$G:$G,MATCH(Z281,Assumptions!$F:$F,0)),0)</f>
        <v/>
      </c>
      <c r="BF281" s="422">
        <f>SUM(BB281:BE281)</f>
        <v/>
      </c>
      <c r="BG281" s="423">
        <f>IFERROR(INDEX(Assumptions!$B:$B,MATCH(Y281,Assumptions!$A:$A,0))+INDEX(Assumptions!$C:$C,MATCH(Y281,Assumptions!$A:$A,0))+INDEX(Assumptions!$D:$D,MATCH(Y281,Assumptions!$A:$A,0))+INDEX(Assumptions!$G:$G,MATCH(Z281,Assumptions!$F:$F,0)),0)</f>
        <v/>
      </c>
      <c r="BH281" s="421">
        <f>((IF(BA281&gt;0, BA281, IF(AZ281&gt;0, AZ281, 0))))+BF281</f>
        <v/>
      </c>
      <c r="BI281" s="421">
        <f>BL281/BK281</f>
        <v/>
      </c>
      <c r="BJ281" s="421">
        <f>BL281/2.38</f>
        <v/>
      </c>
      <c r="BK281" s="508" t="n">
        <v>2.5</v>
      </c>
      <c r="BL281" s="421" t="n">
        <v>34.95</v>
      </c>
      <c r="BM281" s="510">
        <f>IF(SUM(AZ281:BA281)=0,0,(BI281-BH281)/BI281)</f>
        <v/>
      </c>
      <c r="BN281" s="421">
        <f>AY281*CA281</f>
        <v/>
      </c>
      <c r="BO281" s="421" t="n"/>
      <c r="BP281" s="421" t="n"/>
      <c r="BQ281" s="679" t="n">
        <v>42524</v>
      </c>
      <c r="BR281" s="425" t="n"/>
      <c r="BS281" s="425" t="n"/>
      <c r="BT281" s="427" t="inlineStr">
        <is>
          <t>0</t>
        </is>
      </c>
      <c r="BU281" s="425" t="n"/>
      <c r="BV281" s="425" t="n"/>
      <c r="BW281" s="425" t="n"/>
      <c r="BX281" s="448" t="n"/>
      <c r="BY281" s="425" t="n"/>
      <c r="BZ281" s="425" t="n"/>
      <c r="CA281" s="429" t="n">
        <v>0</v>
      </c>
      <c r="CB281" s="429" t="inlineStr">
        <is>
          <t>N/A</t>
        </is>
      </c>
      <c r="CC281" s="429" t="n"/>
      <c r="CD281" s="430" t="inlineStr">
        <is>
          <t>N/A</t>
        </is>
      </c>
      <c r="CE281" s="675" t="n"/>
      <c r="CF281" s="675" t="n"/>
      <c r="CG281" s="675" t="n"/>
      <c r="CH281" s="489" t="inlineStr">
        <is>
          <t>N/A</t>
        </is>
      </c>
      <c r="CI281" s="489" t="n"/>
      <c r="CJ281" s="489" t="n"/>
      <c r="CK281" s="690" t="n"/>
      <c r="CL281" s="435" t="n"/>
      <c r="CM281" s="435" t="n"/>
      <c r="CN281" s="435" t="n">
        <v>42647</v>
      </c>
      <c r="CO281" s="435" t="n"/>
      <c r="CP281" s="435" t="n"/>
      <c r="CQ281" s="430" t="inlineStr">
        <is>
          <t>-</t>
        </is>
      </c>
      <c r="CR281" s="430" t="n"/>
      <c r="CS281" s="429" t="n"/>
      <c r="CT281" s="675" t="n"/>
      <c r="CU281" s="675" t="n"/>
      <c r="CV281" s="490" t="n"/>
      <c r="CW281" s="438" t="n"/>
      <c r="CX281" s="438" t="n"/>
      <c r="CY281" s="438" t="n">
        <v>0</v>
      </c>
      <c r="CZ281" s="439">
        <f>CY281*AR281</f>
        <v/>
      </c>
      <c r="DA281" s="438" t="n"/>
      <c r="DB281" s="438" t="n"/>
      <c r="DC281" s="438" t="n"/>
      <c r="DD281" s="438" t="inlineStr">
        <is>
          <t>-</t>
        </is>
      </c>
      <c r="DE281" s="678">
        <f>CY281*BI281</f>
        <v/>
      </c>
      <c r="DF281" s="678">
        <f>DE281-(CY281*BH281)</f>
        <v/>
      </c>
      <c r="DG281" s="530" t="n"/>
      <c r="DH281" s="530" t="n"/>
      <c r="DI281" s="530" t="n"/>
      <c r="DJ281" s="530" t="n"/>
      <c r="DK281" s="530" t="n"/>
      <c r="DL281" s="530" t="n"/>
      <c r="DM281" s="530" t="n"/>
      <c r="DN281" s="530" t="n"/>
      <c r="DO281" s="530" t="n"/>
      <c r="DP281" s="530" t="n"/>
    </row>
    <row customFormat="1" customHeight="1" ht="15" r="282" s="535">
      <c r="A282" s="415" t="inlineStr">
        <is>
          <t>K999954012</t>
        </is>
      </c>
      <c r="B282" s="415" t="n">
        <v>1070504376</v>
      </c>
      <c r="C282" s="404" t="inlineStr">
        <is>
          <t>GR.MEL</t>
        </is>
      </c>
      <c r="D282" s="487" t="inlineStr">
        <is>
          <t xml:space="preserve">DARIUS </t>
        </is>
      </c>
      <c r="E282" s="415" t="inlineStr">
        <is>
          <t>GREY MELEE</t>
        </is>
      </c>
      <c r="F282" s="415" t="inlineStr">
        <is>
          <t>Core</t>
        </is>
      </c>
      <c r="G282" s="405" t="n"/>
      <c r="H282" s="484" t="n"/>
      <c r="I282" s="415" t="n"/>
      <c r="J282" s="487" t="inlineStr">
        <is>
          <t>T-SHIRT</t>
        </is>
      </c>
      <c r="K282" s="536" t="n">
        <v>61091000</v>
      </c>
      <c r="L282" s="487" t="inlineStr">
        <is>
          <t>T-shirts, singlets and other vests of cotton, knitted or crocheted</t>
        </is>
      </c>
      <c r="M282" s="410" t="inlineStr">
        <is>
          <t>MEN</t>
        </is>
      </c>
      <c r="N282" s="415" t="n"/>
      <c r="O282" s="411" t="n"/>
      <c r="P282" s="411" t="inlineStr">
        <is>
          <t>NON BLEACH</t>
        </is>
      </c>
      <c r="Q282" s="508" t="inlineStr">
        <is>
          <t>Normal dye</t>
        </is>
      </c>
      <c r="R282" s="508" t="n"/>
      <c r="S282" s="415" t="n"/>
      <c r="T282" s="508" t="inlineStr">
        <is>
          <t>S - XXL</t>
        </is>
      </c>
      <c r="U282" s="416" t="inlineStr">
        <is>
          <t>-</t>
        </is>
      </c>
      <c r="V282" s="443" t="inlineStr">
        <is>
          <t>C/O</t>
        </is>
      </c>
      <c r="W282" s="443" t="inlineStr">
        <is>
          <t>C/O AW16</t>
        </is>
      </c>
      <c r="X282" s="415" t="inlineStr">
        <is>
          <t>ROYAL CORE</t>
        </is>
      </c>
      <c r="Y282" s="444" t="inlineStr">
        <is>
          <t>FYROM</t>
        </is>
      </c>
      <c r="Z282" s="428" t="inlineStr">
        <is>
          <t>UNI TEXTILES</t>
        </is>
      </c>
      <c r="AA282" s="428" t="inlineStr">
        <is>
          <t>NEW POWER</t>
        </is>
      </c>
      <c r="AB282" s="428" t="inlineStr">
        <is>
          <t>TBA</t>
        </is>
      </c>
      <c r="AC282" s="508" t="inlineStr">
        <is>
          <t>JERSEY</t>
        </is>
      </c>
      <c r="AD282" s="443" t="inlineStr">
        <is>
          <t>HELLAS COTTON</t>
        </is>
      </c>
      <c r="AE282" s="416" t="inlineStr">
        <is>
          <t>COLOR CODE APCP-G8018</t>
        </is>
      </c>
      <c r="AF282" s="508" t="n"/>
      <c r="AG282" s="508" t="n"/>
      <c r="AH282" s="508" t="inlineStr">
        <is>
          <t>100% Sustainable fabric</t>
        </is>
      </c>
      <c r="AI282" s="508" t="inlineStr">
        <is>
          <t>100% Organic cotton</t>
        </is>
      </c>
      <c r="AJ282" s="508" t="inlineStr">
        <is>
          <t>150g</t>
        </is>
      </c>
      <c r="AK282" s="421" t="n"/>
      <c r="AL282" s="508" t="n">
        <v>200</v>
      </c>
      <c r="AM282" s="508" t="inlineStr">
        <is>
          <t>6W</t>
        </is>
      </c>
      <c r="AN282" s="443" t="inlineStr">
        <is>
          <t>SUPPLIER NEEDS TO ORDER</t>
        </is>
      </c>
      <c r="AO282" s="419" t="n"/>
      <c r="AP282" s="419" t="n"/>
      <c r="AQ282" s="419" t="n"/>
      <c r="AR282" s="420" t="n"/>
      <c r="AS282" s="421" t="n"/>
      <c r="AT282" s="446" t="inlineStr">
        <is>
          <t>EUR</t>
        </is>
      </c>
      <c r="AU282" s="421" t="inlineStr">
        <is>
          <t>CIF</t>
        </is>
      </c>
      <c r="AV282" s="421" t="inlineStr">
        <is>
          <t>30 DAYS NETT</t>
        </is>
      </c>
      <c r="AW282" s="421" t="inlineStr">
        <is>
          <t>cfmd</t>
        </is>
      </c>
      <c r="AX282" s="421">
        <f>IFERROR((BI282*(1-[1]Assumptions!$K$3))*(1-BG282),0)</f>
        <v/>
      </c>
      <c r="AY282" s="421" t="n">
        <v>10.4</v>
      </c>
      <c r="AZ282" s="421" t="n"/>
      <c r="BA282" s="421" t="n">
        <v>9.6</v>
      </c>
      <c r="BB282" s="422">
        <f>IFERROR(((IF(BA282&gt;0, BA282, IF(AZ282&gt;0, AZ282, 0))))*INDEX(Assumptions!$B:$B,MATCH(Y282,Assumptions!$A:$A,0)),0)</f>
        <v/>
      </c>
      <c r="BC282" s="422">
        <f>IFERROR(((IF(BA282&gt;0, BA282, IF(AZ282&gt;0, AZ282, 0))))*INDEX(Assumptions!$C:$C,MATCH(Y282,Assumptions!$A:$A,0)),0)</f>
        <v/>
      </c>
      <c r="BD282" s="422">
        <f>IFERROR(((IF(BA282&gt;0, BA282, IF(AZ282&gt;0, AZ282, 0))))*INDEX(Assumptions!$D:$D,MATCH(Y282,Assumptions!$A:$A,0)),0)</f>
        <v/>
      </c>
      <c r="BE282" s="422">
        <f>IFERROR(((IF(BA282&gt;0, BA282, IF(AZ282&gt;0, AZ282, 0))))*INDEX(Assumptions!$G:$G,MATCH(Z282,Assumptions!$F:$F,0)),0)</f>
        <v/>
      </c>
      <c r="BF282" s="422">
        <f>SUM(BB282:BE282)</f>
        <v/>
      </c>
      <c r="BG282" s="423">
        <f>IFERROR(INDEX(Assumptions!$B:$B,MATCH(Y282,Assumptions!$A:$A,0))+INDEX(Assumptions!$C:$C,MATCH(Y282,Assumptions!$A:$A,0))+INDEX(Assumptions!$D:$D,MATCH(Y282,Assumptions!$A:$A,0))+INDEX(Assumptions!$G:$G,MATCH(Z282,Assumptions!$F:$F,0)),0)</f>
        <v/>
      </c>
      <c r="BH282" s="421">
        <f>((IF(BA282&gt;0, BA282, IF(AZ282&gt;0, AZ282, 0))))+BF282</f>
        <v/>
      </c>
      <c r="BI282" s="421">
        <f>BL282/BK282</f>
        <v/>
      </c>
      <c r="BJ282" s="421">
        <f>BL282/2.38</f>
        <v/>
      </c>
      <c r="BK282" s="508" t="n">
        <v>2.5</v>
      </c>
      <c r="BL282" s="421" t="n">
        <v>39.95</v>
      </c>
      <c r="BM282" s="510">
        <f>IF(SUM(AZ282:BA282)=0,0,(BI282-BH282)/BI282)</f>
        <v/>
      </c>
      <c r="BN282" s="421">
        <f>AY282*CA282</f>
        <v/>
      </c>
      <c r="BO282" s="421" t="n"/>
      <c r="BP282" s="421" t="n"/>
      <c r="BQ282" s="679" t="n">
        <v>42524</v>
      </c>
      <c r="BR282" s="425" t="n"/>
      <c r="BS282" s="425" t="n"/>
      <c r="BT282" s="427" t="inlineStr">
        <is>
          <t>0</t>
        </is>
      </c>
      <c r="BU282" s="425" t="n"/>
      <c r="BV282" s="425" t="n"/>
      <c r="BW282" s="425" t="n"/>
      <c r="BX282" s="448" t="n"/>
      <c r="BY282" s="425" t="n"/>
      <c r="BZ282" s="425" t="n"/>
      <c r="CA282" s="429" t="n">
        <v>0</v>
      </c>
      <c r="CB282" s="429" t="inlineStr">
        <is>
          <t>N/A</t>
        </is>
      </c>
      <c r="CC282" s="429" t="n"/>
      <c r="CD282" s="430" t="inlineStr">
        <is>
          <t>N/A</t>
        </is>
      </c>
      <c r="CE282" s="675" t="n"/>
      <c r="CF282" s="675" t="n"/>
      <c r="CG282" s="675" t="n"/>
      <c r="CH282" s="489" t="inlineStr">
        <is>
          <t>N/A</t>
        </is>
      </c>
      <c r="CI282" s="489" t="n"/>
      <c r="CJ282" s="489" t="n"/>
      <c r="CK282" s="690" t="n"/>
      <c r="CL282" s="435" t="n"/>
      <c r="CM282" s="435" t="n"/>
      <c r="CN282" s="435" t="n">
        <v>42647</v>
      </c>
      <c r="CO282" s="435" t="n"/>
      <c r="CP282" s="435" t="n"/>
      <c r="CQ282" s="430" t="inlineStr">
        <is>
          <t>-</t>
        </is>
      </c>
      <c r="CR282" s="430" t="n"/>
      <c r="CS282" s="429" t="n"/>
      <c r="CT282" s="675" t="n"/>
      <c r="CU282" s="675" t="n"/>
      <c r="CV282" s="490" t="n"/>
      <c r="CW282" s="438" t="n"/>
      <c r="CX282" s="438" t="n"/>
      <c r="CY282" s="438" t="n">
        <v>0</v>
      </c>
      <c r="CZ282" s="439">
        <f>CY282*AR282</f>
        <v/>
      </c>
      <c r="DA282" s="438" t="n"/>
      <c r="DB282" s="438" t="n"/>
      <c r="DC282" s="438" t="n"/>
      <c r="DD282" s="438" t="inlineStr">
        <is>
          <t>-</t>
        </is>
      </c>
      <c r="DE282" s="678">
        <f>CY282*BI282</f>
        <v/>
      </c>
      <c r="DF282" s="678">
        <f>DE282-(CY282*BH282)</f>
        <v/>
      </c>
      <c r="DG282" s="568" t="n"/>
      <c r="DH282" s="568" t="n"/>
      <c r="DI282" s="568" t="n"/>
      <c r="DJ282" s="568" t="n"/>
      <c r="DK282" s="568" t="n"/>
      <c r="DL282" s="568" t="n"/>
      <c r="DM282" s="568" t="n"/>
      <c r="DN282" s="568" t="n"/>
      <c r="DO282" s="568" t="n"/>
      <c r="DP282" s="568" t="n"/>
    </row>
    <row customFormat="1" customHeight="1" ht="15" r="283" s="535">
      <c r="A283" s="464" t="inlineStr">
        <is>
          <t>K999955011</t>
        </is>
      </c>
      <c r="B283" s="464" t="n">
        <v>1040102167</v>
      </c>
      <c r="C283" s="454" t="inlineStr">
        <is>
          <t>GR.MEL</t>
        </is>
      </c>
      <c r="D283" s="521" t="inlineStr">
        <is>
          <t>BALDWIN</t>
        </is>
      </c>
      <c r="E283" s="521" t="inlineStr">
        <is>
          <t>GREY MELEE</t>
        </is>
      </c>
      <c r="F283" s="464" t="n"/>
      <c r="G283" s="522" t="inlineStr">
        <is>
          <t>x</t>
        </is>
      </c>
      <c r="H283" s="484" t="n">
        <v>42605</v>
      </c>
      <c r="I283" s="521" t="n"/>
      <c r="J283" s="521" t="inlineStr">
        <is>
          <t>SWEAT</t>
        </is>
      </c>
      <c r="K283" s="521" t="n">
        <v>61102091</v>
      </c>
      <c r="L283" s="521" t="inlineStr">
        <is>
          <t>truien, jumpers, pull-overs, slip-overs, vesten e.d. artikelen, van brei- of haakwerk, van katoen, voor heren of voor jongens (m.u.v. hemdtruien sous-pull en gewatteerde vesten)</t>
        </is>
      </c>
      <c r="M283" s="458" t="inlineStr">
        <is>
          <t>MEN</t>
        </is>
      </c>
      <c r="N283" s="521" t="inlineStr">
        <is>
          <t>A0050</t>
        </is>
      </c>
      <c r="O283" s="491" t="n"/>
      <c r="P283" s="491" t="n"/>
      <c r="Q283" s="492" t="n"/>
      <c r="R283" s="492" t="n"/>
      <c r="S283" s="492" t="inlineStr">
        <is>
          <t>C/O SS16</t>
        </is>
      </c>
      <c r="T283" s="492" t="inlineStr">
        <is>
          <t>S - XXL</t>
        </is>
      </c>
      <c r="U283" s="492" t="n"/>
      <c r="V283" s="492" t="n"/>
      <c r="W283" s="492" t="inlineStr">
        <is>
          <t>C/O SS17</t>
        </is>
      </c>
      <c r="X283" s="462" t="inlineStr">
        <is>
          <t>ROYAL CORE</t>
        </is>
      </c>
      <c r="Y283" s="493" t="inlineStr">
        <is>
          <t>PORTUGAL</t>
        </is>
      </c>
      <c r="Z283" s="494" t="inlineStr">
        <is>
          <t>TIME BRIDGE</t>
        </is>
      </c>
      <c r="AA283" s="494" t="inlineStr">
        <is>
          <t>DIRENE</t>
        </is>
      </c>
      <c r="AB283" s="494" t="n"/>
      <c r="AC283" s="521" t="inlineStr">
        <is>
          <t>SS17-</t>
        </is>
      </c>
      <c r="AD283" s="492" t="inlineStr">
        <is>
          <t>TINTEX</t>
        </is>
      </c>
      <c r="AE283" s="492" t="inlineStr">
        <is>
          <t>3602 MESCLA 2496880</t>
        </is>
      </c>
      <c r="AF283" s="492" t="inlineStr">
        <is>
          <t>Tintx</t>
        </is>
      </c>
      <c r="AG283" s="492" t="n"/>
      <c r="AH283" s="492" t="inlineStr">
        <is>
          <t>100% Sustainable fabric</t>
        </is>
      </c>
      <c r="AI283" s="492" t="inlineStr">
        <is>
          <t>100% Organic cotton</t>
        </is>
      </c>
      <c r="AJ283" s="492" t="inlineStr">
        <is>
          <t xml:space="preserve">300g </t>
        </is>
      </c>
      <c r="AK283" s="492" t="n">
        <v>13.8</v>
      </c>
      <c r="AL283" s="492" t="inlineStr">
        <is>
          <t>25KG</t>
        </is>
      </c>
      <c r="AM283" s="492" t="inlineStr">
        <is>
          <t>8 WEEKS</t>
        </is>
      </c>
      <c r="AN283" s="492" t="n"/>
      <c r="AO283" s="492" t="n"/>
      <c r="AP283" s="466" t="n"/>
      <c r="AQ283" s="466" t="n"/>
      <c r="AR283" s="467" t="n"/>
      <c r="AS283" s="495" t="inlineStr">
        <is>
          <t>UNITEXTILE</t>
        </is>
      </c>
      <c r="AT283" s="495" t="inlineStr">
        <is>
          <t>EUR</t>
        </is>
      </c>
      <c r="AU283" s="465" t="n"/>
      <c r="AV283" s="465" t="n"/>
      <c r="AW283" s="465" t="n">
        <v>17.9</v>
      </c>
      <c r="AX283" s="465">
        <f>IFERROR((BI283*(1-[1]Assumptions!$K$3))*(1-BG283),0)</f>
        <v/>
      </c>
      <c r="AY283" s="465" t="n"/>
      <c r="AZ283" s="465" t="n">
        <v>19</v>
      </c>
      <c r="BA283" s="465" t="n">
        <v>19.8</v>
      </c>
      <c r="BB283" s="468">
        <f>IFERROR(((IF(BA283&gt;0, BA283, IF(AY283&gt;0, AY283, IF(AZ283&gt;0, AZ283, 0)))))*INDEX(Assumptions!$B:$B,MATCH(Y283,Assumptions!$A:$A,0)),0)</f>
        <v/>
      </c>
      <c r="BC283" s="468">
        <f>IFERROR(((IF(BA283&gt;0, BA283, IF(AY283&gt;0, AY283, IF(AZ283&gt;0, AZ283, 0)))))*INDEX(Assumptions!$C:$C,MATCH(Y283,Assumptions!$A:$A,0)),0)</f>
        <v/>
      </c>
      <c r="BD283" s="468">
        <f>IFERROR(((IF(BA283&gt;0, BA283, IF(AY283&gt;0, AY283, IF(AZ283&gt;0, AZ283, 0)))))*INDEX(Assumptions!$D:$D,MATCH(Y283,Assumptions!$A:$A,0)),0)</f>
        <v/>
      </c>
      <c r="BE283" s="468">
        <f>IFERROR(((IF(BA283&gt;0, BA283, IF(AY283&gt;0, AY283, IF(AZ283&gt;0, AZ283, 0)))))*INDEX(Assumptions!$G:$G,MATCH(Z283,Assumptions!$F:$F,0)),0)</f>
        <v/>
      </c>
      <c r="BF283" s="468">
        <f>SUM(BB283:BE283)</f>
        <v/>
      </c>
      <c r="BG283" s="469">
        <f>IFERROR(INDEX(Assumptions!$B:$B,MATCH(Y283,Assumptions!$A:$A,0))+INDEX(Assumptions!$C:$C,MATCH(Y283,Assumptions!$A:$A,0))+INDEX(Assumptions!$D:$D,MATCH(Y283,Assumptions!$A:$A,0))+INDEX(Assumptions!$G:$G,MATCH(Z283,Assumptions!$F:$F,0)),0)</f>
        <v/>
      </c>
      <c r="BH283" s="465">
        <f>((IF(BA283&gt;0, BA283, IF(AY283&gt;0, AY283, IF(AZ283&gt;0, AZ283, 0)))))+BF283</f>
        <v/>
      </c>
      <c r="BI283" s="465">
        <f>BL283/BK283</f>
        <v/>
      </c>
      <c r="BJ283" s="465">
        <f>BL283/2.38</f>
        <v/>
      </c>
      <c r="BK283" s="462" t="n">
        <v>2.5</v>
      </c>
      <c r="BL283" s="465" t="n">
        <v>99.95</v>
      </c>
      <c r="BM283" s="523">
        <f>IF(SUM(AZ283:BA283)=0,0,(BI283-BH283)/BI283)</f>
        <v/>
      </c>
      <c r="BN283" s="465">
        <f>AY283*CA283</f>
        <v/>
      </c>
      <c r="BO283" s="465" t="n"/>
      <c r="BP283" s="465" t="n"/>
      <c r="BQ283" s="685" t="n">
        <v>42524</v>
      </c>
      <c r="BR283" s="497" t="n"/>
      <c r="BS283" s="497" t="n"/>
      <c r="BT283" s="472" t="n">
        <v>0</v>
      </c>
      <c r="BU283" s="497" t="inlineStr">
        <is>
          <t>nvt</t>
        </is>
      </c>
      <c r="BV283" s="497" t="n"/>
      <c r="BW283" s="497" t="n"/>
      <c r="BX283" s="497" t="n">
        <v>42650</v>
      </c>
      <c r="BY283" s="494" t="n"/>
      <c r="BZ283" s="494" t="n"/>
      <c r="CA283" s="462" t="n"/>
      <c r="CB283" s="473" t="n"/>
      <c r="CC283" s="473" t="n"/>
      <c r="CD283" s="473" t="inlineStr">
        <is>
          <t>EX FTY; 22-10-2016</t>
        </is>
      </c>
      <c r="CE283" s="681" t="n"/>
      <c r="CF283" s="681" t="n"/>
      <c r="CG283" s="681" t="n"/>
      <c r="CH283" s="501" t="n"/>
      <c r="CI283" s="501" t="n"/>
      <c r="CJ283" s="501" t="n"/>
      <c r="CK283" s="694" t="n"/>
      <c r="CL283" s="480" t="n"/>
      <c r="CM283" s="480" t="n"/>
      <c r="CN283" s="480" t="n"/>
      <c r="CO283" s="480" t="n"/>
      <c r="CP283" s="480" t="n"/>
      <c r="CQ283" s="474" t="n"/>
      <c r="CR283" s="474" t="n"/>
      <c r="CS283" s="429" t="n"/>
      <c r="CT283" s="681" t="n"/>
      <c r="CU283" s="681" t="n"/>
      <c r="CV283" s="555" t="n"/>
      <c r="CW283" s="481" t="n"/>
      <c r="CX283" s="481" t="n"/>
      <c r="CY283" s="481" t="n"/>
      <c r="CZ283" s="481">
        <f>CY283*AR283</f>
        <v/>
      </c>
      <c r="DA283" s="481" t="n"/>
      <c r="DB283" s="481" t="n"/>
      <c r="DC283" s="481" t="n"/>
      <c r="DD283" s="481" t="inlineStr">
        <is>
          <t>-</t>
        </is>
      </c>
      <c r="DE283" s="684">
        <f>CY283*BI283</f>
        <v/>
      </c>
      <c r="DF283" s="684">
        <f>DE283-(CY283*BH283)</f>
        <v/>
      </c>
      <c r="DG283" s="568" t="n"/>
      <c r="DH283" s="568" t="n"/>
      <c r="DI283" s="568" t="n"/>
      <c r="DJ283" s="568" t="n"/>
      <c r="DK283" s="568" t="n"/>
      <c r="DL283" s="568" t="n"/>
      <c r="DM283" s="568" t="n"/>
      <c r="DN283" s="568" t="n"/>
      <c r="DO283" s="568" t="n"/>
      <c r="DP283" s="568" t="n"/>
    </row>
    <row customFormat="1" customHeight="1" ht="15" r="284" s="535">
      <c r="A284" s="415" t="inlineStr">
        <is>
          <t>K999999010</t>
        </is>
      </c>
      <c r="B284" s="415" t="n">
        <v>5100300041</v>
      </c>
      <c r="C284" s="404" t="inlineStr">
        <is>
          <t>L.PINK</t>
        </is>
      </c>
      <c r="D284" s="487" t="inlineStr">
        <is>
          <t>KOI BIG BELT</t>
        </is>
      </c>
      <c r="E284" s="415" t="inlineStr">
        <is>
          <t>NUDE</t>
        </is>
      </c>
      <c r="F284" s="415" t="inlineStr">
        <is>
          <t>Core</t>
        </is>
      </c>
      <c r="G284" s="405" t="n"/>
      <c r="H284" s="484" t="n"/>
      <c r="I284" s="487" t="n"/>
      <c r="J284" s="415" t="inlineStr">
        <is>
          <t>ACCESSORIES</t>
        </is>
      </c>
      <c r="K284" s="408" t="n">
        <v>42033000</v>
      </c>
      <c r="L284" s="415" t="inlineStr">
        <is>
          <t>Belts and bandoliers, of leather or composition leather</t>
        </is>
      </c>
      <c r="M284" s="410" t="inlineStr">
        <is>
          <t>UNISEX</t>
        </is>
      </c>
      <c r="N284" s="487" t="n"/>
      <c r="O284" s="486" t="n"/>
      <c r="P284" s="486" t="inlineStr">
        <is>
          <t>NON BLEACH</t>
        </is>
      </c>
      <c r="Q284" s="443" t="n"/>
      <c r="R284" s="443" t="n"/>
      <c r="S284" s="443" t="inlineStr">
        <is>
          <t>BELT</t>
        </is>
      </c>
      <c r="T284" s="416" t="inlineStr">
        <is>
          <t>85-100</t>
        </is>
      </c>
      <c r="U284" s="416" t="inlineStr">
        <is>
          <t>-</t>
        </is>
      </c>
      <c r="V284" s="443" t="inlineStr">
        <is>
          <t>C/O SS17</t>
        </is>
      </c>
      <c r="W284" s="443" t="inlineStr">
        <is>
          <t>C/O SS17</t>
        </is>
      </c>
      <c r="X284" s="508" t="inlineStr">
        <is>
          <t>ROYAL CORE</t>
        </is>
      </c>
      <c r="Y284" s="444" t="inlineStr">
        <is>
          <t>NETHERLANDS</t>
        </is>
      </c>
      <c r="Z284" s="428" t="inlineStr">
        <is>
          <t>ARTIE</t>
        </is>
      </c>
      <c r="AA284" s="428" t="inlineStr">
        <is>
          <t>ARTIE</t>
        </is>
      </c>
      <c r="AB284" s="428" t="inlineStr">
        <is>
          <t>-</t>
        </is>
      </c>
      <c r="AC284" s="487" t="n"/>
      <c r="AD284" s="443" t="n"/>
      <c r="AE284" s="443" t="n"/>
      <c r="AF284" s="443" t="n"/>
      <c r="AG284" s="443" t="n"/>
      <c r="AH284" s="443" t="inlineStr">
        <is>
          <t xml:space="preserve">0% Sustainable </t>
        </is>
      </c>
      <c r="AI284" s="443" t="inlineStr">
        <is>
          <t>100% Leather</t>
        </is>
      </c>
      <c r="AJ284" s="443" t="n"/>
      <c r="AK284" s="443" t="n"/>
      <c r="AL284" s="443" t="n"/>
      <c r="AM284" s="443" t="n"/>
      <c r="AN284" s="443" t="n"/>
      <c r="AO284" s="443" t="n"/>
      <c r="AP284" s="419" t="n"/>
      <c r="AQ284" s="419" t="n"/>
      <c r="AR284" s="420" t="n"/>
      <c r="AS284" s="446" t="n"/>
      <c r="AT284" s="421" t="inlineStr">
        <is>
          <t>EUR</t>
        </is>
      </c>
      <c r="AU284" s="421" t="inlineStr">
        <is>
          <t>FOB</t>
        </is>
      </c>
      <c r="AV284" s="421" t="inlineStr">
        <is>
          <t>30 DAYS NETT</t>
        </is>
      </c>
      <c r="AW284" s="421" t="inlineStr">
        <is>
          <t>cfmd</t>
        </is>
      </c>
      <c r="AX284" s="421">
        <f>IFERROR((BI284*(1-[1]Assumptions!$K$3))*(1-BG284),0)</f>
        <v/>
      </c>
      <c r="AY284" s="421" t="n"/>
      <c r="AZ284" s="421" t="n"/>
      <c r="BA284" s="421" t="n">
        <v>8.15</v>
      </c>
      <c r="BB284" s="422">
        <f>IFERROR(((IF(BA284&gt;0, BA284, IF(AZ284&gt;0, AZ284, 0))))*INDEX(Assumptions!$B:$B,MATCH(Y284,Assumptions!$A:$A,0)),0)</f>
        <v/>
      </c>
      <c r="BC284" s="422">
        <f>IFERROR(((IF(BA284&gt;0, BA284, IF(AZ284&gt;0, AZ284, 0))))*INDEX(Assumptions!$C:$C,MATCH(Y284,Assumptions!$A:$A,0)),0)</f>
        <v/>
      </c>
      <c r="BD284" s="422">
        <f>IFERROR(((IF(BA284&gt;0, BA284, IF(AZ284&gt;0, AZ284, 0))))*INDEX(Assumptions!$D:$D,MATCH(Y284,Assumptions!$A:$A,0)),0)</f>
        <v/>
      </c>
      <c r="BE284" s="422">
        <f>IFERROR(((IF(BA284&gt;0, BA284, IF(AZ284&gt;0, AZ284, 0))))*INDEX(Assumptions!$G:$G,MATCH(Z284,Assumptions!$F:$F,0)),0)</f>
        <v/>
      </c>
      <c r="BF284" s="422">
        <f>SUM(BB284:BE284)</f>
        <v/>
      </c>
      <c r="BG284" s="423">
        <f>IFERROR(INDEX(Assumptions!$B:$B,MATCH(Y284,Assumptions!$A:$A,0))+INDEX(Assumptions!$C:$C,MATCH(Y284,Assumptions!$A:$A,0))+INDEX(Assumptions!$D:$D,MATCH(Y284,Assumptions!$A:$A,0))+INDEX(Assumptions!$G:$G,MATCH(Z284,Assumptions!$F:$F,0)),0)</f>
        <v/>
      </c>
      <c r="BH284" s="421">
        <f>((IF(BA284&gt;0, BA284, IF(AZ284&gt;0, AZ284, 0))))+BF284</f>
        <v/>
      </c>
      <c r="BI284" s="421">
        <f>BL284/BK284</f>
        <v/>
      </c>
      <c r="BJ284" s="421">
        <f>BL284/2.38</f>
        <v/>
      </c>
      <c r="BK284" s="508" t="n">
        <v>2.5</v>
      </c>
      <c r="BL284" s="421" t="n">
        <v>49.95</v>
      </c>
      <c r="BM284" s="510">
        <f>IF(SUM(AZ284:BA284)=0,0,(BI284-BH284)/BI284)</f>
        <v/>
      </c>
      <c r="BN284" s="421">
        <f>AY284*CA284</f>
        <v/>
      </c>
      <c r="BO284" s="421" t="n"/>
      <c r="BP284" s="421" t="n"/>
      <c r="BQ284" s="679" t="n">
        <v>42524</v>
      </c>
      <c r="BR284" s="448" t="n"/>
      <c r="BS284" s="448" t="n"/>
      <c r="BT284" s="427" t="n">
        <v>0</v>
      </c>
      <c r="BU284" s="448" t="n"/>
      <c r="BV284" s="448" t="n"/>
      <c r="BW284" s="448" t="n"/>
      <c r="BX284" s="448" t="n">
        <v>42650</v>
      </c>
      <c r="BY284" s="428" t="n"/>
      <c r="BZ284" s="428" t="n"/>
      <c r="CA284" s="429" t="n">
        <v>0</v>
      </c>
      <c r="CB284" s="429" t="n">
        <v>90</v>
      </c>
      <c r="CC284" s="429" t="n"/>
      <c r="CD284" s="430" t="inlineStr">
        <is>
          <t>N/A</t>
        </is>
      </c>
      <c r="CE284" s="430" t="n"/>
      <c r="CF284" s="675" t="n"/>
      <c r="CG284" s="675" t="n"/>
      <c r="CH284" s="676" t="inlineStr">
        <is>
          <t>N/A</t>
        </is>
      </c>
      <c r="CI284" s="676" t="n"/>
      <c r="CJ284" s="433" t="n"/>
      <c r="CK284" s="677" t="n"/>
      <c r="CL284" s="436" t="n"/>
      <c r="CM284" s="436" t="n"/>
      <c r="CN284" s="435" t="n"/>
      <c r="CO284" s="435" t="n"/>
      <c r="CP284" s="435" t="n"/>
      <c r="CQ284" s="430" t="n"/>
      <c r="CR284" s="430" t="n"/>
      <c r="CS284" s="429" t="n"/>
      <c r="CT284" s="430" t="n"/>
      <c r="CU284" s="430" t="n"/>
      <c r="CV284" s="676" t="n"/>
      <c r="CW284" s="438" t="n"/>
      <c r="CX284" s="438" t="n"/>
      <c r="CY284" s="438" t="n">
        <v>44</v>
      </c>
      <c r="CZ284" s="439">
        <f>CY284*AR284</f>
        <v/>
      </c>
      <c r="DA284" s="438" t="n"/>
      <c r="DB284" s="438" t="n"/>
      <c r="DC284" s="438" t="n"/>
      <c r="DD284" s="438" t="n">
        <v>4013356</v>
      </c>
      <c r="DE284" s="678">
        <f>CY284*BI284</f>
        <v/>
      </c>
      <c r="DF284" s="678">
        <f>DE284-(CY284*BH284)</f>
        <v/>
      </c>
      <c r="DG284" s="530" t="n"/>
      <c r="DH284" s="530" t="n"/>
      <c r="DI284" s="530" t="n"/>
      <c r="DJ284" s="530" t="n"/>
      <c r="DK284" s="530" t="n"/>
      <c r="DL284" s="530" t="n"/>
      <c r="DM284" s="530" t="n"/>
      <c r="DN284" s="530" t="n"/>
      <c r="DO284" s="530" t="n"/>
      <c r="DP284" s="530" t="n"/>
    </row>
    <row customFormat="1" customHeight="1" ht="15" r="285" s="584">
      <c r="A285" s="415" t="inlineStr">
        <is>
          <t>K999999011</t>
        </is>
      </c>
      <c r="B285" s="415" t="n">
        <v>5100300042</v>
      </c>
      <c r="C285" s="404" t="inlineStr">
        <is>
          <t>COGNAC</t>
        </is>
      </c>
      <c r="D285" s="487" t="inlineStr">
        <is>
          <t>KOI BIG BELT</t>
        </is>
      </c>
      <c r="E285" s="415" t="inlineStr">
        <is>
          <t>COGNAC</t>
        </is>
      </c>
      <c r="F285" s="415" t="inlineStr">
        <is>
          <t>Core</t>
        </is>
      </c>
      <c r="G285" s="405" t="n"/>
      <c r="H285" s="484" t="n"/>
      <c r="I285" s="487" t="n"/>
      <c r="J285" s="415" t="inlineStr">
        <is>
          <t>ACCESSORIES</t>
        </is>
      </c>
      <c r="K285" s="536" t="n">
        <v>42033000</v>
      </c>
      <c r="L285" s="415" t="inlineStr">
        <is>
          <t>Belts and bandoliers, of leather or composition leather</t>
        </is>
      </c>
      <c r="M285" s="410" t="inlineStr">
        <is>
          <t>UNISEX</t>
        </is>
      </c>
      <c r="N285" s="487" t="n"/>
      <c r="O285" s="486" t="n"/>
      <c r="P285" s="486" t="inlineStr">
        <is>
          <t>NON BLEACH</t>
        </is>
      </c>
      <c r="Q285" s="443" t="n"/>
      <c r="R285" s="443" t="n"/>
      <c r="S285" s="508" t="inlineStr">
        <is>
          <t>BELT</t>
        </is>
      </c>
      <c r="T285" s="416" t="inlineStr">
        <is>
          <t>85-100</t>
        </is>
      </c>
      <c r="U285" s="416" t="inlineStr">
        <is>
          <t>-</t>
        </is>
      </c>
      <c r="V285" s="443" t="inlineStr">
        <is>
          <t>C/O SS17</t>
        </is>
      </c>
      <c r="W285" s="443" t="inlineStr">
        <is>
          <t>C/O SS17</t>
        </is>
      </c>
      <c r="X285" s="508" t="inlineStr">
        <is>
          <t>ROYAL CORE</t>
        </is>
      </c>
      <c r="Y285" s="444" t="inlineStr">
        <is>
          <t>NETHERLANDS</t>
        </is>
      </c>
      <c r="Z285" s="428" t="inlineStr">
        <is>
          <t>ARTIE</t>
        </is>
      </c>
      <c r="AA285" s="428" t="inlineStr">
        <is>
          <t>ARTIE</t>
        </is>
      </c>
      <c r="AB285" s="428" t="inlineStr">
        <is>
          <t>-</t>
        </is>
      </c>
      <c r="AC285" s="487" t="n"/>
      <c r="AD285" s="443" t="n"/>
      <c r="AE285" s="443" t="n"/>
      <c r="AF285" s="443" t="n"/>
      <c r="AG285" s="443" t="n"/>
      <c r="AH285" s="443" t="inlineStr">
        <is>
          <t xml:space="preserve">0% Sustainable </t>
        </is>
      </c>
      <c r="AI285" s="443" t="inlineStr">
        <is>
          <t>100% Leather</t>
        </is>
      </c>
      <c r="AJ285" s="443" t="n"/>
      <c r="AK285" s="443" t="n"/>
      <c r="AL285" s="443" t="n"/>
      <c r="AM285" s="443" t="n"/>
      <c r="AN285" s="443" t="n"/>
      <c r="AO285" s="443" t="n"/>
      <c r="AP285" s="419" t="n"/>
      <c r="AQ285" s="419" t="n"/>
      <c r="AR285" s="420" t="n"/>
      <c r="AS285" s="446" t="n"/>
      <c r="AT285" s="421" t="inlineStr">
        <is>
          <t>EUR</t>
        </is>
      </c>
      <c r="AU285" s="421" t="inlineStr">
        <is>
          <t>FOB</t>
        </is>
      </c>
      <c r="AV285" s="421" t="inlineStr">
        <is>
          <t>30 DAYS NETT</t>
        </is>
      </c>
      <c r="AW285" s="421" t="inlineStr">
        <is>
          <t>cfmd</t>
        </is>
      </c>
      <c r="AX285" s="421">
        <f>IFERROR((BI285*(1-[1]Assumptions!$K$3))*(1-BG285),0)</f>
        <v/>
      </c>
      <c r="AY285" s="421" t="n"/>
      <c r="AZ285" s="421" t="n"/>
      <c r="BA285" s="421" t="n">
        <v>8.15</v>
      </c>
      <c r="BB285" s="422">
        <f>IFERROR(((IF(BA285&gt;0, BA285, IF(AZ285&gt;0, AZ285, 0))))*INDEX(Assumptions!$B:$B,MATCH(Y285,Assumptions!$A:$A,0)),0)</f>
        <v/>
      </c>
      <c r="BC285" s="422">
        <f>IFERROR(((IF(BA285&gt;0, BA285, IF(AZ285&gt;0, AZ285, 0))))*INDEX(Assumptions!$C:$C,MATCH(Y285,Assumptions!$A:$A,0)),0)</f>
        <v/>
      </c>
      <c r="BD285" s="422">
        <f>IFERROR(((IF(BA285&gt;0, BA285, IF(AZ285&gt;0, AZ285, 0))))*INDEX(Assumptions!$D:$D,MATCH(Y285,Assumptions!$A:$A,0)),0)</f>
        <v/>
      </c>
      <c r="BE285" s="422">
        <f>IFERROR(((IF(BA285&gt;0, BA285, IF(AZ285&gt;0, AZ285, 0))))*INDEX(Assumptions!$G:$G,MATCH(Z285,Assumptions!$F:$F,0)),0)</f>
        <v/>
      </c>
      <c r="BF285" s="422">
        <f>SUM(BB285:BE285)</f>
        <v/>
      </c>
      <c r="BG285" s="423">
        <f>IFERROR(INDEX(Assumptions!$B:$B,MATCH(Y285,Assumptions!$A:$A,0))+INDEX(Assumptions!$C:$C,MATCH(Y285,Assumptions!$A:$A,0))+INDEX(Assumptions!$D:$D,MATCH(Y285,Assumptions!$A:$A,0))+INDEX(Assumptions!$G:$G,MATCH(Z285,Assumptions!$F:$F,0)),0)</f>
        <v/>
      </c>
      <c r="BH285" s="421">
        <f>((IF(BA285&gt;0, BA285, IF(AZ285&gt;0, AZ285, 0))))+BF285</f>
        <v/>
      </c>
      <c r="BI285" s="421">
        <f>BL285/BK285</f>
        <v/>
      </c>
      <c r="BJ285" s="421">
        <f>BL285/2.38</f>
        <v/>
      </c>
      <c r="BK285" s="508" t="n">
        <v>2.5</v>
      </c>
      <c r="BL285" s="421" t="n">
        <v>49.95</v>
      </c>
      <c r="BM285" s="510">
        <f>IF(SUM(AZ285:BA285)=0,0,(BI285-BH285)/BI285)</f>
        <v/>
      </c>
      <c r="BN285" s="421">
        <f>AY285*CA285</f>
        <v/>
      </c>
      <c r="BO285" s="421" t="n"/>
      <c r="BP285" s="421" t="n"/>
      <c r="BQ285" s="679" t="n">
        <v>42524</v>
      </c>
      <c r="BR285" s="448" t="n"/>
      <c r="BS285" s="448" t="n"/>
      <c r="BT285" s="427" t="n">
        <v>0</v>
      </c>
      <c r="BU285" s="448" t="n"/>
      <c r="BV285" s="448" t="n"/>
      <c r="BW285" s="448" t="n"/>
      <c r="BX285" s="448" t="n"/>
      <c r="BY285" s="428" t="n"/>
      <c r="BZ285" s="428" t="n"/>
      <c r="CA285" s="429" t="n">
        <v>0</v>
      </c>
      <c r="CB285" s="429" t="n">
        <v>90</v>
      </c>
      <c r="CC285" s="429" t="n"/>
      <c r="CD285" s="430" t="inlineStr">
        <is>
          <t>N/A</t>
        </is>
      </c>
      <c r="CE285" s="430" t="n"/>
      <c r="CF285" s="675" t="n"/>
      <c r="CG285" s="675" t="n"/>
      <c r="CH285" s="676" t="inlineStr">
        <is>
          <t>N/A</t>
        </is>
      </c>
      <c r="CI285" s="676" t="n"/>
      <c r="CJ285" s="433" t="n"/>
      <c r="CK285" s="677" t="n"/>
      <c r="CL285" s="436" t="n"/>
      <c r="CM285" s="436" t="n"/>
      <c r="CN285" s="435" t="n"/>
      <c r="CO285" s="435" t="n"/>
      <c r="CP285" s="435" t="n"/>
      <c r="CQ285" s="430" t="n"/>
      <c r="CR285" s="430" t="n"/>
      <c r="CS285" s="429" t="n"/>
      <c r="CT285" s="430" t="n"/>
      <c r="CU285" s="430" t="n"/>
      <c r="CV285" s="676" t="n"/>
      <c r="CW285" s="438" t="n"/>
      <c r="CX285" s="438" t="n"/>
      <c r="CY285" s="438" t="n">
        <v>90</v>
      </c>
      <c r="CZ285" s="439">
        <f>CY285*AR285</f>
        <v/>
      </c>
      <c r="DA285" s="438" t="n"/>
      <c r="DB285" s="438" t="n"/>
      <c r="DC285" s="438" t="n"/>
      <c r="DD285" s="438" t="n">
        <v>4013354</v>
      </c>
      <c r="DE285" s="678">
        <f>CY285*BI285</f>
        <v/>
      </c>
      <c r="DF285" s="678">
        <f>DE285-(CY285*BH285)</f>
        <v/>
      </c>
    </row>
    <row customFormat="1" customHeight="1" ht="15" r="286" s="584">
      <c r="A286" s="415" t="inlineStr">
        <is>
          <t>K999999012</t>
        </is>
      </c>
      <c r="B286" s="415" t="n">
        <v>5100300043</v>
      </c>
      <c r="C286" s="404" t="inlineStr">
        <is>
          <t>BLACK</t>
        </is>
      </c>
      <c r="D286" s="487" t="inlineStr">
        <is>
          <t>KOI BIG BELT</t>
        </is>
      </c>
      <c r="E286" s="415" t="inlineStr">
        <is>
          <t>BLACK</t>
        </is>
      </c>
      <c r="F286" s="415" t="inlineStr">
        <is>
          <t>Core</t>
        </is>
      </c>
      <c r="G286" s="505" t="n"/>
      <c r="H286" s="484" t="n"/>
      <c r="I286" s="487" t="n"/>
      <c r="J286" s="415" t="inlineStr">
        <is>
          <t>ACCESSORIES</t>
        </is>
      </c>
      <c r="K286" s="536" t="n">
        <v>42033000</v>
      </c>
      <c r="L286" s="415" t="inlineStr">
        <is>
          <t>Belts and bandoliers, of leather or composition leather</t>
        </is>
      </c>
      <c r="M286" s="410" t="inlineStr">
        <is>
          <t>UNISEX</t>
        </is>
      </c>
      <c r="N286" s="487" t="n"/>
      <c r="O286" s="486" t="n"/>
      <c r="P286" s="486" t="inlineStr">
        <is>
          <t>NON BLEACH</t>
        </is>
      </c>
      <c r="Q286" s="443" t="n"/>
      <c r="R286" s="443" t="n"/>
      <c r="S286" s="508" t="inlineStr">
        <is>
          <t>BELT</t>
        </is>
      </c>
      <c r="T286" s="416" t="inlineStr">
        <is>
          <t>85-100</t>
        </is>
      </c>
      <c r="U286" s="416" t="inlineStr">
        <is>
          <t>-</t>
        </is>
      </c>
      <c r="V286" s="443" t="inlineStr">
        <is>
          <t>C/O SS17</t>
        </is>
      </c>
      <c r="W286" s="443" t="inlineStr">
        <is>
          <t>C/O SS17</t>
        </is>
      </c>
      <c r="X286" s="508" t="inlineStr">
        <is>
          <t>ROYAL CORE</t>
        </is>
      </c>
      <c r="Y286" s="444" t="inlineStr">
        <is>
          <t>NETHERLANDS</t>
        </is>
      </c>
      <c r="Z286" s="428" t="inlineStr">
        <is>
          <t>ARTIE</t>
        </is>
      </c>
      <c r="AA286" s="428" t="inlineStr">
        <is>
          <t>ARTIE</t>
        </is>
      </c>
      <c r="AB286" s="428" t="inlineStr">
        <is>
          <t>-</t>
        </is>
      </c>
      <c r="AC286" s="487" t="n"/>
      <c r="AD286" s="443" t="n"/>
      <c r="AE286" s="443" t="n"/>
      <c r="AF286" s="443" t="n"/>
      <c r="AG286" s="443" t="n"/>
      <c r="AH286" s="443" t="inlineStr">
        <is>
          <t xml:space="preserve">0% Sustainable </t>
        </is>
      </c>
      <c r="AI286" s="443" t="inlineStr">
        <is>
          <t>100% Leather</t>
        </is>
      </c>
      <c r="AJ286" s="443" t="n"/>
      <c r="AK286" s="443" t="n"/>
      <c r="AL286" s="443" t="n"/>
      <c r="AM286" s="443" t="n"/>
      <c r="AN286" s="443" t="n"/>
      <c r="AO286" s="443" t="n"/>
      <c r="AP286" s="419" t="n"/>
      <c r="AQ286" s="419" t="n"/>
      <c r="AR286" s="420" t="n"/>
      <c r="AS286" s="446" t="n"/>
      <c r="AT286" s="421" t="inlineStr">
        <is>
          <t>EUR</t>
        </is>
      </c>
      <c r="AU286" s="421" t="inlineStr">
        <is>
          <t>FOB</t>
        </is>
      </c>
      <c r="AV286" s="421" t="inlineStr">
        <is>
          <t>30 DAYS NETT</t>
        </is>
      </c>
      <c r="AW286" s="421" t="inlineStr">
        <is>
          <t>cfmd</t>
        </is>
      </c>
      <c r="AX286" s="421">
        <f>IFERROR((BI286*(1-[1]Assumptions!$K$3))*(1-BG286),0)</f>
        <v/>
      </c>
      <c r="AY286" s="421" t="n"/>
      <c r="AZ286" s="421" t="n"/>
      <c r="BA286" s="421" t="n">
        <v>8.15</v>
      </c>
      <c r="BB286" s="422">
        <f>IFERROR(((IF(BA286&gt;0, BA286, IF(AZ286&gt;0, AZ286, 0))))*INDEX(Assumptions!$B:$B,MATCH(Y286,Assumptions!$A:$A,0)),0)</f>
        <v/>
      </c>
      <c r="BC286" s="422">
        <f>IFERROR(((IF(BA286&gt;0, BA286, IF(AZ286&gt;0, AZ286, 0))))*INDEX(Assumptions!$C:$C,MATCH(Y286,Assumptions!$A:$A,0)),0)</f>
        <v/>
      </c>
      <c r="BD286" s="422">
        <f>IFERROR(((IF(BA286&gt;0, BA286, IF(AZ286&gt;0, AZ286, 0))))*INDEX(Assumptions!$D:$D,MATCH(Y286,Assumptions!$A:$A,0)),0)</f>
        <v/>
      </c>
      <c r="BE286" s="422">
        <f>IFERROR(((IF(BA286&gt;0, BA286, IF(AZ286&gt;0, AZ286, 0))))*INDEX(Assumptions!$G:$G,MATCH(Z286,Assumptions!$F:$F,0)),0)</f>
        <v/>
      </c>
      <c r="BF286" s="422">
        <f>SUM(BB286:BE286)</f>
        <v/>
      </c>
      <c r="BG286" s="423">
        <f>IFERROR(INDEX(Assumptions!$B:$B,MATCH(Y286,Assumptions!$A:$A,0))+INDEX(Assumptions!$C:$C,MATCH(Y286,Assumptions!$A:$A,0))+INDEX(Assumptions!$D:$D,MATCH(Y286,Assumptions!$A:$A,0))+INDEX(Assumptions!$G:$G,MATCH(Z286,Assumptions!$F:$F,0)),0)</f>
        <v/>
      </c>
      <c r="BH286" s="421">
        <f>((IF(BA286&gt;0, BA286, IF(AZ286&gt;0, AZ286, 0))))+BF286</f>
        <v/>
      </c>
      <c r="BI286" s="421">
        <f>BL286/BK286</f>
        <v/>
      </c>
      <c r="BJ286" s="421">
        <f>BL286/2.38</f>
        <v/>
      </c>
      <c r="BK286" s="508" t="n">
        <v>2.5</v>
      </c>
      <c r="BL286" s="421" t="n">
        <v>49.95</v>
      </c>
      <c r="BM286" s="510">
        <f>IF(SUM(AZ286:BA286)=0,0,(BI286-BH286)/BI286)</f>
        <v/>
      </c>
      <c r="BN286" s="421">
        <f>AY286*CA286</f>
        <v/>
      </c>
      <c r="BO286" s="421" t="n"/>
      <c r="BP286" s="421" t="n"/>
      <c r="BQ286" s="679" t="n">
        <v>42524</v>
      </c>
      <c r="BR286" s="448" t="n"/>
      <c r="BS286" s="448" t="n"/>
      <c r="BT286" s="427" t="n">
        <v>0</v>
      </c>
      <c r="BU286" s="448" t="n"/>
      <c r="BV286" s="448" t="n"/>
      <c r="BW286" s="448" t="n"/>
      <c r="BX286" s="448" t="n"/>
      <c r="BY286" s="428" t="n"/>
      <c r="BZ286" s="428" t="n"/>
      <c r="CA286" s="429" t="n">
        <v>0</v>
      </c>
      <c r="CB286" s="429" t="n">
        <v>90</v>
      </c>
      <c r="CC286" s="429" t="n"/>
      <c r="CD286" s="430" t="inlineStr">
        <is>
          <t>N/A</t>
        </is>
      </c>
      <c r="CE286" s="430" t="n"/>
      <c r="CF286" s="675" t="n"/>
      <c r="CG286" s="675" t="n"/>
      <c r="CH286" s="676" t="inlineStr">
        <is>
          <t>N/A</t>
        </is>
      </c>
      <c r="CI286" s="676" t="n"/>
      <c r="CJ286" s="433" t="n"/>
      <c r="CK286" s="677" t="n"/>
      <c r="CL286" s="436" t="n"/>
      <c r="CM286" s="436" t="n"/>
      <c r="CN286" s="435" t="n"/>
      <c r="CO286" s="435" t="n"/>
      <c r="CP286" s="435" t="n"/>
      <c r="CQ286" s="430" t="n"/>
      <c r="CR286" s="430" t="n"/>
      <c r="CS286" s="429" t="n"/>
      <c r="CT286" s="430" t="n"/>
      <c r="CU286" s="430" t="n"/>
      <c r="CV286" s="676" t="n"/>
      <c r="CW286" s="438" t="n"/>
      <c r="CX286" s="438" t="n"/>
      <c r="CY286" s="438" t="n">
        <v>94</v>
      </c>
      <c r="CZ286" s="439">
        <f>CY286*AR286</f>
        <v/>
      </c>
      <c r="DA286" s="438" t="n"/>
      <c r="DB286" s="438" t="n"/>
      <c r="DC286" s="438" t="n"/>
      <c r="DD286" s="438" t="n">
        <v>4013353</v>
      </c>
      <c r="DE286" s="678">
        <f>CY286*BI286</f>
        <v/>
      </c>
      <c r="DF286" s="678">
        <f>DE286-(CY286*BH286)</f>
        <v/>
      </c>
      <c r="DG286" s="568" t="n"/>
      <c r="DH286" s="568" t="n"/>
      <c r="DI286" s="568" t="n"/>
      <c r="DJ286" s="568" t="n"/>
      <c r="DK286" s="568" t="n"/>
      <c r="DL286" s="568" t="n"/>
      <c r="DM286" s="568" t="n"/>
      <c r="DN286" s="568" t="n"/>
      <c r="DO286" s="568" t="n"/>
      <c r="DP286" s="568" t="n"/>
    </row>
    <row customFormat="1" customHeight="1" ht="15" r="287" s="535">
      <c r="A287" s="415" t="inlineStr">
        <is>
          <t>K999999015</t>
        </is>
      </c>
      <c r="B287" s="415" t="n">
        <v>5100300044</v>
      </c>
      <c r="C287" s="404" t="inlineStr">
        <is>
          <t>L.PINK</t>
        </is>
      </c>
      <c r="D287" s="487" t="inlineStr">
        <is>
          <t>KOI SMALL BELT</t>
        </is>
      </c>
      <c r="E287" s="415" t="inlineStr">
        <is>
          <t>NUDE</t>
        </is>
      </c>
      <c r="F287" s="415" t="inlineStr">
        <is>
          <t>Core</t>
        </is>
      </c>
      <c r="G287" s="405" t="n"/>
      <c r="H287" s="484" t="n"/>
      <c r="I287" s="487" t="n"/>
      <c r="J287" s="415" t="inlineStr">
        <is>
          <t>ACCESSORIES</t>
        </is>
      </c>
      <c r="K287" s="408" t="n">
        <v>42033000</v>
      </c>
      <c r="L287" s="415" t="inlineStr">
        <is>
          <t>Belts and bandoliers, of leather or composition leather</t>
        </is>
      </c>
      <c r="M287" s="410" t="inlineStr">
        <is>
          <t>UNISEX</t>
        </is>
      </c>
      <c r="N287" s="487" t="n"/>
      <c r="O287" s="486" t="n"/>
      <c r="P287" s="486" t="inlineStr">
        <is>
          <t>NON BLEACH</t>
        </is>
      </c>
      <c r="Q287" s="443" t="n"/>
      <c r="R287" s="443" t="n"/>
      <c r="S287" s="443" t="inlineStr">
        <is>
          <t>BELT</t>
        </is>
      </c>
      <c r="T287" s="416" t="inlineStr">
        <is>
          <t>85-100</t>
        </is>
      </c>
      <c r="U287" s="416" t="inlineStr">
        <is>
          <t>-</t>
        </is>
      </c>
      <c r="V287" s="443" t="inlineStr">
        <is>
          <t>C/O SS17</t>
        </is>
      </c>
      <c r="W287" s="443" t="inlineStr">
        <is>
          <t>C/O SS17</t>
        </is>
      </c>
      <c r="X287" s="508" t="inlineStr">
        <is>
          <t>ROYAL CORE</t>
        </is>
      </c>
      <c r="Y287" s="444" t="inlineStr">
        <is>
          <t>NETHERLANDS</t>
        </is>
      </c>
      <c r="Z287" s="428" t="inlineStr">
        <is>
          <t>ARTIE</t>
        </is>
      </c>
      <c r="AA287" s="428" t="inlineStr">
        <is>
          <t>ARTIE</t>
        </is>
      </c>
      <c r="AB287" s="428" t="inlineStr">
        <is>
          <t>-</t>
        </is>
      </c>
      <c r="AC287" s="487" t="n"/>
      <c r="AD287" s="443" t="n"/>
      <c r="AE287" s="443" t="n"/>
      <c r="AF287" s="443" t="n"/>
      <c r="AG287" s="443" t="n"/>
      <c r="AH287" s="443" t="inlineStr">
        <is>
          <t xml:space="preserve">0% Sustainable </t>
        </is>
      </c>
      <c r="AI287" s="443" t="inlineStr">
        <is>
          <t>100% Leather</t>
        </is>
      </c>
      <c r="AJ287" s="443" t="n"/>
      <c r="AK287" s="443" t="n"/>
      <c r="AL287" s="443" t="n"/>
      <c r="AM287" s="443" t="n"/>
      <c r="AN287" s="443" t="n"/>
      <c r="AO287" s="443" t="n"/>
      <c r="AP287" s="419" t="n"/>
      <c r="AQ287" s="419" t="n"/>
      <c r="AR287" s="420" t="n"/>
      <c r="AS287" s="446" t="n"/>
      <c r="AT287" s="421" t="inlineStr">
        <is>
          <t>EUR</t>
        </is>
      </c>
      <c r="AU287" s="421" t="inlineStr">
        <is>
          <t>FOB</t>
        </is>
      </c>
      <c r="AV287" s="421" t="inlineStr">
        <is>
          <t>30 DAYS NETT</t>
        </is>
      </c>
      <c r="AW287" s="421" t="inlineStr">
        <is>
          <t>cfmd</t>
        </is>
      </c>
      <c r="AX287" s="421">
        <f>IFERROR((BI287*(1-[1]Assumptions!$K$3))*(1-BG287),0)</f>
        <v/>
      </c>
      <c r="AY287" s="421" t="n"/>
      <c r="AZ287" s="421" t="n"/>
      <c r="BA287" s="421" t="n">
        <v>7.4</v>
      </c>
      <c r="BB287" s="422">
        <f>IFERROR(((IF(BA287&gt;0, BA287, IF(AZ287&gt;0, AZ287, 0))))*INDEX(Assumptions!$B:$B,MATCH(Y287,Assumptions!$A:$A,0)),0)</f>
        <v/>
      </c>
      <c r="BC287" s="422">
        <f>IFERROR(((IF(BA287&gt;0, BA287, IF(AZ287&gt;0, AZ287, 0))))*INDEX(Assumptions!$C:$C,MATCH(Y287,Assumptions!$A:$A,0)),0)</f>
        <v/>
      </c>
      <c r="BD287" s="422">
        <f>IFERROR(((IF(BA287&gt;0, BA287, IF(AZ287&gt;0, AZ287, 0))))*INDEX(Assumptions!$D:$D,MATCH(Y287,Assumptions!$A:$A,0)),0)</f>
        <v/>
      </c>
      <c r="BE287" s="422">
        <f>IFERROR(((IF(BA287&gt;0, BA287, IF(AZ287&gt;0, AZ287, 0))))*INDEX(Assumptions!$G:$G,MATCH(Z287,Assumptions!$F:$F,0)),0)</f>
        <v/>
      </c>
      <c r="BF287" s="422">
        <f>SUM(BB287:BE287)</f>
        <v/>
      </c>
      <c r="BG287" s="423">
        <f>IFERROR(INDEX(Assumptions!$B:$B,MATCH(Y287,Assumptions!$A:$A,0))+INDEX(Assumptions!$C:$C,MATCH(Y287,Assumptions!$A:$A,0))+INDEX(Assumptions!$D:$D,MATCH(Y287,Assumptions!$A:$A,0))+INDEX(Assumptions!$G:$G,MATCH(Z287,Assumptions!$F:$F,0)),0)</f>
        <v/>
      </c>
      <c r="BH287" s="421">
        <f>((IF(BA287&gt;0, BA287, IF(AZ287&gt;0, AZ287, 0))))+BF287</f>
        <v/>
      </c>
      <c r="BI287" s="421">
        <f>BL287/BK287</f>
        <v/>
      </c>
      <c r="BJ287" s="421">
        <f>BL287/2.38</f>
        <v/>
      </c>
      <c r="BK287" s="508" t="n">
        <v>2.5</v>
      </c>
      <c r="BL287" s="421" t="n">
        <v>39.95</v>
      </c>
      <c r="BM287" s="510">
        <f>IF(SUM(AZ287:BA287)=0,0,(BI287-BH287)/BI287)</f>
        <v/>
      </c>
      <c r="BN287" s="421">
        <f>AY287*CA287</f>
        <v/>
      </c>
      <c r="BO287" s="421" t="n"/>
      <c r="BP287" s="421" t="n"/>
      <c r="BQ287" s="679" t="n">
        <v>42524</v>
      </c>
      <c r="BR287" s="448" t="n"/>
      <c r="BS287" s="448" t="n"/>
      <c r="BT287" s="427" t="n">
        <v>0</v>
      </c>
      <c r="BU287" s="448" t="n"/>
      <c r="BV287" s="448" t="n"/>
      <c r="BW287" s="448" t="n"/>
      <c r="BX287" s="448" t="n">
        <v>42650</v>
      </c>
      <c r="BY287" s="428" t="n"/>
      <c r="BZ287" s="428" t="n"/>
      <c r="CA287" s="429" t="n">
        <v>0</v>
      </c>
      <c r="CB287" s="429" t="n">
        <v>90</v>
      </c>
      <c r="CC287" s="429" t="n"/>
      <c r="CD287" s="430" t="inlineStr">
        <is>
          <t>N/A</t>
        </is>
      </c>
      <c r="CE287" s="430" t="n"/>
      <c r="CF287" s="675" t="n"/>
      <c r="CG287" s="675" t="n"/>
      <c r="CH287" s="676" t="inlineStr">
        <is>
          <t>N/A</t>
        </is>
      </c>
      <c r="CI287" s="676" t="n"/>
      <c r="CJ287" s="433" t="n"/>
      <c r="CK287" s="677" t="n"/>
      <c r="CL287" s="436" t="n"/>
      <c r="CM287" s="436" t="n"/>
      <c r="CN287" s="435" t="n"/>
      <c r="CO287" s="435" t="n"/>
      <c r="CP287" s="435" t="n"/>
      <c r="CQ287" s="430" t="n"/>
      <c r="CR287" s="430" t="n"/>
      <c r="CS287" s="429" t="n"/>
      <c r="CT287" s="430" t="n"/>
      <c r="CU287" s="430" t="n"/>
      <c r="CV287" s="676" t="n"/>
      <c r="CW287" s="438" t="n"/>
      <c r="CX287" s="438" t="n"/>
      <c r="CY287" s="438" t="n">
        <v>41</v>
      </c>
      <c r="CZ287" s="439">
        <f>CY287*AR287</f>
        <v/>
      </c>
      <c r="DA287" s="438" t="n"/>
      <c r="DB287" s="438" t="n"/>
      <c r="DC287" s="438" t="n"/>
      <c r="DD287" s="438" t="n">
        <v>4013357</v>
      </c>
      <c r="DE287" s="678">
        <f>CY287*BI287</f>
        <v/>
      </c>
      <c r="DF287" s="678">
        <f>DE287-(CY287*BH287)</f>
        <v/>
      </c>
      <c r="DG287" s="568" t="n"/>
      <c r="DH287" s="568" t="n"/>
      <c r="DI287" s="568" t="n"/>
      <c r="DJ287" s="568" t="n"/>
      <c r="DK287" s="568" t="n"/>
      <c r="DL287" s="568" t="n"/>
      <c r="DM287" s="568" t="n"/>
      <c r="DN287" s="568" t="n"/>
      <c r="DO287" s="568" t="n"/>
      <c r="DP287" s="568" t="n"/>
    </row>
    <row customFormat="1" customHeight="1" ht="15" r="288" s="535">
      <c r="A288" s="415" t="inlineStr">
        <is>
          <t>K999999016</t>
        </is>
      </c>
      <c r="B288" s="532" t="n">
        <v>5100300045</v>
      </c>
      <c r="C288" s="404" t="inlineStr">
        <is>
          <t>COGNAC</t>
        </is>
      </c>
      <c r="D288" s="487" t="inlineStr">
        <is>
          <t>KOI SMALL BELT</t>
        </is>
      </c>
      <c r="E288" s="415" t="inlineStr">
        <is>
          <t>COGNAC</t>
        </is>
      </c>
      <c r="F288" s="415" t="inlineStr">
        <is>
          <t>Core</t>
        </is>
      </c>
      <c r="G288" s="405" t="n"/>
      <c r="H288" s="484" t="n"/>
      <c r="I288" s="487" t="n"/>
      <c r="J288" s="415" t="inlineStr">
        <is>
          <t>ACCESSORIES</t>
        </is>
      </c>
      <c r="K288" s="536" t="n">
        <v>42033000</v>
      </c>
      <c r="L288" s="415" t="inlineStr">
        <is>
          <t>Belts and bandoliers, of leather or composition leather</t>
        </is>
      </c>
      <c r="M288" s="410" t="inlineStr">
        <is>
          <t>UNISEX</t>
        </is>
      </c>
      <c r="N288" s="487" t="n"/>
      <c r="O288" s="486" t="n"/>
      <c r="P288" s="486" t="inlineStr">
        <is>
          <t>NON BLEACH</t>
        </is>
      </c>
      <c r="Q288" s="443" t="n"/>
      <c r="R288" s="443" t="n"/>
      <c r="S288" s="508" t="inlineStr">
        <is>
          <t>BELT</t>
        </is>
      </c>
      <c r="T288" s="416" t="inlineStr">
        <is>
          <t>85-100</t>
        </is>
      </c>
      <c r="U288" s="416" t="inlineStr">
        <is>
          <t>-</t>
        </is>
      </c>
      <c r="V288" s="443" t="inlineStr">
        <is>
          <t>C/O SS17</t>
        </is>
      </c>
      <c r="W288" s="443" t="inlineStr">
        <is>
          <t>C/O SS17</t>
        </is>
      </c>
      <c r="X288" s="508" t="inlineStr">
        <is>
          <t>ROYAL CORE</t>
        </is>
      </c>
      <c r="Y288" s="444" t="inlineStr">
        <is>
          <t>NETHERLANDS</t>
        </is>
      </c>
      <c r="Z288" s="428" t="inlineStr">
        <is>
          <t>ARTIE</t>
        </is>
      </c>
      <c r="AA288" s="428" t="inlineStr">
        <is>
          <t>ARTIE</t>
        </is>
      </c>
      <c r="AB288" s="428" t="inlineStr">
        <is>
          <t>-</t>
        </is>
      </c>
      <c r="AC288" s="487" t="n"/>
      <c r="AD288" s="443" t="n"/>
      <c r="AE288" s="443" t="n"/>
      <c r="AF288" s="443" t="n"/>
      <c r="AG288" s="443" t="n"/>
      <c r="AH288" s="443" t="inlineStr">
        <is>
          <t xml:space="preserve">0% Sustainable </t>
        </is>
      </c>
      <c r="AI288" s="443" t="inlineStr">
        <is>
          <t>100% Leather</t>
        </is>
      </c>
      <c r="AJ288" s="443" t="n"/>
      <c r="AK288" s="443" t="n"/>
      <c r="AL288" s="443" t="n"/>
      <c r="AM288" s="443" t="n"/>
      <c r="AN288" s="443" t="n"/>
      <c r="AO288" s="443" t="n"/>
      <c r="AP288" s="419" t="n"/>
      <c r="AQ288" s="419" t="n"/>
      <c r="AR288" s="420" t="n"/>
      <c r="AS288" s="446" t="n"/>
      <c r="AT288" s="421" t="inlineStr">
        <is>
          <t>EUR</t>
        </is>
      </c>
      <c r="AU288" s="421" t="inlineStr">
        <is>
          <t>FOB</t>
        </is>
      </c>
      <c r="AV288" s="421" t="inlineStr">
        <is>
          <t>30 DAYS NETT</t>
        </is>
      </c>
      <c r="AW288" s="421" t="inlineStr">
        <is>
          <t>cfmd</t>
        </is>
      </c>
      <c r="AX288" s="421">
        <f>IFERROR((BI288*(1-[1]Assumptions!$K$3))*(1-BG288),0)</f>
        <v/>
      </c>
      <c r="AY288" s="421" t="n"/>
      <c r="AZ288" s="421" t="n"/>
      <c r="BA288" s="421" t="n">
        <v>7.4</v>
      </c>
      <c r="BB288" s="422">
        <f>IFERROR(((IF(BA288&gt;0, BA288, IF(AZ288&gt;0, AZ288, 0))))*INDEX(Assumptions!$B:$B,MATCH(Y288,Assumptions!$A:$A,0)),0)</f>
        <v/>
      </c>
      <c r="BC288" s="422">
        <f>IFERROR(((IF(BA288&gt;0, BA288, IF(AZ288&gt;0, AZ288, 0))))*INDEX(Assumptions!$C:$C,MATCH(Y288,Assumptions!$A:$A,0)),0)</f>
        <v/>
      </c>
      <c r="BD288" s="422">
        <f>IFERROR(((IF(BA288&gt;0, BA288, IF(AZ288&gt;0, AZ288, 0))))*INDEX(Assumptions!$D:$D,MATCH(Y288,Assumptions!$A:$A,0)),0)</f>
        <v/>
      </c>
      <c r="BE288" s="422">
        <f>IFERROR(((IF(BA288&gt;0, BA288, IF(AZ288&gt;0, AZ288, 0))))*INDEX(Assumptions!$G:$G,MATCH(Z288,Assumptions!$F:$F,0)),0)</f>
        <v/>
      </c>
      <c r="BF288" s="422">
        <f>SUM(BB288:BE288)</f>
        <v/>
      </c>
      <c r="BG288" s="423">
        <f>IFERROR(INDEX(Assumptions!$B:$B,MATCH(Y288,Assumptions!$A:$A,0))+INDEX(Assumptions!$C:$C,MATCH(Y288,Assumptions!$A:$A,0))+INDEX(Assumptions!$D:$D,MATCH(Y288,Assumptions!$A:$A,0))+INDEX(Assumptions!$G:$G,MATCH(Z288,Assumptions!$F:$F,0)),0)</f>
        <v/>
      </c>
      <c r="BH288" s="421">
        <f>((IF(BA288&gt;0, BA288, IF(AZ288&gt;0, AZ288, 0))))+BF288</f>
        <v/>
      </c>
      <c r="BI288" s="421">
        <f>BL288/BK288</f>
        <v/>
      </c>
      <c r="BJ288" s="421">
        <f>BL288/2.38</f>
        <v/>
      </c>
      <c r="BK288" s="508" t="n">
        <v>2.5</v>
      </c>
      <c r="BL288" s="421" t="n">
        <v>39.95</v>
      </c>
      <c r="BM288" s="510">
        <f>IF(SUM(AZ288:BA288)=0,0,(BI288-BH288)/BI288)</f>
        <v/>
      </c>
      <c r="BN288" s="421">
        <f>AY288*CA288</f>
        <v/>
      </c>
      <c r="BO288" s="421" t="n"/>
      <c r="BP288" s="421" t="n"/>
      <c r="BQ288" s="679" t="n">
        <v>42524</v>
      </c>
      <c r="BR288" s="448" t="n"/>
      <c r="BS288" s="448" t="n"/>
      <c r="BT288" s="427" t="n">
        <v>0</v>
      </c>
      <c r="BU288" s="448" t="n"/>
      <c r="BV288" s="448" t="n"/>
      <c r="BW288" s="448" t="n"/>
      <c r="BX288" s="448" t="n"/>
      <c r="BY288" s="428" t="n"/>
      <c r="BZ288" s="428" t="n"/>
      <c r="CA288" s="429" t="n">
        <v>0</v>
      </c>
      <c r="CB288" s="429" t="n">
        <v>90</v>
      </c>
      <c r="CC288" s="429" t="n"/>
      <c r="CD288" s="430" t="inlineStr">
        <is>
          <t>N/A</t>
        </is>
      </c>
      <c r="CE288" s="430" t="n"/>
      <c r="CF288" s="675" t="n"/>
      <c r="CG288" s="675" t="n"/>
      <c r="CH288" s="676" t="inlineStr">
        <is>
          <t>N/A</t>
        </is>
      </c>
      <c r="CI288" s="676" t="n"/>
      <c r="CJ288" s="433" t="n"/>
      <c r="CK288" s="677" t="n"/>
      <c r="CL288" s="436" t="n"/>
      <c r="CM288" s="436" t="n"/>
      <c r="CN288" s="435" t="n"/>
      <c r="CO288" s="435" t="n"/>
      <c r="CP288" s="435" t="n"/>
      <c r="CQ288" s="430" t="n"/>
      <c r="CR288" s="430" t="n"/>
      <c r="CS288" s="429" t="n"/>
      <c r="CT288" s="430" t="n"/>
      <c r="CU288" s="430" t="n"/>
      <c r="CV288" s="676" t="n"/>
      <c r="CW288" s="438" t="n"/>
      <c r="CX288" s="438" t="n"/>
      <c r="CY288" s="438" t="n">
        <v>80</v>
      </c>
      <c r="CZ288" s="439">
        <f>CY288*AR288</f>
        <v/>
      </c>
      <c r="DA288" s="438" t="n"/>
      <c r="DB288" s="438" t="n"/>
      <c r="DC288" s="438" t="n"/>
      <c r="DD288" s="438" t="n">
        <v>4013355</v>
      </c>
      <c r="DE288" s="678">
        <f>CY288*BI288</f>
        <v/>
      </c>
      <c r="DF288" s="678">
        <f>DE288-(CY288*BH288)</f>
        <v/>
      </c>
      <c r="DG288" s="568" t="n"/>
      <c r="DH288" s="568" t="n"/>
      <c r="DI288" s="568" t="n"/>
      <c r="DJ288" s="568" t="n"/>
      <c r="DK288" s="568" t="n"/>
      <c r="DL288" s="568" t="n"/>
      <c r="DM288" s="568" t="n"/>
      <c r="DN288" s="568" t="n"/>
      <c r="DO288" s="568" t="n"/>
      <c r="DP288" s="568" t="n"/>
    </row>
    <row customFormat="1" customHeight="1" ht="15" r="289" s="584">
      <c r="A289" s="415" t="inlineStr">
        <is>
          <t>K999999017</t>
        </is>
      </c>
      <c r="B289" s="532" t="n">
        <v>5100300046</v>
      </c>
      <c r="C289" s="404" t="inlineStr">
        <is>
          <t>BLACK</t>
        </is>
      </c>
      <c r="D289" s="487" t="inlineStr">
        <is>
          <t>KOI SMALL BELT</t>
        </is>
      </c>
      <c r="E289" s="415" t="inlineStr">
        <is>
          <t>BLACK</t>
        </is>
      </c>
      <c r="F289" s="415" t="inlineStr">
        <is>
          <t>Core</t>
        </is>
      </c>
      <c r="G289" s="405" t="n"/>
      <c r="H289" s="484" t="n"/>
      <c r="I289" s="487" t="n"/>
      <c r="J289" s="415" t="inlineStr">
        <is>
          <t>ACCESSORIES</t>
        </is>
      </c>
      <c r="K289" s="536" t="n">
        <v>42033000</v>
      </c>
      <c r="L289" s="415" t="inlineStr">
        <is>
          <t>Belts and bandoliers, of leather or composition leather</t>
        </is>
      </c>
      <c r="M289" s="410" t="inlineStr">
        <is>
          <t>UNISEX</t>
        </is>
      </c>
      <c r="N289" s="487" t="n"/>
      <c r="O289" s="486" t="n"/>
      <c r="P289" s="486" t="inlineStr">
        <is>
          <t>NON BLEACH</t>
        </is>
      </c>
      <c r="Q289" s="443" t="n"/>
      <c r="R289" s="443" t="n"/>
      <c r="S289" s="508" t="inlineStr">
        <is>
          <t>BELT</t>
        </is>
      </c>
      <c r="T289" s="416" t="inlineStr">
        <is>
          <t>85-100</t>
        </is>
      </c>
      <c r="U289" s="416" t="inlineStr">
        <is>
          <t>-</t>
        </is>
      </c>
      <c r="V289" s="443" t="inlineStr">
        <is>
          <t>C/O SS17</t>
        </is>
      </c>
      <c r="W289" s="443" t="inlineStr">
        <is>
          <t>C/O SS17</t>
        </is>
      </c>
      <c r="X289" s="508" t="inlineStr">
        <is>
          <t>ROYAL CORE</t>
        </is>
      </c>
      <c r="Y289" s="444" t="inlineStr">
        <is>
          <t>NETHERLANDS</t>
        </is>
      </c>
      <c r="Z289" s="428" t="inlineStr">
        <is>
          <t>ARTIE</t>
        </is>
      </c>
      <c r="AA289" s="428" t="inlineStr">
        <is>
          <t>ARTIE</t>
        </is>
      </c>
      <c r="AB289" s="428" t="inlineStr">
        <is>
          <t>-</t>
        </is>
      </c>
      <c r="AC289" s="487" t="n"/>
      <c r="AD289" s="443" t="n"/>
      <c r="AE289" s="443" t="n"/>
      <c r="AF289" s="443" t="n"/>
      <c r="AG289" s="443" t="n"/>
      <c r="AH289" s="443" t="inlineStr">
        <is>
          <t xml:space="preserve">0% Sustainable </t>
        </is>
      </c>
      <c r="AI289" s="443" t="inlineStr">
        <is>
          <t>100% Leather</t>
        </is>
      </c>
      <c r="AJ289" s="443" t="n"/>
      <c r="AK289" s="443" t="n"/>
      <c r="AL289" s="443" t="n"/>
      <c r="AM289" s="443" t="n"/>
      <c r="AN289" s="443" t="n"/>
      <c r="AO289" s="443" t="n"/>
      <c r="AP289" s="419" t="n"/>
      <c r="AQ289" s="419" t="n"/>
      <c r="AR289" s="420" t="n"/>
      <c r="AS289" s="446" t="n"/>
      <c r="AT289" s="421" t="inlineStr">
        <is>
          <t>EUR</t>
        </is>
      </c>
      <c r="AU289" s="421" t="inlineStr">
        <is>
          <t>FOB</t>
        </is>
      </c>
      <c r="AV289" s="421" t="inlineStr">
        <is>
          <t>30 DAYS NETT</t>
        </is>
      </c>
      <c r="AW289" s="421" t="inlineStr">
        <is>
          <t>cfmd</t>
        </is>
      </c>
      <c r="AX289" s="421">
        <f>IFERROR((BI289*(1-[1]Assumptions!$K$3))*(1-BG289),0)</f>
        <v/>
      </c>
      <c r="AY289" s="421" t="n"/>
      <c r="AZ289" s="421" t="n"/>
      <c r="BA289" s="421" t="n">
        <v>7.4</v>
      </c>
      <c r="BB289" s="422">
        <f>IFERROR(((IF(BA289&gt;0, BA289, IF(AZ289&gt;0, AZ289, 0))))*INDEX(Assumptions!$B:$B,MATCH(Y289,Assumptions!$A:$A,0)),0)</f>
        <v/>
      </c>
      <c r="BC289" s="422">
        <f>IFERROR(((IF(BA289&gt;0, BA289, IF(AZ289&gt;0, AZ289, 0))))*INDEX(Assumptions!$C:$C,MATCH(Y289,Assumptions!$A:$A,0)),0)</f>
        <v/>
      </c>
      <c r="BD289" s="422">
        <f>IFERROR(((IF(BA289&gt;0, BA289, IF(AZ289&gt;0, AZ289, 0))))*INDEX(Assumptions!$D:$D,MATCH(Y289,Assumptions!$A:$A,0)),0)</f>
        <v/>
      </c>
      <c r="BE289" s="422">
        <f>IFERROR(((IF(BA289&gt;0, BA289, IF(AZ289&gt;0, AZ289, 0))))*INDEX(Assumptions!$G:$G,MATCH(Z289,Assumptions!$F:$F,0)),0)</f>
        <v/>
      </c>
      <c r="BF289" s="422">
        <f>SUM(BB289:BE289)</f>
        <v/>
      </c>
      <c r="BG289" s="423">
        <f>IFERROR(INDEX(Assumptions!$B:$B,MATCH(Y289,Assumptions!$A:$A,0))+INDEX(Assumptions!$C:$C,MATCH(Y289,Assumptions!$A:$A,0))+INDEX(Assumptions!$D:$D,MATCH(Y289,Assumptions!$A:$A,0))+INDEX(Assumptions!$G:$G,MATCH(Z289,Assumptions!$F:$F,0)),0)</f>
        <v/>
      </c>
      <c r="BH289" s="421">
        <f>((IF(BA289&gt;0, BA289, IF(AZ289&gt;0, AZ289, 0))))+BF289</f>
        <v/>
      </c>
      <c r="BI289" s="421">
        <f>BL289/BK289</f>
        <v/>
      </c>
      <c r="BJ289" s="421">
        <f>BL289/2.38</f>
        <v/>
      </c>
      <c r="BK289" s="508" t="n">
        <v>2.5</v>
      </c>
      <c r="BL289" s="421" t="n">
        <v>39.95</v>
      </c>
      <c r="BM289" s="510">
        <f>IF(SUM(AZ289:BA289)=0,0,(BI289-BH289)/BI289)</f>
        <v/>
      </c>
      <c r="BN289" s="421">
        <f>AY289*CA289</f>
        <v/>
      </c>
      <c r="BO289" s="421" t="n"/>
      <c r="BP289" s="421" t="n"/>
      <c r="BQ289" s="679" t="n">
        <v>42524</v>
      </c>
      <c r="BR289" s="448" t="n"/>
      <c r="BS289" s="448" t="n"/>
      <c r="BT289" s="427" t="n">
        <v>0</v>
      </c>
      <c r="BU289" s="448" t="n"/>
      <c r="BV289" s="448" t="n"/>
      <c r="BW289" s="448" t="n"/>
      <c r="BX289" s="448" t="n"/>
      <c r="BY289" s="428" t="n"/>
      <c r="BZ289" s="428" t="n"/>
      <c r="CA289" s="429" t="n">
        <v>0</v>
      </c>
      <c r="CB289" s="429" t="n">
        <v>90</v>
      </c>
      <c r="CC289" s="429" t="n"/>
      <c r="CD289" s="430" t="inlineStr">
        <is>
          <t>N/A</t>
        </is>
      </c>
      <c r="CE289" s="430" t="n"/>
      <c r="CF289" s="675" t="n"/>
      <c r="CG289" s="675" t="n"/>
      <c r="CH289" s="676" t="inlineStr">
        <is>
          <t>N/A</t>
        </is>
      </c>
      <c r="CI289" s="676" t="n"/>
      <c r="CJ289" s="433" t="n"/>
      <c r="CK289" s="677" t="n"/>
      <c r="CL289" s="436" t="n"/>
      <c r="CM289" s="436" t="n"/>
      <c r="CN289" s="435" t="n"/>
      <c r="CO289" s="435" t="n"/>
      <c r="CP289" s="435" t="n"/>
      <c r="CQ289" s="430" t="n"/>
      <c r="CR289" s="430" t="n"/>
      <c r="CS289" s="429" t="n"/>
      <c r="CT289" s="430" t="n"/>
      <c r="CU289" s="430" t="n"/>
      <c r="CV289" s="676" t="n"/>
      <c r="CW289" s="438" t="n"/>
      <c r="CX289" s="438" t="n"/>
      <c r="CY289" s="438" t="n">
        <v>73</v>
      </c>
      <c r="CZ289" s="439">
        <f>CY289*AR289</f>
        <v/>
      </c>
      <c r="DA289" s="438" t="n"/>
      <c r="DB289" s="438" t="n"/>
      <c r="DC289" s="438" t="n"/>
      <c r="DD289" s="438" t="n">
        <v>4013358</v>
      </c>
      <c r="DE289" s="678">
        <f>CY289*BI289</f>
        <v/>
      </c>
      <c r="DF289" s="678">
        <f>DE289-(CY289*BH289)</f>
        <v/>
      </c>
      <c r="DG289" s="535" t="n"/>
      <c r="DH289" s="535" t="n"/>
      <c r="DI289" s="535" t="n"/>
      <c r="DJ289" s="535" t="n"/>
      <c r="DK289" s="535" t="n"/>
      <c r="DL289" s="535" t="n"/>
      <c r="DM289" s="535" t="n"/>
      <c r="DN289" s="535" t="n"/>
      <c r="DO289" s="535" t="n"/>
      <c r="DP289" s="535" t="n"/>
    </row>
    <row customFormat="1" customHeight="1" ht="15" r="290" s="535">
      <c r="A290" s="464" t="n"/>
      <c r="B290" s="464" t="n"/>
      <c r="C290" s="454" t="n"/>
      <c r="D290" s="521" t="inlineStr">
        <is>
          <t>LUDWIG</t>
        </is>
      </c>
      <c r="E290" s="521" t="inlineStr">
        <is>
          <t>ECRU</t>
        </is>
      </c>
      <c r="F290" s="464" t="n"/>
      <c r="G290" s="522" t="inlineStr">
        <is>
          <t>x</t>
        </is>
      </c>
      <c r="H290" s="674" t="n">
        <v>42578</v>
      </c>
      <c r="I290" s="521" t="n"/>
      <c r="J290" s="521" t="inlineStr">
        <is>
          <t>PANTS</t>
        </is>
      </c>
      <c r="K290" s="521" t="n"/>
      <c r="L290" s="521" t="n"/>
      <c r="M290" s="458" t="inlineStr">
        <is>
          <t>MEN</t>
        </is>
      </c>
      <c r="N290" s="521" t="n"/>
      <c r="O290" s="491" t="n"/>
      <c r="P290" s="491" t="n"/>
      <c r="Q290" s="492" t="n"/>
      <c r="R290" s="492" t="n"/>
      <c r="S290" s="492" t="inlineStr">
        <is>
          <t>BASED ON HERRICK</t>
        </is>
      </c>
      <c r="T290" s="492" t="n"/>
      <c r="U290" s="492" t="n"/>
      <c r="V290" s="492" t="n"/>
      <c r="W290" s="492" t="n"/>
      <c r="X290" s="492" t="n"/>
      <c r="Y290" s="493" t="inlineStr">
        <is>
          <t>TURKEY</t>
        </is>
      </c>
      <c r="Z290" s="493" t="inlineStr">
        <is>
          <t>ARTLAB</t>
        </is>
      </c>
      <c r="AA290" s="493" t="inlineStr">
        <is>
          <t>ARTLAB</t>
        </is>
      </c>
      <c r="AB290" s="494" t="n"/>
      <c r="AC290" s="521" t="n"/>
      <c r="AD290" s="492" t="inlineStr">
        <is>
          <t>ORTA</t>
        </is>
      </c>
      <c r="AE290" s="462" t="inlineStr">
        <is>
          <t>ORTA 0003</t>
        </is>
      </c>
      <c r="AF290" s="462" t="n"/>
      <c r="AG290" s="462" t="n"/>
      <c r="AH290" s="492" t="n"/>
      <c r="AI290" s="492" t="n"/>
      <c r="AJ290" s="492" t="n"/>
      <c r="AK290" s="492" t="n"/>
      <c r="AL290" s="492" t="n"/>
      <c r="AM290" s="492" t="n"/>
      <c r="AN290" s="492" t="n"/>
      <c r="AO290" s="492" t="n"/>
      <c r="AP290" s="466" t="n"/>
      <c r="AQ290" s="466" t="n"/>
      <c r="AR290" s="466" t="n"/>
      <c r="AS290" s="495" t="inlineStr">
        <is>
          <t>HH</t>
        </is>
      </c>
      <c r="AT290" s="495" t="n"/>
      <c r="AU290" s="465" t="n"/>
      <c r="AV290" s="465" t="n"/>
      <c r="AW290" s="465" t="n"/>
      <c r="AX290" s="465">
        <f>IFERROR((BI290*(1-[1]Assumptions!$K$3))*(1-BG290),0)</f>
        <v/>
      </c>
      <c r="AY290" s="465" t="n"/>
      <c r="AZ290" s="465" t="n"/>
      <c r="BA290" s="465" t="n"/>
      <c r="BB290" s="468">
        <f>IFERROR(((IF(BA290&gt;0, BA290, IF(AY290&gt;0, AY290, IF(AZ290&gt;0, AZ290, 0)))))*INDEX(Assumptions!$B:$B,MATCH(Y290,Assumptions!$A:$A,0)),0)</f>
        <v/>
      </c>
      <c r="BC290" s="468">
        <f>IFERROR(((IF(BA290&gt;0, BA290, IF(AY290&gt;0, AY290, IF(AZ290&gt;0, AZ290, 0)))))*INDEX(Assumptions!$C:$C,MATCH(Y290,Assumptions!$A:$A,0)),0)</f>
        <v/>
      </c>
      <c r="BD290" s="468">
        <f>IFERROR(((IF(BA290&gt;0, BA290, IF(AY290&gt;0, AY290, IF(AZ290&gt;0, AZ290, 0)))))*INDEX(Assumptions!$D:$D,MATCH(Y290,Assumptions!$A:$A,0)),0)</f>
        <v/>
      </c>
      <c r="BE290" s="468">
        <f>IFERROR(((IF(BA290&gt;0, BA290, IF(AY290&gt;0, AY290, IF(AZ290&gt;0, AZ290, 0)))))*INDEX(Assumptions!$G:$G,MATCH(Z290,Assumptions!$F:$F,0)),0)</f>
        <v/>
      </c>
      <c r="BF290" s="468">
        <f>SUM(BB290:BE290)</f>
        <v/>
      </c>
      <c r="BG290" s="469">
        <f>IFERROR(INDEX(Assumptions!$B:$B,MATCH(Y290,Assumptions!$A:$A,0))+INDEX(Assumptions!$C:$C,MATCH(Y290,Assumptions!$A:$A,0))+INDEX(Assumptions!$D:$D,MATCH(Y290,Assumptions!$A:$A,0))+INDEX(Assumptions!$G:$G,MATCH(Z290,Assumptions!$F:$F,0)),0)</f>
        <v/>
      </c>
      <c r="BH290" s="465">
        <f>((IF(BA290&gt;0, BA290, IF(AY290&gt;0, AY290, IF(AZ290&gt;0, AZ290, 0)))))+BF290</f>
        <v/>
      </c>
      <c r="BI290" s="465">
        <f>BL290/BK290</f>
        <v/>
      </c>
      <c r="BJ290" s="465">
        <f>BL290/2.38</f>
        <v/>
      </c>
      <c r="BK290" s="462" t="n">
        <v>2.5</v>
      </c>
      <c r="BL290" s="465" t="n">
        <v>129.95</v>
      </c>
      <c r="BM290" s="523">
        <f>IF(SUM(AZ290:BA290)=0,0,(BI290-BH290)/BI290)</f>
        <v/>
      </c>
      <c r="BN290" s="465">
        <f>AY290*CA290</f>
        <v/>
      </c>
      <c r="BO290" s="465" t="n"/>
      <c r="BP290" s="465" t="n"/>
      <c r="BQ290" s="685" t="n">
        <v>42571</v>
      </c>
      <c r="BR290" s="497" t="n"/>
      <c r="BS290" s="497" t="n"/>
      <c r="BT290" s="472" t="inlineStr">
        <is>
          <t>1</t>
        </is>
      </c>
      <c r="BU290" s="497" t="n"/>
      <c r="BV290" s="497" t="n"/>
      <c r="BW290" s="497" t="n"/>
      <c r="BX290" s="497" t="n">
        <v>42650</v>
      </c>
      <c r="BY290" s="494" t="n"/>
      <c r="BZ290" s="494" t="n"/>
      <c r="CA290" s="462" t="n"/>
      <c r="CB290" s="473" t="n"/>
      <c r="CC290" s="473" t="n"/>
      <c r="CD290" s="473" t="n"/>
      <c r="CE290" s="474" t="n"/>
      <c r="CF290" s="681" t="n"/>
      <c r="CG290" s="681" t="n"/>
      <c r="CH290" s="682" t="n"/>
      <c r="CI290" s="682" t="n"/>
      <c r="CJ290" s="477" t="n"/>
      <c r="CK290" s="683" t="n"/>
      <c r="CL290" s="479" t="n"/>
      <c r="CM290" s="479" t="n"/>
      <c r="CN290" s="480" t="n"/>
      <c r="CO290" s="480" t="n"/>
      <c r="CP290" s="480" t="n"/>
      <c r="CQ290" s="474" t="n"/>
      <c r="CR290" s="474" t="n"/>
      <c r="CS290" s="429" t="n"/>
      <c r="CT290" s="474" t="n"/>
      <c r="CU290" s="474" t="n"/>
      <c r="CV290" s="682" t="n"/>
      <c r="CW290" s="481" t="n"/>
      <c r="CX290" s="481" t="n"/>
      <c r="CY290" s="481" t="n"/>
      <c r="CZ290" s="481">
        <f>CY290*AR290</f>
        <v/>
      </c>
      <c r="DA290" s="481" t="n"/>
      <c r="DB290" s="481" t="n"/>
      <c r="DC290" s="481" t="n"/>
      <c r="DD290" s="481" t="inlineStr">
        <is>
          <t>-</t>
        </is>
      </c>
      <c r="DE290" s="684">
        <f>CY290*BI290</f>
        <v/>
      </c>
      <c r="DF290" s="684">
        <f>DE290-(CY290*BH290)</f>
        <v/>
      </c>
    </row>
    <row customFormat="1" customHeight="1" ht="15" r="291" s="535">
      <c r="A291" s="521" t="n"/>
      <c r="B291" s="521" t="n"/>
      <c r="C291" s="454" t="n"/>
      <c r="D291" s="521" t="inlineStr">
        <is>
          <t>LANA</t>
        </is>
      </c>
      <c r="E291" s="521" t="inlineStr">
        <is>
          <t>FOREST NIGHT</t>
        </is>
      </c>
      <c r="F291" s="464" t="n"/>
      <c r="G291" s="522" t="inlineStr">
        <is>
          <t>x</t>
        </is>
      </c>
      <c r="H291" s="484" t="n">
        <v>42593</v>
      </c>
      <c r="I291" s="521" t="n"/>
      <c r="J291" s="521" t="inlineStr">
        <is>
          <t>SHIRT</t>
        </is>
      </c>
      <c r="K291" s="521" t="n"/>
      <c r="L291" s="521" t="n"/>
      <c r="M291" s="458" t="inlineStr">
        <is>
          <t>WOMEN</t>
        </is>
      </c>
      <c r="N291" s="521" t="n"/>
      <c r="O291" s="491" t="n"/>
      <c r="P291" s="491" t="n"/>
      <c r="Q291" s="492" t="n"/>
      <c r="R291" s="492" t="n"/>
      <c r="S291" s="492" t="inlineStr">
        <is>
          <t>WOOL SHIRT</t>
        </is>
      </c>
      <c r="T291" s="492" t="n"/>
      <c r="U291" s="492" t="n"/>
      <c r="V291" s="492" t="n"/>
      <c r="W291" s="492" t="n"/>
      <c r="X291" s="492" t="n"/>
      <c r="Y291" s="493" t="inlineStr">
        <is>
          <t>INDIA</t>
        </is>
      </c>
      <c r="Z291" s="494" t="inlineStr">
        <is>
          <t>INDYBLU</t>
        </is>
      </c>
      <c r="AA291" s="494" t="inlineStr">
        <is>
          <t>BHA</t>
        </is>
      </c>
      <c r="AB291" s="494" t="n"/>
      <c r="AC291" s="492" t="inlineStr">
        <is>
          <t>WOOL</t>
        </is>
      </c>
      <c r="AD291" s="492" t="inlineStr">
        <is>
          <t>TBC INDIA</t>
        </is>
      </c>
      <c r="AE291" s="492" t="inlineStr">
        <is>
          <t>KOI/AW17/BILKTX/001</t>
        </is>
      </c>
      <c r="AF291" s="492" t="n"/>
      <c r="AG291" s="492" t="n"/>
      <c r="AH291" s="492" t="n"/>
      <c r="AI291" s="492" t="inlineStr">
        <is>
          <t>70% Recycled wool, 30% other fibres</t>
        </is>
      </c>
      <c r="AJ291" s="492" t="inlineStr">
        <is>
          <t>350g</t>
        </is>
      </c>
      <c r="AK291" s="492" t="inlineStr">
        <is>
          <t>EUR 6.0/mt</t>
        </is>
      </c>
      <c r="AL291" s="492" t="inlineStr">
        <is>
          <t>Sampling = 100mt / bulk = 1200mt</t>
        </is>
      </c>
      <c r="AM291" s="492" t="inlineStr">
        <is>
          <t>4wk sampling / 6wk bulk</t>
        </is>
      </c>
      <c r="AN291" s="492" t="inlineStr">
        <is>
          <t>SUPPLIER NEEDS TO ORDER</t>
        </is>
      </c>
      <c r="AO291" s="492" t="n"/>
      <c r="AP291" s="466" t="n"/>
      <c r="AQ291" s="466" t="n"/>
      <c r="AR291" s="466" t="n"/>
      <c r="AS291" s="495" t="n"/>
      <c r="AT291" s="495" t="n"/>
      <c r="AU291" s="465" t="n"/>
      <c r="AV291" s="465" t="n"/>
      <c r="AW291" s="465" t="inlineStr">
        <is>
          <t>na</t>
        </is>
      </c>
      <c r="AX291" s="465">
        <f>IFERROR((BI291*(1-[1]Assumptions!$K$3))*(1-BG291),0)</f>
        <v/>
      </c>
      <c r="AY291" s="495" t="n">
        <v>25</v>
      </c>
      <c r="AZ291" s="495" t="n"/>
      <c r="BA291" s="465" t="n">
        <v>26.2</v>
      </c>
      <c r="BB291" s="468">
        <f>IFERROR(((IF(BA291&gt;0, BA291, IF(AY291&gt;0, AY291, IF(AZ291&gt;0, AZ291, 0)))))*INDEX(Assumptions!$B:$B,MATCH(Y291,Assumptions!$A:$A,0)),0)</f>
        <v/>
      </c>
      <c r="BC291" s="468">
        <f>IFERROR(((IF(BA291&gt;0, BA291, IF(AY291&gt;0, AY291, IF(AZ291&gt;0, AZ291, 0)))))*INDEX(Assumptions!$C:$C,MATCH(Y291,Assumptions!$A:$A,0)),0)</f>
        <v/>
      </c>
      <c r="BD291" s="468">
        <f>IFERROR(((IF(BA291&gt;0, BA291, IF(AY291&gt;0, AY291, IF(AZ291&gt;0, AZ291, 0)))))*INDEX(Assumptions!$D:$D,MATCH(Y291,Assumptions!$A:$A,0)),0)</f>
        <v/>
      </c>
      <c r="BE291" s="468">
        <f>IFERROR(((IF(BA291&gt;0, BA291, IF(AY291&gt;0, AY291, IF(AZ291&gt;0, AZ291, 0)))))*INDEX(Assumptions!$G:$G,MATCH(Z291,Assumptions!$F:$F,0)),0)</f>
        <v/>
      </c>
      <c r="BF291" s="468">
        <f>SUM(BB291:BE291)</f>
        <v/>
      </c>
      <c r="BG291" s="469">
        <f>IFERROR(INDEX(Assumptions!$B:$B,MATCH(Y291,Assumptions!$A:$A,0))+INDEX(Assumptions!$C:$C,MATCH(Y291,Assumptions!$A:$A,0))+INDEX(Assumptions!$D:$D,MATCH(Y291,Assumptions!$A:$A,0))+INDEX(Assumptions!$G:$G,MATCH(Z291,Assumptions!$F:$F,0)),0)</f>
        <v/>
      </c>
      <c r="BH291" s="465">
        <f>((IF(BA291&gt;0, BA291, IF(AY291&gt;0, AY291, IF(AZ291&gt;0, AZ291, 0)))))+BF291</f>
        <v/>
      </c>
      <c r="BI291" s="465">
        <f>BL291/BK291</f>
        <v/>
      </c>
      <c r="BJ291" s="465">
        <f>BL291/2.38</f>
        <v/>
      </c>
      <c r="BK291" s="462" t="n">
        <v>2.5</v>
      </c>
      <c r="BL291" s="465" t="n">
        <v>139.95</v>
      </c>
      <c r="BM291" s="523">
        <f>IF(SUM(AZ291:BA291)=0,0,(BI291-BH291)/BI291)</f>
        <v/>
      </c>
      <c r="BN291" s="465">
        <f>AY291*CA291</f>
        <v/>
      </c>
      <c r="BO291" s="465" t="n"/>
      <c r="BP291" s="465" t="n"/>
      <c r="BQ291" s="685" t="n">
        <v>42535</v>
      </c>
      <c r="BR291" s="497" t="n"/>
      <c r="BS291" s="497" t="n"/>
      <c r="BT291" s="472" t="n">
        <v>0</v>
      </c>
      <c r="BU291" s="497" t="inlineStr">
        <is>
          <t>nvt</t>
        </is>
      </c>
      <c r="BV291" s="497" t="n"/>
      <c r="BW291" s="497" t="n"/>
      <c r="BX291" s="497" t="n">
        <v>42650</v>
      </c>
      <c r="BY291" s="497" t="inlineStr">
        <is>
          <t>When Giselle approved, pls. proceed for sms</t>
        </is>
      </c>
      <c r="BZ291" s="497" t="n"/>
      <c r="CA291" s="462" t="n"/>
      <c r="CB291" s="473" t="n"/>
      <c r="CC291" s="473" t="n"/>
      <c r="CD291" s="474" t="n"/>
      <c r="CE291" s="474" t="n"/>
      <c r="CF291" s="681" t="n"/>
      <c r="CG291" s="681" t="n"/>
      <c r="CH291" s="682" t="n"/>
      <c r="CI291" s="682" t="n"/>
      <c r="CJ291" s="477" t="n"/>
      <c r="CK291" s="683" t="n"/>
      <c r="CL291" s="479" t="n"/>
      <c r="CM291" s="479" t="n"/>
      <c r="CN291" s="480" t="n"/>
      <c r="CO291" s="480" t="n"/>
      <c r="CP291" s="480" t="n"/>
      <c r="CQ291" s="474" t="n"/>
      <c r="CR291" s="474" t="n"/>
      <c r="CS291" s="429" t="n"/>
      <c r="CT291" s="474" t="n"/>
      <c r="CU291" s="474" t="n"/>
      <c r="CV291" s="682" t="n"/>
      <c r="CW291" s="481" t="n"/>
      <c r="CX291" s="481" t="n"/>
      <c r="CY291" s="481" t="n"/>
      <c r="CZ291" s="481">
        <f>CY291*AR291</f>
        <v/>
      </c>
      <c r="DA291" s="481" t="n"/>
      <c r="DB291" s="481" t="n"/>
      <c r="DC291" s="481" t="n"/>
      <c r="DD291" s="481" t="inlineStr">
        <is>
          <t>-</t>
        </is>
      </c>
      <c r="DE291" s="684">
        <f>CY291*BI291</f>
        <v/>
      </c>
      <c r="DF291" s="684">
        <f>DE291-(CY291*BH291)</f>
        <v/>
      </c>
    </row>
    <row customFormat="1" customHeight="1" ht="15" r="292" s="535">
      <c r="A292" s="464" t="n"/>
      <c r="B292" s="464" t="n"/>
      <c r="C292" s="454" t="n"/>
      <c r="D292" s="521" t="inlineStr">
        <is>
          <t>NICOLAS</t>
        </is>
      </c>
      <c r="E292" s="521" t="inlineStr">
        <is>
          <t>CAMO</t>
        </is>
      </c>
      <c r="F292" s="464" t="n"/>
      <c r="G292" s="522" t="inlineStr">
        <is>
          <t>x</t>
        </is>
      </c>
      <c r="H292" s="484" t="n">
        <v>42573</v>
      </c>
      <c r="I292" s="521" t="n"/>
      <c r="J292" s="521" t="inlineStr">
        <is>
          <t>OVERSHIRT</t>
        </is>
      </c>
      <c r="K292" s="521" t="n"/>
      <c r="L292" s="521" t="n"/>
      <c r="M292" s="458" t="inlineStr">
        <is>
          <t>MEN</t>
        </is>
      </c>
      <c r="N292" s="521" t="n"/>
      <c r="O292" s="491" t="n"/>
      <c r="P292" s="491" t="n"/>
      <c r="Q292" s="492" t="n"/>
      <c r="R292" s="492" t="n"/>
      <c r="S292" s="492" t="inlineStr">
        <is>
          <t>FLIGHT OVERSHIRT</t>
        </is>
      </c>
      <c r="T292" s="492" t="n"/>
      <c r="U292" s="492" t="n"/>
      <c r="V292" s="492" t="n"/>
      <c r="W292" s="492" t="n"/>
      <c r="X292" s="492" t="n"/>
      <c r="Y292" s="493" t="inlineStr">
        <is>
          <t>INDIA</t>
        </is>
      </c>
      <c r="Z292" s="494" t="inlineStr">
        <is>
          <t>INDYBLU</t>
        </is>
      </c>
      <c r="AA292" s="494" t="inlineStr">
        <is>
          <t>BHA</t>
        </is>
      </c>
      <c r="AB292" s="494" t="n"/>
      <c r="AC292" s="521" t="n"/>
      <c r="AD292" s="492" t="inlineStr">
        <is>
          <t>TBC INDIA</t>
        </is>
      </c>
      <c r="AE292" s="462" t="n"/>
      <c r="AF292" s="462" t="n"/>
      <c r="AG292" s="462" t="n"/>
      <c r="AH292" s="492" t="n"/>
      <c r="AI292" s="492" t="n"/>
      <c r="AJ292" s="492" t="n"/>
      <c r="AK292" s="492" t="n"/>
      <c r="AL292" s="492" t="n"/>
      <c r="AM292" s="492" t="n"/>
      <c r="AN292" s="492" t="inlineStr">
        <is>
          <t>SUPPLIER NEEDS TO ORDER</t>
        </is>
      </c>
      <c r="AO292" s="492" t="n"/>
      <c r="AP292" s="466" t="n"/>
      <c r="AQ292" s="466" t="n"/>
      <c r="AR292" s="466" t="n"/>
      <c r="AS292" s="495" t="inlineStr">
        <is>
          <t>YES ?</t>
        </is>
      </c>
      <c r="AT292" s="495" t="n"/>
      <c r="AU292" s="465" t="n"/>
      <c r="AV292" s="465" t="n"/>
      <c r="AW292" s="465" t="n">
        <v>30.57</v>
      </c>
      <c r="AX292" s="465">
        <f>IFERROR((BI292*(1-[1]Assumptions!$K$3))*(1-BG292),0)</f>
        <v/>
      </c>
      <c r="AY292" s="495" t="n">
        <v>29</v>
      </c>
      <c r="AZ292" s="465" t="n"/>
      <c r="BA292" s="465" t="n">
        <v>32.06</v>
      </c>
      <c r="BB292" s="468">
        <f>IFERROR(((IF(BA292&gt;0, BA292, IF(AY292&gt;0, AY292, IF(AZ292&gt;0, AZ292, 0)))))*INDEX(Assumptions!$B:$B,MATCH(Y292,Assumptions!$A:$A,0)),0)</f>
        <v/>
      </c>
      <c r="BC292" s="468">
        <f>IFERROR(((IF(BA292&gt;0, BA292, IF(AY292&gt;0, AY292, IF(AZ292&gt;0, AZ292, 0)))))*INDEX(Assumptions!$C:$C,MATCH(Y292,Assumptions!$A:$A,0)),0)</f>
        <v/>
      </c>
      <c r="BD292" s="468">
        <f>IFERROR(((IF(BA292&gt;0, BA292, IF(AY292&gt;0, AY292, IF(AZ292&gt;0, AZ292, 0)))))*INDEX(Assumptions!$D:$D,MATCH(Y292,Assumptions!$A:$A,0)),0)</f>
        <v/>
      </c>
      <c r="BE292" s="468">
        <f>IFERROR(((IF(BA292&gt;0, BA292, IF(AY292&gt;0, AY292, IF(AZ292&gt;0, AZ292, 0)))))*INDEX(Assumptions!$G:$G,MATCH(Z292,Assumptions!$F:$F,0)),0)</f>
        <v/>
      </c>
      <c r="BF292" s="468">
        <f>SUM(BB292:BE292)</f>
        <v/>
      </c>
      <c r="BG292" s="469">
        <f>IFERROR(INDEX(Assumptions!$B:$B,MATCH(Y292,Assumptions!$A:$A,0))+INDEX(Assumptions!$C:$C,MATCH(Y292,Assumptions!$A:$A,0))+INDEX(Assumptions!$D:$D,MATCH(Y292,Assumptions!$A:$A,0))+INDEX(Assumptions!$G:$G,MATCH(Z292,Assumptions!$F:$F,0)),0)</f>
        <v/>
      </c>
      <c r="BH292" s="465">
        <f>((IF(BA292&gt;0, BA292, IF(AY292&gt;0, AY292, IF(AZ292&gt;0, AZ292, 0)))))+BF292</f>
        <v/>
      </c>
      <c r="BI292" s="465">
        <f>BL292/BK292</f>
        <v/>
      </c>
      <c r="BJ292" s="465">
        <f>BL292/2.38</f>
        <v/>
      </c>
      <c r="BK292" s="462" t="n">
        <v>2.5</v>
      </c>
      <c r="BL292" s="465" t="n">
        <v>199.95</v>
      </c>
      <c r="BM292" s="523">
        <f>IF(SUM(AZ292:BA292)=0,0,(BI292-BH292)/BI292)</f>
        <v/>
      </c>
      <c r="BN292" s="465">
        <f>AY292*CA292</f>
        <v/>
      </c>
      <c r="BO292" s="465" t="n"/>
      <c r="BP292" s="465" t="n"/>
      <c r="BQ292" s="685" t="n">
        <v>42524</v>
      </c>
      <c r="BR292" s="497" t="n"/>
      <c r="BS292" s="497" t="n"/>
      <c r="BT292" s="472" t="n">
        <v>1</v>
      </c>
      <c r="BU292" s="497" t="n">
        <v>42552</v>
      </c>
      <c r="BV292" s="497" t="n"/>
      <c r="BW292" s="497" t="n"/>
      <c r="BX292" s="497" t="n">
        <v>42650</v>
      </c>
      <c r="BY292" s="494" t="n"/>
      <c r="BZ292" s="494" t="n"/>
      <c r="CA292" s="462" t="n"/>
      <c r="CB292" s="473" t="n"/>
      <c r="CC292" s="473" t="n"/>
      <c r="CD292" s="473" t="n"/>
      <c r="CE292" s="474" t="n"/>
      <c r="CF292" s="681" t="n"/>
      <c r="CG292" s="681" t="n"/>
      <c r="CH292" s="682" t="n"/>
      <c r="CI292" s="682" t="n"/>
      <c r="CJ292" s="477" t="n"/>
      <c r="CK292" s="683" t="n"/>
      <c r="CL292" s="479" t="n"/>
      <c r="CM292" s="479" t="n"/>
      <c r="CN292" s="480" t="n"/>
      <c r="CO292" s="480" t="n"/>
      <c r="CP292" s="480" t="n"/>
      <c r="CQ292" s="474" t="n"/>
      <c r="CR292" s="474" t="n"/>
      <c r="CS292" s="429" t="n"/>
      <c r="CT292" s="474" t="n"/>
      <c r="CU292" s="474" t="n"/>
      <c r="CV292" s="682" t="n"/>
      <c r="CW292" s="481" t="n"/>
      <c r="CX292" s="481" t="n"/>
      <c r="CY292" s="481" t="n"/>
      <c r="CZ292" s="481">
        <f>CY292*AR292</f>
        <v/>
      </c>
      <c r="DA292" s="481" t="n"/>
      <c r="DB292" s="481" t="n"/>
      <c r="DC292" s="481" t="n"/>
      <c r="DD292" s="481" t="inlineStr">
        <is>
          <t>-</t>
        </is>
      </c>
      <c r="DE292" s="684">
        <f>CY292*BI292</f>
        <v/>
      </c>
      <c r="DF292" s="684">
        <f>DE292-(CY292*BH292)</f>
        <v/>
      </c>
      <c r="DG292" s="568" t="n"/>
      <c r="DH292" s="568" t="n"/>
      <c r="DI292" s="568" t="n"/>
      <c r="DJ292" s="568" t="n"/>
      <c r="DK292" s="568" t="n"/>
      <c r="DL292" s="568" t="n"/>
      <c r="DM292" s="568" t="n"/>
      <c r="DN292" s="568" t="n"/>
      <c r="DO292" s="568" t="n"/>
      <c r="DP292" s="568" t="n"/>
    </row>
    <row customFormat="1" customHeight="1" ht="15" r="293" s="535">
      <c r="A293" s="464" t="n"/>
      <c r="B293" s="521" t="n"/>
      <c r="C293" s="454" t="inlineStr">
        <is>
          <t>RED</t>
        </is>
      </c>
      <c r="D293" s="521" t="inlineStr">
        <is>
          <t>AMELIA</t>
        </is>
      </c>
      <c r="E293" s="521" t="inlineStr">
        <is>
          <t>BURNT HENNA</t>
        </is>
      </c>
      <c r="F293" s="464" t="n"/>
      <c r="G293" s="522" t="inlineStr">
        <is>
          <t>x</t>
        </is>
      </c>
      <c r="H293" s="484" t="n">
        <v>42604</v>
      </c>
      <c r="I293" s="521" t="inlineStr">
        <is>
          <t>DOUBLE SOURCED</t>
        </is>
      </c>
      <c r="J293" s="521" t="inlineStr">
        <is>
          <t>SHIRT</t>
        </is>
      </c>
      <c r="K293" s="521" t="n"/>
      <c r="L293" s="521" t="n"/>
      <c r="M293" s="458" t="inlineStr">
        <is>
          <t>WOMEN</t>
        </is>
      </c>
      <c r="N293" s="521" t="n"/>
      <c r="O293" s="491" t="n"/>
      <c r="P293" s="491" t="n"/>
      <c r="Q293" s="492" t="n"/>
      <c r="R293" s="492" t="n"/>
      <c r="S293" s="492" t="n"/>
      <c r="T293" s="492" t="inlineStr">
        <is>
          <t>XS - L</t>
        </is>
      </c>
      <c r="U293" s="492" t="n"/>
      <c r="V293" s="492" t="inlineStr">
        <is>
          <t>C/O + zip</t>
        </is>
      </c>
      <c r="W293" s="492" t="n"/>
      <c r="X293" s="492" t="n"/>
      <c r="Y293" s="493" t="inlineStr">
        <is>
          <t>BULGARIA</t>
        </is>
      </c>
      <c r="Z293" s="494" t="inlineStr">
        <is>
          <t>UNI TEXTILES</t>
        </is>
      </c>
      <c r="AA293" s="494" t="inlineStr">
        <is>
          <t>EDWARD JEANS</t>
        </is>
      </c>
      <c r="AB293" s="494" t="n"/>
      <c r="AC293" s="521" t="inlineStr">
        <is>
          <t>LINEN TENCEL</t>
        </is>
      </c>
      <c r="AD293" s="492" t="inlineStr">
        <is>
          <t>TEXTIL SANTANDERINA</t>
        </is>
      </c>
      <c r="AE293" s="492" t="n">
        <v>1091</v>
      </c>
      <c r="AF293" s="492" t="n"/>
      <c r="AG293" s="492" t="n"/>
      <c r="AH293" s="492" t="inlineStr">
        <is>
          <t>100% Sustainable fabric</t>
        </is>
      </c>
      <c r="AI293" s="492" t="inlineStr">
        <is>
          <t>51% Linen, 49% tencel lyocell</t>
        </is>
      </c>
      <c r="AJ293" s="492" t="inlineStr">
        <is>
          <t>235g</t>
        </is>
      </c>
      <c r="AK293" s="492" t="inlineStr">
        <is>
          <t>€ 4.50</t>
        </is>
      </c>
      <c r="AL293" s="492" t="n">
        <v>1000</v>
      </c>
      <c r="AM293" s="492" t="inlineStr">
        <is>
          <t>6W</t>
        </is>
      </c>
      <c r="AN293" s="492" t="inlineStr">
        <is>
          <t>190 MTRS. RESERVED</t>
        </is>
      </c>
      <c r="AO293" s="492" t="n"/>
      <c r="AP293" s="466" t="n"/>
      <c r="AQ293" s="466" t="n"/>
      <c r="AR293" s="467" t="n"/>
      <c r="AS293" s="495" t="n"/>
      <c r="AT293" s="495" t="n"/>
      <c r="AU293" s="465" t="n"/>
      <c r="AV293" s="465" t="n"/>
      <c r="AW293" s="465" t="n"/>
      <c r="AX293" s="465">
        <f>IFERROR((BI293*(1-[1]Assumptions!$K$3))*(1-BG293),0)</f>
        <v/>
      </c>
      <c r="AY293" s="495" t="n"/>
      <c r="AZ293" s="495" t="n"/>
      <c r="BA293" s="465" t="n">
        <v>15.9</v>
      </c>
      <c r="BB293" s="468">
        <f>IFERROR(((IF(BA293&gt;0, BA293, IF(AY293&gt;0, AY293, IF(AZ293&gt;0, AZ293, 0)))))*INDEX(Assumptions!$B:$B,MATCH(Y293,Assumptions!$A:$A,0)),0)</f>
        <v/>
      </c>
      <c r="BC293" s="468">
        <f>IFERROR(((IF(BA293&gt;0, BA293, IF(AY293&gt;0, AY293, IF(AZ293&gt;0, AZ293, 0)))))*INDEX(Assumptions!$C:$C,MATCH(Y293,Assumptions!$A:$A,0)),0)</f>
        <v/>
      </c>
      <c r="BD293" s="468">
        <f>IFERROR(((IF(BA293&gt;0, BA293, IF(AY293&gt;0, AY293, IF(AZ293&gt;0, AZ293, 0)))))*INDEX(Assumptions!$D:$D,MATCH(Y293,Assumptions!$A:$A,0)),0)</f>
        <v/>
      </c>
      <c r="BE293" s="468">
        <f>IFERROR(((IF(BA293&gt;0, BA293, IF(AY293&gt;0, AY293, IF(AZ293&gt;0, AZ293, 0)))))*INDEX(Assumptions!$G:$G,MATCH(Z293,Assumptions!$F:$F,0)),0)</f>
        <v/>
      </c>
      <c r="BF293" s="468">
        <f>SUM(BB293:BE293)</f>
        <v/>
      </c>
      <c r="BG293" s="469">
        <f>IFERROR(INDEX(Assumptions!$B:$B,MATCH(Y293,Assumptions!$A:$A,0))+INDEX(Assumptions!$C:$C,MATCH(Y293,Assumptions!$A:$A,0))+INDEX(Assumptions!$D:$D,MATCH(Y293,Assumptions!$A:$A,0))+INDEX(Assumptions!$G:$G,MATCH(Z293,Assumptions!$F:$F,0)),0)</f>
        <v/>
      </c>
      <c r="BH293" s="465">
        <f>((IF(BA293&gt;0, BA293, IF(AY293&gt;0, AY293, IF(AZ293&gt;0, AZ293, 0)))))+BF293</f>
        <v/>
      </c>
      <c r="BI293" s="465">
        <f>BL293/BK293</f>
        <v/>
      </c>
      <c r="BJ293" s="465">
        <f>BL293/2.38</f>
        <v/>
      </c>
      <c r="BK293" s="462" t="n">
        <v>2.5</v>
      </c>
      <c r="BL293" s="465" t="n">
        <v>89.95</v>
      </c>
      <c r="BM293" s="523">
        <f>IF(SUM(AZ293:BA293)=0,0,(BI293-BH293)/BI293)</f>
        <v/>
      </c>
      <c r="BN293" s="465">
        <f>AY293*CA293</f>
        <v/>
      </c>
      <c r="BO293" s="465" t="n"/>
      <c r="BP293" s="465" t="n"/>
      <c r="BQ293" s="685" t="n">
        <v>42524</v>
      </c>
      <c r="BR293" s="497" t="n"/>
      <c r="BS293" s="497" t="n"/>
      <c r="BT293" s="472" t="n">
        <v>1</v>
      </c>
      <c r="BU293" s="497" t="n">
        <v>42555</v>
      </c>
      <c r="BV293" s="497" t="inlineStr">
        <is>
          <t>ETD 5-9</t>
        </is>
      </c>
      <c r="BW293" s="497" t="n"/>
      <c r="BX293" s="497" t="n">
        <v>42650</v>
      </c>
      <c r="BY293" s="494" t="n"/>
      <c r="BZ293" s="494" t="n"/>
      <c r="CA293" s="462" t="n"/>
      <c r="CB293" s="473" t="n"/>
      <c r="CC293" s="473" t="n"/>
      <c r="CD293" s="473" t="n"/>
      <c r="CE293" s="474" t="n"/>
      <c r="CF293" s="681" t="n"/>
      <c r="CG293" s="681" t="n"/>
      <c r="CH293" s="682" t="n"/>
      <c r="CI293" s="682" t="n"/>
      <c r="CJ293" s="477" t="n"/>
      <c r="CK293" s="683" t="n"/>
      <c r="CL293" s="479" t="n"/>
      <c r="CM293" s="479" t="n"/>
      <c r="CN293" s="480" t="n"/>
      <c r="CO293" s="480" t="n"/>
      <c r="CP293" s="480" t="n"/>
      <c r="CQ293" s="474" t="n"/>
      <c r="CR293" s="474" t="n"/>
      <c r="CS293" s="429" t="n"/>
      <c r="CT293" s="474" t="n"/>
      <c r="CU293" s="474" t="n"/>
      <c r="CV293" s="682" t="n"/>
      <c r="CW293" s="481" t="n"/>
      <c r="CX293" s="481" t="n"/>
      <c r="CY293" s="481" t="n"/>
      <c r="CZ293" s="481">
        <f>CY293*AR293</f>
        <v/>
      </c>
      <c r="DA293" s="481" t="n"/>
      <c r="DB293" s="481" t="n"/>
      <c r="DC293" s="481" t="n"/>
      <c r="DD293" s="481" t="inlineStr">
        <is>
          <t>-</t>
        </is>
      </c>
      <c r="DE293" s="684">
        <f>CY293*BI293</f>
        <v/>
      </c>
      <c r="DF293" s="684">
        <f>DE293-(CY293*BH293)</f>
        <v/>
      </c>
    </row>
    <row customFormat="1" customHeight="1" ht="15" r="294" s="535">
      <c r="A294" s="464" t="n"/>
      <c r="B294" s="464" t="n"/>
      <c r="C294" s="454" t="n"/>
      <c r="D294" s="521" t="inlineStr">
        <is>
          <t>TAJA</t>
        </is>
      </c>
      <c r="E294" s="521" t="inlineStr">
        <is>
          <t>NUDE</t>
        </is>
      </c>
      <c r="F294" s="464" t="n"/>
      <c r="G294" s="522" t="inlineStr">
        <is>
          <t>x</t>
        </is>
      </c>
      <c r="H294" s="484" t="n">
        <v>42604</v>
      </c>
      <c r="I294" s="521" t="inlineStr">
        <is>
          <t>DOUBLE SOURCED</t>
        </is>
      </c>
      <c r="J294" s="521" t="inlineStr">
        <is>
          <t>SHIRT</t>
        </is>
      </c>
      <c r="K294" s="521" t="n"/>
      <c r="L294" s="521" t="n"/>
      <c r="M294" s="458" t="inlineStr">
        <is>
          <t>WOMEN</t>
        </is>
      </c>
      <c r="N294" s="521" t="n"/>
      <c r="O294" s="491" t="n"/>
      <c r="P294" s="491" t="n"/>
      <c r="Q294" s="492" t="n"/>
      <c r="R294" s="492" t="n"/>
      <c r="S294" s="492" t="n"/>
      <c r="T294" s="492" t="inlineStr">
        <is>
          <t>XS - L</t>
        </is>
      </c>
      <c r="U294" s="492" t="n"/>
      <c r="V294" s="492" t="inlineStr">
        <is>
          <t>C/O</t>
        </is>
      </c>
      <c r="W294" s="492" t="n"/>
      <c r="X294" s="492" t="n"/>
      <c r="Y294" s="493" t="inlineStr">
        <is>
          <t>BULGARIA</t>
        </is>
      </c>
      <c r="Z294" s="494" t="inlineStr">
        <is>
          <t>UNI TEXTILES</t>
        </is>
      </c>
      <c r="AA294" s="494" t="inlineStr">
        <is>
          <t>EDWARD JEANS</t>
        </is>
      </c>
      <c r="AB294" s="494" t="n"/>
      <c r="AC294" s="521" t="inlineStr">
        <is>
          <t>LINEN TENCEL</t>
        </is>
      </c>
      <c r="AD294" s="492" t="inlineStr">
        <is>
          <t>TEXTIL SANTANDERINA</t>
        </is>
      </c>
      <c r="AE294" s="492" t="n">
        <v>1091</v>
      </c>
      <c r="AF294" s="492" t="n"/>
      <c r="AG294" s="492" t="n"/>
      <c r="AH294" s="492" t="inlineStr">
        <is>
          <t>100% Sustainable fabric</t>
        </is>
      </c>
      <c r="AI294" s="492" t="inlineStr">
        <is>
          <t>51% Linen, 49% tencel lyocell</t>
        </is>
      </c>
      <c r="AJ294" s="492" t="inlineStr">
        <is>
          <t>235g</t>
        </is>
      </c>
      <c r="AK294" s="492" t="inlineStr">
        <is>
          <t>€ 4.50</t>
        </is>
      </c>
      <c r="AL294" s="492" t="n">
        <v>1000</v>
      </c>
      <c r="AM294" s="492" t="inlineStr">
        <is>
          <t>6W</t>
        </is>
      </c>
      <c r="AN294" s="492" t="inlineStr">
        <is>
          <t>190 MTRS. RESERVED</t>
        </is>
      </c>
      <c r="AO294" s="492" t="n"/>
      <c r="AP294" s="466" t="n"/>
      <c r="AQ294" s="466" t="n"/>
      <c r="AR294" s="467" t="n"/>
      <c r="AS294" s="495" t="n"/>
      <c r="AT294" s="495" t="n"/>
      <c r="AU294" s="465" t="n"/>
      <c r="AV294" s="465" t="n"/>
      <c r="AW294" s="465" t="n"/>
      <c r="AX294" s="465">
        <f>IFERROR((BI294*(1-[1]Assumptions!$K$3))*(1-BG294),0)</f>
        <v/>
      </c>
      <c r="AY294" s="465" t="n"/>
      <c r="AZ294" s="465" t="n"/>
      <c r="BA294" s="465" t="n">
        <v>21.9</v>
      </c>
      <c r="BB294" s="468">
        <f>IFERROR(((IF(BA294&gt;0, BA294, IF(AY294&gt;0, AY294, IF(AZ294&gt;0, AZ294, 0)))))*INDEX(Assumptions!$B:$B,MATCH(Y294,Assumptions!$A:$A,0)),0)</f>
        <v/>
      </c>
      <c r="BC294" s="468">
        <f>IFERROR(((IF(BA294&gt;0, BA294, IF(AY294&gt;0, AY294, IF(AZ294&gt;0, AZ294, 0)))))*INDEX(Assumptions!$C:$C,MATCH(Y294,Assumptions!$A:$A,0)),0)</f>
        <v/>
      </c>
      <c r="BD294" s="468">
        <f>IFERROR(((IF(BA294&gt;0, BA294, IF(AY294&gt;0, AY294, IF(AZ294&gt;0, AZ294, 0)))))*INDEX(Assumptions!$D:$D,MATCH(Y294,Assumptions!$A:$A,0)),0)</f>
        <v/>
      </c>
      <c r="BE294" s="468">
        <f>IFERROR(((IF(BA294&gt;0, BA294, IF(AY294&gt;0, AY294, IF(AZ294&gt;0, AZ294, 0)))))*INDEX(Assumptions!$G:$G,MATCH(Z294,Assumptions!$F:$F,0)),0)</f>
        <v/>
      </c>
      <c r="BF294" s="468">
        <f>SUM(BB294:BE294)</f>
        <v/>
      </c>
      <c r="BG294" s="469">
        <f>IFERROR(INDEX(Assumptions!$B:$B,MATCH(Y294,Assumptions!$A:$A,0))+INDEX(Assumptions!$C:$C,MATCH(Y294,Assumptions!$A:$A,0))+INDEX(Assumptions!$D:$D,MATCH(Y294,Assumptions!$A:$A,0))+INDEX(Assumptions!$G:$G,MATCH(Z294,Assumptions!$F:$F,0)),0)</f>
        <v/>
      </c>
      <c r="BH294" s="465">
        <f>((IF(BA294&gt;0, BA294, IF(AY294&gt;0, AY294, IF(AZ294&gt;0, AZ294, 0)))))+BF294</f>
        <v/>
      </c>
      <c r="BI294" s="465">
        <f>BL294/BK294</f>
        <v/>
      </c>
      <c r="BJ294" s="465">
        <f>BL294/2.38</f>
        <v/>
      </c>
      <c r="BK294" s="462" t="n">
        <v>2.5</v>
      </c>
      <c r="BL294" s="465" t="n">
        <v>99.95</v>
      </c>
      <c r="BM294" s="523">
        <f>IF(SUM(AZ294:BA294)=0,0,(BI294-BH294)/BI294)</f>
        <v/>
      </c>
      <c r="BN294" s="465">
        <f>AY294*CA294</f>
        <v/>
      </c>
      <c r="BO294" s="465" t="n"/>
      <c r="BP294" s="465" t="n"/>
      <c r="BQ294" s="685" t="n">
        <v>42537</v>
      </c>
      <c r="BR294" s="497" t="n"/>
      <c r="BS294" s="497" t="n"/>
      <c r="BT294" s="472" t="n">
        <v>0</v>
      </c>
      <c r="BU294" s="497" t="inlineStr">
        <is>
          <t>nvt</t>
        </is>
      </c>
      <c r="BV294" s="497" t="n"/>
      <c r="BW294" s="497" t="n"/>
      <c r="BX294" s="497" t="n">
        <v>42650</v>
      </c>
      <c r="BY294" s="494" t="n"/>
      <c r="BZ294" s="494" t="n"/>
      <c r="CA294" s="462" t="n"/>
      <c r="CB294" s="473" t="n"/>
      <c r="CC294" s="473" t="n"/>
      <c r="CD294" s="473" t="n"/>
      <c r="CE294" s="474" t="n"/>
      <c r="CF294" s="681" t="n"/>
      <c r="CG294" s="681" t="n"/>
      <c r="CH294" s="682" t="n"/>
      <c r="CI294" s="682" t="n"/>
      <c r="CJ294" s="477" t="n"/>
      <c r="CK294" s="683" t="n"/>
      <c r="CL294" s="479" t="n"/>
      <c r="CM294" s="479" t="n"/>
      <c r="CN294" s="480" t="n"/>
      <c r="CO294" s="480" t="n"/>
      <c r="CP294" s="480" t="n"/>
      <c r="CQ294" s="474" t="n"/>
      <c r="CR294" s="474" t="n"/>
      <c r="CS294" s="429" t="n"/>
      <c r="CT294" s="474" t="n"/>
      <c r="CU294" s="474" t="n"/>
      <c r="CV294" s="682" t="n"/>
      <c r="CW294" s="481" t="n"/>
      <c r="CX294" s="481" t="n"/>
      <c r="CY294" s="481" t="n"/>
      <c r="CZ294" s="481">
        <f>CY294*AR294</f>
        <v/>
      </c>
      <c r="DA294" s="481" t="n"/>
      <c r="DB294" s="481" t="n"/>
      <c r="DC294" s="481" t="n"/>
      <c r="DD294" s="481" t="inlineStr">
        <is>
          <t>-</t>
        </is>
      </c>
      <c r="DE294" s="684">
        <f>CY294*BI294</f>
        <v/>
      </c>
      <c r="DF294" s="684">
        <f>DE294-(CY294*BH294)</f>
        <v/>
      </c>
      <c r="DG294" s="568" t="n"/>
      <c r="DH294" s="568" t="n"/>
      <c r="DI294" s="568" t="n"/>
      <c r="DJ294" s="568" t="n"/>
      <c r="DK294" s="568" t="n"/>
      <c r="DL294" s="568" t="n"/>
      <c r="DM294" s="568" t="n"/>
      <c r="DN294" s="568" t="n"/>
      <c r="DO294" s="568" t="n"/>
      <c r="DP294" s="568" t="n"/>
    </row>
    <row customFormat="1" customHeight="1" ht="15" r="295" s="535">
      <c r="A295" s="521" t="n"/>
      <c r="B295" s="521" t="n"/>
      <c r="C295" s="454" t="n"/>
      <c r="D295" s="521" t="inlineStr">
        <is>
          <t>GIANNA</t>
        </is>
      </c>
      <c r="E295" s="521" t="inlineStr">
        <is>
          <t>FOREST NIGHT</t>
        </is>
      </c>
      <c r="F295" s="464" t="n"/>
      <c r="G295" s="455" t="inlineStr">
        <is>
          <t>x</t>
        </is>
      </c>
      <c r="H295" s="674" t="inlineStr">
        <is>
          <t>-</t>
        </is>
      </c>
      <c r="I295" s="521" t="inlineStr">
        <is>
          <t>DOUBLE SOURCED</t>
        </is>
      </c>
      <c r="J295" s="521" t="inlineStr">
        <is>
          <t>JACKET</t>
        </is>
      </c>
      <c r="K295" s="521" t="n"/>
      <c r="L295" s="521" t="n"/>
      <c r="M295" s="458" t="inlineStr">
        <is>
          <t>WOMEN</t>
        </is>
      </c>
      <c r="N295" s="521" t="n"/>
      <c r="O295" s="491" t="n"/>
      <c r="P295" s="491" t="n"/>
      <c r="Q295" s="492" t="n"/>
      <c r="R295" s="492" t="n"/>
      <c r="S295" s="492" t="inlineStr">
        <is>
          <t>LONG LINE WOOL COAT</t>
        </is>
      </c>
      <c r="T295" s="492" t="n"/>
      <c r="U295" s="492" t="n"/>
      <c r="V295" s="492" t="n"/>
      <c r="W295" s="492" t="n"/>
      <c r="X295" s="492" t="n"/>
      <c r="Y295" s="493" t="inlineStr">
        <is>
          <t>PORTUGAL</t>
        </is>
      </c>
      <c r="Z295" s="494" t="n"/>
      <c r="AA295" s="494" t="inlineStr">
        <is>
          <t>FLOR DA MODA</t>
        </is>
      </c>
      <c r="AB295" s="494" t="n"/>
      <c r="AC295" s="521" t="n"/>
      <c r="AD295" s="492" t="inlineStr">
        <is>
          <t>MORGADO</t>
        </is>
      </c>
      <c r="AE295" s="492" t="inlineStr">
        <is>
          <t>25.08055.I</t>
        </is>
      </c>
      <c r="AF295" s="492" t="n"/>
      <c r="AG295" s="492" t="n"/>
      <c r="AH295" s="492" t="inlineStr">
        <is>
          <t>80% Sustainable fabric</t>
        </is>
      </c>
      <c r="AI295" s="492" t="inlineStr">
        <is>
          <t>80% Recycled wool, 10% polyamide, 10% polyester</t>
        </is>
      </c>
      <c r="AJ295" s="492" t="inlineStr">
        <is>
          <t>570g</t>
        </is>
      </c>
      <c r="AK295" s="492" t="inlineStr">
        <is>
          <t>€ 8.00 / 160</t>
        </is>
      </c>
      <c r="AL295" s="492" t="n"/>
      <c r="AM295" s="492" t="n"/>
      <c r="AN295" s="492" t="inlineStr">
        <is>
          <t>SUPPLIER NEEDS TO ORDER</t>
        </is>
      </c>
      <c r="AO295" s="492" t="n"/>
      <c r="AP295" s="466" t="n"/>
      <c r="AQ295" s="466" t="n"/>
      <c r="AR295" s="466" t="n"/>
      <c r="AS295" s="495" t="n"/>
      <c r="AT295" s="495" t="n"/>
      <c r="AU295" s="465" t="n"/>
      <c r="AV295" s="465" t="n"/>
      <c r="AW295" s="465" t="n"/>
      <c r="AX295" s="465">
        <f>IFERROR((BI295*(1-[1]Assumptions!$K$3))*(1-BG295),0)</f>
        <v/>
      </c>
      <c r="AY295" s="495" t="n"/>
      <c r="AZ295" s="495" t="n"/>
      <c r="BA295" s="465" t="n"/>
      <c r="BB295" s="468">
        <f>IFERROR(((IF(BA295&gt;0, BA295, IF(AY295&gt;0, AY295, IF(AZ295&gt;0, AZ295, 0)))))*INDEX(Assumptions!$B:$B,MATCH(Y295,Assumptions!$A:$A,0)),0)</f>
        <v/>
      </c>
      <c r="BC295" s="468">
        <f>IFERROR(((IF(BA295&gt;0, BA295, IF(AY295&gt;0, AY295, IF(AZ295&gt;0, AZ295, 0)))))*INDEX(Assumptions!$C:$C,MATCH(Y295,Assumptions!$A:$A,0)),0)</f>
        <v/>
      </c>
      <c r="BD295" s="468">
        <f>IFERROR(((IF(BA295&gt;0, BA295, IF(AY295&gt;0, AY295, IF(AZ295&gt;0, AZ295, 0)))))*INDEX(Assumptions!$D:$D,MATCH(Y295,Assumptions!$A:$A,0)),0)</f>
        <v/>
      </c>
      <c r="BE295" s="468">
        <f>IFERROR(((IF(BA295&gt;0, BA295, IF(AY295&gt;0, AY295, IF(AZ295&gt;0, AZ295, 0)))))*INDEX(Assumptions!$G:$G,MATCH(Z295,Assumptions!$F:$F,0)),0)</f>
        <v/>
      </c>
      <c r="BF295" s="468">
        <f>SUM(BB295:BE295)</f>
        <v/>
      </c>
      <c r="BG295" s="469">
        <f>IFERROR(INDEX(Assumptions!$B:$B,MATCH(Y295,Assumptions!$A:$A,0))+INDEX(Assumptions!$C:$C,MATCH(Y295,Assumptions!$A:$A,0))+INDEX(Assumptions!$D:$D,MATCH(Y295,Assumptions!$A:$A,0))+INDEX(Assumptions!$G:$G,MATCH(Z295,Assumptions!$F:$F,0)),0)</f>
        <v/>
      </c>
      <c r="BH295" s="465">
        <f>((IF(BA295&gt;0, BA295, IF(AY295&gt;0, AY295, IF(AZ295&gt;0, AZ295, 0)))))+BF295</f>
        <v/>
      </c>
      <c r="BI295" s="465">
        <f>BL295/BK295</f>
        <v/>
      </c>
      <c r="BJ295" s="465">
        <f>BL295/2.38</f>
        <v/>
      </c>
      <c r="BK295" s="462" t="n">
        <v>2.5</v>
      </c>
      <c r="BL295" s="465" t="n">
        <v>299.95</v>
      </c>
      <c r="BM295" s="523">
        <f>IF(SUM(AZ295:BA295)=0,0,(BI295-BH295)/BI295)</f>
        <v/>
      </c>
      <c r="BN295" s="465">
        <f>AY295*CA295</f>
        <v/>
      </c>
      <c r="BO295" s="465" t="n"/>
      <c r="BP295" s="465" t="n"/>
      <c r="BQ295" s="685" t="n">
        <v>42524</v>
      </c>
      <c r="BR295" s="497" t="n"/>
      <c r="BS295" s="497" t="n"/>
      <c r="BT295" s="472" t="n"/>
      <c r="BU295" s="497" t="n"/>
      <c r="BV295" s="497" t="n"/>
      <c r="BW295" s="497" t="n"/>
      <c r="BX295" s="497" t="n">
        <v>42650</v>
      </c>
      <c r="BY295" s="494" t="n"/>
      <c r="BZ295" s="494" t="n"/>
      <c r="CA295" s="462" t="n"/>
      <c r="CB295" s="473" t="n"/>
      <c r="CC295" s="473" t="n"/>
      <c r="CD295" s="474" t="n"/>
      <c r="CE295" s="474" t="n"/>
      <c r="CF295" s="681" t="n"/>
      <c r="CG295" s="681" t="n"/>
      <c r="CH295" s="682" t="n"/>
      <c r="CI295" s="682" t="n"/>
      <c r="CJ295" s="477" t="n"/>
      <c r="CK295" s="683" t="n"/>
      <c r="CL295" s="479" t="n"/>
      <c r="CM295" s="479" t="n"/>
      <c r="CN295" s="480" t="n"/>
      <c r="CO295" s="480" t="n"/>
      <c r="CP295" s="480" t="n"/>
      <c r="CQ295" s="474" t="n"/>
      <c r="CR295" s="474" t="n"/>
      <c r="CS295" s="429" t="n"/>
      <c r="CT295" s="474" t="n"/>
      <c r="CU295" s="474" t="n"/>
      <c r="CV295" s="682" t="n"/>
      <c r="CW295" s="481" t="n"/>
      <c r="CX295" s="481" t="n"/>
      <c r="CY295" s="481" t="n"/>
      <c r="CZ295" s="481">
        <f>CY295*AR295</f>
        <v/>
      </c>
      <c r="DA295" s="481" t="n"/>
      <c r="DB295" s="481" t="n"/>
      <c r="DC295" s="481" t="n"/>
      <c r="DD295" s="481" t="inlineStr">
        <is>
          <t>-</t>
        </is>
      </c>
      <c r="DE295" s="684">
        <f>CY295*BI295</f>
        <v/>
      </c>
      <c r="DF295" s="684">
        <f>DE295-(CY295*BH295)</f>
        <v/>
      </c>
    </row>
    <row customFormat="1" customHeight="1" ht="15" r="296" s="535">
      <c r="A296" s="521" t="n"/>
      <c r="B296" s="521" t="n"/>
      <c r="C296" s="454" t="inlineStr">
        <is>
          <t>NAVY</t>
        </is>
      </c>
      <c r="D296" s="521" t="inlineStr">
        <is>
          <t>GIANNA</t>
        </is>
      </c>
      <c r="E296" s="521" t="inlineStr">
        <is>
          <t>NAVY</t>
        </is>
      </c>
      <c r="F296" s="464" t="n"/>
      <c r="G296" s="455" t="inlineStr">
        <is>
          <t>x</t>
        </is>
      </c>
      <c r="H296" s="674" t="inlineStr">
        <is>
          <t>-</t>
        </is>
      </c>
      <c r="I296" s="521" t="inlineStr">
        <is>
          <t>DOUBLE SOURCED</t>
        </is>
      </c>
      <c r="J296" s="521" t="inlineStr">
        <is>
          <t>JACKET</t>
        </is>
      </c>
      <c r="K296" s="521" t="n"/>
      <c r="L296" s="521" t="n"/>
      <c r="M296" s="458" t="inlineStr">
        <is>
          <t>WOMEN</t>
        </is>
      </c>
      <c r="N296" s="521" t="n"/>
      <c r="O296" s="491" t="n"/>
      <c r="P296" s="491" t="n"/>
      <c r="Q296" s="492" t="n"/>
      <c r="R296" s="492" t="n"/>
      <c r="S296" s="492" t="inlineStr">
        <is>
          <t>LONG LINE WOOL COAT</t>
        </is>
      </c>
      <c r="T296" s="492" t="n"/>
      <c r="U296" s="492" t="n"/>
      <c r="V296" s="492" t="n"/>
      <c r="W296" s="492" t="n"/>
      <c r="X296" s="492" t="n"/>
      <c r="Y296" s="493" t="inlineStr">
        <is>
          <t>PORTUGAL</t>
        </is>
      </c>
      <c r="Z296" s="494" t="inlineStr">
        <is>
          <t>ATLANTIQC</t>
        </is>
      </c>
      <c r="AA296" s="494" t="inlineStr">
        <is>
          <t>FLOR DA MODA</t>
        </is>
      </c>
      <c r="AB296" s="494" t="n"/>
      <c r="AC296" s="521" t="n"/>
      <c r="AD296" s="492" t="inlineStr">
        <is>
          <t>MORGADO</t>
        </is>
      </c>
      <c r="AE296" s="492" t="inlineStr">
        <is>
          <t>25.08055.I</t>
        </is>
      </c>
      <c r="AF296" s="492" t="n"/>
      <c r="AG296" s="492" t="n"/>
      <c r="AH296" s="492" t="inlineStr">
        <is>
          <t>80% Sustainable fabric</t>
        </is>
      </c>
      <c r="AI296" s="492" t="inlineStr">
        <is>
          <t>80% Recycled wool, 10% polyamide, 10% polyester</t>
        </is>
      </c>
      <c r="AJ296" s="492" t="inlineStr">
        <is>
          <t>570g</t>
        </is>
      </c>
      <c r="AK296" s="492" t="inlineStr">
        <is>
          <t>€ 8.00 / 160</t>
        </is>
      </c>
      <c r="AL296" s="492" t="n"/>
      <c r="AM296" s="492" t="n"/>
      <c r="AN296" s="492" t="inlineStr">
        <is>
          <t>SUPPLIER NEEDS TO ORDER</t>
        </is>
      </c>
      <c r="AO296" s="492" t="n"/>
      <c r="AP296" s="466" t="n"/>
      <c r="AQ296" s="466" t="n"/>
      <c r="AR296" s="466" t="n"/>
      <c r="AS296" s="495" t="n"/>
      <c r="AT296" s="495" t="n"/>
      <c r="AU296" s="465" t="n"/>
      <c r="AV296" s="465" t="n"/>
      <c r="AW296" s="465" t="n"/>
      <c r="AX296" s="465">
        <f>IFERROR((BI296*(1-[1]Assumptions!$K$3))*(1-BG296),0)</f>
        <v/>
      </c>
      <c r="AY296" s="495" t="n"/>
      <c r="AZ296" s="495" t="n"/>
      <c r="BA296" s="465" t="n">
        <v>61</v>
      </c>
      <c r="BB296" s="468">
        <f>IFERROR(((IF(BA296&gt;0, BA296, IF(AY296&gt;0, AY296, IF(AZ296&gt;0, AZ296, 0)))))*INDEX(Assumptions!$B:$B,MATCH(Y296,Assumptions!$A:$A,0)),0)</f>
        <v/>
      </c>
      <c r="BC296" s="468">
        <f>IFERROR(((IF(BA296&gt;0, BA296, IF(AY296&gt;0, AY296, IF(AZ296&gt;0, AZ296, 0)))))*INDEX(Assumptions!$C:$C,MATCH(Y296,Assumptions!$A:$A,0)),0)</f>
        <v/>
      </c>
      <c r="BD296" s="468">
        <f>IFERROR(((IF(BA296&gt;0, BA296, IF(AY296&gt;0, AY296, IF(AZ296&gt;0, AZ296, 0)))))*INDEX(Assumptions!$D:$D,MATCH(Y296,Assumptions!$A:$A,0)),0)</f>
        <v/>
      </c>
      <c r="BE296" s="468">
        <f>IFERROR(((IF(BA296&gt;0, BA296, IF(AY296&gt;0, AY296, IF(AZ296&gt;0, AZ296, 0)))))*INDEX(Assumptions!$G:$G,MATCH(Z296,Assumptions!$F:$F,0)),0)</f>
        <v/>
      </c>
      <c r="BF296" s="468">
        <f>SUM(BB296:BE296)</f>
        <v/>
      </c>
      <c r="BG296" s="469">
        <f>IFERROR(INDEX(Assumptions!$B:$B,MATCH(Y296,Assumptions!$A:$A,0))+INDEX(Assumptions!$C:$C,MATCH(Y296,Assumptions!$A:$A,0))+INDEX(Assumptions!$D:$D,MATCH(Y296,Assumptions!$A:$A,0))+INDEX(Assumptions!$G:$G,MATCH(Z296,Assumptions!$F:$F,0)),0)</f>
        <v/>
      </c>
      <c r="BH296" s="465">
        <f>((IF(BA296&gt;0, BA296, IF(AY296&gt;0, AY296, IF(AZ296&gt;0, AZ296, 0)))))+BF296</f>
        <v/>
      </c>
      <c r="BI296" s="465">
        <f>BL296/BK296</f>
        <v/>
      </c>
      <c r="BJ296" s="465">
        <f>BL296/2.38</f>
        <v/>
      </c>
      <c r="BK296" s="462" t="n">
        <v>2.5</v>
      </c>
      <c r="BL296" s="465" t="n">
        <v>299.95</v>
      </c>
      <c r="BM296" s="523">
        <f>IF(SUM(AZ296:BA296)=0,0,(BI296-BH296)/BI296)</f>
        <v/>
      </c>
      <c r="BN296" s="465">
        <f>AY296*CA296</f>
        <v/>
      </c>
      <c r="BO296" s="465" t="n"/>
      <c r="BP296" s="465" t="n"/>
      <c r="BQ296" s="685" t="n">
        <v>42524</v>
      </c>
      <c r="BR296" s="497" t="n"/>
      <c r="BS296" s="497" t="n"/>
      <c r="BT296" s="472" t="n"/>
      <c r="BU296" s="497" t="n"/>
      <c r="BV296" s="497" t="n"/>
      <c r="BW296" s="497" t="n"/>
      <c r="BX296" s="497" t="n">
        <v>42650</v>
      </c>
      <c r="BY296" s="494" t="n"/>
      <c r="BZ296" s="494" t="n"/>
      <c r="CA296" s="462" t="n"/>
      <c r="CB296" s="473" t="n"/>
      <c r="CC296" s="473" t="n"/>
      <c r="CD296" s="474" t="n"/>
      <c r="CE296" s="474" t="n"/>
      <c r="CF296" s="681" t="n"/>
      <c r="CG296" s="681" t="n"/>
      <c r="CH296" s="682" t="n"/>
      <c r="CI296" s="682" t="n"/>
      <c r="CJ296" s="477" t="n"/>
      <c r="CK296" s="683" t="n"/>
      <c r="CL296" s="479" t="n"/>
      <c r="CM296" s="479" t="n"/>
      <c r="CN296" s="480" t="n"/>
      <c r="CO296" s="480" t="n"/>
      <c r="CP296" s="480" t="n"/>
      <c r="CQ296" s="474" t="n"/>
      <c r="CR296" s="474" t="n"/>
      <c r="CS296" s="429" t="n"/>
      <c r="CT296" s="474" t="n"/>
      <c r="CU296" s="474" t="n"/>
      <c r="CV296" s="682" t="n"/>
      <c r="CW296" s="481" t="n"/>
      <c r="CX296" s="481" t="n"/>
      <c r="CY296" s="481" t="n"/>
      <c r="CZ296" s="481">
        <f>CY296*AR296</f>
        <v/>
      </c>
      <c r="DA296" s="481" t="n"/>
      <c r="DB296" s="481" t="n"/>
      <c r="DC296" s="481" t="n"/>
      <c r="DD296" s="481" t="inlineStr">
        <is>
          <t>-</t>
        </is>
      </c>
      <c r="DE296" s="684">
        <f>CY296*BI296</f>
        <v/>
      </c>
      <c r="DF296" s="684">
        <f>DE296-(CY296*BH296)</f>
        <v/>
      </c>
      <c r="DG296" s="568" t="n"/>
      <c r="DH296" s="568" t="n"/>
      <c r="DI296" s="568" t="n"/>
      <c r="DJ296" s="568" t="n"/>
      <c r="DK296" s="568" t="n"/>
      <c r="DL296" s="568" t="n"/>
      <c r="DM296" s="568" t="n"/>
      <c r="DN296" s="568" t="n"/>
      <c r="DO296" s="568" t="n"/>
      <c r="DP296" s="568" t="n"/>
    </row>
    <row customFormat="1" customHeight="1" ht="15" r="297" s="535">
      <c r="A297" s="464" t="n"/>
      <c r="B297" s="464" t="n"/>
      <c r="C297" s="454" t="n"/>
      <c r="D297" s="521" t="inlineStr">
        <is>
          <t>CARLOS</t>
        </is>
      </c>
      <c r="E297" s="521" t="inlineStr">
        <is>
          <t>CAMO</t>
        </is>
      </c>
      <c r="F297" s="464" t="n"/>
      <c r="G297" s="522" t="inlineStr">
        <is>
          <t>x</t>
        </is>
      </c>
      <c r="H297" s="484" t="n">
        <v>42573</v>
      </c>
      <c r="I297" s="521" t="inlineStr">
        <is>
          <t>DOUBLE SOURCED</t>
        </is>
      </c>
      <c r="J297" s="521" t="inlineStr">
        <is>
          <t>JACKET</t>
        </is>
      </c>
      <c r="K297" s="521" t="n"/>
      <c r="L297" s="521" t="n"/>
      <c r="M297" s="458" t="inlineStr">
        <is>
          <t>MEN</t>
        </is>
      </c>
      <c r="N297" s="521" t="n"/>
      <c r="O297" s="491" t="n"/>
      <c r="P297" s="491" t="n"/>
      <c r="Q297" s="492" t="n"/>
      <c r="R297" s="492" t="n"/>
      <c r="S297" s="492" t="inlineStr">
        <is>
          <t>CAMO SHELTER JACKET</t>
        </is>
      </c>
      <c r="T297" s="492" t="n"/>
      <c r="U297" s="492" t="n"/>
      <c r="V297" s="492" t="n"/>
      <c r="W297" s="492" t="n"/>
      <c r="X297" s="492" t="n"/>
      <c r="Y297" s="493" t="inlineStr">
        <is>
          <t>TURKEY</t>
        </is>
      </c>
      <c r="Z297" s="494" t="inlineStr">
        <is>
          <t>CHERRYFIELD</t>
        </is>
      </c>
      <c r="AA297" s="494" t="inlineStr">
        <is>
          <t>IDEA MODA</t>
        </is>
      </c>
      <c r="AB297" s="494" t="inlineStr">
        <is>
          <t xml:space="preserve">UFUK BOYA </t>
        </is>
      </c>
      <c r="AC297" s="521" t="inlineStr">
        <is>
          <t>HAND WOVEN SLUB</t>
        </is>
      </c>
      <c r="AD297" s="492" t="inlineStr">
        <is>
          <t>ROTATEKS</t>
        </is>
      </c>
      <c r="AE297" s="492" t="inlineStr">
        <is>
          <t>01023 ASVAN PFD</t>
        </is>
      </c>
      <c r="AF297" s="462" t="n"/>
      <c r="AG297" s="492" t="n"/>
      <c r="AH297" s="556" t="inlineStr">
        <is>
          <t>100% Sustainable fabric</t>
        </is>
      </c>
      <c r="AI297" s="462" t="inlineStr">
        <is>
          <t>100% Organic cotton</t>
        </is>
      </c>
      <c r="AJ297" s="492" t="inlineStr">
        <is>
          <t>400g</t>
        </is>
      </c>
      <c r="AK297" s="465" t="n">
        <v>4.25</v>
      </c>
      <c r="AL297" s="557" t="n">
        <v>500</v>
      </c>
      <c r="AM297" s="492" t="inlineStr">
        <is>
          <t>8W</t>
        </is>
      </c>
      <c r="AN297" s="492" t="inlineStr">
        <is>
          <t>SOURCE TO BE CFM-ED FIRST</t>
        </is>
      </c>
      <c r="AO297" s="492" t="n"/>
      <c r="AP297" s="466" t="n"/>
      <c r="AQ297" s="466" t="n"/>
      <c r="AR297" s="466" t="n"/>
      <c r="AS297" s="495" t="inlineStr">
        <is>
          <t>YES ?</t>
        </is>
      </c>
      <c r="AT297" s="495" t="n"/>
      <c r="AU297" s="465" t="n"/>
      <c r="AV297" s="465" t="n"/>
      <c r="AW297" s="465" t="n"/>
      <c r="AX297" s="465">
        <f>IFERROR((BI297*(1-[1]Assumptions!$K$3))*(1-BG297),0)</f>
        <v/>
      </c>
      <c r="AY297" s="465" t="n"/>
      <c r="AZ297" s="465" t="n"/>
      <c r="BA297" s="465" t="n">
        <v>51.7</v>
      </c>
      <c r="BB297" s="468">
        <f>IFERROR(((IF(BA297&gt;0, BA297, IF(AY297&gt;0, AY297, IF(AZ297&gt;0, AZ297, 0)))))*INDEX(Assumptions!$B:$B,MATCH(Y297,Assumptions!$A:$A,0)),0)</f>
        <v/>
      </c>
      <c r="BC297" s="468">
        <f>IFERROR(((IF(BA297&gt;0, BA297, IF(AY297&gt;0, AY297, IF(AZ297&gt;0, AZ297, 0)))))*INDEX(Assumptions!$C:$C,MATCH(Y297,Assumptions!$A:$A,0)),0)</f>
        <v/>
      </c>
      <c r="BD297" s="468">
        <f>IFERROR(((IF(BA297&gt;0, BA297, IF(AY297&gt;0, AY297, IF(AZ297&gt;0, AZ297, 0)))))*INDEX(Assumptions!$D:$D,MATCH(Y297,Assumptions!$A:$A,0)),0)</f>
        <v/>
      </c>
      <c r="BE297" s="468">
        <f>IFERROR(((IF(BA297&gt;0, BA297, IF(AY297&gt;0, AY297, IF(AZ297&gt;0, AZ297, 0)))))*INDEX(Assumptions!$G:$G,MATCH(Z297,Assumptions!$F:$F,0)),0)</f>
        <v/>
      </c>
      <c r="BF297" s="468">
        <f>SUM(BB297:BE297)</f>
        <v/>
      </c>
      <c r="BG297" s="469">
        <f>IFERROR(INDEX(Assumptions!$B:$B,MATCH(Y297,Assumptions!$A:$A,0))+INDEX(Assumptions!$C:$C,MATCH(Y297,Assumptions!$A:$A,0))+INDEX(Assumptions!$D:$D,MATCH(Y297,Assumptions!$A:$A,0))+INDEX(Assumptions!$G:$G,MATCH(Z297,Assumptions!$F:$F,0)),0)</f>
        <v/>
      </c>
      <c r="BH297" s="465">
        <f>((IF(BA297&gt;0, BA297, IF(AY297&gt;0, AY297, IF(AZ297&gt;0, AZ297, 0)))))+BF297</f>
        <v/>
      </c>
      <c r="BI297" s="465">
        <f>BL297/BK297</f>
        <v/>
      </c>
      <c r="BJ297" s="465">
        <f>BL297/2.38</f>
        <v/>
      </c>
      <c r="BK297" s="462" t="n">
        <v>2.5</v>
      </c>
      <c r="BL297" s="465" t="n">
        <v>249.95</v>
      </c>
      <c r="BM297" s="523">
        <f>IF(SUM(AZ297:BA297)=0,0,(BI297-BH297)/BI297)</f>
        <v/>
      </c>
      <c r="BN297" s="465">
        <f>AY297*CA297</f>
        <v/>
      </c>
      <c r="BO297" s="465" t="n"/>
      <c r="BP297" s="465" t="n"/>
      <c r="BQ297" s="685" t="n">
        <v>42524</v>
      </c>
      <c r="BR297" s="497" t="n"/>
      <c r="BS297" s="497" t="n"/>
      <c r="BT297" s="472" t="inlineStr">
        <is>
          <t>1</t>
        </is>
      </c>
      <c r="BU297" s="497" t="inlineStr">
        <is>
          <t>ETD 15-7-2016</t>
        </is>
      </c>
      <c r="BV297" s="497" t="n"/>
      <c r="BW297" s="497" t="n"/>
      <c r="BX297" s="497" t="n">
        <v>42650</v>
      </c>
      <c r="BY297" s="494" t="n"/>
      <c r="BZ297" s="494" t="n"/>
      <c r="CA297" s="462" t="n"/>
      <c r="CB297" s="473" t="n"/>
      <c r="CC297" s="473" t="n"/>
      <c r="CD297" s="473" t="n"/>
      <c r="CE297" s="474" t="n"/>
      <c r="CF297" s="681" t="n"/>
      <c r="CG297" s="681" t="n"/>
      <c r="CH297" s="682" t="n"/>
      <c r="CI297" s="682" t="n"/>
      <c r="CJ297" s="477" t="n"/>
      <c r="CK297" s="683" t="n"/>
      <c r="CL297" s="479" t="n"/>
      <c r="CM297" s="479" t="n"/>
      <c r="CN297" s="480" t="n"/>
      <c r="CO297" s="480" t="n"/>
      <c r="CP297" s="480" t="n"/>
      <c r="CQ297" s="474" t="n"/>
      <c r="CR297" s="474" t="n"/>
      <c r="CS297" s="429" t="n"/>
      <c r="CT297" s="474" t="n"/>
      <c r="CU297" s="474" t="n"/>
      <c r="CV297" s="682" t="n"/>
      <c r="CW297" s="481" t="n"/>
      <c r="CX297" s="481" t="n"/>
      <c r="CY297" s="481" t="n"/>
      <c r="CZ297" s="481">
        <f>CY297*AR297</f>
        <v/>
      </c>
      <c r="DA297" s="481" t="n"/>
      <c r="DB297" s="481" t="n"/>
      <c r="DC297" s="481" t="n"/>
      <c r="DD297" s="481" t="inlineStr">
        <is>
          <t>-</t>
        </is>
      </c>
      <c r="DE297" s="684">
        <f>CY297*BI297</f>
        <v/>
      </c>
      <c r="DF297" s="684">
        <f>DE297-(CY297*BH297)</f>
        <v/>
      </c>
    </row>
    <row customFormat="1" customHeight="1" ht="15" r="298" s="535">
      <c r="A298" s="464" t="n"/>
      <c r="B298" s="464" t="n"/>
      <c r="C298" s="454" t="n"/>
      <c r="D298" s="521" t="inlineStr">
        <is>
          <t>HERRICK</t>
        </is>
      </c>
      <c r="E298" s="521" t="inlineStr">
        <is>
          <t>CAMO</t>
        </is>
      </c>
      <c r="F298" s="464" t="n"/>
      <c r="G298" s="522" t="inlineStr">
        <is>
          <t>x</t>
        </is>
      </c>
      <c r="H298" s="484" t="n">
        <v>42573</v>
      </c>
      <c r="I298" s="521" t="n"/>
      <c r="J298" s="464" t="inlineStr">
        <is>
          <t>PANTS</t>
        </is>
      </c>
      <c r="K298" s="521" t="n"/>
      <c r="L298" s="521" t="n"/>
      <c r="M298" s="458" t="inlineStr">
        <is>
          <t>MEN</t>
        </is>
      </c>
      <c r="N298" s="521" t="n"/>
      <c r="O298" s="491" t="n"/>
      <c r="P298" s="491" t="n"/>
      <c r="Q298" s="492" t="n"/>
      <c r="R298" s="492" t="n"/>
      <c r="S298" s="492" t="n"/>
      <c r="T298" s="492" t="n"/>
      <c r="U298" s="492" t="n"/>
      <c r="V298" s="492" t="n"/>
      <c r="W298" s="492" t="inlineStr">
        <is>
          <t>C/O AW16</t>
        </is>
      </c>
      <c r="X298" s="492" t="n"/>
      <c r="Y298" s="493" t="inlineStr">
        <is>
          <t>TURKEY</t>
        </is>
      </c>
      <c r="Z298" s="494" t="inlineStr">
        <is>
          <t>CHERRYFIELD</t>
        </is>
      </c>
      <c r="AA298" s="494" t="inlineStr">
        <is>
          <t>IDEA MODA</t>
        </is>
      </c>
      <c r="AB298" s="494" t="inlineStr">
        <is>
          <t xml:space="preserve">UFUK BOYA </t>
        </is>
      </c>
      <c r="AC298" s="521" t="n"/>
      <c r="AD298" s="492" t="inlineStr">
        <is>
          <t>ROTATEKS</t>
        </is>
      </c>
      <c r="AE298" s="492" t="inlineStr">
        <is>
          <t>01023 ASVAN PFD</t>
        </is>
      </c>
      <c r="AF298" s="462" t="n"/>
      <c r="AG298" s="462" t="n"/>
      <c r="AH298" s="556" t="inlineStr">
        <is>
          <t>100% Sustainable fabric</t>
        </is>
      </c>
      <c r="AI298" s="462" t="inlineStr">
        <is>
          <t>100% Organic cotton</t>
        </is>
      </c>
      <c r="AJ298" s="492" t="inlineStr">
        <is>
          <t>400g</t>
        </is>
      </c>
      <c r="AK298" s="465" t="n">
        <v>4.25</v>
      </c>
      <c r="AL298" s="557" t="n">
        <v>500</v>
      </c>
      <c r="AM298" s="492" t="inlineStr">
        <is>
          <t>8W</t>
        </is>
      </c>
      <c r="AN298" s="492" t="inlineStr">
        <is>
          <t>SOURCE TO BE CFM-ED FIRST</t>
        </is>
      </c>
      <c r="AO298" s="492" t="n"/>
      <c r="AP298" s="466" t="n"/>
      <c r="AQ298" s="466" t="n"/>
      <c r="AR298" s="466" t="n"/>
      <c r="AS298" s="495" t="inlineStr">
        <is>
          <t>X</t>
        </is>
      </c>
      <c r="AT298" s="495" t="n"/>
      <c r="AU298" s="465" t="n"/>
      <c r="AV298" s="465" t="n"/>
      <c r="AW298" s="465" t="n"/>
      <c r="AX298" s="465">
        <f>IFERROR((BI298*(1-[1]Assumptions!$K$3))*(1-BG298),0)</f>
        <v/>
      </c>
      <c r="AY298" s="465" t="n"/>
      <c r="AZ298" s="465" t="n"/>
      <c r="BA298" s="465" t="n"/>
      <c r="BB298" s="468">
        <f>IFERROR(((IF(BA298&gt;0, BA298, IF(AY298&gt;0, AY298, IF(AZ298&gt;0, AZ298, 0)))))*INDEX(Assumptions!$B:$B,MATCH(Y298,Assumptions!$A:$A,0)),0)</f>
        <v/>
      </c>
      <c r="BC298" s="468">
        <f>IFERROR(((IF(BA298&gt;0, BA298, IF(AY298&gt;0, AY298, IF(AZ298&gt;0, AZ298, 0)))))*INDEX(Assumptions!$C:$C,MATCH(Y298,Assumptions!$A:$A,0)),0)</f>
        <v/>
      </c>
      <c r="BD298" s="468">
        <f>IFERROR(((IF(BA298&gt;0, BA298, IF(AY298&gt;0, AY298, IF(AZ298&gt;0, AZ298, 0)))))*INDEX(Assumptions!$D:$D,MATCH(Y298,Assumptions!$A:$A,0)),0)</f>
        <v/>
      </c>
      <c r="BE298" s="468">
        <f>IFERROR(((IF(BA298&gt;0, BA298, IF(AY298&gt;0, AY298, IF(AZ298&gt;0, AZ298, 0)))))*INDEX(Assumptions!$G:$G,MATCH(Z298,Assumptions!$F:$F,0)),0)</f>
        <v/>
      </c>
      <c r="BF298" s="468">
        <f>SUM(BB298:BE298)</f>
        <v/>
      </c>
      <c r="BG298" s="469">
        <f>IFERROR(INDEX(Assumptions!$B:$B,MATCH(Y298,Assumptions!$A:$A,0))+INDEX(Assumptions!$C:$C,MATCH(Y298,Assumptions!$A:$A,0))+INDEX(Assumptions!$D:$D,MATCH(Y298,Assumptions!$A:$A,0))+INDEX(Assumptions!$G:$G,MATCH(Z298,Assumptions!$F:$F,0)),0)</f>
        <v/>
      </c>
      <c r="BH298" s="465">
        <f>((IF(BA298&gt;0, BA298, IF(AY298&gt;0, AY298, IF(AZ298&gt;0, AZ298, 0)))))+BF298</f>
        <v/>
      </c>
      <c r="BI298" s="465">
        <f>BL298/BK298</f>
        <v/>
      </c>
      <c r="BJ298" s="465">
        <f>BL298/2.38</f>
        <v/>
      </c>
      <c r="BK298" s="462" t="n">
        <v>2.5</v>
      </c>
      <c r="BL298" s="465" t="n">
        <v>129.95</v>
      </c>
      <c r="BM298" s="523">
        <f>IF(SUM(AZ298:BA298)=0,0,(BI298-BH298)/BI298)</f>
        <v/>
      </c>
      <c r="BN298" s="465">
        <f>AY298*CA298</f>
        <v/>
      </c>
      <c r="BO298" s="465" t="n"/>
      <c r="BP298" s="465" t="n"/>
      <c r="BQ298" s="685" t="n">
        <v>42543</v>
      </c>
      <c r="BR298" s="497" t="n"/>
      <c r="BS298" s="497" t="n"/>
      <c r="BT298" s="472" t="n">
        <v>1</v>
      </c>
      <c r="BU298" s="497" t="n">
        <v>42576</v>
      </c>
      <c r="BV298" s="497" t="n"/>
      <c r="BW298" s="497" t="n"/>
      <c r="BX298" s="497" t="n">
        <v>42650</v>
      </c>
      <c r="BY298" s="494" t="n"/>
      <c r="BZ298" s="494" t="n"/>
      <c r="CA298" s="462" t="n"/>
      <c r="CB298" s="473" t="n"/>
      <c r="CC298" s="473" t="n"/>
      <c r="CD298" s="474" t="n"/>
      <c r="CE298" s="474" t="n"/>
      <c r="CF298" s="681" t="n"/>
      <c r="CG298" s="681" t="n"/>
      <c r="CH298" s="682" t="n"/>
      <c r="CI298" s="682" t="n"/>
      <c r="CJ298" s="477" t="n"/>
      <c r="CK298" s="683" t="n"/>
      <c r="CL298" s="479" t="n"/>
      <c r="CM298" s="479" t="n"/>
      <c r="CN298" s="480" t="n"/>
      <c r="CO298" s="480" t="n"/>
      <c r="CP298" s="480" t="n"/>
      <c r="CQ298" s="474" t="n"/>
      <c r="CR298" s="474" t="n"/>
      <c r="CS298" s="429" t="n"/>
      <c r="CT298" s="474" t="n"/>
      <c r="CU298" s="474" t="n"/>
      <c r="CV298" s="682" t="n"/>
      <c r="CW298" s="481" t="n"/>
      <c r="CX298" s="481" t="n"/>
      <c r="CY298" s="481" t="n"/>
      <c r="CZ298" s="481">
        <f>CY298*AR298</f>
        <v/>
      </c>
      <c r="DA298" s="481" t="n"/>
      <c r="DB298" s="481" t="n"/>
      <c r="DC298" s="481" t="n"/>
      <c r="DD298" s="481" t="inlineStr">
        <is>
          <t>-</t>
        </is>
      </c>
      <c r="DE298" s="684">
        <f>CY298*BI298</f>
        <v/>
      </c>
      <c r="DF298" s="684">
        <f>DE298-(CY298*BH298)</f>
        <v/>
      </c>
    </row>
    <row customFormat="1" customHeight="1" ht="15" r="299" s="535">
      <c r="A299" s="521" t="n"/>
      <c r="B299" s="521" t="n"/>
      <c r="C299" s="454" t="n"/>
      <c r="D299" s="521" t="inlineStr">
        <is>
          <t>ILANA</t>
        </is>
      </c>
      <c r="E299" s="521" t="inlineStr">
        <is>
          <t>FOREST NIGHT</t>
        </is>
      </c>
      <c r="F299" s="464" t="n"/>
      <c r="G299" s="522" t="inlineStr">
        <is>
          <t>x</t>
        </is>
      </c>
      <c r="H299" s="484" t="n">
        <v>42573</v>
      </c>
      <c r="I299" s="521" t="n"/>
      <c r="J299" s="464" t="inlineStr">
        <is>
          <t>WOVEN DRESS</t>
        </is>
      </c>
      <c r="K299" s="521" t="n"/>
      <c r="L299" s="521" t="n"/>
      <c r="M299" s="458" t="inlineStr">
        <is>
          <t>WOMEN</t>
        </is>
      </c>
      <c r="N299" s="521" t="n"/>
      <c r="O299" s="491" t="n"/>
      <c r="P299" s="491" t="n"/>
      <c r="Q299" s="492" t="n"/>
      <c r="R299" s="492" t="n"/>
      <c r="S299" s="492" t="inlineStr">
        <is>
          <t>MINIMALIST MIDI DRESS</t>
        </is>
      </c>
      <c r="T299" s="492" t="n"/>
      <c r="U299" s="492" t="n"/>
      <c r="V299" s="492" t="n"/>
      <c r="W299" s="492" t="n"/>
      <c r="X299" s="492" t="n"/>
      <c r="Y299" s="493" t="inlineStr">
        <is>
          <t>TURKEY</t>
        </is>
      </c>
      <c r="Z299" s="494" t="inlineStr">
        <is>
          <t>CHERRYFIELD</t>
        </is>
      </c>
      <c r="AA299" s="494" t="inlineStr">
        <is>
          <t>IDEA MODA</t>
        </is>
      </c>
      <c r="AB299" s="494" t="inlineStr">
        <is>
          <t xml:space="preserve">UFUK BOYA </t>
        </is>
      </c>
      <c r="AC299" s="521" t="inlineStr">
        <is>
          <t>LINEN TENCEL</t>
        </is>
      </c>
      <c r="AD299" s="492" t="inlineStr">
        <is>
          <t>TEXTIL SANTANDERINA</t>
        </is>
      </c>
      <c r="AE299" s="492" t="n">
        <v>1091</v>
      </c>
      <c r="AF299" s="492" t="n"/>
      <c r="AG299" s="492" t="n"/>
      <c r="AH299" s="492" t="inlineStr">
        <is>
          <t>100% Sustainable fabric</t>
        </is>
      </c>
      <c r="AI299" s="492" t="inlineStr">
        <is>
          <t>51% Linen, 49% tencel lyocell</t>
        </is>
      </c>
      <c r="AJ299" s="492" t="inlineStr">
        <is>
          <t>235g</t>
        </is>
      </c>
      <c r="AK299" s="492" t="inlineStr">
        <is>
          <t>€ 4.50</t>
        </is>
      </c>
      <c r="AL299" s="492" t="n">
        <v>1000</v>
      </c>
      <c r="AM299" s="492" t="inlineStr">
        <is>
          <t>6W</t>
        </is>
      </c>
      <c r="AN299" s="492" t="inlineStr">
        <is>
          <t>191 MTRS. RESERVED</t>
        </is>
      </c>
      <c r="AO299" s="492" t="n"/>
      <c r="AP299" s="466" t="n"/>
      <c r="AQ299" s="466" t="n"/>
      <c r="AR299" s="466" t="n"/>
      <c r="AS299" s="495" t="n"/>
      <c r="AT299" s="495" t="n"/>
      <c r="AU299" s="465" t="n"/>
      <c r="AV299" s="465" t="n"/>
      <c r="AW299" s="465" t="n"/>
      <c r="AX299" s="465">
        <f>IFERROR((BI299*(1-[1]Assumptions!$K$3))*(1-BG299),0)</f>
        <v/>
      </c>
      <c r="AY299" s="495" t="n"/>
      <c r="AZ299" s="495" t="n"/>
      <c r="BA299" s="465" t="n">
        <v>30.9</v>
      </c>
      <c r="BB299" s="468">
        <f>IFERROR(((IF(BA299&gt;0, BA299, IF(AY299&gt;0, AY299, IF(AZ299&gt;0, AZ299, 0)))))*INDEX(Assumptions!$B:$B,MATCH(Y299,Assumptions!$A:$A,0)),0)</f>
        <v/>
      </c>
      <c r="BC299" s="468">
        <f>IFERROR(((IF(BA299&gt;0, BA299, IF(AY299&gt;0, AY299, IF(AZ299&gt;0, AZ299, 0)))))*INDEX(Assumptions!$C:$C,MATCH(Y299,Assumptions!$A:$A,0)),0)</f>
        <v/>
      </c>
      <c r="BD299" s="468">
        <f>IFERROR(((IF(BA299&gt;0, BA299, IF(AY299&gt;0, AY299, IF(AZ299&gt;0, AZ299, 0)))))*INDEX(Assumptions!$D:$D,MATCH(Y299,Assumptions!$A:$A,0)),0)</f>
        <v/>
      </c>
      <c r="BE299" s="468">
        <f>IFERROR(((IF(BA299&gt;0, BA299, IF(AY299&gt;0, AY299, IF(AZ299&gt;0, AZ299, 0)))))*INDEX(Assumptions!$G:$G,MATCH(Z299,Assumptions!$F:$F,0)),0)</f>
        <v/>
      </c>
      <c r="BF299" s="468">
        <f>SUM(BB299:BE299)</f>
        <v/>
      </c>
      <c r="BG299" s="469">
        <f>IFERROR(INDEX(Assumptions!$B:$B,MATCH(Y299,Assumptions!$A:$A,0))+INDEX(Assumptions!$C:$C,MATCH(Y299,Assumptions!$A:$A,0))+INDEX(Assumptions!$D:$D,MATCH(Y299,Assumptions!$A:$A,0))+INDEX(Assumptions!$G:$G,MATCH(Z299,Assumptions!$F:$F,0)),0)</f>
        <v/>
      </c>
      <c r="BH299" s="465">
        <f>((IF(BA299&gt;0, BA299, IF(AY299&gt;0, AY299, IF(AZ299&gt;0, AZ299, 0)))))+BF299</f>
        <v/>
      </c>
      <c r="BI299" s="465">
        <f>BL299/BK299</f>
        <v/>
      </c>
      <c r="BJ299" s="465">
        <f>BL299/2.38</f>
        <v/>
      </c>
      <c r="BK299" s="462" t="n">
        <v>2.5</v>
      </c>
      <c r="BL299" s="465" t="n">
        <v>129.95</v>
      </c>
      <c r="BM299" s="523">
        <f>IF(SUM(AZ299:BA299)=0,0,(BI299-BH299)/BI299)</f>
        <v/>
      </c>
      <c r="BN299" s="465">
        <f>AY299*CA299</f>
        <v/>
      </c>
      <c r="BO299" s="465" t="n"/>
      <c r="BP299" s="465" t="n"/>
      <c r="BQ299" s="685" t="n">
        <v>42524</v>
      </c>
      <c r="BR299" s="497" t="n"/>
      <c r="BS299" s="497" t="n"/>
      <c r="BT299" s="472" t="n">
        <v>1</v>
      </c>
      <c r="BU299" s="497" t="n">
        <v>42570</v>
      </c>
      <c r="BV299" s="497" t="n"/>
      <c r="BW299" s="497" t="n"/>
      <c r="BX299" s="497" t="n">
        <v>42650</v>
      </c>
      <c r="BY299" s="494" t="n"/>
      <c r="BZ299" s="494" t="n"/>
      <c r="CA299" s="462" t="n"/>
      <c r="CB299" s="473" t="n"/>
      <c r="CC299" s="473" t="n"/>
      <c r="CD299" s="474" t="n"/>
      <c r="CE299" s="474" t="n"/>
      <c r="CF299" s="681" t="n"/>
      <c r="CG299" s="681" t="n"/>
      <c r="CH299" s="682" t="n"/>
      <c r="CI299" s="682" t="n"/>
      <c r="CJ299" s="477" t="n"/>
      <c r="CK299" s="683" t="n"/>
      <c r="CL299" s="479" t="n"/>
      <c r="CM299" s="479" t="n"/>
      <c r="CN299" s="480" t="n"/>
      <c r="CO299" s="480" t="n"/>
      <c r="CP299" s="480" t="n"/>
      <c r="CQ299" s="474" t="n"/>
      <c r="CR299" s="474" t="n"/>
      <c r="CS299" s="429" t="n"/>
      <c r="CT299" s="474" t="n"/>
      <c r="CU299" s="474" t="n"/>
      <c r="CV299" s="682" t="n"/>
      <c r="CW299" s="481" t="n"/>
      <c r="CX299" s="481" t="n"/>
      <c r="CY299" s="481" t="n"/>
      <c r="CZ299" s="481">
        <f>CY299*AR299</f>
        <v/>
      </c>
      <c r="DA299" s="481" t="n"/>
      <c r="DB299" s="481" t="n"/>
      <c r="DC299" s="481" t="n"/>
      <c r="DD299" s="481" t="inlineStr">
        <is>
          <t>-</t>
        </is>
      </c>
      <c r="DE299" s="684">
        <f>CY299*BI299</f>
        <v/>
      </c>
      <c r="DF299" s="684">
        <f>DE299-(CY299*BH299)</f>
        <v/>
      </c>
      <c r="DG299" s="568" t="n"/>
      <c r="DH299" s="568" t="n"/>
      <c r="DI299" s="568" t="n"/>
      <c r="DJ299" s="568" t="n"/>
      <c r="DK299" s="568" t="n"/>
      <c r="DL299" s="568" t="n"/>
      <c r="DM299" s="568" t="n"/>
      <c r="DN299" s="568" t="n"/>
      <c r="DO299" s="568" t="n"/>
      <c r="DP299" s="568" t="n"/>
    </row>
    <row customFormat="1" customHeight="1" ht="15" r="300" s="535">
      <c r="A300" s="521" t="n"/>
      <c r="B300" s="521" t="n"/>
      <c r="C300" s="454" t="n"/>
      <c r="D300" s="521" t="inlineStr">
        <is>
          <t>JANELLE</t>
        </is>
      </c>
      <c r="E300" s="521" t="inlineStr">
        <is>
          <t>FOREST NIGHT</t>
        </is>
      </c>
      <c r="F300" s="464" t="n"/>
      <c r="G300" s="522" t="inlineStr">
        <is>
          <t>x</t>
        </is>
      </c>
      <c r="H300" s="484" t="n">
        <v>42573</v>
      </c>
      <c r="I300" s="521" t="n"/>
      <c r="J300" s="464" t="inlineStr">
        <is>
          <t>JUMPSUIT</t>
        </is>
      </c>
      <c r="K300" s="521" t="n"/>
      <c r="L300" s="521" t="n"/>
      <c r="M300" s="458" t="inlineStr">
        <is>
          <t>WOMEN</t>
        </is>
      </c>
      <c r="N300" s="521" t="n"/>
      <c r="O300" s="491" t="n"/>
      <c r="P300" s="491" t="n"/>
      <c r="Q300" s="492" t="n"/>
      <c r="R300" s="492" t="n"/>
      <c r="S300" s="492" t="inlineStr">
        <is>
          <t>BOILER SUIT</t>
        </is>
      </c>
      <c r="T300" s="492" t="n"/>
      <c r="U300" s="492" t="n"/>
      <c r="V300" s="492" t="n"/>
      <c r="W300" s="492" t="n"/>
      <c r="X300" s="492" t="n"/>
      <c r="Y300" s="493" t="inlineStr">
        <is>
          <t>TURKEY</t>
        </is>
      </c>
      <c r="Z300" s="494" t="inlineStr">
        <is>
          <t>CHERRYFIELD</t>
        </is>
      </c>
      <c r="AA300" s="494" t="inlineStr">
        <is>
          <t>IDEA MODA</t>
        </is>
      </c>
      <c r="AB300" s="494" t="inlineStr">
        <is>
          <t xml:space="preserve">UFUK BOYA </t>
        </is>
      </c>
      <c r="AC300" s="521" t="inlineStr">
        <is>
          <t>LINEN TENCEL</t>
        </is>
      </c>
      <c r="AD300" s="492" t="inlineStr">
        <is>
          <t>TEXTIL SANTANDERINA</t>
        </is>
      </c>
      <c r="AE300" s="492" t="n">
        <v>1091</v>
      </c>
      <c r="AF300" s="492" t="n"/>
      <c r="AG300" s="492" t="n"/>
      <c r="AH300" s="492" t="inlineStr">
        <is>
          <t>100% Sustainable fabric</t>
        </is>
      </c>
      <c r="AI300" s="492" t="inlineStr">
        <is>
          <t>51% Linen, 49% tencel lyocell</t>
        </is>
      </c>
      <c r="AJ300" s="492" t="inlineStr">
        <is>
          <t>235g</t>
        </is>
      </c>
      <c r="AK300" s="492" t="inlineStr">
        <is>
          <t>€ 4.50</t>
        </is>
      </c>
      <c r="AL300" s="492" t="n">
        <v>1000</v>
      </c>
      <c r="AM300" s="492" t="inlineStr">
        <is>
          <t>6W</t>
        </is>
      </c>
      <c r="AN300" s="492" t="inlineStr">
        <is>
          <t>191 MTRS. RESERVED</t>
        </is>
      </c>
      <c r="AO300" s="492" t="n"/>
      <c r="AP300" s="466" t="n"/>
      <c r="AQ300" s="466" t="n"/>
      <c r="AR300" s="466" t="n"/>
      <c r="AS300" s="495" t="n"/>
      <c r="AT300" s="495" t="n"/>
      <c r="AU300" s="465" t="n"/>
      <c r="AV300" s="465" t="n"/>
      <c r="AW300" s="465" t="n"/>
      <c r="AX300" s="465">
        <f>IFERROR((BI300*(1-[1]Assumptions!$K$3))*(1-BG300),0)</f>
        <v/>
      </c>
      <c r="AY300" s="495" t="n"/>
      <c r="AZ300" s="495" t="n"/>
      <c r="BA300" s="465" t="n">
        <v>39.8</v>
      </c>
      <c r="BB300" s="468">
        <f>IFERROR(((IF(BA300&gt;0, BA300, IF(AY300&gt;0, AY300, IF(AZ300&gt;0, AZ300, 0)))))*INDEX(Assumptions!$B:$B,MATCH(Y300,Assumptions!$A:$A,0)),0)</f>
        <v/>
      </c>
      <c r="BC300" s="468">
        <f>IFERROR(((IF(BA300&gt;0, BA300, IF(AY300&gt;0, AY300, IF(AZ300&gt;0, AZ300, 0)))))*INDEX(Assumptions!$C:$C,MATCH(Y300,Assumptions!$A:$A,0)),0)</f>
        <v/>
      </c>
      <c r="BD300" s="468">
        <f>IFERROR(((IF(BA300&gt;0, BA300, IF(AY300&gt;0, AY300, IF(AZ300&gt;0, AZ300, 0)))))*INDEX(Assumptions!$D:$D,MATCH(Y300,Assumptions!$A:$A,0)),0)</f>
        <v/>
      </c>
      <c r="BE300" s="468">
        <f>IFERROR(((IF(BA300&gt;0, BA300, IF(AY300&gt;0, AY300, IF(AZ300&gt;0, AZ300, 0)))))*INDEX(Assumptions!$G:$G,MATCH(Z300,Assumptions!$F:$F,0)),0)</f>
        <v/>
      </c>
      <c r="BF300" s="468">
        <f>SUM(BB300:BE300)</f>
        <v/>
      </c>
      <c r="BG300" s="469">
        <f>IFERROR(INDEX(Assumptions!$B:$B,MATCH(Y300,Assumptions!$A:$A,0))+INDEX(Assumptions!$C:$C,MATCH(Y300,Assumptions!$A:$A,0))+INDEX(Assumptions!$D:$D,MATCH(Y300,Assumptions!$A:$A,0))+INDEX(Assumptions!$G:$G,MATCH(Z300,Assumptions!$F:$F,0)),0)</f>
        <v/>
      </c>
      <c r="BH300" s="465">
        <f>((IF(BA300&gt;0, BA300, IF(AY300&gt;0, AY300, IF(AZ300&gt;0, AZ300, 0)))))+BF300</f>
        <v/>
      </c>
      <c r="BI300" s="465">
        <f>BL300/BK300</f>
        <v/>
      </c>
      <c r="BJ300" s="465">
        <f>BL300/2.38</f>
        <v/>
      </c>
      <c r="BK300" s="462" t="n">
        <v>2.5</v>
      </c>
      <c r="BL300" s="465" t="n">
        <v>169.95</v>
      </c>
      <c r="BM300" s="523">
        <f>IF(SUM(AZ300:BA300)=0,0,(BI300-BH300)/BI300)</f>
        <v/>
      </c>
      <c r="BN300" s="465">
        <f>AY300*CA300</f>
        <v/>
      </c>
      <c r="BO300" s="465" t="n"/>
      <c r="BP300" s="465" t="n"/>
      <c r="BQ300" s="685" t="n">
        <v>42524</v>
      </c>
      <c r="BR300" s="497" t="n"/>
      <c r="BS300" s="497" t="n"/>
      <c r="BT300" s="472" t="inlineStr">
        <is>
          <t>0</t>
        </is>
      </c>
      <c r="BU300" s="497" t="inlineStr">
        <is>
          <t>nvt</t>
        </is>
      </c>
      <c r="BV300" s="497" t="n"/>
      <c r="BW300" s="497" t="n"/>
      <c r="BX300" s="497" t="n">
        <v>42650</v>
      </c>
      <c r="BY300" s="494" t="n"/>
      <c r="BZ300" s="494" t="n"/>
      <c r="CA300" s="462" t="n"/>
      <c r="CB300" s="473" t="n"/>
      <c r="CC300" s="473" t="n"/>
      <c r="CD300" s="474" t="n"/>
      <c r="CE300" s="474" t="n"/>
      <c r="CF300" s="681" t="n"/>
      <c r="CG300" s="681" t="n"/>
      <c r="CH300" s="682" t="n"/>
      <c r="CI300" s="682" t="n"/>
      <c r="CJ300" s="477" t="n"/>
      <c r="CK300" s="683" t="n"/>
      <c r="CL300" s="479" t="n"/>
      <c r="CM300" s="479" t="n"/>
      <c r="CN300" s="480" t="n"/>
      <c r="CO300" s="480" t="n"/>
      <c r="CP300" s="480" t="n"/>
      <c r="CQ300" s="474" t="n"/>
      <c r="CR300" s="474" t="n"/>
      <c r="CS300" s="429" t="n"/>
      <c r="CT300" s="474" t="n"/>
      <c r="CU300" s="474" t="n"/>
      <c r="CV300" s="682" t="n"/>
      <c r="CW300" s="481" t="n"/>
      <c r="CX300" s="481" t="n"/>
      <c r="CY300" s="481" t="n"/>
      <c r="CZ300" s="481">
        <f>CY300*AR300</f>
        <v/>
      </c>
      <c r="DA300" s="481" t="n"/>
      <c r="DB300" s="481" t="n"/>
      <c r="DC300" s="481" t="n"/>
      <c r="DD300" s="481" t="inlineStr">
        <is>
          <t>-</t>
        </is>
      </c>
      <c r="DE300" s="684">
        <f>CY300*BI300</f>
        <v/>
      </c>
      <c r="DF300" s="684">
        <f>DE300-(CY300*BH300)</f>
        <v/>
      </c>
    </row>
    <row customFormat="1" customHeight="1" ht="15" r="301" s="535">
      <c r="A301" s="464" t="n"/>
      <c r="B301" s="464" t="n"/>
      <c r="C301" s="454" t="n"/>
      <c r="D301" s="521" t="inlineStr">
        <is>
          <t>MAGNUS</t>
        </is>
      </c>
      <c r="E301" s="521" t="inlineStr">
        <is>
          <t>FOREST NIGHT</t>
        </is>
      </c>
      <c r="F301" s="464" t="n"/>
      <c r="G301" s="522" t="inlineStr">
        <is>
          <t>x</t>
        </is>
      </c>
      <c r="H301" s="484" t="n">
        <v>42572</v>
      </c>
      <c r="I301" s="521" t="inlineStr">
        <is>
          <t>DOUBLE SOURCED</t>
        </is>
      </c>
      <c r="J301" s="521" t="inlineStr">
        <is>
          <t>JACKET</t>
        </is>
      </c>
      <c r="K301" s="521" t="n"/>
      <c r="L301" s="521" t="n"/>
      <c r="M301" s="458" t="inlineStr">
        <is>
          <t>MEN</t>
        </is>
      </c>
      <c r="N301" s="521" t="n"/>
      <c r="O301" s="491" t="n"/>
      <c r="P301" s="491" t="n"/>
      <c r="Q301" s="492" t="n"/>
      <c r="R301" s="492" t="n"/>
      <c r="S301" s="492" t="inlineStr">
        <is>
          <t>CMD M65</t>
        </is>
      </c>
      <c r="T301" s="492" t="n"/>
      <c r="U301" s="492" t="n"/>
      <c r="V301" s="492" t="n"/>
      <c r="W301" s="492" t="n"/>
      <c r="X301" s="492" t="n"/>
      <c r="Y301" s="493" t="inlineStr">
        <is>
          <t>TURKEY</t>
        </is>
      </c>
      <c r="Z301" s="494" t="inlineStr">
        <is>
          <t>CHERRYFIELD</t>
        </is>
      </c>
      <c r="AA301" s="494" t="inlineStr">
        <is>
          <t>IDEA MODA</t>
        </is>
      </c>
      <c r="AB301" s="494" t="inlineStr">
        <is>
          <t xml:space="preserve">UFUK BOYA </t>
        </is>
      </c>
      <c r="AC301" s="521" t="inlineStr">
        <is>
          <t>HAND WOVEN SLUB</t>
        </is>
      </c>
      <c r="AD301" s="492" t="inlineStr">
        <is>
          <t>ROTATEKS</t>
        </is>
      </c>
      <c r="AE301" s="492" t="inlineStr">
        <is>
          <t>01023 ASVAN PFD</t>
        </is>
      </c>
      <c r="AF301" s="462" t="n"/>
      <c r="AG301" s="492" t="n"/>
      <c r="AH301" s="556" t="inlineStr">
        <is>
          <t>100% Sustainable fabric</t>
        </is>
      </c>
      <c r="AI301" s="462" t="inlineStr">
        <is>
          <t>100% Organic cotton</t>
        </is>
      </c>
      <c r="AJ301" s="492" t="inlineStr">
        <is>
          <t>400g</t>
        </is>
      </c>
      <c r="AK301" s="465" t="n">
        <v>4.25</v>
      </c>
      <c r="AL301" s="557" t="n">
        <v>500</v>
      </c>
      <c r="AM301" s="492" t="inlineStr">
        <is>
          <t>8W</t>
        </is>
      </c>
      <c r="AN301" s="492" t="inlineStr">
        <is>
          <t>50 MTRS. RESERVED</t>
        </is>
      </c>
      <c r="AO301" s="492" t="n"/>
      <c r="AP301" s="466" t="n"/>
      <c r="AQ301" s="466" t="n"/>
      <c r="AR301" s="466" t="n"/>
      <c r="AS301" s="495" t="inlineStr">
        <is>
          <t>YES ?</t>
        </is>
      </c>
      <c r="AT301" s="495" t="n"/>
      <c r="AU301" s="465" t="n"/>
      <c r="AV301" s="465" t="n"/>
      <c r="AW301" s="465" t="n"/>
      <c r="AX301" s="465">
        <f>IFERROR((BI301*(1-[1]Assumptions!$K$3))*(1-BG301),0)</f>
        <v/>
      </c>
      <c r="AY301" s="465" t="n"/>
      <c r="AZ301" s="465" t="n"/>
      <c r="BA301" s="465" t="n">
        <v>49.9</v>
      </c>
      <c r="BB301" s="468">
        <f>IFERROR(((IF(BA301&gt;0, BA301, IF(AY301&gt;0, AY301, IF(AZ301&gt;0, AZ301, 0)))))*INDEX(Assumptions!$B:$B,MATCH(Y301,Assumptions!$A:$A,0)),0)</f>
        <v/>
      </c>
      <c r="BC301" s="468">
        <f>IFERROR(((IF(BA301&gt;0, BA301, IF(AY301&gt;0, AY301, IF(AZ301&gt;0, AZ301, 0)))))*INDEX(Assumptions!$C:$C,MATCH(Y301,Assumptions!$A:$A,0)),0)</f>
        <v/>
      </c>
      <c r="BD301" s="468">
        <f>IFERROR(((IF(BA301&gt;0, BA301, IF(AY301&gt;0, AY301, IF(AZ301&gt;0, AZ301, 0)))))*INDEX(Assumptions!$D:$D,MATCH(Y301,Assumptions!$A:$A,0)),0)</f>
        <v/>
      </c>
      <c r="BE301" s="468">
        <f>IFERROR(((IF(BA301&gt;0, BA301, IF(AY301&gt;0, AY301, IF(AZ301&gt;0, AZ301, 0)))))*INDEX(Assumptions!$G:$G,MATCH(Z301,Assumptions!$F:$F,0)),0)</f>
        <v/>
      </c>
      <c r="BF301" s="468">
        <f>SUM(BB301:BE301)</f>
        <v/>
      </c>
      <c r="BG301" s="469">
        <f>IFERROR(INDEX(Assumptions!$B:$B,MATCH(Y301,Assumptions!$A:$A,0))+INDEX(Assumptions!$C:$C,MATCH(Y301,Assumptions!$A:$A,0))+INDEX(Assumptions!$D:$D,MATCH(Y301,Assumptions!$A:$A,0))+INDEX(Assumptions!$G:$G,MATCH(Z301,Assumptions!$F:$F,0)),0)</f>
        <v/>
      </c>
      <c r="BH301" s="465">
        <f>((IF(BA301&gt;0, BA301, IF(AY301&gt;0, AY301, IF(AZ301&gt;0, AZ301, 0)))))+BF301</f>
        <v/>
      </c>
      <c r="BI301" s="465">
        <f>BL301/BK301</f>
        <v/>
      </c>
      <c r="BJ301" s="465">
        <f>BL301/2.38</f>
        <v/>
      </c>
      <c r="BK301" s="462" t="n">
        <v>2.5</v>
      </c>
      <c r="BL301" s="465" t="n">
        <v>199.95</v>
      </c>
      <c r="BM301" s="523">
        <f>IF(SUM(AZ301:BA301)=0,0,(BI301-BH301)/BI301)</f>
        <v/>
      </c>
      <c r="BN301" s="465">
        <f>AY301*CA301</f>
        <v/>
      </c>
      <c r="BO301" s="465" t="n"/>
      <c r="BP301" s="465" t="n"/>
      <c r="BQ301" s="685" t="n">
        <v>42524</v>
      </c>
      <c r="BR301" s="497" t="n"/>
      <c r="BS301" s="497" t="n"/>
      <c r="BT301" s="472" t="inlineStr">
        <is>
          <t>1</t>
        </is>
      </c>
      <c r="BU301" s="497" t="n">
        <v>42570</v>
      </c>
      <c r="BV301" s="497" t="n"/>
      <c r="BW301" s="497" t="n"/>
      <c r="BX301" s="497" t="n">
        <v>42650</v>
      </c>
      <c r="BY301" s="494" t="n"/>
      <c r="BZ301" s="494" t="n"/>
      <c r="CA301" s="462" t="n"/>
      <c r="CB301" s="473" t="n"/>
      <c r="CC301" s="473" t="n"/>
      <c r="CD301" s="473" t="n"/>
      <c r="CE301" s="474" t="n"/>
      <c r="CF301" s="681" t="n"/>
      <c r="CG301" s="681" t="n"/>
      <c r="CH301" s="682" t="n"/>
      <c r="CI301" s="682" t="n"/>
      <c r="CJ301" s="477" t="n"/>
      <c r="CK301" s="683" t="n"/>
      <c r="CL301" s="479" t="n"/>
      <c r="CM301" s="479" t="n"/>
      <c r="CN301" s="480" t="n"/>
      <c r="CO301" s="480" t="n"/>
      <c r="CP301" s="480" t="n"/>
      <c r="CQ301" s="474" t="n"/>
      <c r="CR301" s="474" t="n"/>
      <c r="CS301" s="429" t="n"/>
      <c r="CT301" s="474" t="n"/>
      <c r="CU301" s="474" t="n"/>
      <c r="CV301" s="682" t="n"/>
      <c r="CW301" s="481" t="n"/>
      <c r="CX301" s="481" t="n"/>
      <c r="CY301" s="481" t="n"/>
      <c r="CZ301" s="481">
        <f>CY301*AR301</f>
        <v/>
      </c>
      <c r="DA301" s="481" t="n"/>
      <c r="DB301" s="481" t="n"/>
      <c r="DC301" s="481" t="n"/>
      <c r="DD301" s="481" t="inlineStr">
        <is>
          <t>-</t>
        </is>
      </c>
      <c r="DE301" s="684">
        <f>CY301*BI301</f>
        <v/>
      </c>
      <c r="DF301" s="684">
        <f>DE301-(CY301*BH301)</f>
        <v/>
      </c>
    </row>
    <row customFormat="1" customHeight="1" ht="15" r="302" s="535">
      <c r="A302" s="464" t="n"/>
      <c r="B302" s="464" t="n"/>
      <c r="C302" s="454" t="n"/>
      <c r="D302" s="521" t="inlineStr">
        <is>
          <t>MARIUS</t>
        </is>
      </c>
      <c r="E302" s="521" t="inlineStr">
        <is>
          <t>HAND WOVEN SLUB</t>
        </is>
      </c>
      <c r="F302" s="464" t="n"/>
      <c r="G302" s="522" t="inlineStr">
        <is>
          <t>x</t>
        </is>
      </c>
      <c r="H302" s="484" t="n">
        <v>42578</v>
      </c>
      <c r="I302" s="521" t="n"/>
      <c r="J302" s="521" t="inlineStr">
        <is>
          <t>OVERSHIRT</t>
        </is>
      </c>
      <c r="K302" s="521" t="n"/>
      <c r="L302" s="521" t="n"/>
      <c r="M302" s="458" t="inlineStr">
        <is>
          <t>MEN</t>
        </is>
      </c>
      <c r="N302" s="521" t="n"/>
      <c r="O302" s="491" t="n"/>
      <c r="P302" s="491" t="n"/>
      <c r="Q302" s="492" t="n"/>
      <c r="R302" s="492" t="n"/>
      <c r="S302" s="492" t="inlineStr">
        <is>
          <t>MA-1 OVERSHIRT</t>
        </is>
      </c>
      <c r="T302" s="492" t="n"/>
      <c r="U302" s="492" t="n"/>
      <c r="V302" s="492" t="n"/>
      <c r="W302" s="492" t="n"/>
      <c r="X302" s="492" t="n"/>
      <c r="Y302" s="493" t="inlineStr">
        <is>
          <t>TURKEY</t>
        </is>
      </c>
      <c r="Z302" s="494" t="inlineStr">
        <is>
          <t>CHERRYFIELD</t>
        </is>
      </c>
      <c r="AA302" s="494" t="inlineStr">
        <is>
          <t>IDEA MODA</t>
        </is>
      </c>
      <c r="AB302" s="494" t="inlineStr">
        <is>
          <t xml:space="preserve">UFUK BOYA </t>
        </is>
      </c>
      <c r="AC302" s="521" t="inlineStr">
        <is>
          <t>HAND WOVEN SLUB</t>
        </is>
      </c>
      <c r="AD302" s="492" t="inlineStr">
        <is>
          <t>CALIK</t>
        </is>
      </c>
      <c r="AE302" s="462" t="inlineStr">
        <is>
          <t>D7563O112 hand woven slub</t>
        </is>
      </c>
      <c r="AF302" s="462" t="n"/>
      <c r="AG302" s="462" t="n"/>
      <c r="AH302" s="492" t="inlineStr">
        <is>
          <t>100% Sustainable fabric</t>
        </is>
      </c>
      <c r="AI302" s="462" t="inlineStr">
        <is>
          <t>100% Organic cotton</t>
        </is>
      </c>
      <c r="AJ302" s="462" t="inlineStr">
        <is>
          <t>15 oz</t>
        </is>
      </c>
      <c r="AK302" s="465" t="inlineStr">
        <is>
          <t>€ 5,00 / 138</t>
        </is>
      </c>
      <c r="AL302" s="462" t="n">
        <v>3000</v>
      </c>
      <c r="AM302" s="462" t="inlineStr">
        <is>
          <t>6W</t>
        </is>
      </c>
      <c r="AN302" s="492" t="inlineStr">
        <is>
          <t>CALIK TO CFM STOCK</t>
        </is>
      </c>
      <c r="AO302" s="492" t="n"/>
      <c r="AP302" s="466" t="n"/>
      <c r="AQ302" s="466" t="n"/>
      <c r="AR302" s="466" t="n"/>
      <c r="AS302" s="495" t="n"/>
      <c r="AT302" s="495" t="n"/>
      <c r="AU302" s="465" t="n"/>
      <c r="AV302" s="465" t="n"/>
      <c r="AW302" s="465" t="n"/>
      <c r="AX302" s="465">
        <f>IFERROR((BI302*(1-[1]Assumptions!$K$3))*(1-BG302),0)</f>
        <v/>
      </c>
      <c r="AY302" s="465" t="n"/>
      <c r="AZ302" s="465" t="n"/>
      <c r="BA302" s="465" t="n">
        <v>49.6</v>
      </c>
      <c r="BB302" s="468">
        <f>IFERROR(((IF(BA302&gt;0, BA302, IF(AY302&gt;0, AY302, IF(AZ302&gt;0, AZ302, 0)))))*INDEX(Assumptions!$B:$B,MATCH(Y302,Assumptions!$A:$A,0)),0)</f>
        <v/>
      </c>
      <c r="BC302" s="468">
        <f>IFERROR(((IF(BA302&gt;0, BA302, IF(AY302&gt;0, AY302, IF(AZ302&gt;0, AZ302, 0)))))*INDEX(Assumptions!$C:$C,MATCH(Y302,Assumptions!$A:$A,0)),0)</f>
        <v/>
      </c>
      <c r="BD302" s="468">
        <f>IFERROR(((IF(BA302&gt;0, BA302, IF(AY302&gt;0, AY302, IF(AZ302&gt;0, AZ302, 0)))))*INDEX(Assumptions!$D:$D,MATCH(Y302,Assumptions!$A:$A,0)),0)</f>
        <v/>
      </c>
      <c r="BE302" s="468">
        <f>IFERROR(((IF(BA302&gt;0, BA302, IF(AY302&gt;0, AY302, IF(AZ302&gt;0, AZ302, 0)))))*INDEX(Assumptions!$G:$G,MATCH(Z302,Assumptions!$F:$F,0)),0)</f>
        <v/>
      </c>
      <c r="BF302" s="468">
        <f>SUM(BB302:BE302)</f>
        <v/>
      </c>
      <c r="BG302" s="469">
        <f>IFERROR(INDEX(Assumptions!$B:$B,MATCH(Y302,Assumptions!$A:$A,0))+INDEX(Assumptions!$C:$C,MATCH(Y302,Assumptions!$A:$A,0))+INDEX(Assumptions!$D:$D,MATCH(Y302,Assumptions!$A:$A,0))+INDEX(Assumptions!$G:$G,MATCH(Z302,Assumptions!$F:$F,0)),0)</f>
        <v/>
      </c>
      <c r="BH302" s="465">
        <f>((IF(BA302&gt;0, BA302, IF(AY302&gt;0, AY302, IF(AZ302&gt;0, AZ302, 0)))))+BF302</f>
        <v/>
      </c>
      <c r="BI302" s="465">
        <f>BL302/BK302</f>
        <v/>
      </c>
      <c r="BJ302" s="465">
        <f>BL302/2.38</f>
        <v/>
      </c>
      <c r="BK302" s="462" t="n">
        <v>2.5</v>
      </c>
      <c r="BL302" s="465" t="n">
        <v>199.95</v>
      </c>
      <c r="BM302" s="523">
        <f>IF(SUM(AZ302:BA302)=0,0,(BI302-BH302)/BI302)</f>
        <v/>
      </c>
      <c r="BN302" s="465">
        <f>AY302*CA302</f>
        <v/>
      </c>
      <c r="BO302" s="465" t="n"/>
      <c r="BP302" s="465" t="n"/>
      <c r="BQ302" s="685" t="n">
        <v>42524</v>
      </c>
      <c r="BR302" s="497" t="n">
        <v>42548</v>
      </c>
      <c r="BS302" s="497" t="n"/>
      <c r="BT302" s="472" t="inlineStr">
        <is>
          <t>1</t>
        </is>
      </c>
      <c r="BU302" s="497" t="inlineStr">
        <is>
          <t>ETD 21-7-2016</t>
        </is>
      </c>
      <c r="BV302" s="497" t="n"/>
      <c r="BW302" s="497" t="n"/>
      <c r="BX302" s="497" t="n">
        <v>42650</v>
      </c>
      <c r="BY302" s="494" t="n"/>
      <c r="BZ302" s="494" t="n"/>
      <c r="CA302" s="462" t="n"/>
      <c r="CB302" s="473" t="n"/>
      <c r="CC302" s="473" t="n"/>
      <c r="CD302" s="473" t="n"/>
      <c r="CE302" s="474" t="n"/>
      <c r="CF302" s="681" t="n"/>
      <c r="CG302" s="681" t="n"/>
      <c r="CH302" s="682" t="n"/>
      <c r="CI302" s="682" t="n"/>
      <c r="CJ302" s="477" t="n"/>
      <c r="CK302" s="683" t="n"/>
      <c r="CL302" s="479" t="n"/>
      <c r="CM302" s="479" t="n"/>
      <c r="CN302" s="480" t="n"/>
      <c r="CO302" s="480" t="n"/>
      <c r="CP302" s="480" t="n"/>
      <c r="CQ302" s="474" t="n"/>
      <c r="CR302" s="474" t="n"/>
      <c r="CS302" s="429" t="n"/>
      <c r="CT302" s="474" t="n"/>
      <c r="CU302" s="474" t="n"/>
      <c r="CV302" s="682" t="n"/>
      <c r="CW302" s="481" t="n"/>
      <c r="CX302" s="481" t="n"/>
      <c r="CY302" s="481" t="n"/>
      <c r="CZ302" s="481">
        <f>CY302*AR302</f>
        <v/>
      </c>
      <c r="DA302" s="481" t="n"/>
      <c r="DB302" s="481" t="n"/>
      <c r="DC302" s="481" t="n"/>
      <c r="DD302" s="481" t="inlineStr">
        <is>
          <t>-</t>
        </is>
      </c>
      <c r="DE302" s="684">
        <f>CY302*BI302</f>
        <v/>
      </c>
      <c r="DF302" s="684">
        <f>DE302-(CY302*BH302)</f>
        <v/>
      </c>
    </row>
    <row customFormat="1" customHeight="1" ht="15" r="303" s="535">
      <c r="A303" s="464" t="n"/>
      <c r="B303" s="464" t="n"/>
      <c r="C303" s="454" t="n"/>
      <c r="D303" s="521" t="inlineStr">
        <is>
          <t>NICOLAS</t>
        </is>
      </c>
      <c r="E303" s="521" t="inlineStr">
        <is>
          <t>CAMO</t>
        </is>
      </c>
      <c r="F303" s="464" t="n"/>
      <c r="G303" s="522" t="inlineStr">
        <is>
          <t>x</t>
        </is>
      </c>
      <c r="H303" s="484" t="n">
        <v>42573</v>
      </c>
      <c r="I303" s="521" t="inlineStr">
        <is>
          <t>DOUBLE SOURCED</t>
        </is>
      </c>
      <c r="J303" s="521" t="inlineStr">
        <is>
          <t>OVERSHIRT</t>
        </is>
      </c>
      <c r="K303" s="521" t="n"/>
      <c r="L303" s="521" t="n"/>
      <c r="M303" s="458" t="inlineStr">
        <is>
          <t>MEN</t>
        </is>
      </c>
      <c r="N303" s="521" t="n"/>
      <c r="O303" s="491" t="n"/>
      <c r="P303" s="491" t="n"/>
      <c r="Q303" s="492" t="n"/>
      <c r="R303" s="492" t="n"/>
      <c r="S303" s="492" t="inlineStr">
        <is>
          <t>FLIGHT OVERSHIRT</t>
        </is>
      </c>
      <c r="T303" s="492" t="n"/>
      <c r="U303" s="492" t="n"/>
      <c r="V303" s="492" t="n"/>
      <c r="W303" s="492" t="n"/>
      <c r="X303" s="492" t="n"/>
      <c r="Y303" s="493" t="inlineStr">
        <is>
          <t>TURKEY</t>
        </is>
      </c>
      <c r="Z303" s="494" t="inlineStr">
        <is>
          <t>CHERRYFIELD</t>
        </is>
      </c>
      <c r="AA303" s="494" t="inlineStr">
        <is>
          <t>IDEA MODA</t>
        </is>
      </c>
      <c r="AB303" s="494" t="inlineStr">
        <is>
          <t xml:space="preserve">UFUK BOYA </t>
        </is>
      </c>
      <c r="AC303" s="521" t="inlineStr">
        <is>
          <t>HAND WOVEN SLUB</t>
        </is>
      </c>
      <c r="AD303" s="492" t="inlineStr">
        <is>
          <t>ROTATEKS</t>
        </is>
      </c>
      <c r="AE303" s="492" t="inlineStr">
        <is>
          <t>01023 ASVAN PFD</t>
        </is>
      </c>
      <c r="AF303" s="462" t="n"/>
      <c r="AG303" s="492" t="n"/>
      <c r="AH303" s="556" t="inlineStr">
        <is>
          <t>100% Sustainable fabric</t>
        </is>
      </c>
      <c r="AI303" s="462" t="inlineStr">
        <is>
          <t>100% Organic cotton</t>
        </is>
      </c>
      <c r="AJ303" s="492" t="inlineStr">
        <is>
          <t>400g</t>
        </is>
      </c>
      <c r="AK303" s="465" t="n">
        <v>4.25</v>
      </c>
      <c r="AL303" s="557" t="n">
        <v>500</v>
      </c>
      <c r="AM303" s="492" t="inlineStr">
        <is>
          <t>8W</t>
        </is>
      </c>
      <c r="AN303" s="492" t="inlineStr">
        <is>
          <t>SOURCE TO BE CFM-ED FIRST</t>
        </is>
      </c>
      <c r="AO303" s="492" t="n"/>
      <c r="AP303" s="466" t="n"/>
      <c r="AQ303" s="466" t="n"/>
      <c r="AR303" s="466" t="n"/>
      <c r="AS303" s="495" t="inlineStr">
        <is>
          <t>YES ?</t>
        </is>
      </c>
      <c r="AT303" s="495" t="n"/>
      <c r="AU303" s="465" t="n"/>
      <c r="AV303" s="465" t="n"/>
      <c r="AW303" s="465" t="n"/>
      <c r="AX303" s="465">
        <f>IFERROR((BI303*(1-[1]Assumptions!$K$3))*(1-BG303),0)</f>
        <v/>
      </c>
      <c r="AY303" s="465" t="n"/>
      <c r="AZ303" s="465" t="n"/>
      <c r="BA303" s="465" t="n">
        <v>49.9</v>
      </c>
      <c r="BB303" s="468">
        <f>IFERROR(((IF(BA303&gt;0, BA303, IF(AY303&gt;0, AY303, IF(AZ303&gt;0, AZ303, 0)))))*INDEX(Assumptions!$B:$B,MATCH(Y303,Assumptions!$A:$A,0)),0)</f>
        <v/>
      </c>
      <c r="BC303" s="468">
        <f>IFERROR(((IF(BA303&gt;0, BA303, IF(AY303&gt;0, AY303, IF(AZ303&gt;0, AZ303, 0)))))*INDEX(Assumptions!$C:$C,MATCH(Y303,Assumptions!$A:$A,0)),0)</f>
        <v/>
      </c>
      <c r="BD303" s="468">
        <f>IFERROR(((IF(BA303&gt;0, BA303, IF(AY303&gt;0, AY303, IF(AZ303&gt;0, AZ303, 0)))))*INDEX(Assumptions!$D:$D,MATCH(Y303,Assumptions!$A:$A,0)),0)</f>
        <v/>
      </c>
      <c r="BE303" s="468">
        <f>IFERROR(((IF(BA303&gt;0, BA303, IF(AY303&gt;0, AY303, IF(AZ303&gt;0, AZ303, 0)))))*INDEX(Assumptions!$G:$G,MATCH(Z303,Assumptions!$F:$F,0)),0)</f>
        <v/>
      </c>
      <c r="BF303" s="468">
        <f>SUM(BB303:BE303)</f>
        <v/>
      </c>
      <c r="BG303" s="469">
        <f>IFERROR(INDEX(Assumptions!$B:$B,MATCH(Y303,Assumptions!$A:$A,0))+INDEX(Assumptions!$C:$C,MATCH(Y303,Assumptions!$A:$A,0))+INDEX(Assumptions!$D:$D,MATCH(Y303,Assumptions!$A:$A,0))+INDEX(Assumptions!$G:$G,MATCH(Z303,Assumptions!$F:$F,0)),0)</f>
        <v/>
      </c>
      <c r="BH303" s="465">
        <f>((IF(BA303&gt;0, BA303, IF(AY303&gt;0, AY303, IF(AZ303&gt;0, AZ303, 0)))))+BF303</f>
        <v/>
      </c>
      <c r="BI303" s="465">
        <f>BL303/BK303</f>
        <v/>
      </c>
      <c r="BJ303" s="465">
        <f>BL303/2.38</f>
        <v/>
      </c>
      <c r="BK303" s="462" t="n">
        <v>2.5</v>
      </c>
      <c r="BL303" s="465" t="n">
        <v>199.95</v>
      </c>
      <c r="BM303" s="523">
        <f>IF(SUM(AZ303:BA303)=0,0,(BI303-BH303)/BI303)</f>
        <v/>
      </c>
      <c r="BN303" s="465">
        <f>AY303*CA303</f>
        <v/>
      </c>
      <c r="BO303" s="465" t="n"/>
      <c r="BP303" s="465" t="n"/>
      <c r="BQ303" s="685" t="n">
        <v>42524</v>
      </c>
      <c r="BR303" s="497" t="n"/>
      <c r="BS303" s="497" t="n"/>
      <c r="BT303" s="472" t="n">
        <v>0</v>
      </c>
      <c r="BU303" s="497" t="n">
        <v>42576</v>
      </c>
      <c r="BV303" s="497" t="n"/>
      <c r="BW303" s="497" t="n"/>
      <c r="BX303" s="497" t="n">
        <v>42650</v>
      </c>
      <c r="BY303" s="494" t="n"/>
      <c r="BZ303" s="494" t="n"/>
      <c r="CA303" s="462" t="n"/>
      <c r="CB303" s="473" t="n"/>
      <c r="CC303" s="473" t="n"/>
      <c r="CD303" s="473" t="n"/>
      <c r="CE303" s="474" t="n"/>
      <c r="CF303" s="681" t="n"/>
      <c r="CG303" s="681" t="n"/>
      <c r="CH303" s="682" t="n"/>
      <c r="CI303" s="682" t="n"/>
      <c r="CJ303" s="477" t="n"/>
      <c r="CK303" s="683" t="n"/>
      <c r="CL303" s="479" t="n"/>
      <c r="CM303" s="479" t="n"/>
      <c r="CN303" s="480" t="n"/>
      <c r="CO303" s="480" t="n"/>
      <c r="CP303" s="480" t="n"/>
      <c r="CQ303" s="474" t="n"/>
      <c r="CR303" s="474" t="n"/>
      <c r="CS303" s="429" t="n"/>
      <c r="CT303" s="474" t="n"/>
      <c r="CU303" s="474" t="n"/>
      <c r="CV303" s="682" t="n"/>
      <c r="CW303" s="481" t="n"/>
      <c r="CX303" s="481" t="n"/>
      <c r="CY303" s="481" t="n"/>
      <c r="CZ303" s="481">
        <f>CY303*AR303</f>
        <v/>
      </c>
      <c r="DA303" s="481" t="n"/>
      <c r="DB303" s="481" t="n"/>
      <c r="DC303" s="481" t="n"/>
      <c r="DD303" s="481" t="inlineStr">
        <is>
          <t>-</t>
        </is>
      </c>
      <c r="DE303" s="684">
        <f>CY303*BI303</f>
        <v/>
      </c>
      <c r="DF303" s="684">
        <f>DE303-(CY303*BH303)</f>
        <v/>
      </c>
    </row>
    <row customFormat="1" customHeight="1" ht="15" r="304" s="535">
      <c r="A304" s="464" t="n"/>
      <c r="B304" s="464" t="n"/>
      <c r="C304" s="454" t="n"/>
      <c r="D304" s="521" t="inlineStr">
        <is>
          <t>OSCAR</t>
        </is>
      </c>
      <c r="E304" s="521" t="inlineStr">
        <is>
          <t>HAND WOVEN DENIM</t>
        </is>
      </c>
      <c r="F304" s="464" t="n"/>
      <c r="G304" s="522" t="inlineStr">
        <is>
          <t>x</t>
        </is>
      </c>
      <c r="H304" s="484" t="n">
        <v>42572</v>
      </c>
      <c r="I304" s="521" t="n"/>
      <c r="J304" s="521" t="inlineStr">
        <is>
          <t>SHIRT</t>
        </is>
      </c>
      <c r="K304" s="521" t="n"/>
      <c r="L304" s="521" t="n"/>
      <c r="M304" s="458" t="inlineStr">
        <is>
          <t>MEN</t>
        </is>
      </c>
      <c r="N304" s="521" t="n"/>
      <c r="O304" s="460" t="n"/>
      <c r="P304" s="460" t="n"/>
      <c r="Q304" s="462" t="n"/>
      <c r="R304" s="492" t="n"/>
      <c r="S304" s="492" t="inlineStr">
        <is>
          <t>NAVEL SHIRT</t>
        </is>
      </c>
      <c r="T304" s="462" t="n"/>
      <c r="U304" s="462" t="n"/>
      <c r="V304" s="462" t="n"/>
      <c r="W304" s="492" t="n"/>
      <c r="X304" s="492" t="n"/>
      <c r="Y304" s="493" t="inlineStr">
        <is>
          <t>TURKEY</t>
        </is>
      </c>
      <c r="Z304" s="494" t="inlineStr">
        <is>
          <t>CHERRYFIELD</t>
        </is>
      </c>
      <c r="AA304" s="494" t="inlineStr">
        <is>
          <t>IDEA MODA</t>
        </is>
      </c>
      <c r="AB304" s="494" t="inlineStr">
        <is>
          <t xml:space="preserve">UFUK BOYA </t>
        </is>
      </c>
      <c r="AC304" s="521" t="inlineStr">
        <is>
          <t>HAND WOVEN DENIM</t>
        </is>
      </c>
      <c r="AD304" s="492" t="inlineStr">
        <is>
          <t>CALIK</t>
        </is>
      </c>
      <c r="AE304" s="462" t="inlineStr">
        <is>
          <t>D7030O112 hand woven denim</t>
        </is>
      </c>
      <c r="AF304" s="462" t="n"/>
      <c r="AG304" s="462" t="n"/>
      <c r="AH304" s="492" t="inlineStr">
        <is>
          <t>100% Sustainable fabric</t>
        </is>
      </c>
      <c r="AI304" s="462" t="inlineStr">
        <is>
          <t>60% Organic cotton 40% linen</t>
        </is>
      </c>
      <c r="AJ304" s="462" t="inlineStr">
        <is>
          <t>10 oz</t>
        </is>
      </c>
      <c r="AK304" s="465" t="inlineStr">
        <is>
          <t>€ 6,40 / 150</t>
        </is>
      </c>
      <c r="AL304" s="462" t="n">
        <v>3000</v>
      </c>
      <c r="AM304" s="462" t="inlineStr">
        <is>
          <t>6W</t>
        </is>
      </c>
      <c r="AN304" s="462" t="inlineStr">
        <is>
          <t>300 MTRS. RESERVED</t>
        </is>
      </c>
      <c r="AO304" s="492" t="n"/>
      <c r="AP304" s="466" t="n"/>
      <c r="AQ304" s="466" t="n"/>
      <c r="AR304" s="466" t="n"/>
      <c r="AS304" s="495" t="n"/>
      <c r="AT304" s="495" t="inlineStr">
        <is>
          <t>EUR</t>
        </is>
      </c>
      <c r="AU304" s="465" t="inlineStr">
        <is>
          <t>FOB</t>
        </is>
      </c>
      <c r="AV304" s="465" t="inlineStr">
        <is>
          <t>CAD</t>
        </is>
      </c>
      <c r="AW304" s="465" t="n"/>
      <c r="AX304" s="465">
        <f>IFERROR((BI304*(1-[1]Assumptions!$K$3))*(1-BG304),0)</f>
        <v/>
      </c>
      <c r="AY304" s="465" t="n"/>
      <c r="AZ304" s="465" t="n"/>
      <c r="BA304" s="465" t="n">
        <v>44.7</v>
      </c>
      <c r="BB304" s="468">
        <f>IFERROR(((IF(BA304&gt;0, BA304, IF(AY304&gt;0, AY304, IF(AZ304&gt;0, AZ304, 0)))))*INDEX(Assumptions!$B:$B,MATCH(Y304,Assumptions!$A:$A,0)),0)</f>
        <v/>
      </c>
      <c r="BC304" s="468">
        <f>IFERROR(((IF(BA304&gt;0, BA304, IF(AY304&gt;0, AY304, IF(AZ304&gt;0, AZ304, 0)))))*INDEX(Assumptions!$C:$C,MATCH(Y304,Assumptions!$A:$A,0)),0)</f>
        <v/>
      </c>
      <c r="BD304" s="468">
        <f>IFERROR(((IF(BA304&gt;0, BA304, IF(AY304&gt;0, AY304, IF(AZ304&gt;0, AZ304, 0)))))*INDEX(Assumptions!$D:$D,MATCH(Y304,Assumptions!$A:$A,0)),0)</f>
        <v/>
      </c>
      <c r="BE304" s="468">
        <f>IFERROR(((IF(BA304&gt;0, BA304, IF(AY304&gt;0, AY304, IF(AZ304&gt;0, AZ304, 0)))))*INDEX(Assumptions!$G:$G,MATCH(Z304,Assumptions!$F:$F,0)),0)</f>
        <v/>
      </c>
      <c r="BF304" s="468">
        <f>SUM(BB304:BE304)</f>
        <v/>
      </c>
      <c r="BG304" s="469">
        <f>IFERROR(INDEX(Assumptions!$B:$B,MATCH(Y304,Assumptions!$A:$A,0))+INDEX(Assumptions!$C:$C,MATCH(Y304,Assumptions!$A:$A,0))+INDEX(Assumptions!$D:$D,MATCH(Y304,Assumptions!$A:$A,0))+INDEX(Assumptions!$G:$G,MATCH(Z304,Assumptions!$F:$F,0)),0)</f>
        <v/>
      </c>
      <c r="BH304" s="465">
        <f>((IF(BA304&gt;0, BA304, IF(AY304&gt;0, AY304, IF(AZ304&gt;0, AZ304, 0)))))+BF304</f>
        <v/>
      </c>
      <c r="BI304" s="465">
        <f>BL304/BK304</f>
        <v/>
      </c>
      <c r="BJ304" s="465">
        <f>BL304/2.38</f>
        <v/>
      </c>
      <c r="BK304" s="462" t="n">
        <v>2.5</v>
      </c>
      <c r="BL304" s="465" t="n">
        <v>139.95</v>
      </c>
      <c r="BM304" s="523">
        <f>IF(SUM(AZ304:BA304)=0,0,(BI304-BH304)/BI304)</f>
        <v/>
      </c>
      <c r="BN304" s="465">
        <f>AY304*CA304</f>
        <v/>
      </c>
      <c r="BO304" s="465" t="n"/>
      <c r="BP304" s="465" t="n"/>
      <c r="BQ304" s="685" t="n">
        <v>42524</v>
      </c>
      <c r="BR304" s="497" t="n"/>
      <c r="BS304" s="497" t="n"/>
      <c r="BT304" s="472" t="inlineStr">
        <is>
          <t>1</t>
        </is>
      </c>
      <c r="BU304" s="497" t="n">
        <v>42570</v>
      </c>
      <c r="BV304" s="497" t="n"/>
      <c r="BW304" s="497" t="n"/>
      <c r="BX304" s="497" t="n">
        <v>42650</v>
      </c>
      <c r="BY304" s="494" t="n"/>
      <c r="BZ304" s="494" t="n"/>
      <c r="CA304" s="462" t="n"/>
      <c r="CB304" s="473" t="n"/>
      <c r="CC304" s="473" t="n"/>
      <c r="CD304" s="473" t="n"/>
      <c r="CE304" s="474" t="n"/>
      <c r="CF304" s="681" t="n"/>
      <c r="CG304" s="681" t="n"/>
      <c r="CH304" s="682" t="n"/>
      <c r="CI304" s="682" t="n"/>
      <c r="CJ304" s="477" t="n"/>
      <c r="CK304" s="683" t="n"/>
      <c r="CL304" s="479" t="n"/>
      <c r="CM304" s="479" t="n"/>
      <c r="CN304" s="480" t="n"/>
      <c r="CO304" s="480" t="n"/>
      <c r="CP304" s="480" t="n"/>
      <c r="CQ304" s="474" t="n"/>
      <c r="CR304" s="474" t="n"/>
      <c r="CS304" s="429" t="n"/>
      <c r="CT304" s="474" t="n"/>
      <c r="CU304" s="474" t="n"/>
      <c r="CV304" s="682" t="n"/>
      <c r="CW304" s="481" t="n"/>
      <c r="CX304" s="481" t="n"/>
      <c r="CY304" s="481" t="n"/>
      <c r="CZ304" s="481">
        <f>CY304*AR304</f>
        <v/>
      </c>
      <c r="DA304" s="481" t="n"/>
      <c r="DB304" s="481" t="n"/>
      <c r="DC304" s="481" t="n"/>
      <c r="DD304" s="481" t="inlineStr">
        <is>
          <t>-</t>
        </is>
      </c>
      <c r="DE304" s="684">
        <f>CY304*BI304</f>
        <v/>
      </c>
      <c r="DF304" s="684">
        <f>DE304-(CY304*BH304)</f>
        <v/>
      </c>
    </row>
    <row customFormat="1" customHeight="1" ht="15" r="305" s="535">
      <c r="A305" s="521" t="n"/>
      <c r="B305" s="521" t="n"/>
      <c r="C305" s="454" t="n"/>
      <c r="D305" s="521" t="inlineStr">
        <is>
          <t>TAJA</t>
        </is>
      </c>
      <c r="E305" s="521" t="inlineStr">
        <is>
          <t>FOREST NIGHT</t>
        </is>
      </c>
      <c r="F305" s="464" t="n"/>
      <c r="G305" s="522" t="inlineStr">
        <is>
          <t>x</t>
        </is>
      </c>
      <c r="H305" s="484" t="n">
        <v>42573</v>
      </c>
      <c r="I305" s="521" t="n"/>
      <c r="J305" s="521" t="inlineStr">
        <is>
          <t>SHIRT</t>
        </is>
      </c>
      <c r="K305" s="521" t="n"/>
      <c r="L305" s="521" t="n"/>
      <c r="M305" s="458" t="inlineStr">
        <is>
          <t>WOMEN</t>
        </is>
      </c>
      <c r="N305" s="521" t="n"/>
      <c r="O305" s="491" t="n"/>
      <c r="P305" s="491" t="n"/>
      <c r="Q305" s="492" t="n"/>
      <c r="R305" s="492" t="n"/>
      <c r="S305" s="492" t="n"/>
      <c r="T305" s="492" t="n"/>
      <c r="U305" s="492" t="n"/>
      <c r="V305" s="492" t="n"/>
      <c r="W305" s="492" t="n"/>
      <c r="X305" s="492" t="n"/>
      <c r="Y305" s="493" t="inlineStr">
        <is>
          <t>TURKEY</t>
        </is>
      </c>
      <c r="Z305" s="494" t="inlineStr">
        <is>
          <t>CHERRYFIELD</t>
        </is>
      </c>
      <c r="AA305" s="494" t="inlineStr">
        <is>
          <t>IDEA MODA</t>
        </is>
      </c>
      <c r="AB305" s="494" t="inlineStr">
        <is>
          <t xml:space="preserve">UFUK BOYA </t>
        </is>
      </c>
      <c r="AC305" s="521" t="inlineStr">
        <is>
          <t>LINEN TENCEL</t>
        </is>
      </c>
      <c r="AD305" s="492" t="inlineStr">
        <is>
          <t>TEXTIL SANTANDERINA</t>
        </is>
      </c>
      <c r="AE305" s="492" t="n">
        <v>1091</v>
      </c>
      <c r="AF305" s="492" t="n"/>
      <c r="AG305" s="492" t="n"/>
      <c r="AH305" s="492" t="inlineStr">
        <is>
          <t>100% Sustainable fabric</t>
        </is>
      </c>
      <c r="AI305" s="492" t="inlineStr">
        <is>
          <t>51% Linen, 49% tencel lyocell</t>
        </is>
      </c>
      <c r="AJ305" s="492" t="inlineStr">
        <is>
          <t>235g</t>
        </is>
      </c>
      <c r="AK305" s="492" t="inlineStr">
        <is>
          <t>€ 4.50</t>
        </is>
      </c>
      <c r="AL305" s="492" t="n">
        <v>1000</v>
      </c>
      <c r="AM305" s="492" t="inlineStr">
        <is>
          <t>6W</t>
        </is>
      </c>
      <c r="AN305" s="492" t="inlineStr">
        <is>
          <t>191 MTRS. RESERVED</t>
        </is>
      </c>
      <c r="AO305" s="492" t="n"/>
      <c r="AP305" s="466" t="n"/>
      <c r="AQ305" s="466" t="n"/>
      <c r="AR305" s="466" t="n"/>
      <c r="AS305" s="495" t="n"/>
      <c r="AT305" s="495" t="n"/>
      <c r="AU305" s="465" t="n"/>
      <c r="AV305" s="465" t="n"/>
      <c r="AW305" s="465" t="n"/>
      <c r="AX305" s="465">
        <f>IFERROR((BI305*(1-[1]Assumptions!$K$3))*(1-BG305),0)</f>
        <v/>
      </c>
      <c r="AY305" s="495" t="n"/>
      <c r="AZ305" s="495" t="n"/>
      <c r="BA305" s="465" t="n">
        <v>25.8</v>
      </c>
      <c r="BB305" s="468">
        <f>IFERROR(((IF(BA305&gt;0, BA305, IF(AY305&gt;0, AY305, IF(AZ305&gt;0, AZ305, 0)))))*INDEX(Assumptions!$B:$B,MATCH(Y305,Assumptions!$A:$A,0)),0)</f>
        <v/>
      </c>
      <c r="BC305" s="468">
        <f>IFERROR(((IF(BA305&gt;0, BA305, IF(AY305&gt;0, AY305, IF(AZ305&gt;0, AZ305, 0)))))*INDEX(Assumptions!$C:$C,MATCH(Y305,Assumptions!$A:$A,0)),0)</f>
        <v/>
      </c>
      <c r="BD305" s="468">
        <f>IFERROR(((IF(BA305&gt;0, BA305, IF(AY305&gt;0, AY305, IF(AZ305&gt;0, AZ305, 0)))))*INDEX(Assumptions!$D:$D,MATCH(Y305,Assumptions!$A:$A,0)),0)</f>
        <v/>
      </c>
      <c r="BE305" s="468">
        <f>IFERROR(((IF(BA305&gt;0, BA305, IF(AY305&gt;0, AY305, IF(AZ305&gt;0, AZ305, 0)))))*INDEX(Assumptions!$G:$G,MATCH(Z305,Assumptions!$F:$F,0)),0)</f>
        <v/>
      </c>
      <c r="BF305" s="468">
        <f>SUM(BB305:BE305)</f>
        <v/>
      </c>
      <c r="BG305" s="469">
        <f>IFERROR(INDEX(Assumptions!$B:$B,MATCH(Y305,Assumptions!$A:$A,0))+INDEX(Assumptions!$C:$C,MATCH(Y305,Assumptions!$A:$A,0))+INDEX(Assumptions!$D:$D,MATCH(Y305,Assumptions!$A:$A,0))+INDEX(Assumptions!$G:$G,MATCH(Z305,Assumptions!$F:$F,0)),0)</f>
        <v/>
      </c>
      <c r="BH305" s="465">
        <f>((IF(BA305&gt;0, BA305, IF(AY305&gt;0, AY305, IF(AZ305&gt;0, AZ305, 0)))))+BF305</f>
        <v/>
      </c>
      <c r="BI305" s="465">
        <f>BL305/BK305</f>
        <v/>
      </c>
      <c r="BJ305" s="465">
        <f>BL305/2.38</f>
        <v/>
      </c>
      <c r="BK305" s="462" t="n">
        <v>2.5</v>
      </c>
      <c r="BL305" s="465" t="n">
        <v>99.95</v>
      </c>
      <c r="BM305" s="523">
        <f>IF(SUM(AZ305:BA305)=0,0,(BI305-BH305)/BI305)</f>
        <v/>
      </c>
      <c r="BN305" s="465">
        <f>AY305*CA305</f>
        <v/>
      </c>
      <c r="BO305" s="465" t="n"/>
      <c r="BP305" s="465" t="n"/>
      <c r="BQ305" s="685" t="n">
        <v>42524</v>
      </c>
      <c r="BR305" s="497" t="n"/>
      <c r="BS305" s="497" t="n"/>
      <c r="BT305" s="472" t="inlineStr">
        <is>
          <t>1</t>
        </is>
      </c>
      <c r="BU305" s="497" t="inlineStr">
        <is>
          <t>ETD 21-7-2016</t>
        </is>
      </c>
      <c r="BV305" s="497" t="n"/>
      <c r="BW305" s="497" t="n"/>
      <c r="BX305" s="497" t="n">
        <v>42650</v>
      </c>
      <c r="BY305" s="494" t="n"/>
      <c r="BZ305" s="494" t="n"/>
      <c r="CA305" s="462" t="n"/>
      <c r="CB305" s="473" t="n"/>
      <c r="CC305" s="473" t="n"/>
      <c r="CD305" s="473" t="n"/>
      <c r="CE305" s="474" t="n"/>
      <c r="CF305" s="681" t="n"/>
      <c r="CG305" s="681" t="n"/>
      <c r="CH305" s="682" t="n"/>
      <c r="CI305" s="682" t="n"/>
      <c r="CJ305" s="477" t="n"/>
      <c r="CK305" s="683" t="n"/>
      <c r="CL305" s="479" t="n"/>
      <c r="CM305" s="479" t="n"/>
      <c r="CN305" s="480" t="n"/>
      <c r="CO305" s="480" t="n"/>
      <c r="CP305" s="480" t="n"/>
      <c r="CQ305" s="474" t="n"/>
      <c r="CR305" s="474" t="n"/>
      <c r="CS305" s="429" t="n"/>
      <c r="CT305" s="474" t="n"/>
      <c r="CU305" s="474" t="n"/>
      <c r="CV305" s="682" t="n"/>
      <c r="CW305" s="481" t="n"/>
      <c r="CX305" s="481" t="n"/>
      <c r="CY305" s="481" t="n"/>
      <c r="CZ305" s="481">
        <f>CY305*AR305</f>
        <v/>
      </c>
      <c r="DA305" s="481" t="n"/>
      <c r="DB305" s="481" t="n"/>
      <c r="DC305" s="481" t="n"/>
      <c r="DD305" s="481" t="inlineStr">
        <is>
          <t>-</t>
        </is>
      </c>
      <c r="DE305" s="684">
        <f>CY305*BI305</f>
        <v/>
      </c>
      <c r="DF305" s="684">
        <f>DE305-(CY305*BH305)</f>
        <v/>
      </c>
    </row>
    <row customFormat="1" customHeight="1" ht="15" r="306" s="535">
      <c r="A306" s="464" t="n"/>
      <c r="B306" s="464" t="n"/>
      <c r="C306" s="454" t="n"/>
      <c r="D306" s="521" t="inlineStr">
        <is>
          <t>TAJA</t>
        </is>
      </c>
      <c r="E306" s="521" t="inlineStr">
        <is>
          <t>NUDE</t>
        </is>
      </c>
      <c r="F306" s="464" t="n"/>
      <c r="G306" s="522" t="inlineStr">
        <is>
          <t>x</t>
        </is>
      </c>
      <c r="H306" s="484" t="n">
        <v>42573</v>
      </c>
      <c r="I306" s="521" t="n"/>
      <c r="J306" s="521" t="inlineStr">
        <is>
          <t>SHIRT</t>
        </is>
      </c>
      <c r="K306" s="521" t="n"/>
      <c r="L306" s="521" t="n"/>
      <c r="M306" s="458" t="inlineStr">
        <is>
          <t>WOMEN</t>
        </is>
      </c>
      <c r="N306" s="521" t="n"/>
      <c r="O306" s="491" t="n"/>
      <c r="P306" s="491" t="n"/>
      <c r="Q306" s="492" t="n"/>
      <c r="R306" s="492" t="n"/>
      <c r="S306" s="492" t="n"/>
      <c r="T306" s="492" t="n"/>
      <c r="U306" s="492" t="n"/>
      <c r="V306" s="492" t="n"/>
      <c r="W306" s="492" t="n"/>
      <c r="X306" s="492" t="n"/>
      <c r="Y306" s="493" t="inlineStr">
        <is>
          <t>TURKEY</t>
        </is>
      </c>
      <c r="Z306" s="494" t="inlineStr">
        <is>
          <t>CHERRYFIELD</t>
        </is>
      </c>
      <c r="AA306" s="494" t="inlineStr">
        <is>
          <t>IDEA MODA</t>
        </is>
      </c>
      <c r="AB306" s="494" t="inlineStr">
        <is>
          <t xml:space="preserve">UFUK BOYA </t>
        </is>
      </c>
      <c r="AC306" s="521" t="inlineStr">
        <is>
          <t>LINEN TENCEL</t>
        </is>
      </c>
      <c r="AD306" s="492" t="inlineStr">
        <is>
          <t>TEXTIL SANTANDERINA</t>
        </is>
      </c>
      <c r="AE306" s="492" t="n">
        <v>1091</v>
      </c>
      <c r="AF306" s="492" t="n"/>
      <c r="AG306" s="492" t="n"/>
      <c r="AH306" s="492" t="inlineStr">
        <is>
          <t>100% Sustainable fabric</t>
        </is>
      </c>
      <c r="AI306" s="492" t="inlineStr">
        <is>
          <t>51% Linen, 49% tencel lyocell</t>
        </is>
      </c>
      <c r="AJ306" s="492" t="inlineStr">
        <is>
          <t>235g</t>
        </is>
      </c>
      <c r="AK306" s="492" t="inlineStr">
        <is>
          <t>€ 4.50</t>
        </is>
      </c>
      <c r="AL306" s="492" t="n">
        <v>1000</v>
      </c>
      <c r="AM306" s="492" t="inlineStr">
        <is>
          <t>6W</t>
        </is>
      </c>
      <c r="AN306" s="492" t="inlineStr">
        <is>
          <t>191 MTRS. RESERVED</t>
        </is>
      </c>
      <c r="AO306" s="492" t="n"/>
      <c r="AP306" s="466" t="n"/>
      <c r="AQ306" s="466" t="n"/>
      <c r="AR306" s="466" t="n"/>
      <c r="AS306" s="495" t="n"/>
      <c r="AT306" s="495" t="n"/>
      <c r="AU306" s="465" t="n"/>
      <c r="AV306" s="465" t="n"/>
      <c r="AW306" s="465" t="n"/>
      <c r="AX306" s="465">
        <f>IFERROR((BI306*(1-[1]Assumptions!$K$3))*(1-BG306),0)</f>
        <v/>
      </c>
      <c r="AY306" s="465" t="n"/>
      <c r="AZ306" s="465" t="n"/>
      <c r="BA306" s="465" t="n">
        <v>25.8</v>
      </c>
      <c r="BB306" s="468">
        <f>IFERROR(((IF(BA306&gt;0, BA306, IF(AY306&gt;0, AY306, IF(AZ306&gt;0, AZ306, 0)))))*INDEX(Assumptions!$B:$B,MATCH(Y306,Assumptions!$A:$A,0)),0)</f>
        <v/>
      </c>
      <c r="BC306" s="468">
        <f>IFERROR(((IF(BA306&gt;0, BA306, IF(AY306&gt;0, AY306, IF(AZ306&gt;0, AZ306, 0)))))*INDEX(Assumptions!$C:$C,MATCH(Y306,Assumptions!$A:$A,0)),0)</f>
        <v/>
      </c>
      <c r="BD306" s="468">
        <f>IFERROR(((IF(BA306&gt;0, BA306, IF(AY306&gt;0, AY306, IF(AZ306&gt;0, AZ306, 0)))))*INDEX(Assumptions!$D:$D,MATCH(Y306,Assumptions!$A:$A,0)),0)</f>
        <v/>
      </c>
      <c r="BE306" s="468">
        <f>IFERROR(((IF(BA306&gt;0, BA306, IF(AY306&gt;0, AY306, IF(AZ306&gt;0, AZ306, 0)))))*INDEX(Assumptions!$G:$G,MATCH(Z306,Assumptions!$F:$F,0)),0)</f>
        <v/>
      </c>
      <c r="BF306" s="468">
        <f>SUM(BB306:BE306)</f>
        <v/>
      </c>
      <c r="BG306" s="469">
        <f>IFERROR(INDEX(Assumptions!$B:$B,MATCH(Y306,Assumptions!$A:$A,0))+INDEX(Assumptions!$C:$C,MATCH(Y306,Assumptions!$A:$A,0))+INDEX(Assumptions!$D:$D,MATCH(Y306,Assumptions!$A:$A,0))+INDEX(Assumptions!$G:$G,MATCH(Z306,Assumptions!$F:$F,0)),0)</f>
        <v/>
      </c>
      <c r="BH306" s="465">
        <f>((IF(BA306&gt;0, BA306, IF(AY306&gt;0, AY306, IF(AZ306&gt;0, AZ306, 0)))))+BF306</f>
        <v/>
      </c>
      <c r="BI306" s="465">
        <f>BL306/BK306</f>
        <v/>
      </c>
      <c r="BJ306" s="465">
        <f>BL306/2.38</f>
        <v/>
      </c>
      <c r="BK306" s="462" t="n">
        <v>2.5</v>
      </c>
      <c r="BL306" s="465" t="n">
        <v>99.95</v>
      </c>
      <c r="BM306" s="523">
        <f>IF(SUM(AZ306:BA306)=0,0,(BI306-BH306)/BI306)</f>
        <v/>
      </c>
      <c r="BN306" s="465">
        <f>AY306*CA306</f>
        <v/>
      </c>
      <c r="BO306" s="465" t="n"/>
      <c r="BP306" s="465" t="n"/>
      <c r="BQ306" s="685" t="n">
        <v>42524</v>
      </c>
      <c r="BR306" s="497" t="n"/>
      <c r="BS306" s="497" t="inlineStr">
        <is>
          <t>ETD 15-7-2016</t>
        </is>
      </c>
      <c r="BT306" s="472" t="inlineStr">
        <is>
          <t>0</t>
        </is>
      </c>
      <c r="BU306" s="497" t="inlineStr">
        <is>
          <t>nvt</t>
        </is>
      </c>
      <c r="BV306" s="497" t="n"/>
      <c r="BW306" s="497" t="n"/>
      <c r="BX306" s="497" t="n">
        <v>42650</v>
      </c>
      <c r="BY306" s="494" t="n"/>
      <c r="BZ306" s="494" t="n"/>
      <c r="CA306" s="462" t="n"/>
      <c r="CB306" s="473" t="n"/>
      <c r="CC306" s="473" t="n"/>
      <c r="CD306" s="473" t="n"/>
      <c r="CE306" s="474" t="n"/>
      <c r="CF306" s="681" t="n"/>
      <c r="CG306" s="681" t="n"/>
      <c r="CH306" s="682" t="n"/>
      <c r="CI306" s="682" t="n"/>
      <c r="CJ306" s="477" t="n"/>
      <c r="CK306" s="683" t="n"/>
      <c r="CL306" s="479" t="n"/>
      <c r="CM306" s="479" t="n"/>
      <c r="CN306" s="480" t="n"/>
      <c r="CO306" s="480" t="n"/>
      <c r="CP306" s="480" t="n"/>
      <c r="CQ306" s="474" t="n"/>
      <c r="CR306" s="474" t="n"/>
      <c r="CS306" s="429" t="n"/>
      <c r="CT306" s="474" t="n"/>
      <c r="CU306" s="474" t="n"/>
      <c r="CV306" s="682" t="n"/>
      <c r="CW306" s="481" t="n"/>
      <c r="CX306" s="481" t="n"/>
      <c r="CY306" s="481" t="n"/>
      <c r="CZ306" s="481">
        <f>CY306*AR306</f>
        <v/>
      </c>
      <c r="DA306" s="481" t="n"/>
      <c r="DB306" s="481" t="n"/>
      <c r="DC306" s="481" t="n"/>
      <c r="DD306" s="481" t="inlineStr">
        <is>
          <t>-</t>
        </is>
      </c>
      <c r="DE306" s="684">
        <f>CY306*BI306</f>
        <v/>
      </c>
      <c r="DF306" s="684">
        <f>DE306-(CY306*BH306)</f>
        <v/>
      </c>
      <c r="DG306" s="568" t="n"/>
      <c r="DH306" s="568" t="n"/>
      <c r="DI306" s="568" t="n"/>
      <c r="DJ306" s="568" t="n"/>
      <c r="DK306" s="568" t="n"/>
      <c r="DL306" s="568" t="n"/>
      <c r="DM306" s="568" t="n"/>
      <c r="DN306" s="568" t="n"/>
      <c r="DO306" s="568" t="n"/>
      <c r="DP306" s="568" t="n"/>
    </row>
    <row customFormat="1" customHeight="1" ht="15" r="307" s="535">
      <c r="A307" s="464" t="n"/>
      <c r="B307" s="464" t="n"/>
      <c r="C307" s="454" t="n"/>
      <c r="D307" s="521" t="inlineStr">
        <is>
          <t>LEOPOLD</t>
        </is>
      </c>
      <c r="E307" s="521" t="inlineStr">
        <is>
          <t>INDIGO</t>
        </is>
      </c>
      <c r="F307" s="464" t="n"/>
      <c r="G307" s="522" t="inlineStr">
        <is>
          <t>x</t>
        </is>
      </c>
      <c r="H307" s="484" t="n">
        <v>42591</v>
      </c>
      <c r="I307" s="521" t="n"/>
      <c r="J307" s="521" t="inlineStr">
        <is>
          <t>T-SHIRT</t>
        </is>
      </c>
      <c r="K307" s="521" t="n"/>
      <c r="L307" s="521" t="n"/>
      <c r="M307" s="458" t="inlineStr">
        <is>
          <t>MEN</t>
        </is>
      </c>
      <c r="N307" s="521" t="n"/>
      <c r="O307" s="491" t="n"/>
      <c r="P307" s="491" t="n"/>
      <c r="Q307" s="492" t="n"/>
      <c r="R307" s="492" t="n"/>
      <c r="S307" s="492" t="inlineStr">
        <is>
          <t>POLO</t>
        </is>
      </c>
      <c r="T307" s="492" t="n"/>
      <c r="U307" s="492" t="n"/>
      <c r="V307" s="492" t="n"/>
      <c r="W307" s="492" t="n"/>
      <c r="X307" s="492" t="n"/>
      <c r="Y307" s="493" t="n"/>
      <c r="Z307" s="494" t="inlineStr">
        <is>
          <t>UNI TEXTILES</t>
        </is>
      </c>
      <c r="AA307" s="494" t="inlineStr">
        <is>
          <t>NEW POWER</t>
        </is>
      </c>
      <c r="AB307" s="494" t="n"/>
      <c r="AC307" s="521" t="n"/>
      <c r="AD307" s="492" t="inlineStr">
        <is>
          <t>HELLAS COTTON</t>
        </is>
      </c>
      <c r="AE307" s="492" t="n"/>
      <c r="AF307" s="492" t="n"/>
      <c r="AG307" s="492" t="n"/>
      <c r="AH307" s="492" t="inlineStr">
        <is>
          <t>100% Sustainable fabric</t>
        </is>
      </c>
      <c r="AI307" s="462" t="inlineStr">
        <is>
          <t>100% Organic cotton</t>
        </is>
      </c>
      <c r="AJ307" s="462" t="inlineStr">
        <is>
          <t>180g</t>
        </is>
      </c>
      <c r="AK307" s="465" t="n"/>
      <c r="AL307" s="462" t="n">
        <v>200</v>
      </c>
      <c r="AM307" s="462" t="inlineStr">
        <is>
          <t>6W</t>
        </is>
      </c>
      <c r="AN307" s="492" t="inlineStr">
        <is>
          <t>SUPPLIER NEEDS TO ORDER</t>
        </is>
      </c>
      <c r="AO307" s="492" t="n"/>
      <c r="AP307" s="466" t="n"/>
      <c r="AQ307" s="466" t="n"/>
      <c r="AR307" s="466" t="n"/>
      <c r="AS307" s="495" t="n"/>
      <c r="AT307" s="495" t="n"/>
      <c r="AU307" s="465" t="n"/>
      <c r="AV307" s="465" t="n"/>
      <c r="AW307" s="465" t="n"/>
      <c r="AX307" s="465">
        <f>IFERROR((BI307*(1-[1]Assumptions!$K$3))*(1-BG307),0)</f>
        <v/>
      </c>
      <c r="AY307" s="465" t="n"/>
      <c r="AZ307" s="465" t="n"/>
      <c r="BA307" s="465" t="n"/>
      <c r="BB307" s="468">
        <f>IFERROR(((IF(BA307&gt;0, BA307, IF(AY307&gt;0, AY307, IF(AZ307&gt;0, AZ307, 0)))))*INDEX(Assumptions!$B:$B,MATCH(Y307,Assumptions!$A:$A,0)),0)</f>
        <v/>
      </c>
      <c r="BC307" s="468">
        <f>IFERROR(((IF(BA307&gt;0, BA307, IF(AY307&gt;0, AY307, IF(AZ307&gt;0, AZ307, 0)))))*INDEX(Assumptions!$C:$C,MATCH(Y307,Assumptions!$A:$A,0)),0)</f>
        <v/>
      </c>
      <c r="BD307" s="468">
        <f>IFERROR(((IF(BA307&gt;0, BA307, IF(AY307&gt;0, AY307, IF(AZ307&gt;0, AZ307, 0)))))*INDEX(Assumptions!$D:$D,MATCH(Y307,Assumptions!$A:$A,0)),0)</f>
        <v/>
      </c>
      <c r="BE307" s="468">
        <f>IFERROR(((IF(BA307&gt;0, BA307, IF(AY307&gt;0, AY307, IF(AZ307&gt;0, AZ307, 0)))))*INDEX(Assumptions!$G:$G,MATCH(Z307,Assumptions!$F:$F,0)),0)</f>
        <v/>
      </c>
      <c r="BF307" s="468">
        <f>SUM(BB307:BE307)</f>
        <v/>
      </c>
      <c r="BG307" s="469">
        <f>IFERROR(INDEX(Assumptions!$B:$B,MATCH(Y307,Assumptions!$A:$A,0))+INDEX(Assumptions!$C:$C,MATCH(Y307,Assumptions!$A:$A,0))+INDEX(Assumptions!$D:$D,MATCH(Y307,Assumptions!$A:$A,0))+INDEX(Assumptions!$G:$G,MATCH(Z307,Assumptions!$F:$F,0)),0)</f>
        <v/>
      </c>
      <c r="BH307" s="465">
        <f>((IF(BA307&gt;0, BA307, IF(AY307&gt;0, AY307, IF(AZ307&gt;0, AZ307, 0)))))+BF307</f>
        <v/>
      </c>
      <c r="BI307" s="465">
        <f>BL307/BK307</f>
        <v/>
      </c>
      <c r="BJ307" s="465">
        <f>BL307/2.38</f>
        <v/>
      </c>
      <c r="BK307" s="462" t="n">
        <v>2.5</v>
      </c>
      <c r="BL307" s="465" t="n">
        <v>49.95</v>
      </c>
      <c r="BM307" s="523">
        <f>IF(SUM(AZ307:BA307)=0,0,(BI307-BH307)/BI307)</f>
        <v/>
      </c>
      <c r="BN307" s="465">
        <f>AY307*CA307</f>
        <v/>
      </c>
      <c r="BO307" s="465" t="n"/>
      <c r="BP307" s="465" t="n"/>
      <c r="BQ307" s="685" t="n">
        <v>42524</v>
      </c>
      <c r="BR307" s="497" t="n"/>
      <c r="BS307" s="497" t="n"/>
      <c r="BT307" s="472" t="n">
        <v>1</v>
      </c>
      <c r="BU307" s="497" t="n">
        <v>42580</v>
      </c>
      <c r="BV307" s="497" t="n">
        <v>42597</v>
      </c>
      <c r="BW307" s="497" t="n"/>
      <c r="BX307" s="497" t="n">
        <v>42650</v>
      </c>
      <c r="BY307" s="494" t="n"/>
      <c r="BZ307" s="494" t="n"/>
      <c r="CA307" s="462" t="n"/>
      <c r="CB307" s="473" t="n"/>
      <c r="CC307" s="473" t="n"/>
      <c r="CD307" s="474" t="n"/>
      <c r="CE307" s="474" t="n"/>
      <c r="CF307" s="681" t="n"/>
      <c r="CG307" s="681" t="n"/>
      <c r="CH307" s="682" t="n"/>
      <c r="CI307" s="682" t="n"/>
      <c r="CJ307" s="477" t="n"/>
      <c r="CK307" s="683" t="n"/>
      <c r="CL307" s="479" t="n"/>
      <c r="CM307" s="479" t="n"/>
      <c r="CN307" s="480" t="n"/>
      <c r="CO307" s="480" t="n"/>
      <c r="CP307" s="480" t="n"/>
      <c r="CQ307" s="474" t="n"/>
      <c r="CR307" s="474" t="n"/>
      <c r="CS307" s="429" t="n"/>
      <c r="CT307" s="474" t="n"/>
      <c r="CU307" s="474" t="n"/>
      <c r="CV307" s="682" t="n"/>
      <c r="CW307" s="481" t="n"/>
      <c r="CX307" s="481" t="n"/>
      <c r="CY307" s="481" t="n"/>
      <c r="CZ307" s="481">
        <f>CY307*AR307</f>
        <v/>
      </c>
      <c r="DA307" s="481" t="n"/>
      <c r="DB307" s="481" t="n"/>
      <c r="DC307" s="481" t="n"/>
      <c r="DD307" s="481" t="inlineStr">
        <is>
          <t>-</t>
        </is>
      </c>
      <c r="DE307" s="684">
        <f>CY307*BI307</f>
        <v/>
      </c>
      <c r="DF307" s="684">
        <f>DE307-(CY307*BH307)</f>
        <v/>
      </c>
      <c r="DG307" s="568" t="n"/>
      <c r="DH307" s="568" t="n"/>
      <c r="DI307" s="568" t="n"/>
      <c r="DJ307" s="568" t="n"/>
      <c r="DK307" s="568" t="n"/>
      <c r="DL307" s="568" t="n"/>
      <c r="DM307" s="568" t="n"/>
      <c r="DN307" s="568" t="n"/>
      <c r="DO307" s="568" t="n"/>
      <c r="DP307" s="568" t="n"/>
    </row>
    <row customFormat="1" customHeight="1" ht="15" r="308" s="535">
      <c r="A308" s="464" t="n"/>
      <c r="B308" s="464" t="n"/>
      <c r="C308" s="454" t="n"/>
      <c r="D308" s="521" t="inlineStr">
        <is>
          <t>RICHARD</t>
        </is>
      </c>
      <c r="E308" s="521" t="inlineStr">
        <is>
          <t>GREY MELEE</t>
        </is>
      </c>
      <c r="F308" s="464" t="n"/>
      <c r="G308" s="455" t="inlineStr">
        <is>
          <t>x</t>
        </is>
      </c>
      <c r="H308" s="484" t="n">
        <v>42602</v>
      </c>
      <c r="I308" s="521" t="n"/>
      <c r="J308" s="521" t="inlineStr">
        <is>
          <t>LS KNIT</t>
        </is>
      </c>
      <c r="K308" s="521" t="n"/>
      <c r="L308" s="521" t="n"/>
      <c r="M308" s="458" t="inlineStr">
        <is>
          <t>MEN</t>
        </is>
      </c>
      <c r="N308" s="521" t="n"/>
      <c r="O308" s="491" t="n"/>
      <c r="P308" s="491" t="n"/>
      <c r="Q308" s="492" t="n"/>
      <c r="R308" s="492" t="n"/>
      <c r="S308" s="492" t="inlineStr">
        <is>
          <t>MELEE WAFFLE</t>
        </is>
      </c>
      <c r="T308" s="492" t="inlineStr">
        <is>
          <t>S - XXL</t>
        </is>
      </c>
      <c r="U308" s="492" t="n"/>
      <c r="V308" s="492" t="inlineStr">
        <is>
          <t>NEW</t>
        </is>
      </c>
      <c r="W308" s="492" t="n"/>
      <c r="X308" s="492" t="n"/>
      <c r="Y308" s="493" t="n"/>
      <c r="Z308" s="494" t="inlineStr">
        <is>
          <t>UNI TEXTILES</t>
        </is>
      </c>
      <c r="AA308" s="494" t="inlineStr">
        <is>
          <t>NEW POWER</t>
        </is>
      </c>
      <c r="AB308" s="494" t="n"/>
      <c r="AC308" s="521" t="n"/>
      <c r="AD308" s="492" t="inlineStr">
        <is>
          <t>HELLAS COTTON</t>
        </is>
      </c>
      <c r="AE308" s="492" t="inlineStr">
        <is>
          <t>WAFFLE KNIT</t>
        </is>
      </c>
      <c r="AF308" s="492" t="n"/>
      <c r="AG308" s="492" t="n"/>
      <c r="AH308" s="492" t="inlineStr">
        <is>
          <t>100% Sustainable fabric</t>
        </is>
      </c>
      <c r="AI308" s="462" t="inlineStr">
        <is>
          <t>100% Organic cotton</t>
        </is>
      </c>
      <c r="AJ308" s="462" t="inlineStr">
        <is>
          <t>330g</t>
        </is>
      </c>
      <c r="AK308" s="465" t="n"/>
      <c r="AL308" s="462" t="n">
        <v>200</v>
      </c>
      <c r="AM308" s="462" t="inlineStr">
        <is>
          <t>6W</t>
        </is>
      </c>
      <c r="AN308" s="492" t="inlineStr">
        <is>
          <t>SUPPLIER NEEDS TO ORDER</t>
        </is>
      </c>
      <c r="AO308" s="492" t="n"/>
      <c r="AP308" s="466" t="n"/>
      <c r="AQ308" s="466" t="n"/>
      <c r="AR308" s="467" t="n"/>
      <c r="AS308" s="495" t="n"/>
      <c r="AT308" s="495" t="n"/>
      <c r="AU308" s="465" t="n"/>
      <c r="AV308" s="465" t="n"/>
      <c r="AW308" s="465" t="n"/>
      <c r="AX308" s="465">
        <f>IFERROR((BI308*(1-[1]Assumptions!$K$3))*(1-BG308),0)</f>
        <v/>
      </c>
      <c r="AY308" s="465" t="n"/>
      <c r="AZ308" s="465" t="n"/>
      <c r="BA308" s="465" t="n"/>
      <c r="BB308" s="468">
        <f>IFERROR(((IF(BA308&gt;0, BA308, IF(AY308&gt;0, AY308, IF(AZ308&gt;0, AZ308, 0)))))*INDEX(Assumptions!$B:$B,MATCH(Y308,Assumptions!$A:$A,0)),0)</f>
        <v/>
      </c>
      <c r="BC308" s="468">
        <f>IFERROR(((IF(BA308&gt;0, BA308, IF(AY308&gt;0, AY308, IF(AZ308&gt;0, AZ308, 0)))))*INDEX(Assumptions!$C:$C,MATCH(Y308,Assumptions!$A:$A,0)),0)</f>
        <v/>
      </c>
      <c r="BD308" s="468">
        <f>IFERROR(((IF(BA308&gt;0, BA308, IF(AY308&gt;0, AY308, IF(AZ308&gt;0, AZ308, 0)))))*INDEX(Assumptions!$D:$D,MATCH(Y308,Assumptions!$A:$A,0)),0)</f>
        <v/>
      </c>
      <c r="BE308" s="468">
        <f>IFERROR(((IF(BA308&gt;0, BA308, IF(AY308&gt;0, AY308, IF(AZ308&gt;0, AZ308, 0)))))*INDEX(Assumptions!$G:$G,MATCH(Z308,Assumptions!$F:$F,0)),0)</f>
        <v/>
      </c>
      <c r="BF308" s="468">
        <f>SUM(BB308:BE308)</f>
        <v/>
      </c>
      <c r="BG308" s="469">
        <f>IFERROR(INDEX(Assumptions!$B:$B,MATCH(Y308,Assumptions!$A:$A,0))+INDEX(Assumptions!$C:$C,MATCH(Y308,Assumptions!$A:$A,0))+INDEX(Assumptions!$D:$D,MATCH(Y308,Assumptions!$A:$A,0))+INDEX(Assumptions!$G:$G,MATCH(Z308,Assumptions!$F:$F,0)),0)</f>
        <v/>
      </c>
      <c r="BH308" s="465">
        <f>((IF(BA308&gt;0, BA308, IF(AY308&gt;0, AY308, IF(AZ308&gt;0, AZ308, 0)))))+BF308</f>
        <v/>
      </c>
      <c r="BI308" s="465">
        <f>BL308/BK308</f>
        <v/>
      </c>
      <c r="BJ308" s="465">
        <f>BL308/2.38</f>
        <v/>
      </c>
      <c r="BK308" s="462" t="n">
        <v>2.5</v>
      </c>
      <c r="BL308" s="465" t="n">
        <v>89.95</v>
      </c>
      <c r="BM308" s="523">
        <f>IF(SUM(AZ308:BA308)=0,0,(BI308-BH308)/BI308)</f>
        <v/>
      </c>
      <c r="BN308" s="465">
        <f>AY308*CA308</f>
        <v/>
      </c>
      <c r="BO308" s="465" t="n"/>
      <c r="BP308" s="465" t="n"/>
      <c r="BQ308" s="685" t="n">
        <v>42524</v>
      </c>
      <c r="BR308" s="497" t="n">
        <v>42538</v>
      </c>
      <c r="BS308" s="497" t="n"/>
      <c r="BT308" s="472" t="n">
        <v>1</v>
      </c>
      <c r="BU308" s="497" t="n">
        <v>42583</v>
      </c>
      <c r="BV308" s="497" t="n"/>
      <c r="BW308" s="497" t="n"/>
      <c r="BX308" s="497" t="n">
        <v>42650</v>
      </c>
      <c r="BY308" s="494" t="n"/>
      <c r="BZ308" s="494" t="n"/>
      <c r="CA308" s="462" t="n"/>
      <c r="CB308" s="473" t="inlineStr">
        <is>
          <t>M</t>
        </is>
      </c>
      <c r="CC308" s="473" t="n"/>
      <c r="CD308" s="473" t="inlineStr">
        <is>
          <t>EX FTY; 22-10-2016</t>
        </is>
      </c>
      <c r="CE308" s="681" t="n"/>
      <c r="CF308" s="681" t="n"/>
      <c r="CG308" s="681" t="n"/>
      <c r="CH308" s="501" t="n"/>
      <c r="CI308" s="501" t="n"/>
      <c r="CJ308" s="501" t="n"/>
      <c r="CK308" s="694" t="n"/>
      <c r="CL308" s="480" t="n"/>
      <c r="CM308" s="480" t="n"/>
      <c r="CN308" s="480" t="n"/>
      <c r="CO308" s="480" t="n"/>
      <c r="CP308" s="480" t="n"/>
      <c r="CQ308" s="474" t="n"/>
      <c r="CR308" s="474" t="n"/>
      <c r="CS308" s="429" t="n"/>
      <c r="CT308" s="681" t="n"/>
      <c r="CU308" s="681" t="n"/>
      <c r="CV308" s="555" t="n"/>
      <c r="CW308" s="481" t="n"/>
      <c r="CX308" s="481" t="n"/>
      <c r="CY308" s="481" t="n"/>
      <c r="CZ308" s="481">
        <f>CY308*AR308</f>
        <v/>
      </c>
      <c r="DA308" s="481" t="n"/>
      <c r="DB308" s="481" t="n"/>
      <c r="DC308" s="481" t="n"/>
      <c r="DD308" s="481" t="inlineStr">
        <is>
          <t>-</t>
        </is>
      </c>
      <c r="DE308" s="684">
        <f>CY308*BI308</f>
        <v/>
      </c>
      <c r="DF308" s="684">
        <f>DE308-(CY308*BH308)</f>
        <v/>
      </c>
      <c r="DG308" s="568" t="n"/>
      <c r="DH308" s="568" t="n"/>
      <c r="DI308" s="568" t="n"/>
      <c r="DJ308" s="568" t="n"/>
      <c r="DK308" s="568" t="n"/>
      <c r="DL308" s="568" t="n"/>
      <c r="DM308" s="568" t="n"/>
      <c r="DN308" s="568" t="n"/>
      <c r="DO308" s="568" t="n"/>
      <c r="DP308" s="568" t="n"/>
    </row>
    <row customFormat="1" customHeight="1" ht="15" r="309" s="535">
      <c r="A309" s="521" t="n"/>
      <c r="B309" s="521" t="n"/>
      <c r="C309" s="454" t="n"/>
      <c r="D309" s="521" t="inlineStr">
        <is>
          <t>ANGELINA</t>
        </is>
      </c>
      <c r="E309" s="521" t="inlineStr">
        <is>
          <t>HAND WOVEN SLUB</t>
        </is>
      </c>
      <c r="F309" s="464" t="n"/>
      <c r="G309" s="522" t="inlineStr">
        <is>
          <t>x</t>
        </is>
      </c>
      <c r="H309" s="674" t="inlineStr">
        <is>
          <t>-</t>
        </is>
      </c>
      <c r="I309" s="521" t="inlineStr">
        <is>
          <t>DOUBLE SOURCED</t>
        </is>
      </c>
      <c r="J309" s="521" t="inlineStr">
        <is>
          <t>JACKET</t>
        </is>
      </c>
      <c r="K309" s="521" t="n"/>
      <c r="L309" s="521" t="n"/>
      <c r="M309" s="458" t="inlineStr">
        <is>
          <t>WOMEN</t>
        </is>
      </c>
      <c r="N309" s="521" t="n"/>
      <c r="O309" s="491" t="n"/>
      <c r="P309" s="462" t="n"/>
      <c r="Q309" s="492" t="n"/>
      <c r="R309" s="492" t="n"/>
      <c r="S309" s="492" t="inlineStr">
        <is>
          <t>BOMBER</t>
        </is>
      </c>
      <c r="T309" s="492" t="n"/>
      <c r="U309" s="492" t="n"/>
      <c r="V309" s="492" t="n"/>
      <c r="W309" s="492" t="n"/>
      <c r="X309" s="492" t="n"/>
      <c r="Y309" s="493" t="inlineStr">
        <is>
          <t>TUNISIA</t>
        </is>
      </c>
      <c r="Z309" s="494" t="inlineStr">
        <is>
          <t>ARTLAB</t>
        </is>
      </c>
      <c r="AA309" s="494" t="inlineStr">
        <is>
          <t>ARTLAB</t>
        </is>
      </c>
      <c r="AB309" s="494" t="n"/>
      <c r="AC309" s="521" t="inlineStr">
        <is>
          <t>HAND WOVEN SLUB</t>
        </is>
      </c>
      <c r="AD309" s="492" t="inlineStr">
        <is>
          <t>CALIK</t>
        </is>
      </c>
      <c r="AE309" s="462" t="inlineStr">
        <is>
          <t>D7563O112 hand woven slub</t>
        </is>
      </c>
      <c r="AF309" s="462" t="n"/>
      <c r="AG309" s="462" t="n"/>
      <c r="AH309" s="492" t="inlineStr">
        <is>
          <t>100% Sustainable fabric</t>
        </is>
      </c>
      <c r="AI309" s="462" t="inlineStr">
        <is>
          <t>100% Organic cotton</t>
        </is>
      </c>
      <c r="AJ309" s="462" t="inlineStr">
        <is>
          <t>15 oz</t>
        </is>
      </c>
      <c r="AK309" s="465" t="inlineStr">
        <is>
          <t>€ 5,00 / 138</t>
        </is>
      </c>
      <c r="AL309" s="462" t="n">
        <v>3000</v>
      </c>
      <c r="AM309" s="462" t="inlineStr">
        <is>
          <t>6W</t>
        </is>
      </c>
      <c r="AN309" s="492" t="inlineStr">
        <is>
          <t>BART TO CFM ORDER</t>
        </is>
      </c>
      <c r="AO309" s="492" t="n"/>
      <c r="AP309" s="466" t="n"/>
      <c r="AQ309" s="466" t="n"/>
      <c r="AR309" s="466" t="n"/>
      <c r="AS309" s="495" t="n"/>
      <c r="AT309" s="495" t="n"/>
      <c r="AU309" s="465" t="n"/>
      <c r="AV309" s="465" t="n"/>
      <c r="AW309" s="465" t="n"/>
      <c r="AX309" s="465">
        <f>IFERROR((BI309*(1-[1]Assumptions!$K$3))*(1-BG309),0)</f>
        <v/>
      </c>
      <c r="AY309" s="495" t="n"/>
      <c r="AZ309" s="495" t="n"/>
      <c r="BA309" s="465" t="n"/>
      <c r="BB309" s="468">
        <f>IFERROR(((IF(BA309&gt;0, BA309, IF(AY309&gt;0, AY309, IF(AZ309&gt;0, AZ309, 0)))))*INDEX(Assumptions!$B:$B,MATCH(Y309,Assumptions!$A:$A,0)),0)</f>
        <v/>
      </c>
      <c r="BC309" s="468">
        <f>IFERROR(((IF(BA309&gt;0, BA309, IF(AY309&gt;0, AY309, IF(AZ309&gt;0, AZ309, 0)))))*INDEX(Assumptions!$C:$C,MATCH(Y309,Assumptions!$A:$A,0)),0)</f>
        <v/>
      </c>
      <c r="BD309" s="468">
        <f>IFERROR(((IF(BA309&gt;0, BA309, IF(AY309&gt;0, AY309, IF(AZ309&gt;0, AZ309, 0)))))*INDEX(Assumptions!$D:$D,MATCH(Y309,Assumptions!$A:$A,0)),0)</f>
        <v/>
      </c>
      <c r="BE309" s="468">
        <f>IFERROR(((IF(BA309&gt;0, BA309, IF(AY309&gt;0, AY309, IF(AZ309&gt;0, AZ309, 0)))))*INDEX(Assumptions!$G:$G,MATCH(Z309,Assumptions!$F:$F,0)),0)</f>
        <v/>
      </c>
      <c r="BF309" s="468">
        <f>SUM(BB309:BE309)</f>
        <v/>
      </c>
      <c r="BG309" s="469">
        <f>IFERROR(INDEX(Assumptions!$B:$B,MATCH(Y309,Assumptions!$A:$A,0))+INDEX(Assumptions!$C:$C,MATCH(Y309,Assumptions!$A:$A,0))+INDEX(Assumptions!$D:$D,MATCH(Y309,Assumptions!$A:$A,0))+INDEX(Assumptions!$G:$G,MATCH(Z309,Assumptions!$F:$F,0)),0)</f>
        <v/>
      </c>
      <c r="BH309" s="465">
        <f>((IF(BA309&gt;0, BA309, IF(AY309&gt;0, AY309, IF(AZ309&gt;0, AZ309, 0)))))+BF309</f>
        <v/>
      </c>
      <c r="BI309" s="465">
        <f>BL309/BK309</f>
        <v/>
      </c>
      <c r="BJ309" s="465">
        <f>BL309/2.38</f>
        <v/>
      </c>
      <c r="BK309" s="462" t="n">
        <v>2.5</v>
      </c>
      <c r="BL309" s="465" t="n">
        <v>179.95</v>
      </c>
      <c r="BM309" s="523">
        <f>IF(SUM(AZ309:BA309)=0,0,(BI309-BH309)/BI309)</f>
        <v/>
      </c>
      <c r="BN309" s="465">
        <f>AY309*CA309</f>
        <v/>
      </c>
      <c r="BO309" s="465" t="n"/>
      <c r="BP309" s="465" t="n"/>
      <c r="BQ309" s="685" t="n">
        <v>42524</v>
      </c>
      <c r="BR309" s="497" t="n"/>
      <c r="BS309" s="497" t="n"/>
      <c r="BT309" s="472" t="inlineStr">
        <is>
          <t>1</t>
        </is>
      </c>
      <c r="BU309" s="497" t="n">
        <v>42550</v>
      </c>
      <c r="BV309" s="497" t="n">
        <v>42572</v>
      </c>
      <c r="BW309" s="497" t="n"/>
      <c r="BX309" s="497" t="n">
        <v>42650</v>
      </c>
      <c r="BY309" s="494" t="n"/>
      <c r="BZ309" s="494" t="n"/>
      <c r="CA309" s="462" t="n"/>
      <c r="CB309" s="473" t="n"/>
      <c r="CC309" s="473" t="n"/>
      <c r="CD309" s="473" t="n"/>
      <c r="CE309" s="474" t="n"/>
      <c r="CF309" s="681" t="n"/>
      <c r="CG309" s="681" t="n"/>
      <c r="CH309" s="682" t="n"/>
      <c r="CI309" s="682" t="n"/>
      <c r="CJ309" s="477" t="n"/>
      <c r="CK309" s="683" t="n"/>
      <c r="CL309" s="479" t="n"/>
      <c r="CM309" s="479" t="n"/>
      <c r="CN309" s="480" t="n"/>
      <c r="CO309" s="480" t="n"/>
      <c r="CP309" s="480" t="n"/>
      <c r="CQ309" s="474" t="n"/>
      <c r="CR309" s="474" t="n"/>
      <c r="CS309" s="429" t="n"/>
      <c r="CT309" s="474" t="n"/>
      <c r="CU309" s="474" t="n"/>
      <c r="CV309" s="682" t="n"/>
      <c r="CW309" s="481" t="n"/>
      <c r="CX309" s="481" t="n"/>
      <c r="CY309" s="481" t="n"/>
      <c r="CZ309" s="481">
        <f>CY309*AR309</f>
        <v/>
      </c>
      <c r="DA309" s="481" t="n"/>
      <c r="DB309" s="481" t="n"/>
      <c r="DC309" s="481" t="n"/>
      <c r="DD309" s="481" t="inlineStr">
        <is>
          <t>-</t>
        </is>
      </c>
      <c r="DE309" s="684">
        <f>CY309*BI309</f>
        <v/>
      </c>
      <c r="DF309" s="684">
        <f>DE309-(CY309*BH309)</f>
        <v/>
      </c>
      <c r="DG309" s="568" t="n"/>
      <c r="DH309" s="568" t="n"/>
      <c r="DI309" s="568" t="n"/>
      <c r="DJ309" s="568" t="n"/>
      <c r="DK309" s="568" t="n"/>
      <c r="DL309" s="568" t="n"/>
      <c r="DM309" s="568" t="n"/>
      <c r="DN309" s="568" t="n"/>
      <c r="DO309" s="568" t="n"/>
      <c r="DP309" s="568" t="n"/>
    </row>
    <row customFormat="1" customHeight="1" ht="15" r="310" s="535">
      <c r="A310" s="464" t="n"/>
      <c r="B310" s="464" t="n"/>
      <c r="C310" s="454" t="n"/>
      <c r="D310" s="521" t="inlineStr">
        <is>
          <t>BORIS</t>
        </is>
      </c>
      <c r="E310" s="521" t="n"/>
      <c r="F310" s="581" t="n"/>
      <c r="G310" s="455" t="inlineStr">
        <is>
          <t>x</t>
        </is>
      </c>
      <c r="H310" s="674" t="inlineStr">
        <is>
          <t>-</t>
        </is>
      </c>
      <c r="I310" s="521" t="n"/>
      <c r="J310" s="521" t="inlineStr">
        <is>
          <t>JEANS</t>
        </is>
      </c>
      <c r="K310" s="521" t="n"/>
      <c r="L310" s="521" t="n"/>
      <c r="M310" s="458" t="inlineStr">
        <is>
          <t>MEN</t>
        </is>
      </c>
      <c r="N310" s="521" t="n"/>
      <c r="O310" s="491" t="n"/>
      <c r="P310" s="462" t="n"/>
      <c r="Q310" s="492" t="n"/>
      <c r="R310" s="492" t="n"/>
      <c r="S310" s="492" t="inlineStr">
        <is>
          <t>FROM JHON TAPERED</t>
        </is>
      </c>
      <c r="T310" s="492" t="n"/>
      <c r="U310" s="492" t="n"/>
      <c r="V310" s="492" t="n"/>
      <c r="W310" s="492" t="n"/>
      <c r="X310" s="492" t="n"/>
      <c r="Y310" s="493" t="inlineStr">
        <is>
          <t>TUNISIA</t>
        </is>
      </c>
      <c r="Z310" s="494" t="inlineStr">
        <is>
          <t>ARTLAB</t>
        </is>
      </c>
      <c r="AA310" s="494" t="inlineStr">
        <is>
          <t>ARTLAB</t>
        </is>
      </c>
      <c r="AB310" s="494" t="n"/>
      <c r="AC310" s="521" t="n"/>
      <c r="AD310" s="492" t="inlineStr">
        <is>
          <t>TBC</t>
        </is>
      </c>
      <c r="AE310" s="462" t="n"/>
      <c r="AF310" s="462" t="n"/>
      <c r="AG310" s="462" t="n"/>
      <c r="AH310" s="492" t="n"/>
      <c r="AI310" s="492" t="n"/>
      <c r="AJ310" s="492" t="n"/>
      <c r="AK310" s="465" t="n"/>
      <c r="AL310" s="465" t="n"/>
      <c r="AM310" s="492" t="n"/>
      <c r="AN310" s="492" t="n"/>
      <c r="AO310" s="492" t="n"/>
      <c r="AP310" s="466" t="n"/>
      <c r="AQ310" s="466" t="n"/>
      <c r="AR310" s="466" t="n"/>
      <c r="AS310" s="495" t="inlineStr">
        <is>
          <t>HH</t>
        </is>
      </c>
      <c r="AT310" s="495" t="n"/>
      <c r="AU310" s="465" t="n"/>
      <c r="AV310" s="465" t="n"/>
      <c r="AW310" s="465" t="n"/>
      <c r="AX310" s="465">
        <f>IFERROR((BI310*(1-[1]Assumptions!$K$3))*(1-BG310),0)</f>
        <v/>
      </c>
      <c r="AY310" s="465" t="n"/>
      <c r="AZ310" s="465" t="n"/>
      <c r="BA310" s="465" t="n"/>
      <c r="BB310" s="468">
        <f>IFERROR(((IF(BA310&gt;0, BA310, IF(AY310&gt;0, AY310, IF(AZ310&gt;0, AZ310, 0)))))*INDEX(Assumptions!$B:$B,MATCH(Y310,Assumptions!$A:$A,0)),0)</f>
        <v/>
      </c>
      <c r="BC310" s="468">
        <f>IFERROR(((IF(BA310&gt;0, BA310, IF(AY310&gt;0, AY310, IF(AZ310&gt;0, AZ310, 0)))))*INDEX(Assumptions!$C:$C,MATCH(Y310,Assumptions!$A:$A,0)),0)</f>
        <v/>
      </c>
      <c r="BD310" s="468">
        <f>IFERROR(((IF(BA310&gt;0, BA310, IF(AY310&gt;0, AY310, IF(AZ310&gt;0, AZ310, 0)))))*INDEX(Assumptions!$D:$D,MATCH(Y310,Assumptions!$A:$A,0)),0)</f>
        <v/>
      </c>
      <c r="BE310" s="468">
        <f>IFERROR(((IF(BA310&gt;0, BA310, IF(AY310&gt;0, AY310, IF(AZ310&gt;0, AZ310, 0)))))*INDEX(Assumptions!$G:$G,MATCH(Z310,Assumptions!$F:$F,0)),0)</f>
        <v/>
      </c>
      <c r="BF310" s="468">
        <f>SUM(BB310:BE310)</f>
        <v/>
      </c>
      <c r="BG310" s="469">
        <f>IFERROR(INDEX(Assumptions!$B:$B,MATCH(Y310,Assumptions!$A:$A,0))+INDEX(Assumptions!$C:$C,MATCH(Y310,Assumptions!$A:$A,0))+INDEX(Assumptions!$D:$D,MATCH(Y310,Assumptions!$A:$A,0))+INDEX(Assumptions!$G:$G,MATCH(Z310,Assumptions!$F:$F,0)),0)</f>
        <v/>
      </c>
      <c r="BH310" s="465">
        <f>((IF(BA310&gt;0, BA310, IF(AY310&gt;0, AY310, IF(AZ310&gt;0, AZ310, 0)))))+BF310</f>
        <v/>
      </c>
      <c r="BI310" s="465">
        <f>BL310/BK310</f>
        <v/>
      </c>
      <c r="BJ310" s="465">
        <f>BL310/2.38</f>
        <v/>
      </c>
      <c r="BK310" s="462" t="n">
        <v>2.5</v>
      </c>
      <c r="BL310" s="465" t="n"/>
      <c r="BM310" s="523">
        <f>IF(SUM(AZ310:BA310)=0,0,(BI310-BH310)/BI310)</f>
        <v/>
      </c>
      <c r="BN310" s="465">
        <f>AY310*CA310</f>
        <v/>
      </c>
      <c r="BO310" s="465" t="n"/>
      <c r="BP310" s="465" t="n"/>
      <c r="BQ310" s="685" t="n"/>
      <c r="BR310" s="497" t="n"/>
      <c r="BS310" s="497" t="n"/>
      <c r="BT310" s="472" t="inlineStr">
        <is>
          <t>1</t>
        </is>
      </c>
      <c r="BU310" s="497" t="inlineStr">
        <is>
          <t>EX FTY 29-07-16</t>
        </is>
      </c>
      <c r="BV310" s="497" t="n"/>
      <c r="BW310" s="497" t="n"/>
      <c r="BX310" s="497" t="n">
        <v>42650</v>
      </c>
      <c r="BY310" s="494" t="n"/>
      <c r="BZ310" s="494" t="n"/>
      <c r="CA310" s="462" t="n"/>
      <c r="CB310" s="473" t="n"/>
      <c r="CC310" s="473" t="n"/>
      <c r="CD310" s="473" t="n"/>
      <c r="CE310" s="474" t="n"/>
      <c r="CF310" s="681" t="n"/>
      <c r="CG310" s="681" t="n"/>
      <c r="CH310" s="682" t="n"/>
      <c r="CI310" s="682" t="n"/>
      <c r="CJ310" s="477" t="n"/>
      <c r="CK310" s="683" t="n"/>
      <c r="CL310" s="479" t="n"/>
      <c r="CM310" s="479" t="n"/>
      <c r="CN310" s="480" t="n"/>
      <c r="CO310" s="480" t="n"/>
      <c r="CP310" s="480" t="n"/>
      <c r="CQ310" s="474" t="n"/>
      <c r="CR310" s="474" t="n"/>
      <c r="CS310" s="429" t="n"/>
      <c r="CT310" s="474" t="n"/>
      <c r="CU310" s="474" t="n"/>
      <c r="CV310" s="682" t="n"/>
      <c r="CW310" s="481" t="n"/>
      <c r="CX310" s="481" t="n"/>
      <c r="CY310" s="481" t="n"/>
      <c r="CZ310" s="481">
        <f>CY310*AR310</f>
        <v/>
      </c>
      <c r="DA310" s="481" t="n"/>
      <c r="DB310" s="481" t="n"/>
      <c r="DC310" s="481" t="n"/>
      <c r="DD310" s="481" t="inlineStr">
        <is>
          <t>-</t>
        </is>
      </c>
      <c r="DE310" s="684">
        <f>CY310*BI310</f>
        <v/>
      </c>
      <c r="DF310" s="684">
        <f>DE310-(CY310*BH310)</f>
        <v/>
      </c>
    </row>
    <row customFormat="1" customHeight="1" ht="15" r="311" s="535">
      <c r="A311" s="521" t="n"/>
      <c r="B311" s="521" t="n"/>
      <c r="C311" s="454" t="n"/>
      <c r="D311" s="521" t="inlineStr">
        <is>
          <t>CARMEN</t>
        </is>
      </c>
      <c r="E311" s="521" t="inlineStr">
        <is>
          <t>TBC</t>
        </is>
      </c>
      <c r="F311" s="464" t="n"/>
      <c r="G311" s="522" t="inlineStr">
        <is>
          <t>x</t>
        </is>
      </c>
      <c r="H311" s="674" t="n">
        <v>42597</v>
      </c>
      <c r="I311" s="521" t="n"/>
      <c r="J311" s="521" t="inlineStr">
        <is>
          <t>PANTS</t>
        </is>
      </c>
      <c r="K311" s="521" t="n"/>
      <c r="L311" s="521" t="n"/>
      <c r="M311" s="458" t="inlineStr">
        <is>
          <t>WOMEN</t>
        </is>
      </c>
      <c r="N311" s="521" t="n"/>
      <c r="O311" s="491" t="n"/>
      <c r="P311" s="462" t="n"/>
      <c r="Q311" s="492" t="inlineStr">
        <is>
          <t xml:space="preserve">TENCEL RINSE + MID SHADE </t>
        </is>
      </c>
      <c r="R311" s="492" t="inlineStr">
        <is>
          <t>NON</t>
        </is>
      </c>
      <c r="S311" s="492" t="inlineStr">
        <is>
          <t>WIDE CHINO/DENIM</t>
        </is>
      </c>
      <c r="T311" s="492" t="inlineStr">
        <is>
          <t>XS - L</t>
        </is>
      </c>
      <c r="U311" s="492" t="n"/>
      <c r="V311" s="492" t="n"/>
      <c r="W311" s="492" t="n"/>
      <c r="X311" s="492" t="n"/>
      <c r="Y311" s="493" t="inlineStr">
        <is>
          <t>TUNISIA</t>
        </is>
      </c>
      <c r="Z311" s="494" t="inlineStr">
        <is>
          <t>ARTLAB</t>
        </is>
      </c>
      <c r="AA311" s="494" t="inlineStr">
        <is>
          <t>ARTLAB</t>
        </is>
      </c>
      <c r="AB311" s="494" t="n"/>
      <c r="AC311" s="521" t="n"/>
      <c r="AD311" s="492" t="inlineStr">
        <is>
          <t>ORTA + TEXTILE SANT.</t>
        </is>
      </c>
      <c r="AE311" s="492" t="inlineStr">
        <is>
          <t>BLUE BLACK  9560</t>
        </is>
      </c>
      <c r="AF311" s="492" t="n"/>
      <c r="AG311" s="492" t="n"/>
      <c r="AH311" s="492" t="n"/>
      <c r="AI311" s="492" t="n"/>
      <c r="AJ311" s="492" t="n"/>
      <c r="AK311" s="492" t="n"/>
      <c r="AL311" s="492" t="n"/>
      <c r="AM311" s="492" t="n"/>
      <c r="AN311" s="492" t="n"/>
      <c r="AO311" s="492" t="n"/>
      <c r="AP311" s="466" t="n"/>
      <c r="AQ311" s="466" t="n"/>
      <c r="AR311" s="466" t="n"/>
      <c r="AS311" s="495" t="inlineStr">
        <is>
          <t>PETRA</t>
        </is>
      </c>
      <c r="AT311" s="495" t="n"/>
      <c r="AU311" s="465" t="n"/>
      <c r="AV311" s="465" t="n"/>
      <c r="AW311" s="465" t="n"/>
      <c r="AX311" s="465">
        <f>IFERROR((BI311*(1-[1]Assumptions!$K$3))*(1-BG311),0)</f>
        <v/>
      </c>
      <c r="AY311" s="495" t="n"/>
      <c r="AZ311" s="495" t="n"/>
      <c r="BA311" s="465" t="n"/>
      <c r="BB311" s="468">
        <f>IFERROR(((IF(BA311&gt;0, BA311, IF(AY311&gt;0, AY311, IF(AZ311&gt;0, AZ311, 0)))))*INDEX(Assumptions!$B:$B,MATCH(Y311,Assumptions!$A:$A,0)),0)</f>
        <v/>
      </c>
      <c r="BC311" s="468">
        <f>IFERROR(((IF(BA311&gt;0, BA311, IF(AY311&gt;0, AY311, IF(AZ311&gt;0, AZ311, 0)))))*INDEX(Assumptions!$C:$C,MATCH(Y311,Assumptions!$A:$A,0)),0)</f>
        <v/>
      </c>
      <c r="BD311" s="468">
        <f>IFERROR(((IF(BA311&gt;0, BA311, IF(AY311&gt;0, AY311, IF(AZ311&gt;0, AZ311, 0)))))*INDEX(Assumptions!$D:$D,MATCH(Y311,Assumptions!$A:$A,0)),0)</f>
        <v/>
      </c>
      <c r="BE311" s="468">
        <f>IFERROR(((IF(BA311&gt;0, BA311, IF(AY311&gt;0, AY311, IF(AZ311&gt;0, AZ311, 0)))))*INDEX(Assumptions!$G:$G,MATCH(Z311,Assumptions!$F:$F,0)),0)</f>
        <v/>
      </c>
      <c r="BF311" s="468">
        <f>SUM(BB311:BE311)</f>
        <v/>
      </c>
      <c r="BG311" s="469">
        <f>IFERROR(INDEX(Assumptions!$B:$B,MATCH(Y311,Assumptions!$A:$A,0))+INDEX(Assumptions!$C:$C,MATCH(Y311,Assumptions!$A:$A,0))+INDEX(Assumptions!$D:$D,MATCH(Y311,Assumptions!$A:$A,0))+INDEX(Assumptions!$G:$G,MATCH(Z311,Assumptions!$F:$F,0)),0)</f>
        <v/>
      </c>
      <c r="BH311" s="465">
        <f>((IF(BA311&gt;0, BA311, IF(AY311&gt;0, AY311, IF(AZ311&gt;0, AZ311, 0)))))+BF311</f>
        <v/>
      </c>
      <c r="BI311" s="465">
        <f>BL311/BK311</f>
        <v/>
      </c>
      <c r="BJ311" s="465">
        <f>BL311/2.38</f>
        <v/>
      </c>
      <c r="BK311" s="462" t="n">
        <v>2.5</v>
      </c>
      <c r="BL311" s="465" t="n"/>
      <c r="BM311" s="523">
        <f>IF(SUM(AZ311:BA311)=0,0,(BI311-BH311)/BI311)</f>
        <v/>
      </c>
      <c r="BN311" s="465">
        <f>AY311*CA311</f>
        <v/>
      </c>
      <c r="BO311" s="465" t="n"/>
      <c r="BP311" s="465" t="n"/>
      <c r="BQ311" s="685" t="n">
        <v>42544</v>
      </c>
      <c r="BR311" s="497" t="n"/>
      <c r="BS311" s="497" t="n"/>
      <c r="BT311" s="472" t="inlineStr">
        <is>
          <t>1</t>
        </is>
      </c>
      <c r="BU311" s="497" t="n">
        <v>42571</v>
      </c>
      <c r="BV311" s="497" t="inlineStr">
        <is>
          <t>reqst 26-07</t>
        </is>
      </c>
      <c r="BW311" s="497" t="n"/>
      <c r="BX311" s="497" t="n">
        <v>42650</v>
      </c>
      <c r="BY311" s="494" t="inlineStr">
        <is>
          <t>IN ACTUAL FABRIC</t>
        </is>
      </c>
      <c r="BZ311" s="494" t="n"/>
      <c r="CA311" s="462" t="n"/>
      <c r="CB311" s="473" t="n"/>
      <c r="CC311" s="473" t="n"/>
      <c r="CD311" s="473" t="n"/>
      <c r="CE311" s="474" t="n"/>
      <c r="CF311" s="681" t="n"/>
      <c r="CG311" s="681" t="n"/>
      <c r="CH311" s="682" t="n"/>
      <c r="CI311" s="682" t="n"/>
      <c r="CJ311" s="477" t="n"/>
      <c r="CK311" s="683" t="n"/>
      <c r="CL311" s="479" t="n"/>
      <c r="CM311" s="479" t="n"/>
      <c r="CN311" s="480" t="n"/>
      <c r="CO311" s="480" t="n"/>
      <c r="CP311" s="480" t="n"/>
      <c r="CQ311" s="474" t="n"/>
      <c r="CR311" s="474" t="n"/>
      <c r="CS311" s="429" t="n"/>
      <c r="CT311" s="474" t="n"/>
      <c r="CU311" s="474" t="n"/>
      <c r="CV311" s="682" t="n"/>
      <c r="CW311" s="481" t="n"/>
      <c r="CX311" s="481" t="n"/>
      <c r="CY311" s="481" t="n"/>
      <c r="CZ311" s="481">
        <f>CY311*AR311</f>
        <v/>
      </c>
      <c r="DA311" s="481" t="n"/>
      <c r="DB311" s="481" t="n"/>
      <c r="DC311" s="481" t="n"/>
      <c r="DD311" s="481" t="inlineStr">
        <is>
          <t>-</t>
        </is>
      </c>
      <c r="DE311" s="684">
        <f>CY311*BI311</f>
        <v/>
      </c>
      <c r="DF311" s="684">
        <f>DE311-(CY311*BH311)</f>
        <v/>
      </c>
    </row>
    <row customFormat="1" customHeight="1" ht="15" r="312" s="535">
      <c r="A312" s="464" t="n"/>
      <c r="B312" s="464" t="n"/>
      <c r="C312" s="454" t="n"/>
      <c r="D312" s="521" t="inlineStr">
        <is>
          <t>GIA</t>
        </is>
      </c>
      <c r="E312" s="521" t="n"/>
      <c r="F312" s="464" t="n"/>
      <c r="G312" s="522" t="inlineStr">
        <is>
          <t>x</t>
        </is>
      </c>
      <c r="H312" s="674" t="inlineStr">
        <is>
          <t>-</t>
        </is>
      </c>
      <c r="I312" s="521" t="n"/>
      <c r="J312" s="521" t="inlineStr">
        <is>
          <t>JEANS</t>
        </is>
      </c>
      <c r="K312" s="521" t="n"/>
      <c r="L312" s="521" t="n"/>
      <c r="M312" s="458" t="inlineStr">
        <is>
          <t>WOMEN</t>
        </is>
      </c>
      <c r="N312" s="521" t="n"/>
      <c r="O312" s="491" t="n"/>
      <c r="P312" s="462" t="n"/>
      <c r="Q312" s="492" t="n"/>
      <c r="R312" s="492" t="inlineStr">
        <is>
          <t>NON</t>
        </is>
      </c>
      <c r="S312" s="492" t="inlineStr">
        <is>
          <t>RELAXED FLARE PINTUCK</t>
        </is>
      </c>
      <c r="T312" s="492" t="n"/>
      <c r="U312" s="492" t="n"/>
      <c r="V312" s="492" t="n"/>
      <c r="W312" s="492" t="n"/>
      <c r="X312" s="492" t="n"/>
      <c r="Y312" s="493" t="inlineStr">
        <is>
          <t>TUNISIA</t>
        </is>
      </c>
      <c r="Z312" s="494" t="inlineStr">
        <is>
          <t>ARTLAB</t>
        </is>
      </c>
      <c r="AA312" s="494" t="inlineStr">
        <is>
          <t>ARTLAB</t>
        </is>
      </c>
      <c r="AB312" s="494" t="n"/>
      <c r="AC312" s="521" t="n"/>
      <c r="AD312" s="492" t="inlineStr">
        <is>
          <t>TBC</t>
        </is>
      </c>
      <c r="AE312" s="492" t="n"/>
      <c r="AF312" s="492" t="n"/>
      <c r="AG312" s="492" t="n"/>
      <c r="AH312" s="492" t="n"/>
      <c r="AI312" s="492" t="n"/>
      <c r="AJ312" s="492" t="n"/>
      <c r="AK312" s="492" t="n"/>
      <c r="AL312" s="492" t="n"/>
      <c r="AM312" s="492" t="n"/>
      <c r="AN312" s="492" t="n"/>
      <c r="AO312" s="492" t="n"/>
      <c r="AP312" s="466" t="n"/>
      <c r="AQ312" s="466" t="n"/>
      <c r="AR312" s="466" t="n"/>
      <c r="AS312" s="495" t="inlineStr">
        <is>
          <t>HH</t>
        </is>
      </c>
      <c r="AT312" s="495" t="n"/>
      <c r="AU312" s="465" t="n"/>
      <c r="AV312" s="465" t="n"/>
      <c r="AW312" s="465" t="n"/>
      <c r="AX312" s="465">
        <f>IFERROR((BI312*(1-[1]Assumptions!$K$3))*(1-BG312),0)</f>
        <v/>
      </c>
      <c r="AY312" s="465" t="n"/>
      <c r="AZ312" s="465" t="n"/>
      <c r="BA312" s="465" t="n"/>
      <c r="BB312" s="468">
        <f>IFERROR(((IF(BA312&gt;0, BA312, IF(AY312&gt;0, AY312, IF(AZ312&gt;0, AZ312, 0)))))*INDEX(Assumptions!$B:$B,MATCH(Y312,Assumptions!$A:$A,0)),0)</f>
        <v/>
      </c>
      <c r="BC312" s="468">
        <f>IFERROR(((IF(BA312&gt;0, BA312, IF(AY312&gt;0, AY312, IF(AZ312&gt;0, AZ312, 0)))))*INDEX(Assumptions!$C:$C,MATCH(Y312,Assumptions!$A:$A,0)),0)</f>
        <v/>
      </c>
      <c r="BD312" s="468">
        <f>IFERROR(((IF(BA312&gt;0, BA312, IF(AY312&gt;0, AY312, IF(AZ312&gt;0, AZ312, 0)))))*INDEX(Assumptions!$D:$D,MATCH(Y312,Assumptions!$A:$A,0)),0)</f>
        <v/>
      </c>
      <c r="BE312" s="468">
        <f>IFERROR(((IF(BA312&gt;0, BA312, IF(AY312&gt;0, AY312, IF(AZ312&gt;0, AZ312, 0)))))*INDEX(Assumptions!$G:$G,MATCH(Z312,Assumptions!$F:$F,0)),0)</f>
        <v/>
      </c>
      <c r="BF312" s="468">
        <f>SUM(BB312:BE312)</f>
        <v/>
      </c>
      <c r="BG312" s="469">
        <f>IFERROR(INDEX(Assumptions!$B:$B,MATCH(Y312,Assumptions!$A:$A,0))+INDEX(Assumptions!$C:$C,MATCH(Y312,Assumptions!$A:$A,0))+INDEX(Assumptions!$D:$D,MATCH(Y312,Assumptions!$A:$A,0))+INDEX(Assumptions!$G:$G,MATCH(Z312,Assumptions!$F:$F,0)),0)</f>
        <v/>
      </c>
      <c r="BH312" s="465">
        <f>((IF(BA312&gt;0, BA312, IF(AY312&gt;0, AY312, IF(AZ312&gt;0, AZ312, 0)))))+BF312</f>
        <v/>
      </c>
      <c r="BI312" s="465">
        <f>BL312/BK312</f>
        <v/>
      </c>
      <c r="BJ312" s="465">
        <f>BL312/2.38</f>
        <v/>
      </c>
      <c r="BK312" s="462" t="n">
        <v>2.5</v>
      </c>
      <c r="BL312" s="465" t="n"/>
      <c r="BM312" s="523">
        <f>IF(SUM(AZ312:BA312)=0,0,(BI312-BH312)/BI312)</f>
        <v/>
      </c>
      <c r="BN312" s="465">
        <f>AY312*CA312</f>
        <v/>
      </c>
      <c r="BO312" s="465" t="n"/>
      <c r="BP312" s="465" t="n"/>
      <c r="BQ312" s="685" t="n">
        <v>42552</v>
      </c>
      <c r="BR312" s="497" t="n"/>
      <c r="BS312" s="497" t="n"/>
      <c r="BT312" s="472" t="inlineStr">
        <is>
          <t>1</t>
        </is>
      </c>
      <c r="BU312" s="497" t="n">
        <v>42571</v>
      </c>
      <c r="BV312" s="497" t="n"/>
      <c r="BW312" s="497" t="n"/>
      <c r="BX312" s="497" t="n">
        <v>42650</v>
      </c>
      <c r="BY312" s="494" t="n"/>
      <c r="BZ312" s="494" t="n"/>
      <c r="CA312" s="462" t="n"/>
      <c r="CB312" s="473" t="n"/>
      <c r="CC312" s="473" t="n"/>
      <c r="CD312" s="473" t="n"/>
      <c r="CE312" s="474" t="n"/>
      <c r="CF312" s="681" t="n"/>
      <c r="CG312" s="681" t="n"/>
      <c r="CH312" s="682" t="n"/>
      <c r="CI312" s="682" t="n"/>
      <c r="CJ312" s="477" t="n"/>
      <c r="CK312" s="683" t="n"/>
      <c r="CL312" s="479" t="n"/>
      <c r="CM312" s="479" t="n"/>
      <c r="CN312" s="480" t="n"/>
      <c r="CO312" s="480" t="n"/>
      <c r="CP312" s="480" t="n"/>
      <c r="CQ312" s="474" t="n"/>
      <c r="CR312" s="474" t="n"/>
      <c r="CS312" s="429" t="n"/>
      <c r="CT312" s="474" t="n"/>
      <c r="CU312" s="474" t="n"/>
      <c r="CV312" s="682" t="n"/>
      <c r="CW312" s="481" t="n"/>
      <c r="CX312" s="481" t="n"/>
      <c r="CY312" s="481" t="n"/>
      <c r="CZ312" s="481">
        <f>CY312*AR312</f>
        <v/>
      </c>
      <c r="DA312" s="481" t="n"/>
      <c r="DB312" s="481" t="n"/>
      <c r="DC312" s="481" t="n"/>
      <c r="DD312" s="481" t="inlineStr">
        <is>
          <t>-</t>
        </is>
      </c>
      <c r="DE312" s="684">
        <f>CY312*BI312</f>
        <v/>
      </c>
      <c r="DF312" s="684">
        <f>DE312-(CY312*BH312)</f>
        <v/>
      </c>
    </row>
    <row customFormat="1" customHeight="1" ht="15.75" r="313" s="535">
      <c r="A313" s="521" t="n"/>
      <c r="B313" s="521" t="n"/>
      <c r="C313" s="454" t="n"/>
      <c r="D313" s="521" t="inlineStr">
        <is>
          <t>GIOVANNA</t>
        </is>
      </c>
      <c r="E313" s="521" t="inlineStr">
        <is>
          <t>INDIGO CRÊPE</t>
        </is>
      </c>
      <c r="F313" s="464" t="n"/>
      <c r="G313" s="522" t="inlineStr">
        <is>
          <t>x</t>
        </is>
      </c>
      <c r="H313" s="674" t="n">
        <v>42576</v>
      </c>
      <c r="I313" s="521" t="inlineStr">
        <is>
          <t>DOUBLE SOURCED</t>
        </is>
      </c>
      <c r="J313" s="521" t="inlineStr">
        <is>
          <t>WOVEN DRESS</t>
        </is>
      </c>
      <c r="K313" s="521" t="n"/>
      <c r="L313" s="521" t="n"/>
      <c r="M313" s="458" t="inlineStr">
        <is>
          <t>WOMEN</t>
        </is>
      </c>
      <c r="N313" s="521" t="n"/>
      <c r="O313" s="491" t="n"/>
      <c r="P313" s="462" t="n"/>
      <c r="Q313" s="492" t="n"/>
      <c r="R313" s="492" t="n"/>
      <c r="S313" s="492" t="inlineStr">
        <is>
          <t>MAXI DRESS</t>
        </is>
      </c>
      <c r="T313" s="492" t="n"/>
      <c r="U313" s="492" t="n"/>
      <c r="V313" s="492" t="n"/>
      <c r="W313" s="492" t="n"/>
      <c r="X313" s="492" t="n"/>
      <c r="Y313" s="493" t="inlineStr">
        <is>
          <t>TUNISIA</t>
        </is>
      </c>
      <c r="Z313" s="494" t="inlineStr">
        <is>
          <t>ARTLAB</t>
        </is>
      </c>
      <c r="AA313" s="494" t="inlineStr">
        <is>
          <t>ARTLAB</t>
        </is>
      </c>
      <c r="AB313" s="494" t="n"/>
      <c r="AC313" s="521" t="inlineStr">
        <is>
          <t>SS17-020</t>
        </is>
      </c>
      <c r="AD313" s="492" t="inlineStr">
        <is>
          <t>CALIK</t>
        </is>
      </c>
      <c r="AE313" s="462" t="n"/>
      <c r="AF313" s="492" t="n"/>
      <c r="AG313" s="492" t="n"/>
      <c r="AH313" s="492" t="inlineStr">
        <is>
          <t>62% Sustainable fabric</t>
        </is>
      </c>
      <c r="AI313" s="462" t="inlineStr">
        <is>
          <t>62% Organic cotton, 38% cotton</t>
        </is>
      </c>
      <c r="AJ313" s="462" t="inlineStr">
        <is>
          <t>5 oz</t>
        </is>
      </c>
      <c r="AK313" s="465" t="n">
        <v>4.5</v>
      </c>
      <c r="AL313" s="462" t="n">
        <v>3000</v>
      </c>
      <c r="AM313" s="462" t="inlineStr">
        <is>
          <t>6W</t>
        </is>
      </c>
      <c r="AN313" s="492" t="inlineStr">
        <is>
          <t>200 MTRS. RESERVED</t>
        </is>
      </c>
      <c r="AO313" s="492" t="n"/>
      <c r="AP313" s="466" t="n"/>
      <c r="AQ313" s="466" t="n"/>
      <c r="AR313" s="466" t="n"/>
      <c r="AS313" s="495" t="n"/>
      <c r="AT313" s="495" t="n"/>
      <c r="AU313" s="465" t="n"/>
      <c r="AV313" s="465" t="n"/>
      <c r="AW313" s="465" t="n"/>
      <c r="AX313" s="465">
        <f>IFERROR((BI313*(1-[1]Assumptions!$K$3))*(1-BG313),0)</f>
        <v/>
      </c>
      <c r="AY313" s="495" t="n"/>
      <c r="AZ313" s="495" t="n"/>
      <c r="BA313" s="465" t="n"/>
      <c r="BB313" s="468">
        <f>IFERROR(((IF(BA313&gt;0, BA313, IF(AY313&gt;0, AY313, IF(AZ313&gt;0, AZ313, 0)))))*INDEX(Assumptions!$B:$B,MATCH(Y313,Assumptions!$A:$A,0)),0)</f>
        <v/>
      </c>
      <c r="BC313" s="468">
        <f>IFERROR(((IF(BA313&gt;0, BA313, IF(AY313&gt;0, AY313, IF(AZ313&gt;0, AZ313, 0)))))*INDEX(Assumptions!$C:$C,MATCH(Y313,Assumptions!$A:$A,0)),0)</f>
        <v/>
      </c>
      <c r="BD313" s="468">
        <f>IFERROR(((IF(BA313&gt;0, BA313, IF(AY313&gt;0, AY313, IF(AZ313&gt;0, AZ313, 0)))))*INDEX(Assumptions!$D:$D,MATCH(Y313,Assumptions!$A:$A,0)),0)</f>
        <v/>
      </c>
      <c r="BE313" s="468">
        <f>IFERROR(((IF(BA313&gt;0, BA313, IF(AY313&gt;0, AY313, IF(AZ313&gt;0, AZ313, 0)))))*INDEX(Assumptions!$G:$G,MATCH(Z313,Assumptions!$F:$F,0)),0)</f>
        <v/>
      </c>
      <c r="BF313" s="468">
        <f>SUM(BB313:BE313)</f>
        <v/>
      </c>
      <c r="BG313" s="469">
        <f>IFERROR(INDEX(Assumptions!$B:$B,MATCH(Y313,Assumptions!$A:$A,0))+INDEX(Assumptions!$C:$C,MATCH(Y313,Assumptions!$A:$A,0))+INDEX(Assumptions!$D:$D,MATCH(Y313,Assumptions!$A:$A,0))+INDEX(Assumptions!$G:$G,MATCH(Z313,Assumptions!$F:$F,0)),0)</f>
        <v/>
      </c>
      <c r="BH313" s="465">
        <f>((IF(BA313&gt;0, BA313, IF(AY313&gt;0, AY313, IF(AZ313&gt;0, AZ313, 0)))))+BF313</f>
        <v/>
      </c>
      <c r="BI313" s="465">
        <f>BL313/BK313</f>
        <v/>
      </c>
      <c r="BJ313" s="465">
        <f>BL313/2.38</f>
        <v/>
      </c>
      <c r="BK313" s="462" t="n">
        <v>2.5</v>
      </c>
      <c r="BL313" s="465" t="n">
        <v>159.95</v>
      </c>
      <c r="BM313" s="523">
        <f>IF(SUM(AZ313:BA313)=0,0,(BI313-BH313)/BI313)</f>
        <v/>
      </c>
      <c r="BN313" s="465">
        <f>AY313*CA313</f>
        <v/>
      </c>
      <c r="BO313" s="465" t="n"/>
      <c r="BP313" s="465" t="n"/>
      <c r="BQ313" s="685" t="n">
        <v>42537</v>
      </c>
      <c r="BR313" s="497" t="n"/>
      <c r="BS313" s="497" t="n"/>
      <c r="BT313" s="472" t="inlineStr">
        <is>
          <t>1</t>
        </is>
      </c>
      <c r="BU313" s="497" t="n">
        <v>42584</v>
      </c>
      <c r="BV313" s="497" t="n"/>
      <c r="BW313" s="497" t="n"/>
      <c r="BX313" s="497" t="n">
        <v>42650</v>
      </c>
      <c r="BY313" s="494" t="n"/>
      <c r="BZ313" s="494" t="n"/>
      <c r="CA313" s="462" t="n"/>
      <c r="CB313" s="473" t="n"/>
      <c r="CC313" s="473" t="n"/>
      <c r="CD313" s="474" t="n"/>
      <c r="CE313" s="474" t="n"/>
      <c r="CF313" s="681" t="n"/>
      <c r="CG313" s="681" t="n"/>
      <c r="CH313" s="682" t="n"/>
      <c r="CI313" s="682" t="n"/>
      <c r="CJ313" s="477" t="n"/>
      <c r="CK313" s="683" t="n"/>
      <c r="CL313" s="479" t="n"/>
      <c r="CM313" s="479" t="n"/>
      <c r="CN313" s="480" t="n"/>
      <c r="CO313" s="480" t="n"/>
      <c r="CP313" s="480" t="n"/>
      <c r="CQ313" s="474" t="n"/>
      <c r="CR313" s="474" t="n"/>
      <c r="CS313" s="429" t="n"/>
      <c r="CT313" s="474" t="n"/>
      <c r="CU313" s="474" t="n"/>
      <c r="CV313" s="682" t="n"/>
      <c r="CW313" s="481" t="n"/>
      <c r="CX313" s="481" t="n"/>
      <c r="CY313" s="481" t="n"/>
      <c r="CZ313" s="481">
        <f>CY313*AR313</f>
        <v/>
      </c>
      <c r="DA313" s="481" t="n"/>
      <c r="DB313" s="481" t="n"/>
      <c r="DC313" s="481" t="n"/>
      <c r="DD313" s="481" t="inlineStr">
        <is>
          <t>-</t>
        </is>
      </c>
      <c r="DE313" s="684">
        <f>CY313*BI313</f>
        <v/>
      </c>
      <c r="DF313" s="684">
        <f>DE313-(CY313*BH313)</f>
        <v/>
      </c>
      <c r="DG313" s="568" t="n"/>
      <c r="DH313" s="568" t="n"/>
      <c r="DI313" s="568" t="n"/>
      <c r="DJ313" s="568" t="n"/>
      <c r="DK313" s="568" t="n"/>
      <c r="DL313" s="568" t="n"/>
      <c r="DM313" s="568" t="n"/>
      <c r="DN313" s="568" t="n"/>
      <c r="DO313" s="568" t="n"/>
      <c r="DP313" s="568" t="n"/>
    </row>
    <row customFormat="1" customHeight="1" ht="15" r="314" s="535">
      <c r="A314" s="464" t="n"/>
      <c r="B314" s="464" t="n"/>
      <c r="C314" s="454" t="n"/>
      <c r="D314" s="521" t="inlineStr">
        <is>
          <t>HENRI</t>
        </is>
      </c>
      <c r="E314" s="521" t="inlineStr">
        <is>
          <t>HAND WOVEN SLUB</t>
        </is>
      </c>
      <c r="F314" s="464" t="n"/>
      <c r="G314" s="522" t="inlineStr">
        <is>
          <t>x</t>
        </is>
      </c>
      <c r="H314" s="674" t="n">
        <v>42604</v>
      </c>
      <c r="I314" s="521" t="inlineStr">
        <is>
          <t>DOUBLE SOURCED</t>
        </is>
      </c>
      <c r="J314" s="464" t="inlineStr">
        <is>
          <t>PANTS</t>
        </is>
      </c>
      <c r="K314" s="521" t="n"/>
      <c r="L314" s="521" t="n"/>
      <c r="M314" s="458" t="inlineStr">
        <is>
          <t>MEN</t>
        </is>
      </c>
      <c r="N314" s="521" t="n"/>
      <c r="O314" s="460" t="inlineStr">
        <is>
          <t>20-1</t>
        </is>
      </c>
      <c r="P314" s="462" t="n"/>
      <c r="Q314" s="492" t="inlineStr">
        <is>
          <t>TBC</t>
        </is>
      </c>
      <c r="R314" s="492" t="inlineStr">
        <is>
          <t>NON</t>
        </is>
      </c>
      <c r="S314" s="492" t="inlineStr">
        <is>
          <t>WIDE LEG CHINO</t>
        </is>
      </c>
      <c r="T314" s="462" t="inlineStr">
        <is>
          <t>28-38</t>
        </is>
      </c>
      <c r="U314" s="462" t="inlineStr">
        <is>
          <t>32-34</t>
        </is>
      </c>
      <c r="V314" s="492" t="inlineStr">
        <is>
          <t>NEW</t>
        </is>
      </c>
      <c r="W314" s="492" t="n"/>
      <c r="X314" s="492" t="n"/>
      <c r="Y314" s="493" t="inlineStr">
        <is>
          <t>TUNISIA</t>
        </is>
      </c>
      <c r="Z314" s="494" t="inlineStr">
        <is>
          <t>ARTLAB</t>
        </is>
      </c>
      <c r="AA314" s="494" t="inlineStr">
        <is>
          <t>ARTLAB</t>
        </is>
      </c>
      <c r="AB314" s="494" t="inlineStr">
        <is>
          <t>INTERWASHING</t>
        </is>
      </c>
      <c r="AC314" s="521" t="inlineStr">
        <is>
          <t>HAND WOVEN SLUB</t>
        </is>
      </c>
      <c r="AD314" s="492" t="inlineStr">
        <is>
          <t>CALIK</t>
        </is>
      </c>
      <c r="AE314" s="462" t="inlineStr">
        <is>
          <t>D7563O112 hand woven slub</t>
        </is>
      </c>
      <c r="AF314" s="492" t="n"/>
      <c r="AG314" s="492" t="n"/>
      <c r="AH314" s="492" t="inlineStr">
        <is>
          <t>100% Sustainable fabric</t>
        </is>
      </c>
      <c r="AI314" s="462" t="inlineStr">
        <is>
          <t>100% Organic cotton</t>
        </is>
      </c>
      <c r="AJ314" s="462" t="inlineStr">
        <is>
          <t>15 oz</t>
        </is>
      </c>
      <c r="AK314" s="465" t="inlineStr">
        <is>
          <t>€ 5,00 / 138</t>
        </is>
      </c>
      <c r="AL314" s="462" t="n">
        <v>3000</v>
      </c>
      <c r="AM314" s="492" t="inlineStr">
        <is>
          <t>6W</t>
        </is>
      </c>
      <c r="AN314" s="492" t="inlineStr">
        <is>
          <t>45M ORDERED BY MARIA</t>
        </is>
      </c>
      <c r="AO314" s="492" t="n"/>
      <c r="AP314" s="466" t="n"/>
      <c r="AQ314" s="466" t="n"/>
      <c r="AR314" s="467" t="n"/>
      <c r="AS314" s="495" t="inlineStr">
        <is>
          <t>HH</t>
        </is>
      </c>
      <c r="AT314" s="495" t="n"/>
      <c r="AU314" s="465" t="n"/>
      <c r="AV314" s="465" t="n"/>
      <c r="AW314" s="465" t="n"/>
      <c r="AX314" s="465">
        <f>IFERROR((BI314*(1-[1]Assumptions!$K$3))*(1-BG314),0)</f>
        <v/>
      </c>
      <c r="AY314" s="465" t="n"/>
      <c r="AZ314" s="465" t="n"/>
      <c r="BA314" s="465" t="n"/>
      <c r="BB314" s="468">
        <f>IFERROR(((IF(BA314&gt;0, BA314, IF(AY314&gt;0, AY314, IF(AZ314&gt;0, AZ314, 0)))))*INDEX(Assumptions!$B:$B,MATCH(Y314,Assumptions!$A:$A,0)),0)</f>
        <v/>
      </c>
      <c r="BC314" s="468">
        <f>IFERROR(((IF(BA314&gt;0, BA314, IF(AY314&gt;0, AY314, IF(AZ314&gt;0, AZ314, 0)))))*INDEX(Assumptions!$C:$C,MATCH(Y314,Assumptions!$A:$A,0)),0)</f>
        <v/>
      </c>
      <c r="BD314" s="468">
        <f>IFERROR(((IF(BA314&gt;0, BA314, IF(AY314&gt;0, AY314, IF(AZ314&gt;0, AZ314, 0)))))*INDEX(Assumptions!$D:$D,MATCH(Y314,Assumptions!$A:$A,0)),0)</f>
        <v/>
      </c>
      <c r="BE314" s="468">
        <f>IFERROR(((IF(BA314&gt;0, BA314, IF(AY314&gt;0, AY314, IF(AZ314&gt;0, AZ314, 0)))))*INDEX(Assumptions!$G:$G,MATCH(Z314,Assumptions!$F:$F,0)),0)</f>
        <v/>
      </c>
      <c r="BF314" s="468">
        <f>SUM(BB314:BE314)</f>
        <v/>
      </c>
      <c r="BG314" s="469">
        <f>IFERROR(INDEX(Assumptions!$B:$B,MATCH(Y314,Assumptions!$A:$A,0))+INDEX(Assumptions!$C:$C,MATCH(Y314,Assumptions!$A:$A,0))+INDEX(Assumptions!$D:$D,MATCH(Y314,Assumptions!$A:$A,0))+INDEX(Assumptions!$G:$G,MATCH(Z314,Assumptions!$F:$F,0)),0)</f>
        <v/>
      </c>
      <c r="BH314" s="465">
        <f>((IF(BA314&gt;0, BA314, IF(AY314&gt;0, AY314, IF(AZ314&gt;0, AZ314, 0)))))+BF314</f>
        <v/>
      </c>
      <c r="BI314" s="465">
        <f>BL314/BK314</f>
        <v/>
      </c>
      <c r="BJ314" s="465">
        <f>BL314/2.38</f>
        <v/>
      </c>
      <c r="BK314" s="462" t="n">
        <v>2.5</v>
      </c>
      <c r="BL314" s="465" t="n">
        <v>139.95</v>
      </c>
      <c r="BM314" s="523">
        <f>IF(SUM(AZ314:BA314)=0,0,(BI314-BH314)/BI314)</f>
        <v/>
      </c>
      <c r="BN314" s="465">
        <f>AY314*CA314</f>
        <v/>
      </c>
      <c r="BO314" s="465" t="n"/>
      <c r="BP314" s="465" t="n"/>
      <c r="BQ314" s="685" t="n">
        <v>42577</v>
      </c>
      <c r="BR314" s="497" t="n"/>
      <c r="BS314" s="497" t="n"/>
      <c r="BT314" s="472" t="inlineStr">
        <is>
          <t>1</t>
        </is>
      </c>
      <c r="BU314" s="497" t="n">
        <v>42571</v>
      </c>
      <c r="BV314" s="497" t="inlineStr">
        <is>
          <t>reqst 26-07</t>
        </is>
      </c>
      <c r="BW314" s="497" t="n"/>
      <c r="BX314" s="497" t="n">
        <v>42650</v>
      </c>
      <c r="BY314" s="494" t="inlineStr">
        <is>
          <t>NEW PATTERN PROVIDED</t>
        </is>
      </c>
      <c r="BZ314" s="494" t="n"/>
      <c r="CA314" s="462" t="n"/>
      <c r="CB314" s="473" t="inlineStr">
        <is>
          <t>32X32</t>
        </is>
      </c>
      <c r="CC314" s="473" t="n"/>
      <c r="CD314" s="473" t="inlineStr">
        <is>
          <t>EX FTY; 22-10-2016</t>
        </is>
      </c>
      <c r="CE314" s="681" t="n"/>
      <c r="CF314" s="681" t="n"/>
      <c r="CG314" s="681" t="n"/>
      <c r="CH314" s="501" t="n"/>
      <c r="CI314" s="501" t="n"/>
      <c r="CJ314" s="501" t="n"/>
      <c r="CK314" s="694" t="n"/>
      <c r="CL314" s="480" t="n"/>
      <c r="CM314" s="480" t="n"/>
      <c r="CN314" s="480" t="n"/>
      <c r="CO314" s="480" t="n"/>
      <c r="CP314" s="480" t="n"/>
      <c r="CQ314" s="474" t="n"/>
      <c r="CR314" s="474" t="n"/>
      <c r="CS314" s="429" t="n"/>
      <c r="CT314" s="681" t="n"/>
      <c r="CU314" s="681" t="n"/>
      <c r="CV314" s="555" t="n"/>
      <c r="CW314" s="481" t="n"/>
      <c r="CX314" s="481" t="n"/>
      <c r="CY314" s="481" t="n"/>
      <c r="CZ314" s="481">
        <f>CY314*AR314</f>
        <v/>
      </c>
      <c r="DA314" s="481" t="n"/>
      <c r="DB314" s="481" t="n"/>
      <c r="DC314" s="481" t="n"/>
      <c r="DD314" s="481" t="inlineStr">
        <is>
          <t>-</t>
        </is>
      </c>
      <c r="DE314" s="684">
        <f>CY314*BI314</f>
        <v/>
      </c>
      <c r="DF314" s="684">
        <f>DE314-(CY314*BH314)</f>
        <v/>
      </c>
      <c r="DG314" s="568" t="n"/>
      <c r="DH314" s="568" t="n"/>
      <c r="DI314" s="568" t="n"/>
      <c r="DJ314" s="568" t="n"/>
      <c r="DK314" s="568" t="n"/>
      <c r="DL314" s="568" t="n"/>
      <c r="DM314" s="568" t="n"/>
      <c r="DN314" s="568" t="n"/>
      <c r="DO314" s="568" t="n"/>
      <c r="DP314" s="568" t="n"/>
    </row>
    <row customFormat="1" customHeight="1" ht="15" r="315" s="535">
      <c r="A315" s="521" t="n"/>
      <c r="B315" s="521" t="n"/>
      <c r="C315" s="454" t="n"/>
      <c r="D315" s="521" t="inlineStr">
        <is>
          <t>KRYSTAL</t>
        </is>
      </c>
      <c r="E315" s="521" t="inlineStr">
        <is>
          <t>INDIGO CRÊPE</t>
        </is>
      </c>
      <c r="F315" s="464" t="n"/>
      <c r="G315" s="522" t="inlineStr">
        <is>
          <t>x</t>
        </is>
      </c>
      <c r="H315" s="674" t="n">
        <v>42576</v>
      </c>
      <c r="I315" s="521" t="inlineStr">
        <is>
          <t>DOUBLE SOURCED</t>
        </is>
      </c>
      <c r="J315" s="521" t="inlineStr">
        <is>
          <t>SHIRT</t>
        </is>
      </c>
      <c r="K315" s="521" t="n"/>
      <c r="L315" s="521" t="n"/>
      <c r="M315" s="458" t="inlineStr">
        <is>
          <t>WOMEN</t>
        </is>
      </c>
      <c r="N315" s="521" t="n"/>
      <c r="O315" s="491" t="n"/>
      <c r="P315" s="462" t="n"/>
      <c r="Q315" s="492" t="n"/>
      <c r="R315" s="492" t="n"/>
      <c r="S315" s="492" t="inlineStr">
        <is>
          <t>MANDARIN COLLAR SHIRT</t>
        </is>
      </c>
      <c r="T315" s="492" t="n"/>
      <c r="U315" s="492" t="n"/>
      <c r="V315" s="492" t="n"/>
      <c r="W315" s="492" t="n"/>
      <c r="X315" s="492" t="n"/>
      <c r="Y315" s="493" t="inlineStr">
        <is>
          <t>TUNISIA</t>
        </is>
      </c>
      <c r="Z315" s="494" t="inlineStr">
        <is>
          <t>ARTLAB</t>
        </is>
      </c>
      <c r="AA315" s="494" t="inlineStr">
        <is>
          <t>ARTLAB</t>
        </is>
      </c>
      <c r="AB315" s="494" t="n"/>
      <c r="AC315" s="521" t="inlineStr">
        <is>
          <t>SS17-020</t>
        </is>
      </c>
      <c r="AD315" s="492" t="inlineStr">
        <is>
          <t>CALIK</t>
        </is>
      </c>
      <c r="AE315" s="462" t="n"/>
      <c r="AF315" s="492" t="n"/>
      <c r="AG315" s="492" t="n"/>
      <c r="AH315" s="492" t="inlineStr">
        <is>
          <t>62% Sustainable fabric</t>
        </is>
      </c>
      <c r="AI315" s="462" t="inlineStr">
        <is>
          <t>62% Organic cotton, 38% cotton</t>
        </is>
      </c>
      <c r="AJ315" s="462" t="inlineStr">
        <is>
          <t>5 oz</t>
        </is>
      </c>
      <c r="AK315" s="465" t="n">
        <v>4.5</v>
      </c>
      <c r="AL315" s="462" t="n">
        <v>3000</v>
      </c>
      <c r="AM315" s="462" t="inlineStr">
        <is>
          <t>6W</t>
        </is>
      </c>
      <c r="AN315" s="492" t="inlineStr">
        <is>
          <t>200 MTRS. RESERVED</t>
        </is>
      </c>
      <c r="AO315" s="492" t="n"/>
      <c r="AP315" s="466" t="n"/>
      <c r="AQ315" s="466" t="n"/>
      <c r="AR315" s="466" t="n"/>
      <c r="AS315" s="495" t="n"/>
      <c r="AT315" s="495" t="n"/>
      <c r="AU315" s="465" t="n"/>
      <c r="AV315" s="465" t="n"/>
      <c r="AW315" s="465" t="n"/>
      <c r="AX315" s="465">
        <f>IFERROR((BI315*(1-[1]Assumptions!$K$3))*(1-BG315),0)</f>
        <v/>
      </c>
      <c r="AY315" s="495" t="n"/>
      <c r="AZ315" s="495" t="n"/>
      <c r="BA315" s="465" t="n"/>
      <c r="BB315" s="468">
        <f>IFERROR(((IF(BA315&gt;0, BA315, IF(AY315&gt;0, AY315, IF(AZ315&gt;0, AZ315, 0)))))*INDEX(Assumptions!$B:$B,MATCH(Y315,Assumptions!$A:$A,0)),0)</f>
        <v/>
      </c>
      <c r="BC315" s="468">
        <f>IFERROR(((IF(BA315&gt;0, BA315, IF(AY315&gt;0, AY315, IF(AZ315&gt;0, AZ315, 0)))))*INDEX(Assumptions!$C:$C,MATCH(Y315,Assumptions!$A:$A,0)),0)</f>
        <v/>
      </c>
      <c r="BD315" s="468">
        <f>IFERROR(((IF(BA315&gt;0, BA315, IF(AY315&gt;0, AY315, IF(AZ315&gt;0, AZ315, 0)))))*INDEX(Assumptions!$D:$D,MATCH(Y315,Assumptions!$A:$A,0)),0)</f>
        <v/>
      </c>
      <c r="BE315" s="468">
        <f>IFERROR(((IF(BA315&gt;0, BA315, IF(AY315&gt;0, AY315, IF(AZ315&gt;0, AZ315, 0)))))*INDEX(Assumptions!$G:$G,MATCH(Z315,Assumptions!$F:$F,0)),0)</f>
        <v/>
      </c>
      <c r="BF315" s="468">
        <f>SUM(BB315:BE315)</f>
        <v/>
      </c>
      <c r="BG315" s="469">
        <f>IFERROR(INDEX(Assumptions!$B:$B,MATCH(Y315,Assumptions!$A:$A,0))+INDEX(Assumptions!$C:$C,MATCH(Y315,Assumptions!$A:$A,0))+INDEX(Assumptions!$D:$D,MATCH(Y315,Assumptions!$A:$A,0))+INDEX(Assumptions!$G:$G,MATCH(Z315,Assumptions!$F:$F,0)),0)</f>
        <v/>
      </c>
      <c r="BH315" s="465">
        <f>((IF(BA315&gt;0, BA315, IF(AY315&gt;0, AY315, IF(AZ315&gt;0, AZ315, 0)))))+BF315</f>
        <v/>
      </c>
      <c r="BI315" s="465">
        <f>BL315/BK315</f>
        <v/>
      </c>
      <c r="BJ315" s="465">
        <f>BL315/2.38</f>
        <v/>
      </c>
      <c r="BK315" s="462" t="n">
        <v>2.5</v>
      </c>
      <c r="BL315" s="465" t="n">
        <v>109.95</v>
      </c>
      <c r="BM315" s="523">
        <f>IF(SUM(AZ315:BA315)=0,0,(BI315-BH315)/BI315)</f>
        <v/>
      </c>
      <c r="BN315" s="465">
        <f>AY315*CA315</f>
        <v/>
      </c>
      <c r="BO315" s="465" t="n"/>
      <c r="BP315" s="465" t="n"/>
      <c r="BQ315" s="685" t="n">
        <v>42524</v>
      </c>
      <c r="BR315" s="497" t="n"/>
      <c r="BS315" s="497" t="n"/>
      <c r="BT315" s="472" t="inlineStr">
        <is>
          <t>1</t>
        </is>
      </c>
      <c r="BU315" s="497" t="n">
        <v>42584</v>
      </c>
      <c r="BV315" s="497" t="n"/>
      <c r="BW315" s="497" t="n"/>
      <c r="BX315" s="497" t="n">
        <v>42650</v>
      </c>
      <c r="BY315" s="494" t="n"/>
      <c r="BZ315" s="494" t="n"/>
      <c r="CA315" s="462" t="n"/>
      <c r="CB315" s="473" t="n"/>
      <c r="CC315" s="473" t="n"/>
      <c r="CD315" s="474" t="n"/>
      <c r="CE315" s="474" t="n"/>
      <c r="CF315" s="681" t="n"/>
      <c r="CG315" s="681" t="n"/>
      <c r="CH315" s="682" t="n"/>
      <c r="CI315" s="682" t="n"/>
      <c r="CJ315" s="477" t="n"/>
      <c r="CK315" s="683" t="n"/>
      <c r="CL315" s="479" t="n"/>
      <c r="CM315" s="479" t="n"/>
      <c r="CN315" s="480" t="n"/>
      <c r="CO315" s="480" t="n"/>
      <c r="CP315" s="480" t="n"/>
      <c r="CQ315" s="474" t="n"/>
      <c r="CR315" s="474" t="n"/>
      <c r="CS315" s="429" t="n"/>
      <c r="CT315" s="474" t="n"/>
      <c r="CU315" s="474" t="n"/>
      <c r="CV315" s="682" t="n"/>
      <c r="CW315" s="481" t="n"/>
      <c r="CX315" s="481" t="n"/>
      <c r="CY315" s="481" t="n"/>
      <c r="CZ315" s="481">
        <f>CY315*AR315</f>
        <v/>
      </c>
      <c r="DA315" s="481" t="n"/>
      <c r="DB315" s="481" t="n"/>
      <c r="DC315" s="481" t="n"/>
      <c r="DD315" s="481" t="inlineStr">
        <is>
          <t>-</t>
        </is>
      </c>
      <c r="DE315" s="684">
        <f>CY315*BI315</f>
        <v/>
      </c>
      <c r="DF315" s="684">
        <f>DE315-(CY315*BH315)</f>
        <v/>
      </c>
    </row>
    <row customFormat="1" customHeight="1" ht="15" r="316" s="535">
      <c r="A316" s="464" t="n"/>
      <c r="B316" s="464" t="n"/>
      <c r="C316" s="454" t="n"/>
      <c r="D316" s="521" t="inlineStr">
        <is>
          <t>LILY</t>
        </is>
      </c>
      <c r="E316" s="521" t="n"/>
      <c r="F316" s="464" t="n"/>
      <c r="G316" s="455" t="inlineStr">
        <is>
          <t>x</t>
        </is>
      </c>
      <c r="H316" s="674" t="inlineStr">
        <is>
          <t>-</t>
        </is>
      </c>
      <c r="I316" s="521" t="n"/>
      <c r="J316" s="521" t="inlineStr">
        <is>
          <t>JEANS</t>
        </is>
      </c>
      <c r="K316" s="521" t="n"/>
      <c r="L316" s="521" t="n"/>
      <c r="M316" s="458" t="inlineStr">
        <is>
          <t>WOMEN</t>
        </is>
      </c>
      <c r="N316" s="521" t="n"/>
      <c r="O316" s="491" t="n"/>
      <c r="P316" s="462" t="n"/>
      <c r="Q316" s="492" t="n"/>
      <c r="R316" s="492" t="inlineStr">
        <is>
          <t>NON</t>
        </is>
      </c>
      <c r="S316" s="492" t="inlineStr">
        <is>
          <t>SAILOR PANT</t>
        </is>
      </c>
      <c r="T316" s="492" t="n"/>
      <c r="U316" s="492" t="n"/>
      <c r="V316" s="492" t="n"/>
      <c r="W316" s="492" t="n"/>
      <c r="X316" s="492" t="n"/>
      <c r="Y316" s="493" t="inlineStr">
        <is>
          <t>TUNISIA</t>
        </is>
      </c>
      <c r="Z316" s="494" t="inlineStr">
        <is>
          <t>ARTLAB</t>
        </is>
      </c>
      <c r="AA316" s="494" t="inlineStr">
        <is>
          <t>ARTLAB</t>
        </is>
      </c>
      <c r="AB316" s="494" t="n"/>
      <c r="AC316" s="521" t="n"/>
      <c r="AD316" s="492" t="inlineStr">
        <is>
          <t>TBC</t>
        </is>
      </c>
      <c r="AE316" s="492" t="n"/>
      <c r="AF316" s="492" t="n"/>
      <c r="AG316" s="492" t="n"/>
      <c r="AH316" s="492" t="n"/>
      <c r="AI316" s="492" t="n"/>
      <c r="AJ316" s="492" t="n"/>
      <c r="AK316" s="492" t="n"/>
      <c r="AL316" s="492" t="n"/>
      <c r="AM316" s="492" t="n"/>
      <c r="AN316" s="492" t="n"/>
      <c r="AO316" s="492" t="n"/>
      <c r="AP316" s="466" t="n"/>
      <c r="AQ316" s="466" t="n"/>
      <c r="AR316" s="466" t="n"/>
      <c r="AS316" s="495" t="inlineStr">
        <is>
          <t>HH</t>
        </is>
      </c>
      <c r="AT316" s="495" t="n"/>
      <c r="AU316" s="465" t="n"/>
      <c r="AV316" s="465" t="n"/>
      <c r="AW316" s="465" t="n"/>
      <c r="AX316" s="465">
        <f>IFERROR((BI316*(1-[1]Assumptions!$K$3))*(1-BG316),0)</f>
        <v/>
      </c>
      <c r="AY316" s="495" t="n"/>
      <c r="AZ316" s="465" t="n"/>
      <c r="BA316" s="465" t="n"/>
      <c r="BB316" s="468">
        <f>IFERROR(((IF(BA316&gt;0, BA316, IF(AY316&gt;0, AY316, IF(AZ316&gt;0, AZ316, 0)))))*INDEX(Assumptions!$B:$B,MATCH(Y316,Assumptions!$A:$A,0)),0)</f>
        <v/>
      </c>
      <c r="BC316" s="468">
        <f>IFERROR(((IF(BA316&gt;0, BA316, IF(AY316&gt;0, AY316, IF(AZ316&gt;0, AZ316, 0)))))*INDEX(Assumptions!$C:$C,MATCH(Y316,Assumptions!$A:$A,0)),0)</f>
        <v/>
      </c>
      <c r="BD316" s="468">
        <f>IFERROR(((IF(BA316&gt;0, BA316, IF(AY316&gt;0, AY316, IF(AZ316&gt;0, AZ316, 0)))))*INDEX(Assumptions!$D:$D,MATCH(Y316,Assumptions!$A:$A,0)),0)</f>
        <v/>
      </c>
      <c r="BE316" s="468">
        <f>IFERROR(((IF(BA316&gt;0, BA316, IF(AY316&gt;0, AY316, IF(AZ316&gt;0, AZ316, 0)))))*INDEX(Assumptions!$G:$G,MATCH(Z316,Assumptions!$F:$F,0)),0)</f>
        <v/>
      </c>
      <c r="BF316" s="468">
        <f>SUM(BB316:BE316)</f>
        <v/>
      </c>
      <c r="BG316" s="469">
        <f>IFERROR(INDEX(Assumptions!$B:$B,MATCH(Y316,Assumptions!$A:$A,0))+INDEX(Assumptions!$C:$C,MATCH(Y316,Assumptions!$A:$A,0))+INDEX(Assumptions!$D:$D,MATCH(Y316,Assumptions!$A:$A,0))+INDEX(Assumptions!$G:$G,MATCH(Z316,Assumptions!$F:$F,0)),0)</f>
        <v/>
      </c>
      <c r="BH316" s="465">
        <f>((IF(BA316&gt;0, BA316, IF(AY316&gt;0, AY316, IF(AZ316&gt;0, AZ316, 0)))))+BF316</f>
        <v/>
      </c>
      <c r="BI316" s="465">
        <f>BL316/BK316</f>
        <v/>
      </c>
      <c r="BJ316" s="465">
        <f>BL316/2.38</f>
        <v/>
      </c>
      <c r="BK316" s="462" t="n">
        <v>2.5</v>
      </c>
      <c r="BL316" s="465" t="n"/>
      <c r="BM316" s="523">
        <f>IF(SUM(AZ316:BA316)=0,0,(BI316-BH316)/BI316)</f>
        <v/>
      </c>
      <c r="BN316" s="465">
        <f>AY316*CA316</f>
        <v/>
      </c>
      <c r="BO316" s="465" t="n"/>
      <c r="BP316" s="465" t="n"/>
      <c r="BQ316" s="685" t="n"/>
      <c r="BR316" s="497" t="n"/>
      <c r="BS316" s="497" t="n"/>
      <c r="BT316" s="472" t="inlineStr">
        <is>
          <t>1</t>
        </is>
      </c>
      <c r="BU316" s="497" t="n"/>
      <c r="BV316" s="497" t="n"/>
      <c r="BW316" s="497" t="n"/>
      <c r="BX316" s="497" t="n">
        <v>42650</v>
      </c>
      <c r="BY316" s="494" t="n"/>
      <c r="BZ316" s="494" t="n"/>
      <c r="CA316" s="462" t="n"/>
      <c r="CB316" s="473" t="n"/>
      <c r="CC316" s="473" t="n"/>
      <c r="CD316" s="474" t="n"/>
      <c r="CE316" s="474" t="n"/>
      <c r="CF316" s="681" t="n"/>
      <c r="CG316" s="681" t="n"/>
      <c r="CH316" s="682" t="n"/>
      <c r="CI316" s="682" t="n"/>
      <c r="CJ316" s="477" t="n"/>
      <c r="CK316" s="683" t="n"/>
      <c r="CL316" s="479" t="n"/>
      <c r="CM316" s="479" t="n"/>
      <c r="CN316" s="480" t="n"/>
      <c r="CO316" s="480" t="n"/>
      <c r="CP316" s="480" t="n"/>
      <c r="CQ316" s="474" t="n"/>
      <c r="CR316" s="474" t="n"/>
      <c r="CS316" s="429" t="n"/>
      <c r="CT316" s="474" t="n"/>
      <c r="CU316" s="474" t="n"/>
      <c r="CV316" s="682" t="n"/>
      <c r="CW316" s="481" t="n"/>
      <c r="CX316" s="481" t="n"/>
      <c r="CY316" s="481" t="n"/>
      <c r="CZ316" s="481">
        <f>CY316*AR316</f>
        <v/>
      </c>
      <c r="DA316" s="481" t="n"/>
      <c r="DB316" s="481" t="n"/>
      <c r="DC316" s="481" t="n"/>
      <c r="DD316" s="481" t="inlineStr">
        <is>
          <t>-</t>
        </is>
      </c>
      <c r="DE316" s="684">
        <f>CY316*BI316</f>
        <v/>
      </c>
      <c r="DF316" s="684">
        <f>DE316-(CY316*BH316)</f>
        <v/>
      </c>
      <c r="DG316" s="568" t="n"/>
      <c r="DH316" s="568" t="n"/>
      <c r="DI316" s="568" t="n"/>
      <c r="DJ316" s="568" t="n"/>
      <c r="DK316" s="568" t="n"/>
      <c r="DL316" s="568" t="n"/>
      <c r="DM316" s="568" t="n"/>
      <c r="DN316" s="568" t="n"/>
      <c r="DO316" s="568" t="n"/>
      <c r="DP316" s="568" t="n"/>
    </row>
    <row customFormat="1" customHeight="1" ht="15" r="317" s="535">
      <c r="A317" s="464" t="n"/>
      <c r="B317" s="464" t="n"/>
      <c r="C317" s="454" t="n"/>
      <c r="D317" s="521" t="inlineStr">
        <is>
          <t>LUCAS</t>
        </is>
      </c>
      <c r="E317" s="521" t="inlineStr">
        <is>
          <t>HAND WOVEN DENIM</t>
        </is>
      </c>
      <c r="F317" s="464" t="n"/>
      <c r="G317" s="522" t="inlineStr">
        <is>
          <t>x</t>
        </is>
      </c>
      <c r="H317" s="674" t="inlineStr">
        <is>
          <t>-</t>
        </is>
      </c>
      <c r="I317" s="521" t="n"/>
      <c r="J317" s="521" t="inlineStr">
        <is>
          <t>PANTS</t>
        </is>
      </c>
      <c r="K317" s="521" t="n"/>
      <c r="L317" s="521" t="n"/>
      <c r="M317" s="458" t="inlineStr">
        <is>
          <t>MEN</t>
        </is>
      </c>
      <c r="N317" s="521" t="n"/>
      <c r="O317" s="491" t="n"/>
      <c r="P317" s="462" t="n"/>
      <c r="Q317" s="492" t="n"/>
      <c r="R317" s="492" t="n"/>
      <c r="S317" s="492" t="inlineStr">
        <is>
          <t>DRAWCORD FATIGUE PANT</t>
        </is>
      </c>
      <c r="T317" s="492" t="n"/>
      <c r="U317" s="492" t="n"/>
      <c r="V317" s="492" t="n"/>
      <c r="W317" s="492" t="n"/>
      <c r="X317" s="492" t="n"/>
      <c r="Y317" s="493" t="inlineStr">
        <is>
          <t>TUNISIA</t>
        </is>
      </c>
      <c r="Z317" s="494" t="inlineStr">
        <is>
          <t>ARTLAB</t>
        </is>
      </c>
      <c r="AA317" s="494" t="inlineStr">
        <is>
          <t>ARTLAB</t>
        </is>
      </c>
      <c r="AB317" s="494" t="n"/>
      <c r="AC317" s="521" t="inlineStr">
        <is>
          <t>HAND WOVEN SLUB</t>
        </is>
      </c>
      <c r="AD317" s="492" t="inlineStr">
        <is>
          <t>CALIK</t>
        </is>
      </c>
      <c r="AE317" s="462" t="inlineStr">
        <is>
          <t>D7563O112 hand woven slub</t>
        </is>
      </c>
      <c r="AF317" s="462" t="n"/>
      <c r="AG317" s="462" t="n"/>
      <c r="AH317" s="492" t="inlineStr">
        <is>
          <t>100% Sustainable fabric</t>
        </is>
      </c>
      <c r="AI317" s="462" t="inlineStr">
        <is>
          <t>100% Organic cotton</t>
        </is>
      </c>
      <c r="AJ317" s="462" t="inlineStr">
        <is>
          <t>15 oz</t>
        </is>
      </c>
      <c r="AK317" s="465" t="inlineStr">
        <is>
          <t>€ 5,00 / 138</t>
        </is>
      </c>
      <c r="AL317" s="462" t="n">
        <v>3000</v>
      </c>
      <c r="AM317" s="462" t="inlineStr">
        <is>
          <t>6W</t>
        </is>
      </c>
      <c r="AN317" s="492" t="n"/>
      <c r="AO317" s="492" t="n"/>
      <c r="AP317" s="466" t="n"/>
      <c r="AQ317" s="466" t="n"/>
      <c r="AR317" s="466" t="n"/>
      <c r="AS317" s="495" t="n"/>
      <c r="AT317" s="495" t="n"/>
      <c r="AU317" s="465" t="n"/>
      <c r="AV317" s="465" t="n"/>
      <c r="AW317" s="465" t="n"/>
      <c r="AX317" s="465">
        <f>IFERROR((BI317*(1-[1]Assumptions!$K$3))*(1-BG317),0)</f>
        <v/>
      </c>
      <c r="AY317" s="465" t="n"/>
      <c r="AZ317" s="465" t="n"/>
      <c r="BA317" s="465" t="n"/>
      <c r="BB317" s="468">
        <f>IFERROR(((IF(BA317&gt;0, BA317, IF(AY317&gt;0, AY317, IF(AZ317&gt;0, AZ317, 0)))))*INDEX(Assumptions!$B:$B,MATCH(Y317,Assumptions!$A:$A,0)),0)</f>
        <v/>
      </c>
      <c r="BC317" s="468">
        <f>IFERROR(((IF(BA317&gt;0, BA317, IF(AY317&gt;0, AY317, IF(AZ317&gt;0, AZ317, 0)))))*INDEX(Assumptions!$C:$C,MATCH(Y317,Assumptions!$A:$A,0)),0)</f>
        <v/>
      </c>
      <c r="BD317" s="468">
        <f>IFERROR(((IF(BA317&gt;0, BA317, IF(AY317&gt;0, AY317, IF(AZ317&gt;0, AZ317, 0)))))*INDEX(Assumptions!$D:$D,MATCH(Y317,Assumptions!$A:$A,0)),0)</f>
        <v/>
      </c>
      <c r="BE317" s="468">
        <f>IFERROR(((IF(BA317&gt;0, BA317, IF(AY317&gt;0, AY317, IF(AZ317&gt;0, AZ317, 0)))))*INDEX(Assumptions!$G:$G,MATCH(Z317,Assumptions!$F:$F,0)),0)</f>
        <v/>
      </c>
      <c r="BF317" s="468">
        <f>SUM(BB317:BE317)</f>
        <v/>
      </c>
      <c r="BG317" s="469">
        <f>IFERROR(INDEX(Assumptions!$B:$B,MATCH(Y317,Assumptions!$A:$A,0))+INDEX(Assumptions!$C:$C,MATCH(Y317,Assumptions!$A:$A,0))+INDEX(Assumptions!$D:$D,MATCH(Y317,Assumptions!$A:$A,0))+INDEX(Assumptions!$G:$G,MATCH(Z317,Assumptions!$F:$F,0)),0)</f>
        <v/>
      </c>
      <c r="BH317" s="465">
        <f>((IF(BA317&gt;0, BA317, IF(AY317&gt;0, AY317, IF(AZ317&gt;0, AZ317, 0)))))+BF317</f>
        <v/>
      </c>
      <c r="BI317" s="465">
        <f>BL317/BK317</f>
        <v/>
      </c>
      <c r="BJ317" s="465">
        <f>BL317/2.38</f>
        <v/>
      </c>
      <c r="BK317" s="462" t="n">
        <v>2.5</v>
      </c>
      <c r="BL317" s="465" t="n"/>
      <c r="BM317" s="523">
        <f>IF(SUM(AZ317:BA317)=0,0,(BI317-BH317)/BI317)</f>
        <v/>
      </c>
      <c r="BN317" s="465">
        <f>AY317*CA317</f>
        <v/>
      </c>
      <c r="BO317" s="465" t="n"/>
      <c r="BP317" s="465" t="n"/>
      <c r="BQ317" s="685" t="n"/>
      <c r="BR317" s="497" t="n"/>
      <c r="BS317" s="497" t="n"/>
      <c r="BT317" s="472" t="n"/>
      <c r="BU317" s="497" t="n"/>
      <c r="BV317" s="497" t="n"/>
      <c r="BW317" s="471" t="n"/>
      <c r="BX317" s="497" t="n">
        <v>42650</v>
      </c>
      <c r="BY317" s="494" t="n"/>
      <c r="BZ317" s="494" t="n"/>
      <c r="CA317" s="462" t="n"/>
      <c r="CB317" s="473" t="n"/>
      <c r="CC317" s="473" t="n"/>
      <c r="CD317" s="474" t="n"/>
      <c r="CE317" s="474" t="n"/>
      <c r="CF317" s="681" t="n"/>
      <c r="CG317" s="681" t="n"/>
      <c r="CH317" s="682" t="n"/>
      <c r="CI317" s="682" t="n"/>
      <c r="CJ317" s="477" t="n"/>
      <c r="CK317" s="683" t="n"/>
      <c r="CL317" s="479" t="n"/>
      <c r="CM317" s="479" t="n"/>
      <c r="CN317" s="480" t="n"/>
      <c r="CO317" s="480" t="n"/>
      <c r="CP317" s="480" t="n"/>
      <c r="CQ317" s="474" t="n"/>
      <c r="CR317" s="474" t="n"/>
      <c r="CS317" s="429" t="n"/>
      <c r="CT317" s="474" t="n"/>
      <c r="CU317" s="474" t="n"/>
      <c r="CV317" s="682" t="n"/>
      <c r="CW317" s="481" t="n"/>
      <c r="CX317" s="481" t="n"/>
      <c r="CY317" s="481" t="n"/>
      <c r="CZ317" s="481">
        <f>CY317*AR317</f>
        <v/>
      </c>
      <c r="DA317" s="481" t="n"/>
      <c r="DB317" s="481" t="n"/>
      <c r="DC317" s="481" t="n"/>
      <c r="DD317" s="481" t="inlineStr">
        <is>
          <t>-</t>
        </is>
      </c>
      <c r="DE317" s="684">
        <f>CY317*BI317</f>
        <v/>
      </c>
      <c r="DF317" s="684">
        <f>DE317-(CY317*BH317)</f>
        <v/>
      </c>
    </row>
    <row customFormat="1" customHeight="1" ht="15" r="318" s="535">
      <c r="A318" s="464" t="n"/>
      <c r="B318" s="464" t="n"/>
      <c r="C318" s="454" t="n"/>
      <c r="D318" s="521" t="inlineStr">
        <is>
          <t>LUDWIG</t>
        </is>
      </c>
      <c r="E318" s="521" t="inlineStr">
        <is>
          <t>ECRU</t>
        </is>
      </c>
      <c r="F318" s="464" t="n"/>
      <c r="G318" s="522" t="inlineStr">
        <is>
          <t>x</t>
        </is>
      </c>
      <c r="H318" s="674" t="n">
        <v>42598</v>
      </c>
      <c r="I318" s="521" t="n"/>
      <c r="J318" s="521" t="inlineStr">
        <is>
          <t>PANTS</t>
        </is>
      </c>
      <c r="K318" s="521" t="n"/>
      <c r="L318" s="521" t="n"/>
      <c r="M318" s="458" t="inlineStr">
        <is>
          <t>MEN</t>
        </is>
      </c>
      <c r="N318" s="521" t="n"/>
      <c r="O318" s="460" t="n"/>
      <c r="P318" s="462" t="n"/>
      <c r="Q318" s="492" t="n"/>
      <c r="R318" s="492" t="n"/>
      <c r="S318" s="492" t="inlineStr">
        <is>
          <t>BASED ON HERRICK</t>
        </is>
      </c>
      <c r="T318" s="462" t="inlineStr">
        <is>
          <t>28-38</t>
        </is>
      </c>
      <c r="U318" s="462" t="inlineStr">
        <is>
          <t>32-34</t>
        </is>
      </c>
      <c r="V318" s="492" t="inlineStr">
        <is>
          <t>NEW</t>
        </is>
      </c>
      <c r="W318" s="492" t="n"/>
      <c r="X318" s="492" t="n"/>
      <c r="Y318" s="493" t="inlineStr">
        <is>
          <t>TUNISIA</t>
        </is>
      </c>
      <c r="Z318" s="494" t="inlineStr">
        <is>
          <t>ARTLAB</t>
        </is>
      </c>
      <c r="AA318" s="494" t="inlineStr">
        <is>
          <t>ARTLAB</t>
        </is>
      </c>
      <c r="AB318" s="494" t="n"/>
      <c r="AC318" s="521" t="n"/>
      <c r="AD318" s="492" t="inlineStr">
        <is>
          <t>ORTA</t>
        </is>
      </c>
      <c r="AE318" s="462" t="inlineStr">
        <is>
          <t>ORTA 0003</t>
        </is>
      </c>
      <c r="AF318" s="462" t="n"/>
      <c r="AG318" s="462" t="n"/>
      <c r="AH318" s="462" t="inlineStr">
        <is>
          <t>100% Sustainable fabric</t>
        </is>
      </c>
      <c r="AI318" s="462" t="inlineStr">
        <is>
          <t>100% Organic cotton</t>
        </is>
      </c>
      <c r="AJ318" s="462" t="inlineStr">
        <is>
          <t>12 oz</t>
        </is>
      </c>
      <c r="AK318" s="465" t="inlineStr">
        <is>
          <t>4,5 / 148</t>
        </is>
      </c>
      <c r="AL318" s="492" t="n"/>
      <c r="AM318" s="492" t="n"/>
      <c r="AN318" s="492" t="n"/>
      <c r="AO318" s="492" t="n"/>
      <c r="AP318" s="466" t="n"/>
      <c r="AQ318" s="466" t="n"/>
      <c r="AR318" s="466" t="n"/>
      <c r="AS318" s="495" t="inlineStr">
        <is>
          <t>HH</t>
        </is>
      </c>
      <c r="AT318" s="495" t="n"/>
      <c r="AU318" s="465" t="n"/>
      <c r="AV318" s="465" t="n"/>
      <c r="AW318" s="465" t="n"/>
      <c r="AX318" s="465">
        <f>IFERROR((BI318*(1-[1]Assumptions!$K$3))*(1-BG318),0)</f>
        <v/>
      </c>
      <c r="AY318" s="465" t="n"/>
      <c r="AZ318" s="465" t="n"/>
      <c r="BA318" s="465" t="n"/>
      <c r="BB318" s="468">
        <f>IFERROR(((IF(BA318&gt;0, BA318, IF(AY318&gt;0, AY318, IF(AZ318&gt;0, AZ318, 0)))))*INDEX(Assumptions!$B:$B,MATCH(Y318,Assumptions!$A:$A,0)),0)</f>
        <v/>
      </c>
      <c r="BC318" s="468">
        <f>IFERROR(((IF(BA318&gt;0, BA318, IF(AY318&gt;0, AY318, IF(AZ318&gt;0, AZ318, 0)))))*INDEX(Assumptions!$C:$C,MATCH(Y318,Assumptions!$A:$A,0)),0)</f>
        <v/>
      </c>
      <c r="BD318" s="468">
        <f>IFERROR(((IF(BA318&gt;0, BA318, IF(AY318&gt;0, AY318, IF(AZ318&gt;0, AZ318, 0)))))*INDEX(Assumptions!$D:$D,MATCH(Y318,Assumptions!$A:$A,0)),0)</f>
        <v/>
      </c>
      <c r="BE318" s="468">
        <f>IFERROR(((IF(BA318&gt;0, BA318, IF(AY318&gt;0, AY318, IF(AZ318&gt;0, AZ318, 0)))))*INDEX(Assumptions!$G:$G,MATCH(Z318,Assumptions!$F:$F,0)),0)</f>
        <v/>
      </c>
      <c r="BF318" s="468">
        <f>SUM(BB318:BE318)</f>
        <v/>
      </c>
      <c r="BG318" s="469">
        <f>IFERROR(INDEX(Assumptions!$B:$B,MATCH(Y318,Assumptions!$A:$A,0))+INDEX(Assumptions!$C:$C,MATCH(Y318,Assumptions!$A:$A,0))+INDEX(Assumptions!$D:$D,MATCH(Y318,Assumptions!$A:$A,0))+INDEX(Assumptions!$G:$G,MATCH(Z318,Assumptions!$F:$F,0)),0)</f>
        <v/>
      </c>
      <c r="BH318" s="465">
        <f>((IF(BA318&gt;0, BA318, IF(AY318&gt;0, AY318, IF(AZ318&gt;0, AZ318, 0)))))+BF318</f>
        <v/>
      </c>
      <c r="BI318" s="465">
        <f>BL318/BK318</f>
        <v/>
      </c>
      <c r="BJ318" s="465">
        <f>BL318/2.38</f>
        <v/>
      </c>
      <c r="BK318" s="462" t="n">
        <v>2.5</v>
      </c>
      <c r="BL318" s="465" t="n">
        <v>129.95</v>
      </c>
      <c r="BM318" s="523">
        <f>IF(SUM(AZ318:BA318)=0,0,(BI318-BH318)/BI318)</f>
        <v/>
      </c>
      <c r="BN318" s="465">
        <f>AY318*CA318</f>
        <v/>
      </c>
      <c r="BO318" s="465" t="n"/>
      <c r="BP318" s="465" t="n"/>
      <c r="BQ318" s="685" t="n">
        <v>42571</v>
      </c>
      <c r="BR318" s="497" t="n"/>
      <c r="BS318" s="497" t="n"/>
      <c r="BT318" s="472" t="inlineStr">
        <is>
          <t>1</t>
        </is>
      </c>
      <c r="BU318" s="497" t="n">
        <v>42584</v>
      </c>
      <c r="BV318" s="497" t="n"/>
      <c r="BW318" s="497" t="n"/>
      <c r="BX318" s="497" t="n">
        <v>42650</v>
      </c>
      <c r="BY318" s="494" t="n"/>
      <c r="BZ318" s="494" t="n"/>
      <c r="CA318" s="462" t="n"/>
      <c r="CB318" s="473" t="inlineStr">
        <is>
          <t>32X32</t>
        </is>
      </c>
      <c r="CC318" s="473" t="n"/>
      <c r="CD318" s="473" t="inlineStr">
        <is>
          <t>EX FTY; 22-10-2016</t>
        </is>
      </c>
      <c r="CE318" s="474" t="n"/>
      <c r="CF318" s="681" t="n"/>
      <c r="CG318" s="681" t="n"/>
      <c r="CH318" s="682" t="n"/>
      <c r="CI318" s="682" t="n"/>
      <c r="CJ318" s="477" t="n"/>
      <c r="CK318" s="683" t="n"/>
      <c r="CL318" s="479" t="n"/>
      <c r="CM318" s="479" t="n"/>
      <c r="CN318" s="480" t="n"/>
      <c r="CO318" s="480" t="n"/>
      <c r="CP318" s="480" t="n"/>
      <c r="CQ318" s="474" t="n"/>
      <c r="CR318" s="474" t="n"/>
      <c r="CS318" s="429" t="n"/>
      <c r="CT318" s="474" t="n"/>
      <c r="CU318" s="474" t="n"/>
      <c r="CV318" s="682" t="n"/>
      <c r="CW318" s="481" t="n"/>
      <c r="CX318" s="481" t="n"/>
      <c r="CY318" s="481" t="n"/>
      <c r="CZ318" s="481">
        <f>CY318*AR318</f>
        <v/>
      </c>
      <c r="DA318" s="481" t="n"/>
      <c r="DB318" s="481" t="n"/>
      <c r="DC318" s="481" t="n"/>
      <c r="DD318" s="481" t="inlineStr">
        <is>
          <t>-</t>
        </is>
      </c>
      <c r="DE318" s="684">
        <f>CY318*BI318</f>
        <v/>
      </c>
      <c r="DF318" s="684">
        <f>DE318-(CY318*BH318)</f>
        <v/>
      </c>
      <c r="DG318" s="568" t="n"/>
      <c r="DH318" s="568" t="n"/>
      <c r="DI318" s="568" t="n"/>
      <c r="DJ318" s="568" t="n"/>
      <c r="DK318" s="568" t="n"/>
      <c r="DL318" s="568" t="n"/>
      <c r="DM318" s="568" t="n"/>
      <c r="DN318" s="568" t="n"/>
      <c r="DO318" s="568" t="n"/>
      <c r="DP318" s="568" t="n"/>
    </row>
    <row customFormat="1" customHeight="1" ht="15" r="319" s="535">
      <c r="A319" s="464" t="n"/>
      <c r="B319" s="464" t="n"/>
      <c r="C319" s="454" t="n"/>
      <c r="D319" s="521" t="inlineStr">
        <is>
          <t>MARIUS</t>
        </is>
      </c>
      <c r="E319" s="521" t="inlineStr">
        <is>
          <t>HAND WOVEN SLUB</t>
        </is>
      </c>
      <c r="F319" s="464" t="n"/>
      <c r="G319" s="455" t="inlineStr">
        <is>
          <t>x</t>
        </is>
      </c>
      <c r="H319" s="674" t="inlineStr">
        <is>
          <t>-</t>
        </is>
      </c>
      <c r="I319" s="521" t="inlineStr">
        <is>
          <t>DOUBLE SOURCED</t>
        </is>
      </c>
      <c r="J319" s="521" t="inlineStr">
        <is>
          <t>OVERSHIRT</t>
        </is>
      </c>
      <c r="K319" s="521" t="n"/>
      <c r="L319" s="521" t="n"/>
      <c r="M319" s="458" t="inlineStr">
        <is>
          <t>MEN</t>
        </is>
      </c>
      <c r="N319" s="521" t="n"/>
      <c r="O319" s="491" t="n"/>
      <c r="P319" s="462" t="n"/>
      <c r="Q319" s="492" t="n"/>
      <c r="R319" s="492" t="n"/>
      <c r="S319" s="492" t="inlineStr">
        <is>
          <t>MA-1 OVERSHIRT</t>
        </is>
      </c>
      <c r="T319" s="492" t="n"/>
      <c r="U319" s="492" t="n"/>
      <c r="V319" s="492" t="n"/>
      <c r="W319" s="492" t="n"/>
      <c r="X319" s="492" t="n"/>
      <c r="Y319" s="493" t="inlineStr">
        <is>
          <t>TUNISIA</t>
        </is>
      </c>
      <c r="Z319" s="494" t="inlineStr">
        <is>
          <t>ARTLAB</t>
        </is>
      </c>
      <c r="AA319" s="494" t="inlineStr">
        <is>
          <t>ARTLAB</t>
        </is>
      </c>
      <c r="AB319" s="494" t="n"/>
      <c r="AC319" s="521" t="inlineStr">
        <is>
          <t>HAND WOVEN SLUB</t>
        </is>
      </c>
      <c r="AD319" s="492" t="inlineStr">
        <is>
          <t>CALIK</t>
        </is>
      </c>
      <c r="AE319" s="462" t="inlineStr">
        <is>
          <t>D7563O112 hand woven slub</t>
        </is>
      </c>
      <c r="AF319" s="462" t="n"/>
      <c r="AG319" s="462" t="n"/>
      <c r="AH319" s="492" t="inlineStr">
        <is>
          <t>100% Sustainable fabric</t>
        </is>
      </c>
      <c r="AI319" s="462" t="inlineStr">
        <is>
          <t>100% Organic cotton</t>
        </is>
      </c>
      <c r="AJ319" s="462" t="inlineStr">
        <is>
          <t>15 oz</t>
        </is>
      </c>
      <c r="AK319" s="465" t="inlineStr">
        <is>
          <t>€ 5,00 / 138</t>
        </is>
      </c>
      <c r="AL319" s="462" t="n">
        <v>3000</v>
      </c>
      <c r="AM319" s="462" t="inlineStr">
        <is>
          <t>6W</t>
        </is>
      </c>
      <c r="AN319" s="492" t="inlineStr">
        <is>
          <t>BART TO CFM ORDER</t>
        </is>
      </c>
      <c r="AO319" s="492" t="n"/>
      <c r="AP319" s="466" t="n"/>
      <c r="AQ319" s="466" t="n"/>
      <c r="AR319" s="466" t="n"/>
      <c r="AS319" s="495" t="n"/>
      <c r="AT319" s="495" t="n"/>
      <c r="AU319" s="465" t="n"/>
      <c r="AV319" s="465" t="n"/>
      <c r="AW319" s="465" t="n"/>
      <c r="AX319" s="465">
        <f>IFERROR((BI319*(1-[1]Assumptions!$K$3))*(1-BG319),0)</f>
        <v/>
      </c>
      <c r="AY319" s="465" t="n"/>
      <c r="AZ319" s="465" t="n"/>
      <c r="BA319" s="465" t="n"/>
      <c r="BB319" s="468">
        <f>IFERROR(((IF(BA319&gt;0, BA319, IF(AY319&gt;0, AY319, IF(AZ319&gt;0, AZ319, 0)))))*INDEX(Assumptions!$B:$B,MATCH(Y319,Assumptions!$A:$A,0)),0)</f>
        <v/>
      </c>
      <c r="BC319" s="468">
        <f>IFERROR(((IF(BA319&gt;0, BA319, IF(AY319&gt;0, AY319, IF(AZ319&gt;0, AZ319, 0)))))*INDEX(Assumptions!$C:$C,MATCH(Y319,Assumptions!$A:$A,0)),0)</f>
        <v/>
      </c>
      <c r="BD319" s="468">
        <f>IFERROR(((IF(BA319&gt;0, BA319, IF(AY319&gt;0, AY319, IF(AZ319&gt;0, AZ319, 0)))))*INDEX(Assumptions!$D:$D,MATCH(Y319,Assumptions!$A:$A,0)),0)</f>
        <v/>
      </c>
      <c r="BE319" s="468">
        <f>IFERROR(((IF(BA319&gt;0, BA319, IF(AY319&gt;0, AY319, IF(AZ319&gt;0, AZ319, 0)))))*INDEX(Assumptions!$G:$G,MATCH(Z319,Assumptions!$F:$F,0)),0)</f>
        <v/>
      </c>
      <c r="BF319" s="468">
        <f>SUM(BB319:BE319)</f>
        <v/>
      </c>
      <c r="BG319" s="469">
        <f>IFERROR(INDEX(Assumptions!$B:$B,MATCH(Y319,Assumptions!$A:$A,0))+INDEX(Assumptions!$C:$C,MATCH(Y319,Assumptions!$A:$A,0))+INDEX(Assumptions!$D:$D,MATCH(Y319,Assumptions!$A:$A,0))+INDEX(Assumptions!$G:$G,MATCH(Z319,Assumptions!$F:$F,0)),0)</f>
        <v/>
      </c>
      <c r="BH319" s="465">
        <f>((IF(BA319&gt;0, BA319, IF(AY319&gt;0, AY319, IF(AZ319&gt;0, AZ319, 0)))))+BF319</f>
        <v/>
      </c>
      <c r="BI319" s="465">
        <f>BL319/BK319</f>
        <v/>
      </c>
      <c r="BJ319" s="465">
        <f>BL319/2.38</f>
        <v/>
      </c>
      <c r="BK319" s="462" t="n">
        <v>2.5</v>
      </c>
      <c r="BL319" s="465" t="n">
        <v>199.95</v>
      </c>
      <c r="BM319" s="523">
        <f>IF(SUM(AZ319:BA319)=0,0,(BI319-BH319)/BI319)</f>
        <v/>
      </c>
      <c r="BN319" s="465">
        <f>AY319*CA319</f>
        <v/>
      </c>
      <c r="BO319" s="465" t="n"/>
      <c r="BP319" s="465" t="n"/>
      <c r="BQ319" s="685" t="n">
        <v>42524</v>
      </c>
      <c r="BR319" s="497" t="n"/>
      <c r="BS319" s="497" t="n"/>
      <c r="BT319" s="472" t="inlineStr">
        <is>
          <t>1</t>
        </is>
      </c>
      <c r="BU319" s="497" t="n">
        <v>42550</v>
      </c>
      <c r="BV319" s="497" t="n"/>
      <c r="BW319" s="497" t="n"/>
      <c r="BX319" s="497" t="n">
        <v>42650</v>
      </c>
      <c r="BY319" s="494" t="n"/>
      <c r="BZ319" s="494" t="n"/>
      <c r="CA319" s="462" t="n"/>
      <c r="CB319" s="473" t="n"/>
      <c r="CC319" s="473" t="n"/>
      <c r="CD319" s="473" t="n"/>
      <c r="CE319" s="474" t="n"/>
      <c r="CF319" s="681" t="n"/>
      <c r="CG319" s="681" t="n"/>
      <c r="CH319" s="682" t="n"/>
      <c r="CI319" s="682" t="n"/>
      <c r="CJ319" s="477" t="n"/>
      <c r="CK319" s="683" t="n"/>
      <c r="CL319" s="479" t="n"/>
      <c r="CM319" s="479" t="n"/>
      <c r="CN319" s="480" t="n"/>
      <c r="CO319" s="480" t="n"/>
      <c r="CP319" s="480" t="n"/>
      <c r="CQ319" s="474" t="n"/>
      <c r="CR319" s="474" t="n"/>
      <c r="CS319" s="429" t="n"/>
      <c r="CT319" s="474" t="n"/>
      <c r="CU319" s="474" t="n"/>
      <c r="CV319" s="682" t="n"/>
      <c r="CW319" s="481" t="n"/>
      <c r="CX319" s="481" t="n"/>
      <c r="CY319" s="481" t="n"/>
      <c r="CZ319" s="481">
        <f>CY319*AR319</f>
        <v/>
      </c>
      <c r="DA319" s="481" t="n"/>
      <c r="DB319" s="481" t="n"/>
      <c r="DC319" s="481" t="n"/>
      <c r="DD319" s="481" t="inlineStr">
        <is>
          <t>-</t>
        </is>
      </c>
      <c r="DE319" s="684">
        <f>CY319*BI319</f>
        <v/>
      </c>
      <c r="DF319" s="684">
        <f>DE319-(CY319*BH319)</f>
        <v/>
      </c>
      <c r="DG319" s="568" t="n"/>
      <c r="DH319" s="568" t="n"/>
      <c r="DI319" s="568" t="n"/>
      <c r="DJ319" s="568" t="n"/>
      <c r="DK319" s="568" t="n"/>
      <c r="DL319" s="568" t="n"/>
      <c r="DM319" s="568" t="n"/>
      <c r="DN319" s="568" t="n"/>
      <c r="DO319" s="568" t="n"/>
      <c r="DP319" s="568" t="n"/>
    </row>
    <row customFormat="1" customHeight="1" ht="15" r="320" s="535">
      <c r="A320" s="521" t="n"/>
      <c r="B320" s="521" t="n"/>
      <c r="C320" s="454" t="n"/>
      <c r="D320" s="521" t="inlineStr">
        <is>
          <t>SADE LASER CUT</t>
        </is>
      </c>
      <c r="E320" s="521" t="inlineStr">
        <is>
          <t>TBC</t>
        </is>
      </c>
      <c r="F320" s="464" t="n"/>
      <c r="G320" s="455" t="inlineStr">
        <is>
          <t>x</t>
        </is>
      </c>
      <c r="H320" s="674" t="inlineStr">
        <is>
          <t>-</t>
        </is>
      </c>
      <c r="I320" s="521" t="n"/>
      <c r="J320" s="521" t="inlineStr">
        <is>
          <t>JEANS</t>
        </is>
      </c>
      <c r="K320" s="521" t="n"/>
      <c r="L320" s="521" t="n"/>
      <c r="M320" s="458" t="inlineStr">
        <is>
          <t>WOMEN</t>
        </is>
      </c>
      <c r="N320" s="521" t="n"/>
      <c r="O320" s="491" t="n"/>
      <c r="P320" s="462" t="n"/>
      <c r="Q320" s="492" t="n"/>
      <c r="R320" s="492" t="inlineStr">
        <is>
          <t>NON</t>
        </is>
      </c>
      <c r="S320" s="492" t="inlineStr">
        <is>
          <t>LASER CUT</t>
        </is>
      </c>
      <c r="T320" s="492" t="n"/>
      <c r="U320" s="492" t="n"/>
      <c r="V320" s="492" t="n"/>
      <c r="W320" s="492" t="n"/>
      <c r="X320" s="492" t="n"/>
      <c r="Y320" s="493" t="inlineStr">
        <is>
          <t>TUNISIA</t>
        </is>
      </c>
      <c r="Z320" s="494" t="inlineStr">
        <is>
          <t>ARTLAB</t>
        </is>
      </c>
      <c r="AA320" s="494" t="inlineStr">
        <is>
          <t>ARTLAB</t>
        </is>
      </c>
      <c r="AB320" s="494" t="n"/>
      <c r="AC320" s="521" t="n"/>
      <c r="AD320" s="492" t="inlineStr">
        <is>
          <t>TBC</t>
        </is>
      </c>
      <c r="AE320" s="492" t="n"/>
      <c r="AF320" s="492" t="n"/>
      <c r="AG320" s="492" t="n"/>
      <c r="AH320" s="492" t="n"/>
      <c r="AI320" s="492" t="n"/>
      <c r="AJ320" s="492" t="n"/>
      <c r="AK320" s="492" t="n"/>
      <c r="AL320" s="492" t="n"/>
      <c r="AM320" s="492" t="n"/>
      <c r="AN320" s="492" t="n"/>
      <c r="AO320" s="492" t="n"/>
      <c r="AP320" s="466" t="n"/>
      <c r="AQ320" s="466" t="n"/>
      <c r="AR320" s="466" t="n"/>
      <c r="AS320" s="495" t="inlineStr">
        <is>
          <t>SONIA/MARIA</t>
        </is>
      </c>
      <c r="AT320" s="495" t="n"/>
      <c r="AU320" s="465" t="n"/>
      <c r="AV320" s="465" t="n"/>
      <c r="AW320" s="465" t="n"/>
      <c r="AX320" s="465">
        <f>IFERROR((BI320*(1-[1]Assumptions!$K$3))*(1-BG320),0)</f>
        <v/>
      </c>
      <c r="AY320" s="495" t="n"/>
      <c r="AZ320" s="495" t="n"/>
      <c r="BA320" s="465" t="n"/>
      <c r="BB320" s="468">
        <f>IFERROR(((IF(BA320&gt;0, BA320, IF(AY320&gt;0, AY320, IF(AZ320&gt;0, AZ320, 0)))))*INDEX(Assumptions!$B:$B,MATCH(Y320,Assumptions!$A:$A,0)),0)</f>
        <v/>
      </c>
      <c r="BC320" s="468">
        <f>IFERROR(((IF(BA320&gt;0, BA320, IF(AY320&gt;0, AY320, IF(AZ320&gt;0, AZ320, 0)))))*INDEX(Assumptions!$C:$C,MATCH(Y320,Assumptions!$A:$A,0)),0)</f>
        <v/>
      </c>
      <c r="BD320" s="468">
        <f>IFERROR(((IF(BA320&gt;0, BA320, IF(AY320&gt;0, AY320, IF(AZ320&gt;0, AZ320, 0)))))*INDEX(Assumptions!$D:$D,MATCH(Y320,Assumptions!$A:$A,0)),0)</f>
        <v/>
      </c>
      <c r="BE320" s="468">
        <f>IFERROR(((IF(BA320&gt;0, BA320, IF(AY320&gt;0, AY320, IF(AZ320&gt;0, AZ320, 0)))))*INDEX(Assumptions!$G:$G,MATCH(Z320,Assumptions!$F:$F,0)),0)</f>
        <v/>
      </c>
      <c r="BF320" s="468">
        <f>SUM(BB320:BE320)</f>
        <v/>
      </c>
      <c r="BG320" s="469">
        <f>IFERROR(INDEX(Assumptions!$B:$B,MATCH(Y320,Assumptions!$A:$A,0))+INDEX(Assumptions!$C:$C,MATCH(Y320,Assumptions!$A:$A,0))+INDEX(Assumptions!$D:$D,MATCH(Y320,Assumptions!$A:$A,0))+INDEX(Assumptions!$G:$G,MATCH(Z320,Assumptions!$F:$F,0)),0)</f>
        <v/>
      </c>
      <c r="BH320" s="465">
        <f>((IF(BA320&gt;0, BA320, IF(AY320&gt;0, AY320, IF(AZ320&gt;0, AZ320, 0)))))+BF320</f>
        <v/>
      </c>
      <c r="BI320" s="465">
        <f>BL320/BK320</f>
        <v/>
      </c>
      <c r="BJ320" s="465">
        <f>BL320/2.38</f>
        <v/>
      </c>
      <c r="BK320" s="462" t="n">
        <v>2.5</v>
      </c>
      <c r="BL320" s="465" t="n"/>
      <c r="BM320" s="523">
        <f>IF(SUM(AZ320:BA320)=0,0,(BI320-BH320)/BI320)</f>
        <v/>
      </c>
      <c r="BN320" s="465">
        <f>AY320*CA320</f>
        <v/>
      </c>
      <c r="BO320" s="465" t="n"/>
      <c r="BP320" s="465" t="n"/>
      <c r="BQ320" s="685" t="n">
        <v>42544</v>
      </c>
      <c r="BR320" s="497" t="n"/>
      <c r="BS320" s="497" t="n"/>
      <c r="BT320" s="472" t="inlineStr">
        <is>
          <t>1</t>
        </is>
      </c>
      <c r="BU320" s="497" t="n">
        <v>42571</v>
      </c>
      <c r="BV320" s="497" t="n"/>
      <c r="BW320" s="497" t="n"/>
      <c r="BX320" s="497" t="n">
        <v>42650</v>
      </c>
      <c r="BY320" s="494" t="n"/>
      <c r="BZ320" s="494" t="n"/>
      <c r="CA320" s="462" t="n"/>
      <c r="CB320" s="473" t="n"/>
      <c r="CC320" s="473" t="n"/>
      <c r="CD320" s="473" t="n"/>
      <c r="CE320" s="474" t="n"/>
      <c r="CF320" s="681" t="n"/>
      <c r="CG320" s="681" t="n"/>
      <c r="CH320" s="682" t="n"/>
      <c r="CI320" s="682" t="n"/>
      <c r="CJ320" s="477" t="n"/>
      <c r="CK320" s="683" t="n"/>
      <c r="CL320" s="479" t="n"/>
      <c r="CM320" s="479" t="n"/>
      <c r="CN320" s="480" t="n"/>
      <c r="CO320" s="480" t="n"/>
      <c r="CP320" s="480" t="n"/>
      <c r="CQ320" s="474" t="n"/>
      <c r="CR320" s="474" t="n"/>
      <c r="CS320" s="429" t="n"/>
      <c r="CT320" s="474" t="n"/>
      <c r="CU320" s="474" t="n"/>
      <c r="CV320" s="682" t="n"/>
      <c r="CW320" s="481" t="n"/>
      <c r="CX320" s="481" t="n"/>
      <c r="CY320" s="481" t="n"/>
      <c r="CZ320" s="481">
        <f>CY320*AR320</f>
        <v/>
      </c>
      <c r="DA320" s="481" t="n"/>
      <c r="DB320" s="481" t="n"/>
      <c r="DC320" s="481" t="n"/>
      <c r="DD320" s="481" t="inlineStr">
        <is>
          <t>-</t>
        </is>
      </c>
      <c r="DE320" s="684">
        <f>CY320*BI320</f>
        <v/>
      </c>
      <c r="DF320" s="684">
        <f>DE320-(CY320*BH320)</f>
        <v/>
      </c>
      <c r="DG320" s="568" t="n"/>
      <c r="DH320" s="568" t="n"/>
      <c r="DI320" s="568" t="n"/>
      <c r="DJ320" s="568" t="n"/>
      <c r="DK320" s="568" t="n"/>
      <c r="DL320" s="568" t="n"/>
      <c r="DM320" s="568" t="n"/>
      <c r="DN320" s="568" t="n"/>
      <c r="DO320" s="568" t="n"/>
      <c r="DP320" s="568" t="n"/>
    </row>
    <row customFormat="1" customHeight="1" ht="15" r="321" s="535">
      <c r="A321" s="521" t="n"/>
      <c r="B321" s="521" t="n"/>
      <c r="C321" s="454" t="n"/>
      <c r="D321" s="521" t="inlineStr">
        <is>
          <t>SADE PLEAT</t>
        </is>
      </c>
      <c r="E321" s="521" t="n"/>
      <c r="F321" s="464" t="n"/>
      <c r="G321" s="522" t="inlineStr">
        <is>
          <t>x</t>
        </is>
      </c>
      <c r="H321" s="674" t="inlineStr">
        <is>
          <t>-</t>
        </is>
      </c>
      <c r="I321" s="521" t="n"/>
      <c r="J321" s="521" t="inlineStr">
        <is>
          <t>JEANS</t>
        </is>
      </c>
      <c r="K321" s="521" t="n"/>
      <c r="L321" s="521" t="n"/>
      <c r="M321" s="458" t="inlineStr">
        <is>
          <t>WOMEN</t>
        </is>
      </c>
      <c r="N321" s="521" t="n"/>
      <c r="O321" s="491" t="n"/>
      <c r="P321" s="462" t="n"/>
      <c r="Q321" s="492" t="n"/>
      <c r="R321" s="492" t="inlineStr">
        <is>
          <t>NON</t>
        </is>
      </c>
      <c r="S321" s="492" t="inlineStr">
        <is>
          <t>PLEAT</t>
        </is>
      </c>
      <c r="T321" s="492" t="n"/>
      <c r="U321" s="492" t="n"/>
      <c r="V321" s="492" t="n"/>
      <c r="W321" s="492" t="n"/>
      <c r="X321" s="492" t="n"/>
      <c r="Y321" s="493" t="inlineStr">
        <is>
          <t>TUNISIA</t>
        </is>
      </c>
      <c r="Z321" s="494" t="inlineStr">
        <is>
          <t>ARTLAB</t>
        </is>
      </c>
      <c r="AA321" s="494" t="inlineStr">
        <is>
          <t>ARTLAB</t>
        </is>
      </c>
      <c r="AB321" s="494" t="n"/>
      <c r="AC321" s="521" t="n"/>
      <c r="AD321" s="492" t="n"/>
      <c r="AE321" s="492" t="n"/>
      <c r="AF321" s="492" t="n"/>
      <c r="AG321" s="492" t="n"/>
      <c r="AH321" s="492" t="n"/>
      <c r="AI321" s="492" t="n"/>
      <c r="AJ321" s="492" t="n"/>
      <c r="AK321" s="492" t="n"/>
      <c r="AL321" s="492" t="n"/>
      <c r="AM321" s="492" t="n"/>
      <c r="AN321" s="492" t="n"/>
      <c r="AO321" s="492" t="n"/>
      <c r="AP321" s="466" t="n"/>
      <c r="AQ321" s="466" t="n"/>
      <c r="AR321" s="466" t="n"/>
      <c r="AS321" s="495" t="inlineStr">
        <is>
          <t>HH</t>
        </is>
      </c>
      <c r="AT321" s="495" t="n"/>
      <c r="AU321" s="465" t="n"/>
      <c r="AV321" s="465" t="n"/>
      <c r="AW321" s="465" t="n"/>
      <c r="AX321" s="465">
        <f>IFERROR((BI321*(1-[1]Assumptions!$K$3))*(1-BG321),0)</f>
        <v/>
      </c>
      <c r="AY321" s="495" t="n"/>
      <c r="AZ321" s="495" t="n"/>
      <c r="BA321" s="465" t="n"/>
      <c r="BB321" s="468">
        <f>IFERROR(((IF(BA321&gt;0, BA321, IF(AY321&gt;0, AY321, IF(AZ321&gt;0, AZ321, 0)))))*INDEX(Assumptions!$B:$B,MATCH(Y321,Assumptions!$A:$A,0)),0)</f>
        <v/>
      </c>
      <c r="BC321" s="468">
        <f>IFERROR(((IF(BA321&gt;0, BA321, IF(AY321&gt;0, AY321, IF(AZ321&gt;0, AZ321, 0)))))*INDEX(Assumptions!$C:$C,MATCH(Y321,Assumptions!$A:$A,0)),0)</f>
        <v/>
      </c>
      <c r="BD321" s="468">
        <f>IFERROR(((IF(BA321&gt;0, BA321, IF(AY321&gt;0, AY321, IF(AZ321&gt;0, AZ321, 0)))))*INDEX(Assumptions!$D:$D,MATCH(Y321,Assumptions!$A:$A,0)),0)</f>
        <v/>
      </c>
      <c r="BE321" s="468">
        <f>IFERROR(((IF(BA321&gt;0, BA321, IF(AY321&gt;0, AY321, IF(AZ321&gt;0, AZ321, 0)))))*INDEX(Assumptions!$G:$G,MATCH(Z321,Assumptions!$F:$F,0)),0)</f>
        <v/>
      </c>
      <c r="BF321" s="468">
        <f>SUM(BB321:BE321)</f>
        <v/>
      </c>
      <c r="BG321" s="469">
        <f>IFERROR(INDEX(Assumptions!$B:$B,MATCH(Y321,Assumptions!$A:$A,0))+INDEX(Assumptions!$C:$C,MATCH(Y321,Assumptions!$A:$A,0))+INDEX(Assumptions!$D:$D,MATCH(Y321,Assumptions!$A:$A,0))+INDEX(Assumptions!$G:$G,MATCH(Z321,Assumptions!$F:$F,0)),0)</f>
        <v/>
      </c>
      <c r="BH321" s="465">
        <f>((IF(BA321&gt;0, BA321, IF(AY321&gt;0, AY321, IF(AZ321&gt;0, AZ321, 0)))))+BF321</f>
        <v/>
      </c>
      <c r="BI321" s="465">
        <f>BL321/BK321</f>
        <v/>
      </c>
      <c r="BJ321" s="465">
        <f>BL321/2.38</f>
        <v/>
      </c>
      <c r="BK321" s="462" t="n">
        <v>2.5</v>
      </c>
      <c r="BL321" s="465" t="n"/>
      <c r="BM321" s="523">
        <f>IF(SUM(AZ321:BA321)=0,0,(BI321-BH321)/BI321)</f>
        <v/>
      </c>
      <c r="BN321" s="465">
        <f>AY321*CA321</f>
        <v/>
      </c>
      <c r="BO321" s="465" t="n"/>
      <c r="BP321" s="465" t="n"/>
      <c r="BQ321" s="685" t="n"/>
      <c r="BR321" s="497" t="n"/>
      <c r="BS321" s="497" t="n"/>
      <c r="BT321" s="472" t="n"/>
      <c r="BU321" s="497" t="n"/>
      <c r="BV321" s="497" t="n"/>
      <c r="BW321" s="497" t="n"/>
      <c r="BX321" s="497" t="n">
        <v>42650</v>
      </c>
      <c r="BY321" s="494" t="n"/>
      <c r="BZ321" s="494" t="n"/>
      <c r="CA321" s="462" t="n"/>
      <c r="CB321" s="473" t="n"/>
      <c r="CC321" s="473" t="n"/>
      <c r="CD321" s="473" t="n"/>
      <c r="CE321" s="474" t="n"/>
      <c r="CF321" s="681" t="n"/>
      <c r="CG321" s="681" t="n"/>
      <c r="CH321" s="682" t="n"/>
      <c r="CI321" s="682" t="n"/>
      <c r="CJ321" s="477" t="n"/>
      <c r="CK321" s="683" t="n"/>
      <c r="CL321" s="479" t="n"/>
      <c r="CM321" s="479" t="n"/>
      <c r="CN321" s="480" t="n"/>
      <c r="CO321" s="480" t="n"/>
      <c r="CP321" s="480" t="n"/>
      <c r="CQ321" s="474" t="n"/>
      <c r="CR321" s="474" t="n"/>
      <c r="CS321" s="429" t="n"/>
      <c r="CT321" s="474" t="n"/>
      <c r="CU321" s="474" t="n"/>
      <c r="CV321" s="682" t="n"/>
      <c r="CW321" s="481" t="n"/>
      <c r="CX321" s="481" t="n"/>
      <c r="CY321" s="481" t="n"/>
      <c r="CZ321" s="481">
        <f>CY321*AR321</f>
        <v/>
      </c>
      <c r="DA321" s="481" t="n"/>
      <c r="DB321" s="481" t="n"/>
      <c r="DC321" s="481" t="n"/>
      <c r="DD321" s="481" t="inlineStr">
        <is>
          <t>-</t>
        </is>
      </c>
      <c r="DE321" s="684">
        <f>CY321*BI321</f>
        <v/>
      </c>
      <c r="DF321" s="684">
        <f>DE321-(CY321*BH321)</f>
        <v/>
      </c>
      <c r="DG321" s="568" t="n"/>
      <c r="DH321" s="568" t="n"/>
      <c r="DI321" s="568" t="n"/>
      <c r="DJ321" s="568" t="n"/>
      <c r="DK321" s="568" t="n"/>
      <c r="DL321" s="568" t="n"/>
      <c r="DM321" s="568" t="n"/>
      <c r="DN321" s="568" t="n"/>
      <c r="DO321" s="568" t="n"/>
      <c r="DP321" s="568" t="n"/>
    </row>
    <row customFormat="1" customHeight="1" ht="15" r="322" s="535">
      <c r="A322" s="464" t="n"/>
      <c r="B322" s="454" t="n"/>
      <c r="C322" s="454" t="n"/>
      <c r="D322" s="464" t="n"/>
      <c r="E322" s="464" t="n"/>
      <c r="F322" s="464" t="n"/>
      <c r="G322" s="455" t="n"/>
      <c r="H322" s="522" t="n"/>
      <c r="I322" s="464" t="n"/>
      <c r="J322" s="464" t="n"/>
      <c r="K322" s="454" t="n"/>
      <c r="L322" s="464" t="n"/>
      <c r="M322" s="553" t="n"/>
      <c r="N322" s="464" t="n"/>
      <c r="O322" s="460" t="n"/>
      <c r="P322" s="460" t="n"/>
      <c r="Q322" s="462" t="n"/>
      <c r="R322" s="462" t="n"/>
      <c r="S322" s="462" t="n"/>
      <c r="T322" s="462" t="n"/>
      <c r="U322" s="462" t="n"/>
      <c r="V322" s="462" t="n"/>
      <c r="W322" s="464" t="n"/>
      <c r="X322" s="464" t="n"/>
      <c r="Y322" s="472" t="n"/>
      <c r="Z322" s="472" t="n"/>
      <c r="AA322" s="472" t="n"/>
      <c r="AB322" s="472" t="n"/>
      <c r="AC322" s="462" t="n"/>
      <c r="AD322" s="464" t="n"/>
      <c r="AE322" s="462" t="n"/>
      <c r="AF322" s="462" t="n"/>
      <c r="AG322" s="462" t="n"/>
      <c r="AH322" s="462" t="n"/>
      <c r="AI322" s="462" t="n"/>
      <c r="AJ322" s="462" t="n"/>
      <c r="AK322" s="465" t="n"/>
      <c r="AL322" s="462" t="n"/>
      <c r="AM322" s="462" t="n"/>
      <c r="AN322" s="462" t="n"/>
      <c r="AO322" s="466" t="n"/>
      <c r="AP322" s="466" t="n"/>
      <c r="AQ322" s="466" t="n"/>
      <c r="AR322" s="467" t="n"/>
      <c r="AS322" s="465" t="n"/>
      <c r="AT322" s="465" t="n"/>
      <c r="AU322" s="465" t="n"/>
      <c r="AV322" s="465" t="n"/>
      <c r="AW322" s="465" t="n"/>
      <c r="AX322" s="465">
        <f>IFERROR((BI322*(1-[1]Assumptions!$K$3))*(1-BG322),0)</f>
        <v/>
      </c>
      <c r="AY322" s="465" t="n"/>
      <c r="AZ322" s="465" t="n"/>
      <c r="BA322" s="465" t="n"/>
      <c r="BB322" s="468">
        <f>IFERROR(((IF(BA322&gt;0, BA322, IF(AZ322&gt;0, AZ322, 0))))*INDEX(Assumptions!$B:$B,MATCH(Y322,Assumptions!$A:$A,0)),0)</f>
        <v/>
      </c>
      <c r="BC322" s="468">
        <f>IFERROR(((IF(BA322&gt;0, BA322, IF(AZ322&gt;0, AZ322, 0))))*INDEX(Assumptions!$C:$C,MATCH(Y322,Assumptions!$A:$A,0)),0)</f>
        <v/>
      </c>
      <c r="BD322" s="468">
        <f>IFERROR(((IF(BA322&gt;0, BA322, IF(AZ322&gt;0, AZ322, 0))))*INDEX(Assumptions!$D:$D,MATCH(Y322,Assumptions!$A:$A,0)),0)</f>
        <v/>
      </c>
      <c r="BE322" s="468">
        <f>IFERROR(((IF(BA322&gt;0, BA322, IF(AZ322&gt;0, AZ322, 0))))*INDEX(Assumptions!$G:$G,MATCH(Z322,Assumptions!$F:$F,0)),0)</f>
        <v/>
      </c>
      <c r="BF322" s="468">
        <f>SUM(BB322:BE322)</f>
        <v/>
      </c>
      <c r="BG322" s="469">
        <f>IFERROR(INDEX(Assumptions!$B:$B,MATCH(Y322,Assumptions!$A:$A,0))+INDEX(Assumptions!$C:$C,MATCH(Y322,Assumptions!$A:$A,0))+INDEX(Assumptions!$D:$D,MATCH(Y322,Assumptions!$A:$A,0))+INDEX(Assumptions!$G:$G,MATCH(Z322,Assumptions!$F:$F,0)),0)</f>
        <v/>
      </c>
      <c r="BH322" s="465">
        <f>((IF(BA322&gt;0, BA322, IF(AZ322&gt;0, AZ322, 0))))+BF322</f>
        <v/>
      </c>
      <c r="BI322" s="465">
        <f>BL322/BK322</f>
        <v/>
      </c>
      <c r="BJ322" s="465">
        <f>BL322/2.38</f>
        <v/>
      </c>
      <c r="BK322" s="462" t="n">
        <v>2.5</v>
      </c>
      <c r="BL322" s="465" t="n"/>
      <c r="BM322" s="523">
        <f>IF(SUM(AZ322:BA322)=0,0,(BI322-BH322)/BI322)</f>
        <v/>
      </c>
      <c r="BN322" s="465">
        <f>AY322*CA322</f>
        <v/>
      </c>
      <c r="BO322" s="465" t="n"/>
      <c r="BP322" s="465" t="n"/>
      <c r="BQ322" s="471" t="n"/>
      <c r="BR322" s="471" t="n"/>
      <c r="BS322" s="471" t="n"/>
      <c r="BT322" s="472" t="n"/>
      <c r="BU322" s="471" t="n"/>
      <c r="BV322" s="471" t="n"/>
      <c r="BW322" s="471" t="n"/>
      <c r="BX322" s="472" t="n"/>
      <c r="BY322" s="472" t="n"/>
      <c r="BZ322" s="472" t="n"/>
      <c r="CA322" s="462" t="n"/>
      <c r="CB322" s="473" t="n"/>
      <c r="CC322" s="473" t="n"/>
      <c r="CD322" s="474" t="n"/>
      <c r="CE322" s="681" t="n"/>
      <c r="CF322" s="681" t="n"/>
      <c r="CG322" s="681" t="n"/>
      <c r="CH322" s="501" t="n"/>
      <c r="CI322" s="501" t="n"/>
      <c r="CJ322" s="501" t="n"/>
      <c r="CK322" s="480" t="n"/>
      <c r="CL322" s="480" t="n"/>
      <c r="CM322" s="480" t="n"/>
      <c r="CN322" s="480" t="n"/>
      <c r="CO322" s="480" t="n"/>
      <c r="CP322" s="480" t="n"/>
      <c r="CQ322" s="474" t="n"/>
      <c r="CR322" s="474" t="n"/>
      <c r="CS322" s="429" t="n"/>
      <c r="CT322" s="681" t="n"/>
      <c r="CU322" s="681" t="n"/>
      <c r="CV322" s="555" t="n"/>
      <c r="CW322" s="481" t="n"/>
      <c r="CX322" s="481" t="n"/>
      <c r="CY322" s="481" t="n"/>
      <c r="CZ322" s="502" t="n"/>
      <c r="DA322" s="481" t="n"/>
      <c r="DB322" s="481" t="n"/>
      <c r="DC322" s="481" t="n"/>
      <c r="DD322" s="438" t="n"/>
      <c r="DE322" s="684" t="n"/>
      <c r="DF322" s="684" t="n"/>
    </row>
    <row customFormat="1" customHeight="1" ht="15" r="323" s="535">
      <c r="A323" s="464" t="n"/>
      <c r="B323" s="454" t="n"/>
      <c r="C323" s="454" t="n"/>
      <c r="D323" s="464" t="n"/>
      <c r="E323" s="464" t="n"/>
      <c r="F323" s="464" t="n"/>
      <c r="G323" s="455" t="n"/>
      <c r="H323" s="522" t="n"/>
      <c r="I323" s="464" t="n"/>
      <c r="J323" s="464" t="n"/>
      <c r="K323" s="454" t="n"/>
      <c r="L323" s="464" t="n"/>
      <c r="M323" s="553" t="n"/>
      <c r="N323" s="464" t="n"/>
      <c r="O323" s="460" t="n"/>
      <c r="P323" s="460" t="n"/>
      <c r="Q323" s="462" t="n"/>
      <c r="R323" s="462" t="n"/>
      <c r="S323" s="462" t="n"/>
      <c r="T323" s="462" t="n"/>
      <c r="U323" s="462" t="n"/>
      <c r="V323" s="462" t="n"/>
      <c r="W323" s="462" t="n"/>
      <c r="X323" s="462" t="n"/>
      <c r="Y323" s="472" t="n"/>
      <c r="Z323" s="472" t="n"/>
      <c r="AA323" s="472" t="n"/>
      <c r="AB323" s="472" t="n"/>
      <c r="AC323" s="462" t="n"/>
      <c r="AD323" s="462" t="n"/>
      <c r="AE323" s="462" t="n"/>
      <c r="AF323" s="462" t="n"/>
      <c r="AG323" s="462" t="n"/>
      <c r="AH323" s="462" t="n"/>
      <c r="AI323" s="462" t="n"/>
      <c r="AJ323" s="462" t="n"/>
      <c r="AK323" s="465" t="n"/>
      <c r="AL323" s="462" t="n"/>
      <c r="AM323" s="462" t="n"/>
      <c r="AN323" s="462" t="n"/>
      <c r="AO323" s="466" t="n"/>
      <c r="AP323" s="466" t="n"/>
      <c r="AQ323" s="466" t="n"/>
      <c r="AR323" s="467" t="n"/>
      <c r="AS323" s="465" t="n"/>
      <c r="AT323" s="465" t="n"/>
      <c r="AU323" s="465" t="n"/>
      <c r="AV323" s="465" t="n"/>
      <c r="AW323" s="465" t="n"/>
      <c r="AX323" s="465">
        <f>IFERROR((BI323*(1-[1]Assumptions!$K$3))*(1-BG323),0)</f>
        <v/>
      </c>
      <c r="AY323" s="465" t="n"/>
      <c r="AZ323" s="465" t="n"/>
      <c r="BA323" s="465" t="n"/>
      <c r="BB323" s="468">
        <f>IFERROR(((IF(BA323&gt;0, BA323, IF(AZ323&gt;0, AZ323, 0))))*INDEX(Assumptions!$B:$B,MATCH(Y323,Assumptions!$A:$A,0)),0)</f>
        <v/>
      </c>
      <c r="BC323" s="468">
        <f>IFERROR(((IF(BA323&gt;0, BA323, IF(AZ323&gt;0, AZ323, 0))))*INDEX(Assumptions!$C:$C,MATCH(Y323,Assumptions!$A:$A,0)),0)</f>
        <v/>
      </c>
      <c r="BD323" s="468">
        <f>IFERROR(((IF(BA323&gt;0, BA323, IF(AZ323&gt;0, AZ323, 0))))*INDEX(Assumptions!$D:$D,MATCH(Y323,Assumptions!$A:$A,0)),0)</f>
        <v/>
      </c>
      <c r="BE323" s="468">
        <f>IFERROR(((IF(BA323&gt;0, BA323, IF(AZ323&gt;0, AZ323, 0))))*INDEX(Assumptions!$G:$G,MATCH(Z323,Assumptions!$F:$F,0)),0)</f>
        <v/>
      </c>
      <c r="BF323" s="468">
        <f>SUM(BB323:BE323)</f>
        <v/>
      </c>
      <c r="BG323" s="469">
        <f>IFERROR(INDEX(Assumptions!$B:$B,MATCH(Y323,Assumptions!$A:$A,0))+INDEX(Assumptions!$C:$C,MATCH(Y323,Assumptions!$A:$A,0))+INDEX(Assumptions!$D:$D,MATCH(Y323,Assumptions!$A:$A,0))+INDEX(Assumptions!$G:$G,MATCH(Z323,Assumptions!$F:$F,0)),0)</f>
        <v/>
      </c>
      <c r="BH323" s="465">
        <f>((IF(BA323&gt;0, BA323, IF(AZ323&gt;0, AZ323, 0))))+BF323</f>
        <v/>
      </c>
      <c r="BI323" s="465">
        <f>BL323/BK323</f>
        <v/>
      </c>
      <c r="BJ323" s="465">
        <f>BL323/2.38</f>
        <v/>
      </c>
      <c r="BK323" s="462" t="n">
        <v>2.5</v>
      </c>
      <c r="BL323" s="465" t="n"/>
      <c r="BM323" s="523">
        <f>IF(SUM(AZ323:BA323)=0,0,(BI323-BH323)/BI323)</f>
        <v/>
      </c>
      <c r="BN323" s="465">
        <f>AY323*CA323</f>
        <v/>
      </c>
      <c r="BO323" s="465" t="n"/>
      <c r="BP323" s="465" t="n"/>
      <c r="BQ323" s="471" t="n"/>
      <c r="BR323" s="471" t="n"/>
      <c r="BS323" s="471" t="n"/>
      <c r="BT323" s="472" t="n"/>
      <c r="BU323" s="471" t="n"/>
      <c r="BV323" s="471" t="n"/>
      <c r="BW323" s="471" t="n"/>
      <c r="BX323" s="472" t="n"/>
      <c r="BY323" s="472" t="n"/>
      <c r="BZ323" s="472" t="n"/>
      <c r="CA323" s="462" t="n"/>
      <c r="CB323" s="473" t="n"/>
      <c r="CC323" s="473" t="n"/>
      <c r="CD323" s="474" t="n"/>
      <c r="CE323" s="681" t="n"/>
      <c r="CF323" s="681" t="n"/>
      <c r="CG323" s="681" t="n"/>
      <c r="CH323" s="501" t="n"/>
      <c r="CI323" s="501" t="n"/>
      <c r="CJ323" s="501" t="n"/>
      <c r="CK323" s="480" t="n"/>
      <c r="CL323" s="480" t="n"/>
      <c r="CM323" s="480" t="n"/>
      <c r="CN323" s="480" t="n"/>
      <c r="CO323" s="480" t="n"/>
      <c r="CP323" s="480" t="n"/>
      <c r="CQ323" s="474" t="n"/>
      <c r="CR323" s="474" t="n"/>
      <c r="CS323" s="429" t="n"/>
      <c r="CT323" s="681" t="n"/>
      <c r="CU323" s="681" t="n"/>
      <c r="CV323" s="555" t="n"/>
      <c r="CW323" s="481" t="n"/>
      <c r="CX323" s="481" t="n"/>
      <c r="CY323" s="481" t="n"/>
      <c r="CZ323" s="502" t="n"/>
      <c r="DA323" s="481" t="n"/>
      <c r="DB323" s="481" t="n"/>
      <c r="DC323" s="481" t="n"/>
      <c r="DD323" s="438" t="n"/>
      <c r="DE323" s="684" t="n"/>
      <c r="DF323" s="684" t="n"/>
    </row>
    <row customFormat="1" customHeight="1" ht="15" r="324" s="535">
      <c r="A324" s="464" t="n"/>
      <c r="B324" s="454" t="n"/>
      <c r="C324" s="454" t="n"/>
      <c r="D324" s="464" t="n"/>
      <c r="E324" s="464" t="n"/>
      <c r="F324" s="464" t="n"/>
      <c r="G324" s="455" t="n"/>
      <c r="H324" s="522" t="n"/>
      <c r="I324" s="464" t="n"/>
      <c r="J324" s="464" t="n"/>
      <c r="K324" s="454" t="n"/>
      <c r="L324" s="464" t="n"/>
      <c r="M324" s="553" t="n"/>
      <c r="N324" s="464" t="n"/>
      <c r="O324" s="460" t="n"/>
      <c r="P324" s="460" t="n"/>
      <c r="Q324" s="462" t="n"/>
      <c r="R324" s="462" t="n"/>
      <c r="S324" s="462" t="n"/>
      <c r="T324" s="462" t="n"/>
      <c r="U324" s="462" t="n"/>
      <c r="V324" s="462" t="n"/>
      <c r="W324" s="462" t="n"/>
      <c r="X324" s="462" t="n"/>
      <c r="Y324" s="472" t="n"/>
      <c r="Z324" s="472" t="n"/>
      <c r="AA324" s="472" t="n"/>
      <c r="AB324" s="472" t="n"/>
      <c r="AC324" s="462" t="n"/>
      <c r="AD324" s="462" t="n"/>
      <c r="AE324" s="462" t="n"/>
      <c r="AF324" s="462" t="n"/>
      <c r="AG324" s="462" t="n"/>
      <c r="AH324" s="462" t="n"/>
      <c r="AI324" s="462" t="n"/>
      <c r="AJ324" s="462" t="n"/>
      <c r="AK324" s="465" t="n"/>
      <c r="AL324" s="462" t="n"/>
      <c r="AM324" s="462" t="n"/>
      <c r="AN324" s="462" t="n"/>
      <c r="AO324" s="466" t="n"/>
      <c r="AP324" s="466" t="n"/>
      <c r="AQ324" s="466" t="n"/>
      <c r="AR324" s="467" t="n"/>
      <c r="AS324" s="465" t="n"/>
      <c r="AT324" s="465" t="n"/>
      <c r="AU324" s="465" t="n"/>
      <c r="AV324" s="465" t="n"/>
      <c r="AW324" s="465" t="n"/>
      <c r="AX324" s="465">
        <f>IFERROR((BI324*(1-[1]Assumptions!$K$3))*(1-BG324),0)</f>
        <v/>
      </c>
      <c r="AY324" s="465" t="n"/>
      <c r="AZ324" s="465" t="n"/>
      <c r="BA324" s="465" t="n"/>
      <c r="BB324" s="468">
        <f>IFERROR(((IF(BA324&gt;0, BA324, IF(AZ324&gt;0, AZ324, 0))))*INDEX(Assumptions!$B:$B,MATCH(Y324,Assumptions!$A:$A,0)),0)</f>
        <v/>
      </c>
      <c r="BC324" s="468">
        <f>IFERROR(((IF(BA324&gt;0, BA324, IF(AZ324&gt;0, AZ324, 0))))*INDEX(Assumptions!$C:$C,MATCH(Y324,Assumptions!$A:$A,0)),0)</f>
        <v/>
      </c>
      <c r="BD324" s="468">
        <f>IFERROR(((IF(BA324&gt;0, BA324, IF(AZ324&gt;0, AZ324, 0))))*INDEX(Assumptions!$D:$D,MATCH(Y324,Assumptions!$A:$A,0)),0)</f>
        <v/>
      </c>
      <c r="BE324" s="468">
        <f>IFERROR(((IF(BA324&gt;0, BA324, IF(AZ324&gt;0, AZ324, 0))))*INDEX(Assumptions!$G:$G,MATCH(Z324,Assumptions!$F:$F,0)),0)</f>
        <v/>
      </c>
      <c r="BF324" s="468">
        <f>SUM(BB324:BE324)</f>
        <v/>
      </c>
      <c r="BG324" s="469">
        <f>IFERROR(INDEX(Assumptions!$B:$B,MATCH(Y324,Assumptions!$A:$A,0))+INDEX(Assumptions!$C:$C,MATCH(Y324,Assumptions!$A:$A,0))+INDEX(Assumptions!$D:$D,MATCH(Y324,Assumptions!$A:$A,0))+INDEX(Assumptions!$G:$G,MATCH(Z324,Assumptions!$F:$F,0)),0)</f>
        <v/>
      </c>
      <c r="BH324" s="465">
        <f>((IF(BA324&gt;0, BA324, IF(AZ324&gt;0, AZ324, 0))))+BF324</f>
        <v/>
      </c>
      <c r="BI324" s="465">
        <f>BL324/BK324</f>
        <v/>
      </c>
      <c r="BJ324" s="465">
        <f>BL324/2.38</f>
        <v/>
      </c>
      <c r="BK324" s="462" t="n">
        <v>2.5</v>
      </c>
      <c r="BL324" s="465" t="n"/>
      <c r="BM324" s="523">
        <f>IF(SUM(AZ324:BA324)=0,0,(BI324-BH324)/BI324)</f>
        <v/>
      </c>
      <c r="BN324" s="465">
        <f>AY324*CA324</f>
        <v/>
      </c>
      <c r="BO324" s="465" t="n"/>
      <c r="BP324" s="465" t="n"/>
      <c r="BQ324" s="471" t="n"/>
      <c r="BR324" s="471" t="n"/>
      <c r="BS324" s="471" t="n"/>
      <c r="BT324" s="472" t="n"/>
      <c r="BU324" s="471" t="n"/>
      <c r="BV324" s="471" t="n"/>
      <c r="BW324" s="471" t="n"/>
      <c r="BX324" s="472" t="n"/>
      <c r="BY324" s="471" t="n"/>
      <c r="BZ324" s="471" t="n"/>
      <c r="CA324" s="462" t="n"/>
      <c r="CB324" s="473" t="n"/>
      <c r="CC324" s="473" t="n"/>
      <c r="CD324" s="474" t="n"/>
      <c r="CE324" s="681" t="n"/>
      <c r="CF324" s="681" t="n"/>
      <c r="CG324" s="681" t="n"/>
      <c r="CH324" s="501" t="n"/>
      <c r="CI324" s="501" t="n"/>
      <c r="CJ324" s="501" t="n"/>
      <c r="CK324" s="480" t="n"/>
      <c r="CL324" s="480" t="n"/>
      <c r="CM324" s="480" t="n"/>
      <c r="CN324" s="480" t="n"/>
      <c r="CO324" s="480" t="n"/>
      <c r="CP324" s="480" t="n"/>
      <c r="CQ324" s="474" t="n"/>
      <c r="CR324" s="474" t="n"/>
      <c r="CS324" s="429" t="n"/>
      <c r="CT324" s="681" t="n"/>
      <c r="CU324" s="681" t="n"/>
      <c r="CV324" s="555" t="n"/>
      <c r="CW324" s="481" t="n"/>
      <c r="CX324" s="481" t="n"/>
      <c r="CY324" s="481" t="n"/>
      <c r="CZ324" s="502" t="n"/>
      <c r="DA324" s="481" t="n"/>
      <c r="DB324" s="481" t="n"/>
      <c r="DC324" s="481" t="n"/>
      <c r="DD324" s="438" t="n"/>
      <c r="DE324" s="684" t="n"/>
      <c r="DF324" s="684" t="n"/>
    </row>
    <row customFormat="1" customHeight="1" ht="15" r="325" s="535">
      <c r="A325" s="464" t="n"/>
      <c r="B325" s="454" t="n"/>
      <c r="C325" s="454" t="n"/>
      <c r="D325" s="464" t="n"/>
      <c r="E325" s="464" t="n"/>
      <c r="F325" s="464" t="n"/>
      <c r="G325" s="455" t="n"/>
      <c r="H325" s="522" t="n"/>
      <c r="I325" s="464" t="n"/>
      <c r="J325" s="464" t="n"/>
      <c r="K325" s="454" t="n"/>
      <c r="L325" s="464" t="n"/>
      <c r="M325" s="553" t="n"/>
      <c r="N325" s="464" t="n"/>
      <c r="O325" s="460" t="n"/>
      <c r="P325" s="460" t="n"/>
      <c r="Q325" s="462" t="n"/>
      <c r="R325" s="462" t="n"/>
      <c r="S325" s="462" t="n"/>
      <c r="T325" s="462" t="n"/>
      <c r="U325" s="462" t="n"/>
      <c r="V325" s="462" t="n"/>
      <c r="W325" s="462" t="n"/>
      <c r="X325" s="462" t="n"/>
      <c r="Y325" s="472" t="n"/>
      <c r="Z325" s="472" t="n"/>
      <c r="AA325" s="472" t="n"/>
      <c r="AB325" s="472" t="n"/>
      <c r="AC325" s="462" t="n"/>
      <c r="AD325" s="462" t="n"/>
      <c r="AE325" s="462" t="n"/>
      <c r="AF325" s="462" t="n"/>
      <c r="AG325" s="462" t="n"/>
      <c r="AH325" s="462" t="n"/>
      <c r="AI325" s="462" t="n"/>
      <c r="AJ325" s="462" t="n"/>
      <c r="AK325" s="465" t="n"/>
      <c r="AL325" s="462" t="n"/>
      <c r="AM325" s="462" t="n"/>
      <c r="AN325" s="462" t="n"/>
      <c r="AO325" s="466" t="n"/>
      <c r="AP325" s="466" t="n"/>
      <c r="AQ325" s="466" t="n"/>
      <c r="AR325" s="467" t="n"/>
      <c r="AS325" s="465" t="n"/>
      <c r="AT325" s="465" t="n"/>
      <c r="AU325" s="465" t="n"/>
      <c r="AV325" s="465" t="n"/>
      <c r="AW325" s="465" t="n"/>
      <c r="AX325" s="465">
        <f>IFERROR((BI325*(1-[1]Assumptions!$K$3))*(1-BG325),0)</f>
        <v/>
      </c>
      <c r="AY325" s="465" t="n"/>
      <c r="AZ325" s="465" t="n"/>
      <c r="BA325" s="465" t="n"/>
      <c r="BB325" s="468">
        <f>IFERROR(((IF(BA325&gt;0, BA325, IF(AZ325&gt;0, AZ325, 0))))*INDEX(Assumptions!$B:$B,MATCH(Y325,Assumptions!$A:$A,0)),0)</f>
        <v/>
      </c>
      <c r="BC325" s="468">
        <f>IFERROR(((IF(BA325&gt;0, BA325, IF(AZ325&gt;0, AZ325, 0))))*INDEX(Assumptions!$C:$C,MATCH(Y325,Assumptions!$A:$A,0)),0)</f>
        <v/>
      </c>
      <c r="BD325" s="468">
        <f>IFERROR(((IF(BA325&gt;0, BA325, IF(AZ325&gt;0, AZ325, 0))))*INDEX(Assumptions!$D:$D,MATCH(Y325,Assumptions!$A:$A,0)),0)</f>
        <v/>
      </c>
      <c r="BE325" s="468">
        <f>IFERROR(((IF(BA325&gt;0, BA325, IF(AZ325&gt;0, AZ325, 0))))*INDEX(Assumptions!$G:$G,MATCH(Z325,Assumptions!$F:$F,0)),0)</f>
        <v/>
      </c>
      <c r="BF325" s="468">
        <f>SUM(BB325:BE325)</f>
        <v/>
      </c>
      <c r="BG325" s="469">
        <f>IFERROR(INDEX(Assumptions!$B:$B,MATCH(Y325,Assumptions!$A:$A,0))+INDEX(Assumptions!$C:$C,MATCH(Y325,Assumptions!$A:$A,0))+INDEX(Assumptions!$D:$D,MATCH(Y325,Assumptions!$A:$A,0))+INDEX(Assumptions!$G:$G,MATCH(Z325,Assumptions!$F:$F,0)),0)</f>
        <v/>
      </c>
      <c r="BH325" s="465">
        <f>((IF(BA325&gt;0, BA325, IF(AZ325&gt;0, AZ325, 0))))+BF325</f>
        <v/>
      </c>
      <c r="BI325" s="465">
        <f>BL325/BK325</f>
        <v/>
      </c>
      <c r="BJ325" s="465">
        <f>BL325/2.38</f>
        <v/>
      </c>
      <c r="BK325" s="462" t="n">
        <v>2.5</v>
      </c>
      <c r="BL325" s="465" t="n"/>
      <c r="BM325" s="523">
        <f>IF(SUM(AZ325:BA325)=0,0,(BI325-BH325)/BI325)</f>
        <v/>
      </c>
      <c r="BN325" s="465">
        <f>AY325*CA325</f>
        <v/>
      </c>
      <c r="BO325" s="465" t="n"/>
      <c r="BP325" s="465" t="n"/>
      <c r="BQ325" s="471" t="n"/>
      <c r="BR325" s="471" t="n"/>
      <c r="BS325" s="471" t="n"/>
      <c r="BT325" s="472" t="n"/>
      <c r="BU325" s="471" t="n"/>
      <c r="BV325" s="471" t="n"/>
      <c r="BW325" s="471" t="n"/>
      <c r="BX325" s="472" t="n"/>
      <c r="BY325" s="472" t="n"/>
      <c r="BZ325" s="472" t="n"/>
      <c r="CA325" s="462" t="n"/>
      <c r="CB325" s="473" t="n"/>
      <c r="CC325" s="473" t="n"/>
      <c r="CD325" s="474" t="n"/>
      <c r="CE325" s="681" t="n"/>
      <c r="CF325" s="681" t="n"/>
      <c r="CG325" s="681" t="n"/>
      <c r="CH325" s="501" t="n"/>
      <c r="CI325" s="501" t="n"/>
      <c r="CJ325" s="501" t="n"/>
      <c r="CK325" s="480" t="n"/>
      <c r="CL325" s="480" t="n"/>
      <c r="CM325" s="480" t="n"/>
      <c r="CN325" s="480" t="n"/>
      <c r="CO325" s="480" t="n"/>
      <c r="CP325" s="480" t="n"/>
      <c r="CQ325" s="474" t="n"/>
      <c r="CR325" s="474" t="n"/>
      <c r="CS325" s="429" t="n"/>
      <c r="CT325" s="681" t="n"/>
      <c r="CU325" s="681" t="n"/>
      <c r="CV325" s="555" t="n"/>
      <c r="CW325" s="481" t="n"/>
      <c r="CX325" s="481" t="n"/>
      <c r="CY325" s="481" t="n"/>
      <c r="CZ325" s="502" t="n"/>
      <c r="DA325" s="481" t="n"/>
      <c r="DB325" s="481" t="n"/>
      <c r="DC325" s="481" t="n"/>
      <c r="DD325" s="438" t="n"/>
      <c r="DE325" s="684" t="n"/>
      <c r="DF325" s="684" t="n"/>
    </row>
    <row customFormat="1" r="326" s="584">
      <c r="G326" s="325" t="n"/>
      <c r="H326" s="666" t="n"/>
      <c r="K326" s="582" t="n"/>
      <c r="O326" s="583" t="n"/>
      <c r="P326" s="584" t="n"/>
      <c r="AK326" s="331" t="n"/>
      <c r="AO326" s="585" t="n"/>
      <c r="AP326" s="585" t="n"/>
      <c r="AQ326" s="585" t="n"/>
      <c r="AR326" s="586" t="n"/>
      <c r="AS326" s="331" t="n"/>
      <c r="AT326" s="331" t="n"/>
      <c r="AU326" s="331" t="n"/>
      <c r="AV326" s="331" t="n"/>
      <c r="AW326" s="331" t="n"/>
      <c r="AX326" s="331" t="n"/>
      <c r="AY326" s="331" t="n"/>
      <c r="AZ326" s="331" t="n"/>
      <c r="BA326" s="587" t="n"/>
      <c r="BB326" s="331" t="n"/>
      <c r="BC326" s="331" t="n"/>
      <c r="BD326" s="331" t="n"/>
      <c r="BE326" s="331" t="n"/>
      <c r="BF326" s="331" t="n"/>
      <c r="BG326" s="331" t="n"/>
      <c r="BH326" s="331" t="n"/>
      <c r="BI326" s="331" t="n"/>
      <c r="BJ326" s="331" t="n"/>
      <c r="BL326" s="331" t="n"/>
      <c r="BM326" s="588" t="n"/>
      <c r="BN326" s="584" t="n"/>
      <c r="BO326" s="584" t="n"/>
      <c r="BP326" s="584" t="n"/>
      <c r="BQ326" s="585" t="n"/>
      <c r="BR326" s="585" t="n"/>
      <c r="BS326" s="585" t="n"/>
      <c r="BT326" s="339" t="n"/>
      <c r="BU326" s="585" t="n"/>
      <c r="BV326" s="585" t="n"/>
      <c r="BW326" s="585" t="n"/>
      <c r="BX326" s="585" t="n"/>
      <c r="BY326" s="585" t="n"/>
      <c r="BZ326" s="585" t="n"/>
      <c r="CA326" s="589" t="n"/>
      <c r="CB326" s="589" t="n"/>
      <c r="CC326" s="589" t="n"/>
      <c r="CD326" s="590" t="n"/>
      <c r="CE326" s="589" t="n"/>
      <c r="CF326" s="589" t="n"/>
      <c r="CG326" s="589" t="n"/>
      <c r="CK326" s="585" t="n"/>
      <c r="CL326" s="585" t="n"/>
      <c r="CM326" s="585" t="n"/>
      <c r="CN326" s="585" t="n"/>
      <c r="CO326" s="585" t="n"/>
      <c r="CP326" s="585" t="n"/>
      <c r="CQ326" s="590" t="n"/>
      <c r="CR326" s="590" t="n"/>
      <c r="CS326" s="590" t="n"/>
      <c r="CT326" s="589" t="n"/>
      <c r="CU326" s="589" t="n"/>
      <c r="CV326" s="584" t="n"/>
      <c r="CW326" s="584" t="n"/>
      <c r="CX326" s="584" t="n"/>
      <c r="CY326" s="584" t="n"/>
      <c r="CZ326" s="591" t="n"/>
      <c r="DA326" s="584" t="n"/>
      <c r="DB326" s="584" t="n"/>
      <c r="DC326" s="584" t="n"/>
      <c r="DD326" s="584" t="n"/>
      <c r="DE326" s="696" t="n"/>
      <c r="DF326" s="696" t="n"/>
    </row>
    <row customFormat="1" r="327" s="584">
      <c r="G327" s="325" t="n"/>
      <c r="H327" s="666" t="n"/>
      <c r="K327" s="582" t="n"/>
      <c r="O327" s="583" t="n"/>
      <c r="P327" s="584" t="n"/>
      <c r="AK327" s="331" t="n"/>
      <c r="AO327" s="585" t="n"/>
      <c r="AP327" s="585" t="n"/>
      <c r="AQ327" s="585" t="n"/>
      <c r="AR327" s="586" t="n"/>
      <c r="AS327" s="331" t="n"/>
      <c r="AT327" s="331" t="n"/>
      <c r="AU327" s="331" t="n"/>
      <c r="AV327" s="331" t="n"/>
      <c r="AW327" s="331" t="n"/>
      <c r="AX327" s="331" t="n"/>
      <c r="AY327" s="331" t="n"/>
      <c r="AZ327" s="331" t="n"/>
      <c r="BA327" s="587" t="n"/>
      <c r="BB327" s="331" t="n"/>
      <c r="BC327" s="331" t="n"/>
      <c r="BD327" s="331" t="n"/>
      <c r="BE327" s="331" t="n"/>
      <c r="BF327" s="331" t="n"/>
      <c r="BG327" s="331" t="n"/>
      <c r="BH327" s="331" t="n"/>
      <c r="BI327" s="331" t="n"/>
      <c r="BJ327" s="331" t="n"/>
      <c r="BL327" s="331" t="n"/>
      <c r="BM327" s="588" t="n"/>
      <c r="BN327" s="584" t="n"/>
      <c r="BO327" s="584" t="n"/>
      <c r="BP327" s="584" t="n"/>
      <c r="BQ327" s="585" t="n"/>
      <c r="BR327" s="585" t="n"/>
      <c r="BS327" s="585" t="n"/>
      <c r="BT327" s="339" t="n"/>
      <c r="BU327" s="585" t="n"/>
      <c r="BV327" s="585" t="n"/>
      <c r="BW327" s="585" t="n"/>
      <c r="BX327" s="585" t="n"/>
      <c r="BY327" s="585" t="n"/>
      <c r="BZ327" s="585" t="n"/>
      <c r="CA327" s="589" t="n"/>
      <c r="CB327" s="589" t="n"/>
      <c r="CC327" s="589" t="n"/>
      <c r="CD327" s="590" t="n"/>
      <c r="CE327" s="589" t="n"/>
      <c r="CF327" s="589" t="n"/>
      <c r="CG327" s="589" t="n"/>
      <c r="CK327" s="585" t="n"/>
      <c r="CL327" s="585" t="n"/>
      <c r="CM327" s="585" t="n"/>
      <c r="CN327" s="585" t="n"/>
      <c r="CO327" s="585" t="n"/>
      <c r="CP327" s="585" t="n"/>
      <c r="CQ327" s="590" t="n"/>
      <c r="CR327" s="590" t="n"/>
      <c r="CS327" s="590" t="n"/>
      <c r="CT327" s="589" t="n"/>
      <c r="CU327" s="589" t="n"/>
      <c r="CV327" s="584" t="n"/>
      <c r="CW327" s="584" t="n"/>
      <c r="CX327" s="584" t="n"/>
      <c r="CY327" s="584" t="n"/>
      <c r="CZ327" s="591" t="n"/>
      <c r="DA327" s="584" t="n"/>
      <c r="DB327" s="584" t="n"/>
      <c r="DC327" s="584" t="n"/>
      <c r="DD327" s="584" t="n"/>
      <c r="DE327" s="696" t="n"/>
      <c r="DF327" s="696" t="n"/>
    </row>
    <row customFormat="1" r="328" s="584">
      <c r="G328" s="325" t="n"/>
      <c r="H328" s="666" t="n"/>
      <c r="K328" s="582" t="n"/>
      <c r="O328" s="583" t="n"/>
      <c r="P328" s="584" t="n"/>
      <c r="AK328" s="331" t="n"/>
      <c r="AO328" s="585" t="n"/>
      <c r="AP328" s="585" t="n"/>
      <c r="AQ328" s="585" t="n"/>
      <c r="AR328" s="586" t="n"/>
      <c r="AS328" s="331" t="n"/>
      <c r="AT328" s="331" t="n"/>
      <c r="AU328" s="331" t="n"/>
      <c r="AV328" s="331" t="n"/>
      <c r="AW328" s="331" t="n"/>
      <c r="AX328" s="331" t="n"/>
      <c r="AY328" s="331" t="n"/>
      <c r="AZ328" s="331" t="n"/>
      <c r="BA328" s="587" t="n"/>
      <c r="BB328" s="331" t="n"/>
      <c r="BC328" s="331" t="n"/>
      <c r="BD328" s="331" t="n"/>
      <c r="BE328" s="331" t="n"/>
      <c r="BF328" s="331" t="n"/>
      <c r="BG328" s="331" t="n"/>
      <c r="BH328" s="331" t="n"/>
      <c r="BI328" s="331" t="n"/>
      <c r="BJ328" s="331" t="n"/>
      <c r="BL328" s="331" t="n"/>
      <c r="BM328" s="588" t="n"/>
      <c r="BN328" s="584" t="n"/>
      <c r="BO328" s="584" t="n"/>
      <c r="BP328" s="584" t="n"/>
      <c r="BQ328" s="585" t="n"/>
      <c r="BR328" s="585" t="n"/>
      <c r="BS328" s="585" t="n"/>
      <c r="BT328" s="339" t="n"/>
      <c r="BU328" s="585" t="n"/>
      <c r="BV328" s="585" t="n"/>
      <c r="BW328" s="585" t="n"/>
      <c r="BX328" s="585" t="n"/>
      <c r="BY328" s="585" t="n"/>
      <c r="BZ328" s="585" t="n"/>
      <c r="CA328" s="589" t="n"/>
      <c r="CB328" s="589" t="n"/>
      <c r="CC328" s="589" t="n"/>
      <c r="CD328" s="590" t="n"/>
      <c r="CE328" s="589" t="n"/>
      <c r="CF328" s="589" t="n"/>
      <c r="CG328" s="589" t="n"/>
      <c r="CK328" s="585" t="n"/>
      <c r="CL328" s="585" t="n"/>
      <c r="CM328" s="585" t="n"/>
      <c r="CN328" s="585" t="n"/>
      <c r="CO328" s="585" t="n"/>
      <c r="CP328" s="585" t="n"/>
      <c r="CQ328" s="590" t="n"/>
      <c r="CR328" s="590" t="n"/>
      <c r="CS328" s="590" t="n"/>
      <c r="CT328" s="589" t="n"/>
      <c r="CU328" s="589" t="n"/>
      <c r="CV328" s="584" t="n"/>
      <c r="CW328" s="584" t="n"/>
      <c r="CX328" s="584" t="n"/>
      <c r="CY328" s="584" t="n"/>
      <c r="CZ328" s="591" t="n"/>
      <c r="DA328" s="584" t="n"/>
      <c r="DB328" s="584" t="n"/>
      <c r="DC328" s="584" t="n"/>
      <c r="DD328" s="584" t="n"/>
      <c r="DE328" s="696" t="n"/>
      <c r="DF328" s="696" t="n"/>
    </row>
    <row customFormat="1" r="329" s="584">
      <c r="G329" s="325" t="n"/>
      <c r="H329" s="666" t="n"/>
      <c r="K329" s="582" t="n"/>
      <c r="O329" s="583" t="n"/>
      <c r="P329" s="584" t="n"/>
      <c r="AK329" s="331" t="n"/>
      <c r="AO329" s="585" t="n"/>
      <c r="AP329" s="585" t="n"/>
      <c r="AQ329" s="585" t="n"/>
      <c r="AR329" s="586" t="n"/>
      <c r="AS329" s="331" t="n"/>
      <c r="AT329" s="331" t="n"/>
      <c r="AU329" s="331" t="n"/>
      <c r="AV329" s="331" t="n"/>
      <c r="AW329" s="331" t="n"/>
      <c r="AX329" s="331" t="n"/>
      <c r="AY329" s="331" t="n"/>
      <c r="AZ329" s="331" t="n"/>
      <c r="BA329" s="587" t="n"/>
      <c r="BB329" s="331" t="n"/>
      <c r="BC329" s="331" t="n"/>
      <c r="BD329" s="331" t="n"/>
      <c r="BE329" s="331" t="n"/>
      <c r="BF329" s="331" t="n"/>
      <c r="BG329" s="331" t="n"/>
      <c r="BH329" s="331" t="n"/>
      <c r="BI329" s="331" t="n"/>
      <c r="BJ329" s="331" t="n"/>
      <c r="BL329" s="331" t="n"/>
      <c r="BM329" s="588" t="n"/>
      <c r="BN329" s="584" t="n"/>
      <c r="BO329" s="584" t="n"/>
      <c r="BP329" s="584" t="n"/>
      <c r="BQ329" s="585" t="n"/>
      <c r="BR329" s="585" t="n"/>
      <c r="BS329" s="585" t="n"/>
      <c r="BT329" s="339" t="n"/>
      <c r="BU329" s="585" t="n"/>
      <c r="BV329" s="585" t="n"/>
      <c r="BW329" s="585" t="n"/>
      <c r="BX329" s="585" t="n"/>
      <c r="BY329" s="585" t="n"/>
      <c r="BZ329" s="585" t="n"/>
      <c r="CA329" s="589" t="n"/>
      <c r="CB329" s="589" t="n"/>
      <c r="CC329" s="589" t="n"/>
      <c r="CD329" s="590" t="n"/>
      <c r="CE329" s="589" t="n"/>
      <c r="CF329" s="589" t="n"/>
      <c r="CG329" s="589" t="n"/>
      <c r="CK329" s="585" t="n"/>
      <c r="CL329" s="585" t="n"/>
      <c r="CM329" s="585" t="n"/>
      <c r="CN329" s="585" t="n"/>
      <c r="CO329" s="585" t="n"/>
      <c r="CP329" s="585" t="n"/>
      <c r="CQ329" s="590" t="n"/>
      <c r="CR329" s="590" t="n"/>
      <c r="CS329" s="590" t="n"/>
      <c r="CT329" s="589" t="n"/>
      <c r="CU329" s="589" t="n"/>
      <c r="CV329" s="584" t="n"/>
      <c r="CW329" s="584" t="n"/>
      <c r="CX329" s="584" t="n"/>
      <c r="CY329" s="584" t="n"/>
      <c r="CZ329" s="591" t="n"/>
      <c r="DA329" s="584" t="n"/>
      <c r="DB329" s="584" t="n"/>
      <c r="DC329" s="584" t="n"/>
      <c r="DD329" s="584" t="n"/>
      <c r="DE329" s="696" t="n"/>
      <c r="DF329" s="696" t="n"/>
    </row>
    <row customFormat="1" r="330" s="584">
      <c r="G330" s="325" t="n"/>
      <c r="H330" s="666" t="n"/>
      <c r="K330" s="582" t="n"/>
      <c r="O330" s="583" t="n"/>
      <c r="P330" s="584" t="n"/>
      <c r="AK330" s="331" t="n"/>
      <c r="AO330" s="585" t="n"/>
      <c r="AP330" s="585" t="n"/>
      <c r="AQ330" s="585" t="n"/>
      <c r="AR330" s="586" t="n"/>
      <c r="AS330" s="331" t="n"/>
      <c r="AT330" s="331" t="n"/>
      <c r="AU330" s="331" t="n"/>
      <c r="AV330" s="331" t="n"/>
      <c r="AW330" s="331" t="n"/>
      <c r="AX330" s="331" t="n"/>
      <c r="AY330" s="331" t="n"/>
      <c r="AZ330" s="331" t="n"/>
      <c r="BA330" s="587" t="n"/>
      <c r="BB330" s="331" t="n"/>
      <c r="BC330" s="331" t="n"/>
      <c r="BD330" s="331" t="n"/>
      <c r="BE330" s="331" t="n"/>
      <c r="BF330" s="331" t="n"/>
      <c r="BG330" s="331" t="n"/>
      <c r="BH330" s="331" t="n"/>
      <c r="BI330" s="331" t="n"/>
      <c r="BJ330" s="331" t="n"/>
      <c r="BL330" s="331" t="n"/>
      <c r="BM330" s="588" t="n"/>
      <c r="BN330" s="584" t="n"/>
      <c r="BO330" s="584" t="n"/>
      <c r="BP330" s="584" t="n"/>
      <c r="BQ330" s="585" t="n"/>
      <c r="BR330" s="585" t="n"/>
      <c r="BS330" s="585" t="n"/>
      <c r="BT330" s="339" t="n"/>
      <c r="BU330" s="585" t="n"/>
      <c r="BV330" s="585" t="n"/>
      <c r="BW330" s="585" t="n"/>
      <c r="BX330" s="585" t="n"/>
      <c r="BY330" s="585" t="n"/>
      <c r="BZ330" s="585" t="n"/>
      <c r="CA330" s="589" t="n"/>
      <c r="CB330" s="589" t="n"/>
      <c r="CC330" s="589" t="n"/>
      <c r="CD330" s="590" t="n"/>
      <c r="CE330" s="589" t="n"/>
      <c r="CF330" s="589" t="n"/>
      <c r="CG330" s="589" t="n"/>
      <c r="CK330" s="585" t="n"/>
      <c r="CL330" s="585" t="n"/>
      <c r="CM330" s="585" t="n"/>
      <c r="CN330" s="585" t="n"/>
      <c r="CO330" s="585" t="n"/>
      <c r="CP330" s="585" t="n"/>
      <c r="CQ330" s="590" t="n"/>
      <c r="CR330" s="590" t="n"/>
      <c r="CS330" s="590" t="n"/>
      <c r="CT330" s="589" t="n"/>
      <c r="CU330" s="589" t="n"/>
      <c r="CV330" s="584" t="n"/>
      <c r="CW330" s="584" t="n"/>
      <c r="CX330" s="584" t="n"/>
      <c r="CY330" s="584" t="n"/>
      <c r="CZ330" s="591" t="n"/>
      <c r="DA330" s="584" t="n"/>
      <c r="DB330" s="584" t="n"/>
      <c r="DC330" s="584" t="n"/>
      <c r="DD330" s="584" t="n"/>
      <c r="DE330" s="696" t="n"/>
      <c r="DF330" s="696" t="n"/>
    </row>
    <row customFormat="1" r="331" s="584">
      <c r="G331" s="325" t="n"/>
      <c r="H331" s="666" t="n"/>
      <c r="K331" s="582" t="n"/>
      <c r="O331" s="583" t="n"/>
      <c r="P331" s="584" t="n"/>
      <c r="AK331" s="331" t="n"/>
      <c r="AO331" s="585" t="n"/>
      <c r="AP331" s="585" t="n"/>
      <c r="AQ331" s="585" t="n"/>
      <c r="AR331" s="586" t="n"/>
      <c r="AS331" s="331" t="n"/>
      <c r="AT331" s="331" t="n"/>
      <c r="AU331" s="331" t="n"/>
      <c r="AV331" s="331" t="n"/>
      <c r="AW331" s="331" t="n"/>
      <c r="AX331" s="331" t="n"/>
      <c r="AY331" s="331" t="n"/>
      <c r="AZ331" s="331" t="n"/>
      <c r="BA331" s="587" t="n"/>
      <c r="BB331" s="331" t="n"/>
      <c r="BC331" s="331" t="n"/>
      <c r="BD331" s="331" t="n"/>
      <c r="BE331" s="331" t="n"/>
      <c r="BF331" s="331" t="n"/>
      <c r="BG331" s="331" t="n"/>
      <c r="BH331" s="331" t="n"/>
      <c r="BI331" s="331" t="n"/>
      <c r="BJ331" s="331" t="n"/>
      <c r="BL331" s="331" t="n"/>
      <c r="BM331" s="588" t="n"/>
      <c r="BN331" s="584" t="n"/>
      <c r="BO331" s="584" t="n"/>
      <c r="BP331" s="584" t="n"/>
      <c r="BQ331" s="585" t="n"/>
      <c r="BR331" s="585" t="n"/>
      <c r="BS331" s="585" t="n"/>
      <c r="BT331" s="339" t="n"/>
      <c r="BU331" s="585" t="n"/>
      <c r="BV331" s="585" t="n"/>
      <c r="BW331" s="585" t="n"/>
      <c r="BX331" s="585" t="n"/>
      <c r="BY331" s="585" t="n"/>
      <c r="BZ331" s="585" t="n"/>
      <c r="CA331" s="589" t="n"/>
      <c r="CB331" s="589" t="n"/>
      <c r="CC331" s="589" t="n"/>
      <c r="CD331" s="590" t="n"/>
      <c r="CE331" s="589" t="n"/>
      <c r="CF331" s="589" t="n"/>
      <c r="CG331" s="589" t="n"/>
      <c r="CK331" s="585" t="n"/>
      <c r="CL331" s="585" t="n"/>
      <c r="CM331" s="585" t="n"/>
      <c r="CN331" s="585" t="n"/>
      <c r="CO331" s="585" t="n"/>
      <c r="CP331" s="585" t="n"/>
      <c r="CQ331" s="590" t="n"/>
      <c r="CR331" s="590" t="n"/>
      <c r="CS331" s="590" t="n"/>
      <c r="CT331" s="589" t="n"/>
      <c r="CU331" s="589" t="n"/>
      <c r="CV331" s="584" t="n"/>
      <c r="CW331" s="584" t="n"/>
      <c r="CX331" s="584" t="n"/>
      <c r="CY331" s="584" t="n"/>
      <c r="CZ331" s="591" t="n"/>
      <c r="DA331" s="584" t="n"/>
      <c r="DB331" s="584" t="n"/>
      <c r="DC331" s="584" t="n"/>
      <c r="DD331" s="584" t="n"/>
      <c r="DE331" s="696" t="n"/>
      <c r="DF331" s="696" t="n"/>
    </row>
    <row customFormat="1" r="332" s="584">
      <c r="G332" s="325" t="n"/>
      <c r="H332" s="666" t="n"/>
      <c r="K332" s="582" t="n"/>
      <c r="O332" s="583" t="n"/>
      <c r="P332" s="584" t="n"/>
      <c r="AK332" s="331" t="n"/>
      <c r="AO332" s="585" t="n"/>
      <c r="AP332" s="585" t="n"/>
      <c r="AQ332" s="585" t="n"/>
      <c r="AR332" s="586" t="n"/>
      <c r="AS332" s="331" t="n"/>
      <c r="AT332" s="331" t="n"/>
      <c r="AU332" s="331" t="n"/>
      <c r="AV332" s="331" t="n"/>
      <c r="AW332" s="331" t="n"/>
      <c r="AX332" s="331" t="n"/>
      <c r="AY332" s="331" t="n"/>
      <c r="AZ332" s="331" t="n"/>
      <c r="BA332" s="587" t="n"/>
      <c r="BB332" s="331" t="n"/>
      <c r="BC332" s="331" t="n"/>
      <c r="BD332" s="331" t="n"/>
      <c r="BE332" s="331" t="n"/>
      <c r="BF332" s="331" t="n"/>
      <c r="BG332" s="331" t="n"/>
      <c r="BH332" s="331" t="n"/>
      <c r="BI332" s="331" t="n"/>
      <c r="BJ332" s="331" t="n"/>
      <c r="BL332" s="331" t="n"/>
      <c r="BM332" s="588" t="n"/>
      <c r="BN332" s="584" t="n"/>
      <c r="BO332" s="584" t="n"/>
      <c r="BP332" s="584" t="n"/>
      <c r="BQ332" s="585" t="n"/>
      <c r="BR332" s="585" t="n"/>
      <c r="BS332" s="585" t="n"/>
      <c r="BT332" s="339" t="n"/>
      <c r="BU332" s="585" t="n"/>
      <c r="BV332" s="585" t="n"/>
      <c r="BW332" s="585" t="n"/>
      <c r="BX332" s="585" t="n"/>
      <c r="BY332" s="585" t="n"/>
      <c r="BZ332" s="585" t="n"/>
      <c r="CA332" s="589" t="n"/>
      <c r="CB332" s="589" t="n"/>
      <c r="CC332" s="589" t="n"/>
      <c r="CD332" s="590" t="n"/>
      <c r="CE332" s="589" t="n"/>
      <c r="CF332" s="589" t="n"/>
      <c r="CG332" s="589" t="n"/>
      <c r="CK332" s="585" t="n"/>
      <c r="CL332" s="585" t="n"/>
      <c r="CM332" s="585" t="n"/>
      <c r="CN332" s="585" t="n"/>
      <c r="CO332" s="585" t="n"/>
      <c r="CP332" s="585" t="n"/>
      <c r="CQ332" s="590" t="n"/>
      <c r="CR332" s="590" t="n"/>
      <c r="CS332" s="590" t="n"/>
      <c r="CT332" s="589" t="n"/>
      <c r="CU332" s="589" t="n"/>
      <c r="CV332" s="584" t="n"/>
      <c r="CW332" s="584" t="n"/>
      <c r="CX332" s="584" t="n"/>
      <c r="CY332" s="584" t="n"/>
      <c r="CZ332" s="591" t="n"/>
      <c r="DA332" s="584" t="n"/>
      <c r="DB332" s="584" t="n"/>
      <c r="DC332" s="584" t="n"/>
      <c r="DD332" s="584" t="n"/>
      <c r="DE332" s="696" t="n"/>
      <c r="DF332" s="696" t="n"/>
    </row>
    <row customFormat="1" r="333" s="584">
      <c r="G333" s="325" t="n"/>
      <c r="H333" s="666" t="n"/>
      <c r="K333" s="582" t="n"/>
      <c r="O333" s="583" t="n"/>
      <c r="P333" s="584" t="n"/>
      <c r="AK333" s="331" t="n"/>
      <c r="AO333" s="585" t="n"/>
      <c r="AP333" s="585" t="n"/>
      <c r="AQ333" s="585" t="n"/>
      <c r="AR333" s="586" t="n"/>
      <c r="AS333" s="331" t="n"/>
      <c r="AT333" s="331" t="n"/>
      <c r="AU333" s="331" t="n"/>
      <c r="AV333" s="331" t="n"/>
      <c r="AW333" s="331" t="n"/>
      <c r="AX333" s="331" t="n"/>
      <c r="AY333" s="331" t="n"/>
      <c r="AZ333" s="331" t="n"/>
      <c r="BA333" s="587" t="n"/>
      <c r="BB333" s="331" t="n"/>
      <c r="BC333" s="331" t="n"/>
      <c r="BD333" s="331" t="n"/>
      <c r="BE333" s="331" t="n"/>
      <c r="BF333" s="331" t="n"/>
      <c r="BG333" s="331" t="n"/>
      <c r="BH333" s="331" t="n"/>
      <c r="BI333" s="331" t="n"/>
      <c r="BJ333" s="331" t="n"/>
      <c r="BL333" s="331" t="n"/>
      <c r="BM333" s="588" t="n"/>
      <c r="BN333" s="584" t="n"/>
      <c r="BO333" s="584" t="n"/>
      <c r="BP333" s="584" t="n"/>
      <c r="BQ333" s="585" t="n"/>
      <c r="BR333" s="585" t="n"/>
      <c r="BS333" s="585" t="n"/>
      <c r="BT333" s="339" t="n"/>
      <c r="BU333" s="585" t="n"/>
      <c r="BV333" s="585" t="n"/>
      <c r="BW333" s="585" t="n"/>
      <c r="BX333" s="585" t="n"/>
      <c r="BY333" s="585" t="n"/>
      <c r="BZ333" s="585" t="n"/>
      <c r="CA333" s="589" t="n"/>
      <c r="CB333" s="589" t="n"/>
      <c r="CC333" s="589" t="n"/>
      <c r="CD333" s="590" t="n"/>
      <c r="CE333" s="589" t="n"/>
      <c r="CF333" s="589" t="n"/>
      <c r="CG333" s="589" t="n"/>
      <c r="CK333" s="585" t="n"/>
      <c r="CL333" s="585" t="n"/>
      <c r="CM333" s="585" t="n"/>
      <c r="CN333" s="585" t="n"/>
      <c r="CO333" s="585" t="n"/>
      <c r="CP333" s="585" t="n"/>
      <c r="CQ333" s="590" t="n"/>
      <c r="CR333" s="590" t="n"/>
      <c r="CS333" s="590" t="n"/>
      <c r="CT333" s="589" t="n"/>
      <c r="CU333" s="589" t="n"/>
      <c r="CV333" s="584" t="n"/>
      <c r="CW333" s="584" t="n"/>
      <c r="CX333" s="584" t="n"/>
      <c r="CY333" s="584" t="n"/>
      <c r="CZ333" s="591" t="n"/>
      <c r="DA333" s="584" t="n"/>
      <c r="DB333" s="584" t="n"/>
      <c r="DC333" s="584" t="n"/>
      <c r="DD333" s="584" t="n"/>
      <c r="DE333" s="696" t="n"/>
      <c r="DF333" s="696" t="n"/>
    </row>
    <row customFormat="1" r="334" s="584">
      <c r="G334" s="325" t="n"/>
      <c r="H334" s="666" t="n"/>
      <c r="K334" s="582" t="n"/>
      <c r="O334" s="583" t="n"/>
      <c r="P334" s="584" t="n"/>
      <c r="AK334" s="331" t="n"/>
      <c r="AO334" s="585" t="n"/>
      <c r="AP334" s="585" t="n"/>
      <c r="AQ334" s="585" t="n"/>
      <c r="AR334" s="586" t="n"/>
      <c r="AS334" s="331" t="n"/>
      <c r="AT334" s="331" t="n"/>
      <c r="AU334" s="331" t="n"/>
      <c r="AV334" s="331" t="n"/>
      <c r="AW334" s="331" t="n"/>
      <c r="AX334" s="331" t="n"/>
      <c r="AY334" s="331" t="n"/>
      <c r="AZ334" s="331" t="n"/>
      <c r="BA334" s="331" t="n"/>
      <c r="BB334" s="331" t="n"/>
      <c r="BC334" s="331" t="n"/>
      <c r="BD334" s="331" t="n"/>
      <c r="BE334" s="331" t="n"/>
      <c r="BF334" s="331" t="n"/>
      <c r="BG334" s="331" t="n"/>
      <c r="BH334" s="331" t="n"/>
      <c r="BI334" s="331" t="n"/>
      <c r="BJ334" s="331" t="n"/>
      <c r="BK334" s="331" t="n"/>
      <c r="BL334" s="331" t="n"/>
      <c r="BM334" s="588" t="n"/>
      <c r="BN334" s="584" t="n"/>
      <c r="BO334" s="584" t="n"/>
      <c r="BP334" s="584" t="n"/>
      <c r="BQ334" s="585" t="n"/>
      <c r="BR334" s="585" t="n"/>
      <c r="BS334" s="585" t="n"/>
      <c r="BT334" s="339" t="n"/>
      <c r="BU334" s="585" t="n"/>
      <c r="BV334" s="585" t="n"/>
      <c r="BW334" s="585" t="n"/>
      <c r="BX334" s="585" t="n"/>
      <c r="BY334" s="585" t="n"/>
      <c r="BZ334" s="585" t="n"/>
      <c r="CA334" s="589" t="n"/>
      <c r="CB334" s="589" t="n"/>
      <c r="CC334" s="589" t="n"/>
      <c r="CD334" s="590" t="n"/>
      <c r="CE334" s="589" t="n"/>
      <c r="CF334" s="589" t="n"/>
      <c r="CG334" s="589" t="n"/>
      <c r="CK334" s="585" t="n"/>
      <c r="CL334" s="585" t="n"/>
      <c r="CM334" s="585" t="n"/>
      <c r="CN334" s="585" t="n"/>
      <c r="CO334" s="585" t="n"/>
      <c r="CP334" s="585" t="n"/>
      <c r="CQ334" s="590" t="n"/>
      <c r="CR334" s="590" t="n"/>
      <c r="CS334" s="590" t="n"/>
      <c r="CT334" s="589" t="n"/>
      <c r="CU334" s="589" t="n"/>
      <c r="CV334" s="584" t="n"/>
      <c r="CW334" s="584" t="n"/>
      <c r="CX334" s="584" t="n"/>
      <c r="CY334" s="584" t="n"/>
      <c r="CZ334" s="591" t="n"/>
      <c r="DA334" s="584" t="n"/>
      <c r="DB334" s="584" t="n"/>
      <c r="DC334" s="584" t="n"/>
      <c r="DD334" s="584" t="n"/>
      <c r="DE334" s="696" t="n"/>
      <c r="DF334" s="696" t="n"/>
    </row>
    <row customFormat="1" r="335" s="584">
      <c r="G335" s="325" t="n"/>
      <c r="H335" s="666" t="n"/>
      <c r="K335" s="582" t="n"/>
      <c r="O335" s="583" t="n"/>
      <c r="P335" s="584" t="n"/>
      <c r="AK335" s="331" t="n"/>
      <c r="AO335" s="585" t="n"/>
      <c r="AP335" s="585" t="n"/>
      <c r="AQ335" s="585" t="n"/>
      <c r="AR335" s="586" t="n"/>
      <c r="AS335" s="331" t="n"/>
      <c r="AT335" s="331" t="n"/>
      <c r="AU335" s="331" t="n"/>
      <c r="AV335" s="331" t="n"/>
      <c r="AW335" s="331" t="n"/>
      <c r="AX335" s="331" t="n"/>
      <c r="AY335" s="331" t="n"/>
      <c r="AZ335" s="331" t="n"/>
      <c r="BA335" s="587" t="n"/>
      <c r="BB335" s="331" t="n"/>
      <c r="BC335" s="331" t="n"/>
      <c r="BD335" s="331" t="n"/>
      <c r="BE335" s="331" t="n"/>
      <c r="BF335" s="331" t="n"/>
      <c r="BG335" s="331" t="n"/>
      <c r="BH335" s="331" t="n"/>
      <c r="BI335" s="331" t="n"/>
      <c r="BJ335" s="331" t="n"/>
      <c r="BL335" s="331" t="n"/>
      <c r="BM335" s="588" t="n"/>
      <c r="BN335" s="584" t="n"/>
      <c r="BO335" s="584" t="n"/>
      <c r="BP335" s="584" t="n"/>
      <c r="BQ335" s="585" t="n"/>
      <c r="BR335" s="585" t="n"/>
      <c r="BS335" s="585" t="n"/>
      <c r="BT335" s="339" t="n"/>
      <c r="BU335" s="585" t="n"/>
      <c r="BV335" s="585" t="n"/>
      <c r="BW335" s="585" t="n"/>
      <c r="BX335" s="585" t="n"/>
      <c r="BY335" s="585" t="n"/>
      <c r="BZ335" s="585" t="n"/>
      <c r="CA335" s="589" t="n"/>
      <c r="CB335" s="589" t="n"/>
      <c r="CC335" s="589" t="n"/>
      <c r="CD335" s="590" t="n"/>
      <c r="CE335" s="589" t="n"/>
      <c r="CF335" s="589" t="n"/>
      <c r="CG335" s="589" t="n"/>
      <c r="CK335" s="585" t="n"/>
      <c r="CL335" s="585" t="n"/>
      <c r="CM335" s="585" t="n"/>
      <c r="CN335" s="585" t="n"/>
      <c r="CO335" s="585" t="n"/>
      <c r="CP335" s="585" t="n"/>
      <c r="CQ335" s="590" t="n"/>
      <c r="CR335" s="590" t="n"/>
      <c r="CS335" s="590" t="n"/>
      <c r="CT335" s="589" t="n"/>
      <c r="CU335" s="589" t="n"/>
      <c r="CV335" s="584" t="n"/>
      <c r="CW335" s="584" t="n"/>
      <c r="CX335" s="584" t="n"/>
      <c r="CY335" s="584" t="n"/>
      <c r="CZ335" s="591" t="n"/>
      <c r="DA335" s="584" t="n"/>
      <c r="DB335" s="584" t="n"/>
      <c r="DC335" s="584" t="n"/>
      <c r="DD335" s="584" t="n"/>
      <c r="DE335" s="696" t="n"/>
      <c r="DF335" s="696" t="n"/>
    </row>
    <row customFormat="1" r="336" s="584">
      <c r="G336" s="325" t="n"/>
      <c r="H336" s="666" t="n"/>
      <c r="K336" s="582" t="n"/>
      <c r="O336" s="583" t="n"/>
      <c r="P336" s="584" t="n"/>
      <c r="AK336" s="331" t="n"/>
      <c r="AO336" s="585" t="n"/>
      <c r="AP336" s="585" t="n"/>
      <c r="AQ336" s="585" t="n"/>
      <c r="AR336" s="586" t="n"/>
      <c r="AS336" s="331" t="n"/>
      <c r="AT336" s="331" t="n"/>
      <c r="AU336" s="331" t="n"/>
      <c r="AV336" s="331" t="n"/>
      <c r="AW336" s="331" t="n"/>
      <c r="AX336" s="331" t="n"/>
      <c r="AY336" s="331" t="n"/>
      <c r="AZ336" s="331" t="n"/>
      <c r="BA336" s="587" t="n"/>
      <c r="BB336" s="331" t="n"/>
      <c r="BC336" s="331" t="n"/>
      <c r="BD336" s="331" t="n"/>
      <c r="BE336" s="331" t="n"/>
      <c r="BF336" s="331" t="n"/>
      <c r="BG336" s="331" t="n"/>
      <c r="BH336" s="331" t="n"/>
      <c r="BI336" s="331" t="n"/>
      <c r="BJ336" s="331" t="n"/>
      <c r="BL336" s="331" t="n"/>
      <c r="BM336" s="588" t="n"/>
      <c r="BN336" s="584" t="n"/>
      <c r="BO336" s="584" t="n"/>
      <c r="BP336" s="584" t="n"/>
      <c r="BQ336" s="585" t="n"/>
      <c r="BR336" s="585" t="n"/>
      <c r="BS336" s="585" t="n"/>
      <c r="BT336" s="339" t="n"/>
      <c r="BU336" s="585" t="n"/>
      <c r="BV336" s="585" t="n"/>
      <c r="BW336" s="585" t="n"/>
      <c r="BX336" s="585" t="n"/>
      <c r="BY336" s="585" t="n"/>
      <c r="BZ336" s="585" t="n"/>
      <c r="CA336" s="589" t="n"/>
      <c r="CB336" s="589" t="n"/>
      <c r="CC336" s="589" t="n"/>
      <c r="CD336" s="590" t="n"/>
      <c r="CE336" s="589" t="n"/>
      <c r="CF336" s="589" t="n"/>
      <c r="CG336" s="589" t="n"/>
      <c r="CK336" s="585" t="n"/>
      <c r="CL336" s="585" t="n"/>
      <c r="CM336" s="585" t="n"/>
      <c r="CN336" s="585" t="n"/>
      <c r="CO336" s="585" t="n"/>
      <c r="CP336" s="585" t="n"/>
      <c r="CQ336" s="590" t="n"/>
      <c r="CR336" s="590" t="n"/>
      <c r="CS336" s="590" t="n"/>
      <c r="CT336" s="589" t="n"/>
      <c r="CU336" s="589" t="n"/>
      <c r="CV336" s="584" t="n"/>
      <c r="CW336" s="584" t="n"/>
      <c r="CX336" s="584" t="n"/>
      <c r="CY336" s="584" t="n"/>
      <c r="CZ336" s="591" t="n"/>
      <c r="DA336" s="584" t="n"/>
      <c r="DB336" s="584" t="n"/>
      <c r="DC336" s="584" t="n"/>
      <c r="DD336" s="584" t="n"/>
      <c r="DE336" s="696" t="n"/>
      <c r="DF336" s="696" t="n"/>
    </row>
    <row customFormat="1" r="337" s="584">
      <c r="G337" s="325" t="n"/>
      <c r="H337" s="666" t="n"/>
      <c r="K337" s="582" t="n"/>
      <c r="O337" s="583" t="n"/>
      <c r="P337" s="584" t="n"/>
      <c r="AK337" s="331" t="n"/>
      <c r="AO337" s="585" t="n"/>
      <c r="AP337" s="585" t="n"/>
      <c r="AQ337" s="585" t="n"/>
      <c r="AR337" s="586" t="n"/>
      <c r="AS337" s="331" t="n"/>
      <c r="AT337" s="331" t="n"/>
      <c r="AU337" s="331" t="n"/>
      <c r="AV337" s="331" t="n"/>
      <c r="AW337" s="331" t="n"/>
      <c r="AX337" s="331" t="n"/>
      <c r="AY337" s="331" t="n"/>
      <c r="AZ337" s="331" t="n"/>
      <c r="BA337" s="587" t="n"/>
      <c r="BB337" s="331" t="n"/>
      <c r="BC337" s="331" t="n"/>
      <c r="BD337" s="331" t="n"/>
      <c r="BE337" s="331" t="n"/>
      <c r="BF337" s="331" t="n"/>
      <c r="BG337" s="331" t="n"/>
      <c r="BH337" s="331" t="n"/>
      <c r="BI337" s="331" t="n"/>
      <c r="BJ337" s="331" t="n"/>
      <c r="BL337" s="331" t="n"/>
      <c r="BM337" s="588" t="n"/>
      <c r="BN337" s="584" t="n"/>
      <c r="BO337" s="584" t="n"/>
      <c r="BP337" s="584" t="n"/>
      <c r="BQ337" s="585" t="n"/>
      <c r="BR337" s="585" t="n"/>
      <c r="BS337" s="585" t="n"/>
      <c r="BT337" s="339" t="n"/>
      <c r="BU337" s="585" t="n"/>
      <c r="BV337" s="585" t="n"/>
      <c r="BW337" s="585" t="n"/>
      <c r="BX337" s="585" t="n"/>
      <c r="BY337" s="585" t="n"/>
      <c r="BZ337" s="585" t="n"/>
      <c r="CA337" s="589" t="n"/>
      <c r="CB337" s="589" t="n"/>
      <c r="CC337" s="589" t="n"/>
      <c r="CD337" s="590" t="n"/>
      <c r="CE337" s="589" t="n"/>
      <c r="CF337" s="589" t="n"/>
      <c r="CG337" s="589" t="n"/>
      <c r="CK337" s="585" t="n"/>
      <c r="CL337" s="585" t="n"/>
      <c r="CM337" s="585" t="n"/>
      <c r="CN337" s="585" t="n"/>
      <c r="CO337" s="585" t="n"/>
      <c r="CP337" s="585" t="n"/>
      <c r="CQ337" s="590" t="n"/>
      <c r="CR337" s="590" t="n"/>
      <c r="CS337" s="590" t="n"/>
      <c r="CT337" s="589" t="n"/>
      <c r="CU337" s="589" t="n"/>
      <c r="CV337" s="584" t="n"/>
      <c r="CW337" s="584" t="n"/>
      <c r="CX337" s="584" t="n"/>
      <c r="CY337" s="584" t="n"/>
      <c r="CZ337" s="591" t="n"/>
      <c r="DA337" s="584" t="n"/>
      <c r="DB337" s="584" t="n"/>
      <c r="DC337" s="584" t="n"/>
      <c r="DD337" s="584" t="n"/>
      <c r="DE337" s="696" t="n"/>
      <c r="DF337" s="696" t="n"/>
    </row>
    <row customFormat="1" r="338" s="584">
      <c r="G338" s="325" t="n"/>
      <c r="H338" s="666" t="n"/>
      <c r="K338" s="582" t="n"/>
      <c r="O338" s="583" t="n"/>
      <c r="P338" s="584" t="n"/>
      <c r="AK338" s="331" t="n"/>
      <c r="AO338" s="585" t="n"/>
      <c r="AP338" s="585" t="n"/>
      <c r="AQ338" s="585" t="n"/>
      <c r="AR338" s="586" t="n"/>
      <c r="AS338" s="331" t="n"/>
      <c r="AT338" s="331" t="n"/>
      <c r="AU338" s="331" t="n"/>
      <c r="AV338" s="331" t="n"/>
      <c r="AW338" s="331" t="n"/>
      <c r="AX338" s="331" t="n"/>
      <c r="AY338" s="331" t="n"/>
      <c r="AZ338" s="331" t="n"/>
      <c r="BA338" s="587" t="n"/>
      <c r="BB338" s="331" t="n"/>
      <c r="BC338" s="331" t="n"/>
      <c r="BD338" s="331" t="n"/>
      <c r="BE338" s="331" t="n"/>
      <c r="BF338" s="331" t="n"/>
      <c r="BG338" s="331" t="n"/>
      <c r="BH338" s="331" t="n"/>
      <c r="BI338" s="331" t="n"/>
      <c r="BJ338" s="331" t="n"/>
      <c r="BL338" s="331" t="n"/>
      <c r="BM338" s="588" t="n"/>
      <c r="BN338" s="584" t="n"/>
      <c r="BO338" s="584" t="n"/>
      <c r="BP338" s="584" t="n"/>
      <c r="BQ338" s="585" t="n"/>
      <c r="BR338" s="585" t="n"/>
      <c r="BS338" s="585" t="n"/>
      <c r="BT338" s="339" t="n"/>
      <c r="BU338" s="585" t="n"/>
      <c r="BV338" s="585" t="n"/>
      <c r="BW338" s="585" t="n"/>
      <c r="BX338" s="585" t="n"/>
      <c r="BY338" s="585" t="n"/>
      <c r="BZ338" s="585" t="n"/>
      <c r="CA338" s="589" t="n"/>
      <c r="CB338" s="589" t="n"/>
      <c r="CC338" s="589" t="n"/>
      <c r="CD338" s="590" t="n"/>
      <c r="CE338" s="589" t="n"/>
      <c r="CF338" s="589" t="n"/>
      <c r="CG338" s="589" t="n"/>
      <c r="CK338" s="585" t="n"/>
      <c r="CL338" s="585" t="n"/>
      <c r="CM338" s="585" t="n"/>
      <c r="CN338" s="585" t="n"/>
      <c r="CO338" s="585" t="n"/>
      <c r="CP338" s="585" t="n"/>
      <c r="CQ338" s="590" t="n"/>
      <c r="CR338" s="590" t="n"/>
      <c r="CS338" s="590" t="n"/>
      <c r="CT338" s="589" t="n"/>
      <c r="CU338" s="589" t="n"/>
      <c r="CV338" s="584" t="n"/>
      <c r="CW338" s="584" t="n"/>
      <c r="CX338" s="584" t="n"/>
      <c r="CY338" s="584" t="n"/>
      <c r="CZ338" s="591" t="n"/>
      <c r="DA338" s="584" t="n"/>
      <c r="DB338" s="584" t="n"/>
      <c r="DC338" s="584" t="n"/>
      <c r="DD338" s="584" t="n"/>
      <c r="DE338" s="696" t="n"/>
      <c r="DF338" s="696" t="n"/>
    </row>
    <row customFormat="1" r="339" s="584">
      <c r="G339" s="325" t="n"/>
      <c r="H339" s="666" t="n"/>
      <c r="K339" s="582" t="n"/>
      <c r="O339" s="583" t="n"/>
      <c r="P339" s="584" t="n"/>
      <c r="AK339" s="331" t="n"/>
      <c r="AO339" s="585" t="n"/>
      <c r="AP339" s="585" t="n"/>
      <c r="AQ339" s="585" t="n"/>
      <c r="AR339" s="586" t="n"/>
      <c r="AS339" s="331" t="n"/>
      <c r="AT339" s="331" t="n"/>
      <c r="AU339" s="331" t="n"/>
      <c r="AV339" s="331" t="n"/>
      <c r="AW339" s="331" t="n"/>
      <c r="AX339" s="331" t="n"/>
      <c r="AY339" s="331" t="n"/>
      <c r="AZ339" s="331" t="n"/>
      <c r="BA339" s="587" t="n"/>
      <c r="BB339" s="331" t="n"/>
      <c r="BC339" s="331" t="n"/>
      <c r="BD339" s="331" t="n"/>
      <c r="BE339" s="331" t="n"/>
      <c r="BF339" s="331" t="n"/>
      <c r="BG339" s="331" t="n"/>
      <c r="BH339" s="331" t="n"/>
      <c r="BI339" s="331" t="n"/>
      <c r="BJ339" s="331" t="n"/>
      <c r="BL339" s="331" t="n"/>
      <c r="BM339" s="588" t="n"/>
      <c r="BN339" s="584" t="n"/>
      <c r="BO339" s="584" t="n"/>
      <c r="BP339" s="584" t="n"/>
      <c r="BQ339" s="585" t="n"/>
      <c r="BR339" s="585" t="n"/>
      <c r="BS339" s="585" t="n"/>
      <c r="BT339" s="339" t="n"/>
      <c r="BU339" s="585" t="n"/>
      <c r="BV339" s="585" t="n"/>
      <c r="BW339" s="585" t="n"/>
      <c r="BX339" s="585" t="n"/>
      <c r="BY339" s="585" t="n"/>
      <c r="BZ339" s="585" t="n"/>
      <c r="CA339" s="589" t="n"/>
      <c r="CB339" s="589" t="n"/>
      <c r="CC339" s="589" t="n"/>
      <c r="CD339" s="590" t="n"/>
      <c r="CE339" s="589" t="n"/>
      <c r="CF339" s="589" t="n"/>
      <c r="CG339" s="589" t="n"/>
      <c r="CK339" s="585" t="n"/>
      <c r="CL339" s="585" t="n"/>
      <c r="CM339" s="585" t="n"/>
      <c r="CN339" s="585" t="n"/>
      <c r="CO339" s="585" t="n"/>
      <c r="CP339" s="585" t="n"/>
      <c r="CQ339" s="590" t="n"/>
      <c r="CR339" s="590" t="n"/>
      <c r="CS339" s="590" t="n"/>
      <c r="CT339" s="589" t="n"/>
      <c r="CU339" s="589" t="n"/>
      <c r="CV339" s="584" t="n"/>
      <c r="CW339" s="584" t="n"/>
      <c r="CX339" s="584" t="n"/>
      <c r="CY339" s="584" t="n"/>
      <c r="CZ339" s="591" t="n"/>
      <c r="DA339" s="584" t="n"/>
      <c r="DB339" s="584" t="n"/>
      <c r="DC339" s="584" t="n"/>
      <c r="DD339" s="584" t="n"/>
      <c r="DE339" s="696" t="n"/>
      <c r="DF339" s="696" t="n"/>
    </row>
    <row customFormat="1" r="340" s="584">
      <c r="G340" s="325" t="n"/>
      <c r="H340" s="666" t="n"/>
      <c r="K340" s="582" t="n"/>
      <c r="O340" s="583" t="n"/>
      <c r="P340" s="584" t="n"/>
      <c r="AK340" s="331" t="n"/>
      <c r="AO340" s="585" t="n"/>
      <c r="AP340" s="585" t="n"/>
      <c r="AQ340" s="585" t="n"/>
      <c r="AR340" s="586" t="n"/>
      <c r="AS340" s="331" t="n"/>
      <c r="AT340" s="331" t="n"/>
      <c r="AU340" s="331" t="n"/>
      <c r="AV340" s="331" t="n"/>
      <c r="AW340" s="331" t="n"/>
      <c r="AX340" s="331" t="n"/>
      <c r="AY340" s="331" t="n"/>
      <c r="AZ340" s="331" t="n"/>
      <c r="BA340" s="587" t="n"/>
      <c r="BB340" s="331" t="n"/>
      <c r="BC340" s="331" t="n"/>
      <c r="BD340" s="331" t="n"/>
      <c r="BE340" s="331" t="n"/>
      <c r="BF340" s="331" t="n"/>
      <c r="BG340" s="331" t="n"/>
      <c r="BH340" s="331" t="n"/>
      <c r="BI340" s="331" t="n"/>
      <c r="BJ340" s="331" t="n"/>
      <c r="BL340" s="331" t="n"/>
      <c r="BM340" s="588" t="n"/>
      <c r="BN340" s="584" t="n"/>
      <c r="BO340" s="584" t="n"/>
      <c r="BP340" s="584" t="n"/>
      <c r="BQ340" s="585" t="n"/>
      <c r="BR340" s="585" t="n"/>
      <c r="BS340" s="585" t="n"/>
      <c r="BT340" s="339" t="n"/>
      <c r="BU340" s="585" t="n"/>
      <c r="BV340" s="585" t="n"/>
      <c r="BW340" s="585" t="n"/>
      <c r="BX340" s="585" t="n"/>
      <c r="BY340" s="585" t="n"/>
      <c r="BZ340" s="585" t="n"/>
      <c r="CA340" s="589" t="n"/>
      <c r="CB340" s="589" t="n"/>
      <c r="CC340" s="589" t="n"/>
      <c r="CD340" s="590" t="n"/>
      <c r="CE340" s="589" t="n"/>
      <c r="CF340" s="589" t="n"/>
      <c r="CG340" s="589" t="n"/>
      <c r="CK340" s="585" t="n"/>
      <c r="CL340" s="585" t="n"/>
      <c r="CM340" s="585" t="n"/>
      <c r="CN340" s="585" t="n"/>
      <c r="CO340" s="585" t="n"/>
      <c r="CP340" s="585" t="n"/>
      <c r="CQ340" s="590" t="n"/>
      <c r="CR340" s="590" t="n"/>
      <c r="CS340" s="590" t="n"/>
      <c r="CT340" s="589" t="n"/>
      <c r="CU340" s="589" t="n"/>
      <c r="CV340" s="584" t="n"/>
      <c r="CW340" s="584" t="n"/>
      <c r="CX340" s="584" t="n"/>
      <c r="CY340" s="584" t="n"/>
      <c r="CZ340" s="591" t="n"/>
      <c r="DA340" s="584" t="n"/>
      <c r="DB340" s="584" t="n"/>
      <c r="DC340" s="584" t="n"/>
      <c r="DD340" s="584" t="n"/>
      <c r="DE340" s="696" t="n"/>
      <c r="DF340" s="696" t="n"/>
    </row>
    <row customFormat="1" r="341" s="584">
      <c r="G341" s="325" t="n"/>
      <c r="H341" s="666" t="n"/>
      <c r="K341" s="582" t="n"/>
      <c r="O341" s="583" t="n"/>
      <c r="P341" s="584" t="n"/>
      <c r="AK341" s="331" t="n"/>
      <c r="AO341" s="585" t="n"/>
      <c r="AP341" s="585" t="n"/>
      <c r="AQ341" s="585" t="n"/>
      <c r="AR341" s="586" t="n"/>
      <c r="AS341" s="331" t="n"/>
      <c r="AT341" s="331" t="n"/>
      <c r="AU341" s="331" t="n"/>
      <c r="AV341" s="331" t="n"/>
      <c r="AW341" s="331" t="n"/>
      <c r="AX341" s="331" t="n"/>
      <c r="AY341" s="331" t="n"/>
      <c r="AZ341" s="331" t="n"/>
      <c r="BA341" s="587" t="n"/>
      <c r="BB341" s="331" t="n"/>
      <c r="BC341" s="331" t="n"/>
      <c r="BD341" s="331" t="n"/>
      <c r="BE341" s="331" t="n"/>
      <c r="BF341" s="331" t="n"/>
      <c r="BG341" s="331" t="n"/>
      <c r="BH341" s="331" t="n"/>
      <c r="BI341" s="331" t="n"/>
      <c r="BJ341" s="331" t="n"/>
      <c r="BL341" s="331" t="n"/>
      <c r="BM341" s="588" t="n"/>
      <c r="BN341" s="584" t="n"/>
      <c r="BO341" s="584" t="n"/>
      <c r="BP341" s="584" t="n"/>
      <c r="BQ341" s="585" t="n"/>
      <c r="BR341" s="585" t="n"/>
      <c r="BS341" s="585" t="n"/>
      <c r="BT341" s="339" t="n"/>
      <c r="BU341" s="585" t="n"/>
      <c r="BV341" s="585" t="n"/>
      <c r="BW341" s="585" t="n"/>
      <c r="BX341" s="585" t="n"/>
      <c r="BY341" s="585" t="n"/>
      <c r="BZ341" s="585" t="n"/>
      <c r="CA341" s="589" t="n"/>
      <c r="CB341" s="589" t="n"/>
      <c r="CC341" s="589" t="n"/>
      <c r="CD341" s="590" t="n"/>
      <c r="CE341" s="589" t="n"/>
      <c r="CF341" s="589" t="n"/>
      <c r="CG341" s="589" t="n"/>
      <c r="CK341" s="585" t="n"/>
      <c r="CL341" s="585" t="n"/>
      <c r="CM341" s="585" t="n"/>
      <c r="CN341" s="585" t="n"/>
      <c r="CO341" s="585" t="n"/>
      <c r="CP341" s="585" t="n"/>
      <c r="CQ341" s="590" t="n"/>
      <c r="CR341" s="590" t="n"/>
      <c r="CS341" s="590" t="n"/>
      <c r="CT341" s="589" t="n"/>
      <c r="CU341" s="589" t="n"/>
      <c r="CV341" s="584" t="n"/>
      <c r="CW341" s="584" t="n"/>
      <c r="CX341" s="584" t="n"/>
      <c r="CY341" s="584" t="n"/>
      <c r="CZ341" s="591" t="n"/>
      <c r="DA341" s="584" t="n"/>
      <c r="DB341" s="584" t="n"/>
      <c r="DC341" s="584" t="n"/>
      <c r="DD341" s="584" t="n"/>
      <c r="DE341" s="696" t="n"/>
      <c r="DF341" s="696" t="n"/>
    </row>
    <row customFormat="1" r="342" s="584">
      <c r="G342" s="325" t="n"/>
      <c r="H342" s="666" t="n"/>
      <c r="K342" s="582" t="n"/>
      <c r="O342" s="583" t="n"/>
      <c r="P342" s="584" t="n"/>
      <c r="AK342" s="331" t="n"/>
      <c r="AO342" s="585" t="n"/>
      <c r="AP342" s="585" t="n"/>
      <c r="AQ342" s="585" t="n"/>
      <c r="AR342" s="586" t="n"/>
      <c r="AS342" s="331" t="n"/>
      <c r="AT342" s="331" t="n"/>
      <c r="AU342" s="331" t="n"/>
      <c r="AV342" s="331" t="n"/>
      <c r="AW342" s="331" t="n"/>
      <c r="AX342" s="331" t="n"/>
      <c r="AY342" s="331" t="n"/>
      <c r="AZ342" s="331" t="n"/>
      <c r="BA342" s="587" t="n"/>
      <c r="BB342" s="331" t="n"/>
      <c r="BC342" s="331" t="n"/>
      <c r="BD342" s="331" t="n"/>
      <c r="BE342" s="331" t="n"/>
      <c r="BF342" s="331" t="n"/>
      <c r="BG342" s="331" t="n"/>
      <c r="BH342" s="331" t="n"/>
      <c r="BI342" s="331" t="n"/>
      <c r="BJ342" s="331" t="n"/>
      <c r="BL342" s="331" t="n"/>
      <c r="BM342" s="588" t="n"/>
      <c r="BN342" s="584" t="n"/>
      <c r="BO342" s="584" t="n"/>
      <c r="BP342" s="584" t="n"/>
      <c r="BQ342" s="585" t="n"/>
      <c r="BR342" s="585" t="n"/>
      <c r="BS342" s="585" t="n"/>
      <c r="BT342" s="339" t="n"/>
      <c r="BU342" s="585" t="n"/>
      <c r="BV342" s="585" t="n"/>
      <c r="BW342" s="585" t="n"/>
      <c r="BX342" s="585" t="n"/>
      <c r="BY342" s="585" t="n"/>
      <c r="BZ342" s="585" t="n"/>
      <c r="CA342" s="589" t="n"/>
      <c r="CB342" s="589" t="n"/>
      <c r="CC342" s="589" t="n"/>
      <c r="CD342" s="590" t="n"/>
      <c r="CE342" s="589" t="n"/>
      <c r="CF342" s="589" t="n"/>
      <c r="CG342" s="589" t="n"/>
      <c r="CK342" s="585" t="n"/>
      <c r="CL342" s="585" t="n"/>
      <c r="CM342" s="585" t="n"/>
      <c r="CN342" s="585" t="n"/>
      <c r="CO342" s="585" t="n"/>
      <c r="CP342" s="585" t="n"/>
      <c r="CQ342" s="590" t="n"/>
      <c r="CR342" s="590" t="n"/>
      <c r="CS342" s="590" t="n"/>
      <c r="CT342" s="589" t="n"/>
      <c r="CU342" s="589" t="n"/>
      <c r="CV342" s="584" t="n"/>
      <c r="CW342" s="584" t="n"/>
      <c r="CX342" s="584" t="n"/>
      <c r="CY342" s="584" t="n"/>
      <c r="CZ342" s="591" t="n"/>
      <c r="DA342" s="584" t="n"/>
      <c r="DB342" s="584" t="n"/>
      <c r="DC342" s="584" t="n"/>
      <c r="DD342" s="584" t="n"/>
      <c r="DE342" s="696" t="n"/>
      <c r="DF342" s="696" t="n"/>
    </row>
    <row customFormat="1" r="343" s="584">
      <c r="G343" s="325" t="n"/>
      <c r="H343" s="666" t="n"/>
      <c r="K343" s="582" t="n"/>
      <c r="O343" s="583" t="n"/>
      <c r="P343" s="584" t="n"/>
      <c r="AK343" s="331" t="n"/>
      <c r="AO343" s="585" t="n"/>
      <c r="AP343" s="585" t="n"/>
      <c r="AQ343" s="585" t="n"/>
      <c r="AR343" s="586" t="n"/>
      <c r="AS343" s="331" t="n"/>
      <c r="AT343" s="331" t="n"/>
      <c r="AU343" s="331" t="n"/>
      <c r="AV343" s="331" t="n"/>
      <c r="AW343" s="331" t="n"/>
      <c r="AX343" s="331" t="n"/>
      <c r="AY343" s="331" t="n"/>
      <c r="AZ343" s="331" t="n"/>
      <c r="BA343" s="587" t="n"/>
      <c r="BB343" s="331" t="n"/>
      <c r="BC343" s="331" t="n"/>
      <c r="BD343" s="331" t="n"/>
      <c r="BE343" s="331" t="n"/>
      <c r="BF343" s="331" t="n"/>
      <c r="BG343" s="331" t="n"/>
      <c r="BH343" s="331" t="n"/>
      <c r="BI343" s="331" t="n"/>
      <c r="BJ343" s="331" t="n"/>
      <c r="BL343" s="331" t="n"/>
      <c r="BM343" s="588" t="n"/>
      <c r="BN343" s="584" t="n"/>
      <c r="BO343" s="584" t="n"/>
      <c r="BP343" s="584" t="n"/>
      <c r="BQ343" s="585" t="n"/>
      <c r="BR343" s="585" t="n"/>
      <c r="BS343" s="585" t="n"/>
      <c r="BT343" s="339" t="n"/>
      <c r="BU343" s="585" t="n"/>
      <c r="BV343" s="585" t="n"/>
      <c r="BW343" s="585" t="n"/>
      <c r="BX343" s="585" t="n"/>
      <c r="BY343" s="585" t="n"/>
      <c r="BZ343" s="585" t="n"/>
      <c r="CA343" s="589" t="n"/>
      <c r="CB343" s="589" t="n"/>
      <c r="CC343" s="589" t="n"/>
      <c r="CD343" s="590" t="n"/>
      <c r="CE343" s="589" t="n"/>
      <c r="CF343" s="589" t="n"/>
      <c r="CG343" s="589" t="n"/>
      <c r="CK343" s="585" t="n"/>
      <c r="CL343" s="585" t="n"/>
      <c r="CM343" s="585" t="n"/>
      <c r="CN343" s="585" t="n"/>
      <c r="CO343" s="585" t="n"/>
      <c r="CP343" s="585" t="n"/>
      <c r="CQ343" s="590" t="n"/>
      <c r="CR343" s="590" t="n"/>
      <c r="CS343" s="590" t="n"/>
      <c r="CT343" s="589" t="n"/>
      <c r="CU343" s="589" t="n"/>
      <c r="CV343" s="584" t="n"/>
      <c r="CW343" s="584" t="n"/>
      <c r="CX343" s="584" t="n"/>
      <c r="CY343" s="584" t="n"/>
      <c r="CZ343" s="591" t="n"/>
      <c r="DA343" s="584" t="n"/>
      <c r="DB343" s="584" t="n"/>
      <c r="DC343" s="584" t="n"/>
      <c r="DD343" s="584" t="n"/>
      <c r="DE343" s="696" t="n"/>
      <c r="DF343" s="696" t="n"/>
    </row>
    <row customFormat="1" r="344" s="584">
      <c r="G344" s="325" t="n"/>
      <c r="H344" s="666" t="n"/>
      <c r="K344" s="582" t="n"/>
      <c r="O344" s="583" t="n"/>
      <c r="P344" s="584" t="n"/>
      <c r="AK344" s="331" t="n"/>
      <c r="AO344" s="585" t="n"/>
      <c r="AP344" s="585" t="n"/>
      <c r="AQ344" s="585" t="n"/>
      <c r="AR344" s="586" t="n"/>
      <c r="AS344" s="331" t="n"/>
      <c r="AT344" s="331" t="n"/>
      <c r="AU344" s="331" t="n"/>
      <c r="AV344" s="331" t="n"/>
      <c r="AW344" s="331" t="n"/>
      <c r="AX344" s="331" t="n"/>
      <c r="AY344" s="331" t="n"/>
      <c r="AZ344" s="331" t="n"/>
      <c r="BA344" s="587" t="n"/>
      <c r="BB344" s="331" t="n"/>
      <c r="BC344" s="331" t="n"/>
      <c r="BD344" s="331" t="n"/>
      <c r="BE344" s="331" t="n"/>
      <c r="BF344" s="331" t="n"/>
      <c r="BG344" s="331" t="n"/>
      <c r="BH344" s="331" t="n"/>
      <c r="BI344" s="331" t="n"/>
      <c r="BJ344" s="331" t="n"/>
      <c r="BL344" s="331" t="n"/>
      <c r="BM344" s="588" t="n"/>
      <c r="BN344" s="584" t="n"/>
      <c r="BO344" s="584" t="n"/>
      <c r="BP344" s="584" t="n"/>
      <c r="BQ344" s="585" t="n"/>
      <c r="BR344" s="585" t="inlineStr">
        <is>
          <t xml:space="preserve"> </t>
        </is>
      </c>
      <c r="BS344" s="585" t="n"/>
      <c r="BT344" s="339" t="n"/>
      <c r="BU344" s="585" t="n"/>
      <c r="BV344" s="585" t="n"/>
      <c r="BW344" s="585" t="n"/>
      <c r="BX344" s="585" t="n"/>
      <c r="BY344" s="585" t="n"/>
      <c r="BZ344" s="585" t="n"/>
      <c r="CA344" s="589" t="n"/>
      <c r="CB344" s="589" t="n"/>
      <c r="CC344" s="589" t="n"/>
      <c r="CD344" s="590" t="n"/>
      <c r="CE344" s="589" t="n"/>
      <c r="CF344" s="589" t="n"/>
      <c r="CG344" s="589" t="n"/>
      <c r="CK344" s="585" t="n"/>
      <c r="CL344" s="585" t="n"/>
      <c r="CM344" s="585" t="n"/>
      <c r="CN344" s="585" t="n"/>
      <c r="CO344" s="585" t="n"/>
      <c r="CP344" s="585" t="n"/>
      <c r="CQ344" s="590" t="n"/>
      <c r="CR344" s="590" t="n"/>
      <c r="CS344" s="590" t="n"/>
      <c r="CT344" s="589" t="n"/>
      <c r="CU344" s="589" t="n"/>
      <c r="CV344" s="584" t="n"/>
      <c r="CW344" s="584" t="n"/>
      <c r="CX344" s="584" t="n"/>
      <c r="CY344" s="584" t="n"/>
      <c r="CZ344" s="591" t="n"/>
      <c r="DA344" s="584" t="n"/>
      <c r="DB344" s="584" t="n"/>
      <c r="DC344" s="584" t="n"/>
      <c r="DD344" s="584" t="n"/>
      <c r="DE344" s="696" t="n"/>
      <c r="DF344" s="696" t="n"/>
    </row>
    <row customFormat="1" r="345" s="584">
      <c r="G345" s="325" t="n"/>
      <c r="H345" s="666" t="n"/>
      <c r="K345" s="582" t="n"/>
      <c r="O345" s="583" t="n"/>
      <c r="P345" s="584" t="n"/>
      <c r="AK345" s="331" t="n"/>
      <c r="AO345" s="585" t="n"/>
      <c r="AP345" s="585" t="n"/>
      <c r="AQ345" s="585" t="n"/>
      <c r="AR345" s="586" t="n"/>
      <c r="AS345" s="331" t="n"/>
      <c r="AT345" s="331" t="n"/>
      <c r="AU345" s="331" t="n"/>
      <c r="AV345" s="331" t="n"/>
      <c r="AW345" s="331" t="n"/>
      <c r="AX345" s="331" t="n"/>
      <c r="AY345" s="331" t="n"/>
      <c r="AZ345" s="331" t="n"/>
      <c r="BA345" s="587" t="n"/>
      <c r="BB345" s="331" t="n"/>
      <c r="BC345" s="331" t="n"/>
      <c r="BD345" s="331" t="n"/>
      <c r="BE345" s="331" t="n"/>
      <c r="BF345" s="331" t="n"/>
      <c r="BG345" s="331" t="n"/>
      <c r="BH345" s="331" t="n"/>
      <c r="BI345" s="331" t="n"/>
      <c r="BJ345" s="331" t="n"/>
      <c r="BL345" s="331" t="n"/>
      <c r="BM345" s="588" t="n"/>
      <c r="BN345" s="584" t="n"/>
      <c r="BO345" s="584" t="n"/>
      <c r="BP345" s="584" t="n"/>
      <c r="BQ345" s="585" t="n"/>
      <c r="BR345" s="585" t="n"/>
      <c r="BS345" s="585" t="n"/>
      <c r="BT345" s="339" t="n"/>
      <c r="BU345" s="585" t="n"/>
      <c r="BV345" s="585" t="n"/>
      <c r="BW345" s="585" t="n"/>
      <c r="BX345" s="585" t="n"/>
      <c r="BY345" s="585" t="n"/>
      <c r="BZ345" s="585" t="n"/>
      <c r="CA345" s="589" t="n"/>
      <c r="CB345" s="589" t="n"/>
      <c r="CC345" s="589" t="n"/>
      <c r="CD345" s="590" t="n"/>
      <c r="CE345" s="589" t="n"/>
      <c r="CF345" s="589" t="n"/>
      <c r="CG345" s="589" t="n"/>
      <c r="CK345" s="585" t="n"/>
      <c r="CL345" s="585" t="n"/>
      <c r="CM345" s="585" t="n"/>
      <c r="CN345" s="585" t="n"/>
      <c r="CO345" s="585" t="n"/>
      <c r="CP345" s="585" t="n"/>
      <c r="CQ345" s="590" t="n"/>
      <c r="CR345" s="590" t="n"/>
      <c r="CS345" s="590" t="n"/>
      <c r="CT345" s="589" t="n"/>
      <c r="CU345" s="589" t="n"/>
      <c r="CV345" s="584" t="n"/>
      <c r="CW345" s="584" t="n"/>
      <c r="CX345" s="584" t="n"/>
      <c r="CY345" s="584" t="n"/>
      <c r="CZ345" s="591" t="n"/>
      <c r="DA345" s="584" t="n"/>
      <c r="DB345" s="584" t="n"/>
      <c r="DC345" s="584" t="n"/>
      <c r="DD345" s="584" t="n"/>
      <c r="DE345" s="696" t="n"/>
      <c r="DF345" s="696" t="n"/>
    </row>
    <row customFormat="1" r="346" s="584">
      <c r="G346" s="325" t="n"/>
      <c r="H346" s="666" t="n"/>
      <c r="K346" s="582" t="n"/>
      <c r="O346" s="583" t="n"/>
      <c r="P346" s="584" t="n"/>
      <c r="AK346" s="331" t="n"/>
      <c r="AO346" s="585" t="n"/>
      <c r="AP346" s="585" t="n"/>
      <c r="AQ346" s="585" t="n"/>
      <c r="AR346" s="586" t="n"/>
      <c r="AS346" s="331" t="n"/>
      <c r="AT346" s="331" t="n"/>
      <c r="AU346" s="331" t="n"/>
      <c r="AV346" s="331" t="n"/>
      <c r="AW346" s="331" t="n"/>
      <c r="AX346" s="331" t="n"/>
      <c r="AY346" s="331" t="n"/>
      <c r="AZ346" s="331" t="n"/>
      <c r="BA346" s="587" t="n"/>
      <c r="BB346" s="331" t="n"/>
      <c r="BC346" s="331" t="n"/>
      <c r="BD346" s="331" t="n"/>
      <c r="BE346" s="331" t="n"/>
      <c r="BF346" s="331" t="n"/>
      <c r="BG346" s="331" t="n"/>
      <c r="BH346" s="331" t="n"/>
      <c r="BI346" s="331" t="n"/>
      <c r="BJ346" s="331" t="n"/>
      <c r="BL346" s="331" t="n"/>
      <c r="BM346" s="588" t="n"/>
      <c r="BN346" s="584" t="n"/>
      <c r="BO346" s="584" t="n"/>
      <c r="BP346" s="584" t="n"/>
      <c r="BQ346" s="585" t="n"/>
      <c r="BR346" s="585" t="n"/>
      <c r="BS346" s="585" t="n"/>
      <c r="BT346" s="339" t="n"/>
      <c r="BU346" s="585" t="n"/>
      <c r="BV346" s="585" t="n"/>
      <c r="BW346" s="585" t="n"/>
      <c r="BX346" s="585" t="n"/>
      <c r="BY346" s="585" t="n"/>
      <c r="BZ346" s="585" t="n"/>
      <c r="CA346" s="589" t="n"/>
      <c r="CB346" s="589" t="n"/>
      <c r="CC346" s="589" t="n"/>
      <c r="CD346" s="590" t="n"/>
      <c r="CE346" s="589" t="n"/>
      <c r="CF346" s="589" t="n"/>
      <c r="CG346" s="589" t="n"/>
      <c r="CK346" s="585" t="n"/>
      <c r="CL346" s="585" t="n"/>
      <c r="CM346" s="585" t="n"/>
      <c r="CN346" s="585" t="n"/>
      <c r="CO346" s="585" t="n"/>
      <c r="CP346" s="585" t="n"/>
      <c r="CQ346" s="590" t="n"/>
      <c r="CR346" s="590" t="n"/>
      <c r="CS346" s="590" t="n"/>
      <c r="CT346" s="589" t="n"/>
      <c r="CU346" s="589" t="n"/>
      <c r="CV346" s="584" t="n"/>
      <c r="CW346" s="584" t="n"/>
      <c r="CX346" s="584" t="n"/>
      <c r="CY346" s="584" t="n"/>
      <c r="CZ346" s="591" t="n"/>
      <c r="DA346" s="584" t="n"/>
      <c r="DB346" s="584" t="n"/>
      <c r="DC346" s="584" t="n"/>
      <c r="DD346" s="584" t="n"/>
      <c r="DE346" s="696" t="n"/>
      <c r="DF346" s="696" t="n"/>
    </row>
    <row customFormat="1" r="347" s="584">
      <c r="G347" s="325" t="n"/>
      <c r="H347" s="666" t="n"/>
      <c r="K347" s="582" t="n"/>
      <c r="O347" s="583" t="n"/>
      <c r="P347" s="584" t="n"/>
      <c r="AK347" s="331" t="n"/>
      <c r="AO347" s="585" t="n"/>
      <c r="AP347" s="585" t="n"/>
      <c r="AQ347" s="585" t="n"/>
      <c r="AR347" s="586" t="n"/>
      <c r="AS347" s="331" t="n"/>
      <c r="AT347" s="331" t="n"/>
      <c r="AU347" s="331" t="n"/>
      <c r="AV347" s="331" t="n"/>
      <c r="AW347" s="331" t="n"/>
      <c r="AX347" s="331" t="n"/>
      <c r="AY347" s="331" t="n"/>
      <c r="AZ347" s="331" t="n"/>
      <c r="BA347" s="587" t="n"/>
      <c r="BB347" s="331" t="n"/>
      <c r="BC347" s="331" t="n"/>
      <c r="BD347" s="331" t="n"/>
      <c r="BE347" s="331" t="n"/>
      <c r="BF347" s="331" t="n"/>
      <c r="BG347" s="331" t="n"/>
      <c r="BH347" s="331" t="n"/>
      <c r="BI347" s="331" t="n"/>
      <c r="BJ347" s="331" t="n"/>
      <c r="BL347" s="331" t="n"/>
      <c r="BM347" s="588" t="n"/>
      <c r="BN347" s="584" t="n"/>
      <c r="BO347" s="584" t="n"/>
      <c r="BP347" s="584" t="n"/>
      <c r="BQ347" s="585" t="n"/>
      <c r="BR347" s="585" t="n"/>
      <c r="BS347" s="585" t="n"/>
      <c r="BT347" s="339" t="n"/>
      <c r="BU347" s="585" t="n"/>
      <c r="BV347" s="585" t="n"/>
      <c r="BW347" s="585" t="n"/>
      <c r="BX347" s="585" t="n"/>
      <c r="BY347" s="585" t="n"/>
      <c r="BZ347" s="585" t="n"/>
      <c r="CA347" s="589" t="n"/>
      <c r="CB347" s="589" t="n"/>
      <c r="CC347" s="589" t="n"/>
      <c r="CD347" s="590" t="n"/>
      <c r="CE347" s="589" t="n"/>
      <c r="CF347" s="589" t="n"/>
      <c r="CG347" s="589" t="n"/>
      <c r="CK347" s="585" t="n"/>
      <c r="CL347" s="585" t="n"/>
      <c r="CM347" s="585" t="n"/>
      <c r="CN347" s="585" t="n"/>
      <c r="CO347" s="585" t="n"/>
      <c r="CP347" s="585" t="n"/>
      <c r="CQ347" s="590" t="n"/>
      <c r="CR347" s="590" t="n"/>
      <c r="CS347" s="590" t="n"/>
      <c r="CT347" s="589" t="n"/>
      <c r="CU347" s="589" t="n"/>
      <c r="CV347" s="584" t="n"/>
      <c r="CW347" s="584" t="n"/>
      <c r="CX347" s="584" t="n"/>
      <c r="CY347" s="584" t="n"/>
      <c r="CZ347" s="591" t="n"/>
      <c r="DA347" s="584" t="n"/>
      <c r="DB347" s="584" t="n"/>
      <c r="DC347" s="584" t="n"/>
      <c r="DD347" s="584" t="n"/>
      <c r="DE347" s="696" t="n"/>
      <c r="DF347" s="696" t="n"/>
    </row>
    <row customFormat="1" r="348" s="584">
      <c r="G348" s="325" t="n"/>
      <c r="H348" s="666" t="n"/>
      <c r="K348" s="582" t="n"/>
      <c r="O348" s="583" t="n"/>
      <c r="P348" s="584" t="n"/>
      <c r="AK348" s="331" t="n"/>
      <c r="AO348" s="585" t="n"/>
      <c r="AP348" s="585" t="n"/>
      <c r="AQ348" s="585" t="n"/>
      <c r="AR348" s="586" t="n"/>
      <c r="AS348" s="331" t="n"/>
      <c r="AT348" s="331" t="n"/>
      <c r="AU348" s="331" t="n"/>
      <c r="AV348" s="331" t="n"/>
      <c r="AW348" s="331" t="n"/>
      <c r="AX348" s="331" t="n"/>
      <c r="AY348" s="331" t="n"/>
      <c r="AZ348" s="331" t="n"/>
      <c r="BA348" s="587" t="n"/>
      <c r="BB348" s="331" t="n"/>
      <c r="BC348" s="331" t="n"/>
      <c r="BD348" s="331" t="n"/>
      <c r="BE348" s="331" t="n"/>
      <c r="BF348" s="331" t="n"/>
      <c r="BG348" s="331" t="n"/>
      <c r="BH348" s="331" t="n"/>
      <c r="BI348" s="331" t="n"/>
      <c r="BJ348" s="331" t="n"/>
      <c r="BL348" s="331" t="n"/>
      <c r="BM348" s="588" t="n"/>
      <c r="BN348" s="584" t="n"/>
      <c r="BO348" s="584" t="n"/>
      <c r="BP348" s="584" t="n"/>
      <c r="BQ348" s="585" t="n"/>
      <c r="BR348" s="585" t="n"/>
      <c r="BS348" s="585" t="n"/>
      <c r="BT348" s="339" t="n"/>
      <c r="BU348" s="585" t="n"/>
      <c r="BV348" s="585" t="n"/>
      <c r="BW348" s="585" t="n"/>
      <c r="BX348" s="585" t="n"/>
      <c r="BY348" s="585" t="n"/>
      <c r="BZ348" s="585" t="n"/>
      <c r="CA348" s="589" t="n"/>
      <c r="CB348" s="589" t="n"/>
      <c r="CC348" s="589" t="n"/>
      <c r="CD348" s="590" t="n"/>
      <c r="CE348" s="589" t="n"/>
      <c r="CF348" s="589" t="n"/>
      <c r="CG348" s="589" t="n"/>
      <c r="CK348" s="585" t="n"/>
      <c r="CL348" s="585" t="n"/>
      <c r="CM348" s="585" t="n"/>
      <c r="CN348" s="585" t="n"/>
      <c r="CO348" s="585" t="n"/>
      <c r="CP348" s="585" t="n"/>
      <c r="CQ348" s="590" t="n"/>
      <c r="CR348" s="590" t="n"/>
      <c r="CS348" s="590" t="n"/>
      <c r="CT348" s="589" t="n"/>
      <c r="CU348" s="589" t="n"/>
      <c r="CV348" s="584" t="n"/>
      <c r="CW348" s="584" t="n"/>
      <c r="CX348" s="584" t="n"/>
      <c r="CY348" s="584" t="n"/>
      <c r="CZ348" s="591" t="n"/>
      <c r="DA348" s="584" t="n"/>
      <c r="DB348" s="584" t="n"/>
      <c r="DC348" s="584" t="n"/>
      <c r="DD348" s="584" t="n"/>
      <c r="DE348" s="696" t="n"/>
      <c r="DF348" s="696" t="n"/>
    </row>
    <row customFormat="1" r="349" s="584">
      <c r="G349" s="325" t="n"/>
      <c r="H349" s="666" t="n"/>
      <c r="K349" s="582" t="n"/>
      <c r="O349" s="583" t="n"/>
      <c r="P349" s="584" t="n"/>
      <c r="AK349" s="331" t="n"/>
      <c r="AO349" s="585" t="n"/>
      <c r="AP349" s="585" t="n"/>
      <c r="AQ349" s="585" t="n"/>
      <c r="AR349" s="586" t="n"/>
      <c r="AS349" s="331" t="n"/>
      <c r="AT349" s="331" t="n"/>
      <c r="AU349" s="331" t="n"/>
      <c r="AV349" s="331" t="n"/>
      <c r="AW349" s="331" t="n"/>
      <c r="AX349" s="331" t="n"/>
      <c r="AY349" s="331" t="n"/>
      <c r="AZ349" s="331" t="n"/>
      <c r="BA349" s="587" t="n"/>
      <c r="BB349" s="331" t="n"/>
      <c r="BC349" s="331" t="n"/>
      <c r="BD349" s="331" t="n"/>
      <c r="BE349" s="331" t="n"/>
      <c r="BF349" s="331" t="n"/>
      <c r="BG349" s="331" t="n"/>
      <c r="BH349" s="331" t="n"/>
      <c r="BI349" s="331" t="n"/>
      <c r="BJ349" s="331" t="n"/>
      <c r="BL349" s="331" t="n"/>
      <c r="BM349" s="588" t="n"/>
      <c r="BN349" s="584" t="n"/>
      <c r="BO349" s="584" t="n"/>
      <c r="BP349" s="584" t="n"/>
      <c r="BQ349" s="585" t="n"/>
      <c r="BR349" s="585" t="n"/>
      <c r="BS349" s="585" t="n"/>
      <c r="BT349" s="339" t="n"/>
      <c r="BU349" s="585" t="n"/>
      <c r="BV349" s="585" t="n"/>
      <c r="BW349" s="585" t="n"/>
      <c r="BX349" s="585" t="n"/>
      <c r="BY349" s="585" t="n"/>
      <c r="BZ349" s="585" t="n"/>
      <c r="CA349" s="589" t="n"/>
      <c r="CB349" s="589" t="n"/>
      <c r="CC349" s="589" t="n"/>
      <c r="CD349" s="590" t="n"/>
      <c r="CE349" s="589" t="n"/>
      <c r="CF349" s="589" t="n"/>
      <c r="CG349" s="589" t="n"/>
      <c r="CK349" s="585" t="n"/>
      <c r="CL349" s="585" t="n"/>
      <c r="CM349" s="585" t="n"/>
      <c r="CN349" s="585" t="n"/>
      <c r="CO349" s="585" t="n"/>
      <c r="CP349" s="585" t="n"/>
      <c r="CQ349" s="590" t="n"/>
      <c r="CR349" s="590" t="n"/>
      <c r="CS349" s="590" t="n"/>
      <c r="CT349" s="589" t="n"/>
      <c r="CU349" s="589" t="n"/>
      <c r="CV349" s="584" t="n"/>
      <c r="CW349" s="584" t="n"/>
      <c r="CX349" s="584" t="n"/>
      <c r="CY349" s="584" t="n"/>
      <c r="CZ349" s="591" t="n"/>
      <c r="DA349" s="584" t="n"/>
      <c r="DB349" s="584" t="n"/>
      <c r="DC349" s="584" t="n"/>
      <c r="DD349" s="584" t="n"/>
      <c r="DE349" s="696" t="n"/>
      <c r="DF349" s="696" t="n"/>
    </row>
    <row customFormat="1" r="350" s="584">
      <c r="G350" s="325" t="n"/>
      <c r="H350" s="666" t="n"/>
      <c r="K350" s="582" t="n"/>
      <c r="O350" s="583" t="n"/>
      <c r="P350" s="584" t="n"/>
      <c r="AK350" s="331" t="n"/>
      <c r="AO350" s="585" t="n"/>
      <c r="AP350" s="585" t="n"/>
      <c r="AQ350" s="585" t="n"/>
      <c r="AR350" s="586" t="n"/>
      <c r="AS350" s="331" t="n"/>
      <c r="AT350" s="331" t="n"/>
      <c r="AU350" s="331" t="n"/>
      <c r="AV350" s="331" t="n"/>
      <c r="AW350" s="331" t="n"/>
      <c r="AX350" s="331" t="n"/>
      <c r="AY350" s="331" t="n"/>
      <c r="AZ350" s="331" t="n"/>
      <c r="BA350" s="587" t="n"/>
      <c r="BB350" s="331" t="n"/>
      <c r="BC350" s="331" t="n"/>
      <c r="BD350" s="331" t="n"/>
      <c r="BE350" s="331" t="n"/>
      <c r="BF350" s="331" t="n"/>
      <c r="BG350" s="331" t="n"/>
      <c r="BH350" s="331" t="n"/>
      <c r="BI350" s="331" t="n"/>
      <c r="BJ350" s="331" t="n"/>
      <c r="BL350" s="331" t="n"/>
      <c r="BM350" s="588" t="n"/>
      <c r="BN350" s="584" t="n"/>
      <c r="BO350" s="584" t="n"/>
      <c r="BP350" s="584" t="n"/>
      <c r="BQ350" s="585" t="n"/>
      <c r="BR350" s="585" t="n"/>
      <c r="BS350" s="585" t="n"/>
      <c r="BT350" s="339" t="n"/>
      <c r="BU350" s="585" t="n"/>
      <c r="BV350" s="585" t="n"/>
      <c r="BW350" s="585" t="n"/>
      <c r="BX350" s="585" t="n"/>
      <c r="BY350" s="585" t="n"/>
      <c r="BZ350" s="585" t="n"/>
      <c r="CA350" s="589" t="n"/>
      <c r="CB350" s="589" t="n"/>
      <c r="CC350" s="589" t="n"/>
      <c r="CD350" s="590" t="n"/>
      <c r="CE350" s="589" t="n"/>
      <c r="CF350" s="589" t="n"/>
      <c r="CG350" s="589" t="n"/>
      <c r="CK350" s="585" t="n"/>
      <c r="CL350" s="585" t="n"/>
      <c r="CM350" s="585" t="n"/>
      <c r="CN350" s="585" t="n"/>
      <c r="CO350" s="585" t="n"/>
      <c r="CP350" s="585" t="n"/>
      <c r="CQ350" s="590" t="n"/>
      <c r="CR350" s="590" t="n"/>
      <c r="CS350" s="590" t="n"/>
      <c r="CT350" s="589" t="n"/>
      <c r="CU350" s="589" t="n"/>
      <c r="CV350" s="584" t="n"/>
      <c r="CW350" s="584" t="n"/>
      <c r="CX350" s="584" t="n"/>
      <c r="CY350" s="584" t="n"/>
      <c r="CZ350" s="591" t="n"/>
      <c r="DA350" s="584" t="n"/>
      <c r="DB350" s="584" t="n"/>
      <c r="DC350" s="584" t="n"/>
      <c r="DD350" s="584" t="n"/>
      <c r="DE350" s="696" t="n"/>
      <c r="DF350" s="696" t="n"/>
    </row>
    <row customFormat="1" r="351" s="584">
      <c r="G351" s="325" t="n"/>
      <c r="H351" s="666" t="n"/>
      <c r="K351" s="582" t="n"/>
      <c r="O351" s="583" t="n"/>
      <c r="P351" s="584" t="n"/>
      <c r="AK351" s="331" t="n"/>
      <c r="AO351" s="585" t="n"/>
      <c r="AP351" s="585" t="n"/>
      <c r="AQ351" s="585" t="n"/>
      <c r="AR351" s="586" t="n"/>
      <c r="AS351" s="331" t="n"/>
      <c r="AT351" s="331" t="n"/>
      <c r="AU351" s="331" t="n"/>
      <c r="AV351" s="331" t="n"/>
      <c r="AW351" s="331" t="n"/>
      <c r="AX351" s="331" t="n"/>
      <c r="AY351" s="331" t="n"/>
      <c r="AZ351" s="331" t="n"/>
      <c r="BA351" s="587" t="n"/>
      <c r="BB351" s="331" t="n"/>
      <c r="BC351" s="331" t="n"/>
      <c r="BD351" s="331" t="n"/>
      <c r="BE351" s="331" t="n"/>
      <c r="BF351" s="331" t="n"/>
      <c r="BG351" s="331" t="n"/>
      <c r="BH351" s="331" t="n"/>
      <c r="BI351" s="331" t="n"/>
      <c r="BJ351" s="331" t="n"/>
      <c r="BL351" s="331" t="n"/>
      <c r="BM351" s="588" t="n"/>
      <c r="BN351" s="584" t="n"/>
      <c r="BO351" s="584" t="n"/>
      <c r="BP351" s="584" t="n"/>
      <c r="BQ351" s="585" t="n"/>
      <c r="BR351" s="585" t="n"/>
      <c r="BS351" s="585" t="n"/>
      <c r="BT351" s="339" t="n"/>
      <c r="BU351" s="585" t="n"/>
      <c r="BV351" s="585" t="n"/>
      <c r="BW351" s="585" t="n"/>
      <c r="BX351" s="585" t="n"/>
      <c r="BY351" s="585" t="n"/>
      <c r="BZ351" s="585" t="n"/>
      <c r="CA351" s="589" t="n"/>
      <c r="CB351" s="589" t="n"/>
      <c r="CC351" s="589" t="n"/>
      <c r="CD351" s="590" t="n"/>
      <c r="CE351" s="589" t="n"/>
      <c r="CF351" s="589" t="n"/>
      <c r="CG351" s="589" t="n"/>
      <c r="CK351" s="585" t="n"/>
      <c r="CL351" s="585" t="n"/>
      <c r="CM351" s="585" t="n"/>
      <c r="CN351" s="585" t="n"/>
      <c r="CO351" s="585" t="n"/>
      <c r="CP351" s="585" t="n"/>
      <c r="CQ351" s="590" t="n"/>
      <c r="CR351" s="590" t="n"/>
      <c r="CS351" s="590" t="n"/>
      <c r="CT351" s="589" t="n"/>
      <c r="CU351" s="589" t="n"/>
      <c r="CV351" s="584" t="n"/>
      <c r="CW351" s="584" t="n"/>
      <c r="CX351" s="584" t="n"/>
      <c r="CY351" s="584" t="n"/>
      <c r="CZ351" s="591" t="n"/>
      <c r="DA351" s="584" t="n"/>
      <c r="DB351" s="584" t="n"/>
      <c r="DC351" s="584" t="n"/>
      <c r="DD351" s="584" t="n"/>
      <c r="DE351" s="696" t="n"/>
      <c r="DF351" s="696" t="n"/>
    </row>
    <row customFormat="1" r="352" s="584">
      <c r="G352" s="325" t="n"/>
      <c r="H352" s="666" t="n"/>
      <c r="K352" s="582" t="n"/>
      <c r="O352" s="583" t="n"/>
      <c r="P352" s="584" t="n"/>
      <c r="AK352" s="331" t="n"/>
      <c r="AO352" s="585" t="n"/>
      <c r="AP352" s="585" t="n"/>
      <c r="AQ352" s="585" t="n"/>
      <c r="AR352" s="586" t="n"/>
      <c r="AS352" s="331" t="n"/>
      <c r="AT352" s="331" t="n"/>
      <c r="AU352" s="331" t="n"/>
      <c r="AV352" s="331" t="n"/>
      <c r="AW352" s="331" t="n"/>
      <c r="AX352" s="331" t="n"/>
      <c r="AY352" s="331" t="n"/>
      <c r="AZ352" s="331" t="n"/>
      <c r="BA352" s="587" t="n"/>
      <c r="BB352" s="331" t="n"/>
      <c r="BC352" s="331" t="n"/>
      <c r="BD352" s="331" t="n"/>
      <c r="BE352" s="331" t="n"/>
      <c r="BF352" s="331" t="n"/>
      <c r="BG352" s="331" t="n"/>
      <c r="BH352" s="331" t="n"/>
      <c r="BI352" s="331" t="n"/>
      <c r="BJ352" s="331" t="n"/>
      <c r="BL352" s="331" t="n"/>
      <c r="BM352" s="588" t="n"/>
      <c r="BN352" s="584" t="n"/>
      <c r="BO352" s="584" t="n"/>
      <c r="BP352" s="584" t="n"/>
      <c r="BQ352" s="585" t="n"/>
      <c r="BR352" s="585" t="n"/>
      <c r="BS352" s="585" t="n"/>
      <c r="BT352" s="339" t="n"/>
      <c r="BU352" s="585" t="n"/>
      <c r="BV352" s="585" t="n"/>
      <c r="BW352" s="585" t="n"/>
      <c r="BX352" s="585" t="n"/>
      <c r="BY352" s="585" t="n"/>
      <c r="BZ352" s="585" t="n"/>
      <c r="CA352" s="589" t="n"/>
      <c r="CB352" s="589" t="n"/>
      <c r="CC352" s="589" t="n"/>
      <c r="CD352" s="590" t="n"/>
      <c r="CE352" s="589" t="n"/>
      <c r="CF352" s="589" t="n"/>
      <c r="CG352" s="589" t="n"/>
      <c r="CK352" s="585" t="n"/>
      <c r="CL352" s="585" t="n"/>
      <c r="CM352" s="585" t="n"/>
      <c r="CN352" s="585" t="n"/>
      <c r="CO352" s="585" t="n"/>
      <c r="CP352" s="585" t="n"/>
      <c r="CQ352" s="590" t="n"/>
      <c r="CR352" s="590" t="n"/>
      <c r="CS352" s="590" t="n"/>
      <c r="CT352" s="589" t="n"/>
      <c r="CU352" s="589" t="n"/>
      <c r="CV352" s="584" t="n"/>
      <c r="CW352" s="584" t="n"/>
      <c r="CX352" s="584" t="n"/>
      <c r="CY352" s="584" t="n"/>
      <c r="CZ352" s="591" t="n"/>
      <c r="DA352" s="584" t="n"/>
      <c r="DB352" s="584" t="n"/>
      <c r="DC352" s="584" t="n"/>
      <c r="DD352" s="584" t="n"/>
      <c r="DE352" s="696" t="n"/>
      <c r="DF352" s="696" t="n"/>
    </row>
    <row customFormat="1" r="353" s="584">
      <c r="G353" s="325" t="n"/>
      <c r="H353" s="666" t="n"/>
      <c r="K353" s="582" t="n"/>
      <c r="O353" s="583" t="n"/>
      <c r="P353" s="584" t="n"/>
      <c r="AK353" s="331" t="n"/>
      <c r="AO353" s="585" t="n"/>
      <c r="AP353" s="585" t="n"/>
      <c r="AQ353" s="585" t="n"/>
      <c r="AR353" s="586" t="n"/>
      <c r="AS353" s="331" t="n"/>
      <c r="AT353" s="331" t="n"/>
      <c r="AU353" s="331" t="n"/>
      <c r="AV353" s="331" t="n"/>
      <c r="AW353" s="331" t="n"/>
      <c r="AX353" s="331" t="n"/>
      <c r="AY353" s="331" t="n"/>
      <c r="AZ353" s="331" t="n"/>
      <c r="BA353" s="587" t="n"/>
      <c r="BB353" s="331" t="n"/>
      <c r="BC353" s="331" t="n"/>
      <c r="BD353" s="331" t="n"/>
      <c r="BE353" s="331" t="n"/>
      <c r="BF353" s="331" t="n"/>
      <c r="BG353" s="331" t="n"/>
      <c r="BH353" s="331" t="n"/>
      <c r="BI353" s="331" t="n"/>
      <c r="BJ353" s="331" t="n"/>
      <c r="BL353" s="331" t="n"/>
      <c r="BM353" s="588" t="n"/>
      <c r="BN353" s="584" t="n"/>
      <c r="BO353" s="584" t="n"/>
      <c r="BP353" s="584" t="n"/>
      <c r="BQ353" s="585" t="n"/>
      <c r="BR353" s="585" t="n"/>
      <c r="BS353" s="585" t="n"/>
      <c r="BT353" s="339" t="n"/>
      <c r="BU353" s="585" t="n"/>
      <c r="BV353" s="585" t="n"/>
      <c r="BW353" s="585" t="n"/>
      <c r="BX353" s="585" t="n"/>
      <c r="BY353" s="585" t="n"/>
      <c r="BZ353" s="585" t="n"/>
      <c r="CA353" s="589" t="n"/>
      <c r="CB353" s="589" t="n"/>
      <c r="CC353" s="589" t="n"/>
      <c r="CD353" s="590" t="n"/>
      <c r="CE353" s="589" t="n"/>
      <c r="CF353" s="589" t="n"/>
      <c r="CG353" s="589" t="n"/>
      <c r="CK353" s="585" t="n"/>
      <c r="CL353" s="585" t="n"/>
      <c r="CM353" s="585" t="n"/>
      <c r="CN353" s="585" t="n"/>
      <c r="CO353" s="585" t="n"/>
      <c r="CP353" s="585" t="n"/>
      <c r="CQ353" s="590" t="n"/>
      <c r="CR353" s="590" t="n"/>
      <c r="CS353" s="590" t="n"/>
      <c r="CT353" s="589" t="n"/>
      <c r="CU353" s="589" t="n"/>
      <c r="CV353" s="584" t="n"/>
      <c r="CW353" s="584" t="n"/>
      <c r="CX353" s="584" t="n"/>
      <c r="CY353" s="584" t="n"/>
      <c r="CZ353" s="591" t="n"/>
      <c r="DA353" s="584" t="n"/>
      <c r="DB353" s="584" t="n"/>
      <c r="DC353" s="584" t="n"/>
      <c r="DD353" s="584" t="n"/>
      <c r="DE353" s="696" t="n"/>
      <c r="DF353" s="696" t="n"/>
    </row>
    <row customFormat="1" r="354" s="584">
      <c r="G354" s="325" t="n"/>
      <c r="H354" s="666" t="n"/>
      <c r="K354" s="582" t="n"/>
      <c r="O354" s="583" t="n"/>
      <c r="P354" s="584" t="n"/>
      <c r="AK354" s="331" t="n"/>
      <c r="AO354" s="585" t="n"/>
      <c r="AP354" s="585" t="n"/>
      <c r="AQ354" s="585" t="n"/>
      <c r="AR354" s="586" t="n"/>
      <c r="AS354" s="331" t="n"/>
      <c r="AT354" s="331" t="n"/>
      <c r="AU354" s="331" t="n"/>
      <c r="AV354" s="331" t="n"/>
      <c r="AW354" s="331" t="n"/>
      <c r="AX354" s="331" t="n"/>
      <c r="AY354" s="331" t="n"/>
      <c r="AZ354" s="331" t="n"/>
      <c r="BA354" s="587" t="n"/>
      <c r="BB354" s="331" t="n"/>
      <c r="BC354" s="331" t="n"/>
      <c r="BD354" s="331" t="n"/>
      <c r="BE354" s="331" t="n"/>
      <c r="BF354" s="331" t="n"/>
      <c r="BG354" s="331" t="n"/>
      <c r="BH354" s="331" t="n"/>
      <c r="BI354" s="331" t="n"/>
      <c r="BJ354" s="331" t="n"/>
      <c r="BL354" s="331" t="n"/>
      <c r="BM354" s="588" t="n"/>
      <c r="BN354" s="584" t="n"/>
      <c r="BO354" s="584" t="n"/>
      <c r="BP354" s="584" t="n"/>
      <c r="BQ354" s="585" t="n"/>
      <c r="BR354" s="585" t="n"/>
      <c r="BS354" s="585" t="n"/>
      <c r="BT354" s="339" t="n"/>
      <c r="BU354" s="585" t="n"/>
      <c r="BV354" s="585" t="n"/>
      <c r="BW354" s="585" t="n"/>
      <c r="BX354" s="585" t="n"/>
      <c r="BY354" s="585" t="n"/>
      <c r="BZ354" s="585" t="n"/>
      <c r="CA354" s="589" t="n"/>
      <c r="CB354" s="589" t="n"/>
      <c r="CC354" s="589" t="n"/>
      <c r="CD354" s="590" t="n"/>
      <c r="CE354" s="589" t="n"/>
      <c r="CF354" s="589" t="n"/>
      <c r="CG354" s="589" t="n"/>
      <c r="CK354" s="585" t="n"/>
      <c r="CL354" s="585" t="n"/>
      <c r="CM354" s="585" t="n"/>
      <c r="CN354" s="585" t="n"/>
      <c r="CO354" s="585" t="n"/>
      <c r="CP354" s="585" t="n"/>
      <c r="CQ354" s="590" t="n"/>
      <c r="CR354" s="590" t="n"/>
      <c r="CS354" s="590" t="n"/>
      <c r="CT354" s="589" t="n"/>
      <c r="CU354" s="589" t="n"/>
      <c r="CV354" s="584" t="n"/>
      <c r="CW354" s="584" t="n"/>
      <c r="CX354" s="584" t="n"/>
      <c r="CY354" s="584" t="n"/>
      <c r="CZ354" s="591" t="n"/>
      <c r="DA354" s="584" t="n"/>
      <c r="DB354" s="584" t="n"/>
      <c r="DC354" s="584" t="n"/>
      <c r="DD354" s="584" t="n"/>
      <c r="DE354" s="696" t="n"/>
      <c r="DF354" s="696" t="n"/>
    </row>
    <row customFormat="1" r="355" s="584">
      <c r="G355" s="325" t="n"/>
      <c r="H355" s="666" t="n"/>
      <c r="K355" s="582" t="n"/>
      <c r="O355" s="583" t="n"/>
      <c r="P355" s="584" t="n"/>
      <c r="AK355" s="331" t="n"/>
      <c r="AO355" s="585" t="n"/>
      <c r="AP355" s="585" t="n"/>
      <c r="AQ355" s="585" t="n"/>
      <c r="AR355" s="586" t="n"/>
      <c r="AS355" s="331" t="n"/>
      <c r="AT355" s="331" t="n"/>
      <c r="AU355" s="331" t="n"/>
      <c r="AV355" s="331" t="n"/>
      <c r="AW355" s="331" t="n"/>
      <c r="AX355" s="331" t="n"/>
      <c r="AY355" s="331" t="n"/>
      <c r="AZ355" s="331" t="n"/>
      <c r="BA355" s="587" t="n"/>
      <c r="BB355" s="331" t="n"/>
      <c r="BC355" s="331" t="n"/>
      <c r="BD355" s="331" t="n"/>
      <c r="BE355" s="331" t="n"/>
      <c r="BF355" s="331" t="n"/>
      <c r="BG355" s="331" t="n"/>
      <c r="BH355" s="331" t="n"/>
      <c r="BI355" s="331" t="n"/>
      <c r="BJ355" s="331" t="n"/>
      <c r="BL355" s="331" t="n"/>
      <c r="BM355" s="588" t="n"/>
      <c r="BN355" s="584" t="n"/>
      <c r="BO355" s="584" t="n"/>
      <c r="BP355" s="584" t="n"/>
      <c r="BQ355" s="585" t="n"/>
      <c r="BR355" s="585" t="n"/>
      <c r="BS355" s="585" t="n"/>
      <c r="BT355" s="339" t="n"/>
      <c r="BU355" s="585" t="n"/>
      <c r="BV355" s="585" t="n"/>
      <c r="BW355" s="585" t="n"/>
      <c r="BX355" s="585" t="n"/>
      <c r="BY355" s="585" t="n"/>
      <c r="BZ355" s="585" t="n"/>
      <c r="CA355" s="589" t="n"/>
      <c r="CB355" s="589" t="n"/>
      <c r="CC355" s="589" t="n"/>
      <c r="CD355" s="590" t="n"/>
      <c r="CE355" s="589" t="n"/>
      <c r="CF355" s="589" t="n"/>
      <c r="CG355" s="589" t="n"/>
      <c r="CK355" s="585" t="n"/>
      <c r="CL355" s="585" t="n"/>
      <c r="CM355" s="585" t="n"/>
      <c r="CN355" s="585" t="n"/>
      <c r="CO355" s="585" t="n"/>
      <c r="CP355" s="585" t="n"/>
      <c r="CQ355" s="590" t="n"/>
      <c r="CR355" s="590" t="n"/>
      <c r="CS355" s="590" t="n"/>
      <c r="CT355" s="589" t="n"/>
      <c r="CU355" s="589" t="n"/>
      <c r="CV355" s="584" t="n"/>
      <c r="CW355" s="584" t="n"/>
      <c r="CX355" s="584" t="n"/>
      <c r="CY355" s="584" t="n"/>
      <c r="CZ355" s="591" t="n"/>
      <c r="DA355" s="584" t="n"/>
      <c r="DB355" s="584" t="n"/>
      <c r="DC355" s="584" t="n"/>
      <c r="DD355" s="584" t="n"/>
      <c r="DE355" s="696" t="n"/>
      <c r="DF355" s="696" t="n"/>
    </row>
    <row customFormat="1" r="356" s="584">
      <c r="G356" s="325" t="n"/>
      <c r="H356" s="666" t="n"/>
      <c r="K356" s="582" t="n"/>
      <c r="O356" s="583" t="n"/>
      <c r="P356" s="584" t="n"/>
      <c r="AB356" s="338" t="n"/>
      <c r="AK356" s="331" t="n"/>
      <c r="AO356" s="585" t="n"/>
      <c r="AP356" s="585" t="n"/>
      <c r="AQ356" s="585" t="n"/>
      <c r="AR356" s="586" t="n"/>
      <c r="AS356" s="331" t="n"/>
      <c r="AT356" s="331" t="n"/>
      <c r="AU356" s="331" t="n"/>
      <c r="AV356" s="331" t="n"/>
      <c r="AW356" s="331" t="n"/>
      <c r="AX356" s="331" t="n"/>
      <c r="AY356" s="331" t="n"/>
      <c r="AZ356" s="331" t="n"/>
      <c r="BA356" s="587" t="n"/>
      <c r="BB356" s="331" t="n"/>
      <c r="BC356" s="331" t="n"/>
      <c r="BD356" s="331" t="n"/>
      <c r="BE356" s="331" t="n"/>
      <c r="BF356" s="331" t="n"/>
      <c r="BG356" s="331" t="n"/>
      <c r="BH356" s="331" t="n"/>
      <c r="BI356" s="331" t="n"/>
      <c r="BJ356" s="331" t="n"/>
      <c r="BL356" s="331" t="n"/>
      <c r="BM356" s="588" t="n"/>
      <c r="BN356" s="584" t="n"/>
      <c r="BO356" s="584" t="n"/>
      <c r="BP356" s="584" t="n"/>
      <c r="BQ356" s="585" t="n"/>
      <c r="BR356" s="585" t="n"/>
      <c r="BS356" s="585" t="n"/>
      <c r="BT356" s="339" t="n"/>
      <c r="BU356" s="585" t="n"/>
      <c r="BV356" s="585" t="n"/>
      <c r="BW356" s="585" t="n"/>
      <c r="BX356" s="585" t="n"/>
      <c r="BY356" s="585" t="n"/>
      <c r="BZ356" s="585" t="n"/>
      <c r="CA356" s="589" t="n"/>
      <c r="CB356" s="589" t="n"/>
      <c r="CC356" s="589" t="n"/>
      <c r="CD356" s="590" t="n"/>
      <c r="CE356" s="589" t="n"/>
      <c r="CF356" s="589" t="n"/>
      <c r="CG356" s="589" t="n"/>
      <c r="CK356" s="585" t="n"/>
      <c r="CL356" s="585" t="n"/>
      <c r="CM356" s="585" t="n"/>
      <c r="CN356" s="585" t="n"/>
      <c r="CO356" s="585" t="n"/>
      <c r="CP356" s="585" t="n"/>
      <c r="CQ356" s="590" t="n"/>
      <c r="CR356" s="590" t="n"/>
      <c r="CS356" s="590" t="n"/>
      <c r="CT356" s="589" t="n"/>
      <c r="CU356" s="589" t="n"/>
      <c r="CV356" s="584" t="n"/>
      <c r="CW356" s="584" t="n"/>
      <c r="CX356" s="584" t="n"/>
      <c r="CY356" s="584" t="n"/>
      <c r="CZ356" s="591" t="n"/>
      <c r="DA356" s="584" t="n"/>
      <c r="DB356" s="584" t="n"/>
      <c r="DC356" s="584" t="n"/>
      <c r="DD356" s="584" t="n"/>
      <c r="DE356" s="696" t="n"/>
      <c r="DF356" s="696" t="n"/>
    </row>
  </sheetData>
  <autoFilter ref="A2:DC301">
    <filterColumn colId="4">
      <filters blank="1"/>
    </filterColumn>
    <filterColumn colId="7">
      <filters blank="1">
        <filter val="ACCESSORIES"/>
        <filter val="DRESS"/>
        <filter val="JACKET"/>
        <filter val="JUMPSUIT"/>
        <filter val="KNIT DRESS"/>
        <filter val="LS KNIT"/>
        <filter val="LS TEE"/>
        <filter val="OUTERWEAR"/>
        <filter val="PANT"/>
        <filter val="SHIRT"/>
        <filter val="SHORT"/>
        <filter val="SKIRT"/>
        <filter val="SWEAT"/>
        <filter val="TEE"/>
        <filter val="WOVEN TOP"/>
      </filters>
    </filterColumn>
  </autoFilter>
  <dataValidations count="1">
    <dataValidation allowBlank="0" showErrorMessage="1" showInputMessage="1" sqref="Z242 Z289:Z294 Z253 AA288:AA325 AA182:AA285 AA4:AA180" type="list">
      <formula1>$I$3:$I$20</formula1>
    </dataValidation>
  </dataValidations>
  <printOptions horizontalCentered="1"/>
  <pageMargins bottom="0.748031496062992" footer="0.31496062992126" header="0.31496062992126" left="0.236220472440945" right="0.236220472440945" top="0.748031496062992"/>
  <pageSetup fitToHeight="0" orientation="landscape" paperSize="8" scale="61"/>
  <headerFooter>
    <oddHeader>&amp;C&amp;F-&amp;A&amp;R&amp;P</oddHeader>
    <oddFooter/>
    <evenHeader/>
    <evenFooter/>
    <firstHeader/>
    <firstFooter/>
  </headerFooter>
  <legacyDrawing r:id="anysvml"/>
</worksheet>
</file>

<file path=xl/worksheets/sheet3.xml><?xml version="1.0" encoding="utf-8"?>
<worksheet xmlns="http://schemas.openxmlformats.org/spreadsheetml/2006/main">
  <sheetPr>
    <outlinePr summaryBelow="1" summaryRight="1"/>
    <pageSetUpPr/>
  </sheetPr>
  <dimension ref="A1:K22"/>
  <sheetViews>
    <sheetView workbookViewId="0" zoomScale="85" zoomScaleNormal="85">
      <selection activeCell="C18" sqref="C18"/>
    </sheetView>
  </sheetViews>
  <sheetFormatPr baseColWidth="8" defaultRowHeight="15"/>
  <cols>
    <col customWidth="1" max="1" min="1" style="216" width="16.140625"/>
    <col customWidth="1" max="4" min="2" style="217" width="11.5703125"/>
    <col customWidth="1" max="6" min="6" style="216" width="16.140625"/>
    <col customWidth="1" max="7" min="7" style="217" width="11.5703125"/>
    <col customWidth="1" max="9" min="9" style="304" width="20"/>
  </cols>
  <sheetData>
    <row customFormat="1" r="1" s="206">
      <c r="A1" s="207" t="inlineStr">
        <is>
          <t>Costs - Per Land</t>
        </is>
      </c>
      <c r="B1" s="208" t="n"/>
      <c r="C1" s="208" t="n"/>
      <c r="D1" s="208" t="n"/>
      <c r="F1" s="209" t="inlineStr">
        <is>
          <t>Costs - Per Agent</t>
        </is>
      </c>
      <c r="G1" s="210" t="n"/>
      <c r="I1" s="210" t="n"/>
      <c r="K1" s="210" t="n"/>
    </row>
    <row customHeight="1" ht="39" r="2" s="304">
      <c r="A2" s="211" t="inlineStr">
        <is>
          <t>Land</t>
        </is>
      </c>
      <c r="B2" s="212" t="inlineStr">
        <is>
          <t>Transport (%)</t>
        </is>
      </c>
      <c r="C2" s="212" t="inlineStr">
        <is>
          <t>Duties (%)</t>
        </is>
      </c>
      <c r="D2" s="212" t="inlineStr">
        <is>
          <t>Insurance (%)</t>
        </is>
      </c>
      <c r="F2" s="211" t="inlineStr">
        <is>
          <t>Agent</t>
        </is>
      </c>
      <c r="G2" s="212" t="inlineStr">
        <is>
          <t>Buying commission (%)</t>
        </is>
      </c>
      <c r="I2" s="211" t="inlineStr">
        <is>
          <t>Vendors</t>
        </is>
      </c>
      <c r="K2" s="220" t="inlineStr">
        <is>
          <t>Target Purchase price %</t>
        </is>
      </c>
    </row>
    <row r="3">
      <c r="A3" s="213" t="inlineStr">
        <is>
          <t xml:space="preserve">GREECE </t>
        </is>
      </c>
      <c r="B3" s="214" t="n">
        <v>0</v>
      </c>
      <c r="C3" s="214" t="n">
        <v>0</v>
      </c>
      <c r="D3" s="214" t="n">
        <v>0</v>
      </c>
      <c r="F3" s="213" t="inlineStr">
        <is>
          <t>A2</t>
        </is>
      </c>
      <c r="G3" s="214" t="n">
        <v>0</v>
      </c>
      <c r="I3" s="213" t="inlineStr">
        <is>
          <t>ARTIE</t>
        </is>
      </c>
      <c r="K3" s="221" t="n">
        <v>0.55</v>
      </c>
    </row>
    <row r="4">
      <c r="A4" s="213" t="inlineStr">
        <is>
          <t>INDIA</t>
        </is>
      </c>
      <c r="B4" s="214" t="n">
        <v>0.12</v>
      </c>
      <c r="C4" s="214" t="n">
        <v>0.096</v>
      </c>
      <c r="D4" s="214" t="n">
        <v>0.002</v>
      </c>
      <c r="F4" s="213" t="inlineStr">
        <is>
          <t>ARTLAB</t>
        </is>
      </c>
      <c r="G4" s="214" t="n">
        <v>0</v>
      </c>
      <c r="I4" s="213" t="inlineStr">
        <is>
          <t>ARTLAB</t>
        </is>
      </c>
    </row>
    <row r="5">
      <c r="A5" s="213" t="inlineStr">
        <is>
          <t>ITALY</t>
        </is>
      </c>
      <c r="B5" s="214" t="n">
        <v>0.02</v>
      </c>
      <c r="C5" s="214" t="n">
        <v>0</v>
      </c>
      <c r="D5" s="214" t="n">
        <v>0.002</v>
      </c>
      <c r="F5" s="213" t="inlineStr">
        <is>
          <t>ATLANTIQC</t>
        </is>
      </c>
      <c r="G5" s="214" t="n">
        <v>0</v>
      </c>
      <c r="I5" s="213" t="inlineStr">
        <is>
          <t>BHA</t>
        </is>
      </c>
    </row>
    <row r="6">
      <c r="A6" s="213" t="inlineStr">
        <is>
          <t>PORTUGAL</t>
        </is>
      </c>
      <c r="B6" s="214" t="n">
        <v>0.02</v>
      </c>
      <c r="C6" s="214" t="n">
        <v>0</v>
      </c>
      <c r="D6" s="214" t="n">
        <v>0.002</v>
      </c>
      <c r="F6" s="213" t="inlineStr">
        <is>
          <t>CCC</t>
        </is>
      </c>
      <c r="G6" s="214" t="n">
        <v>0</v>
      </c>
      <c r="I6" s="213" t="inlineStr">
        <is>
          <t>EDWARD JEANS</t>
        </is>
      </c>
    </row>
    <row r="7">
      <c r="A7" s="213" t="inlineStr">
        <is>
          <t>TUNISIA</t>
        </is>
      </c>
      <c r="B7" s="214" t="n">
        <v>0.02</v>
      </c>
      <c r="C7" s="214" t="n">
        <v>0</v>
      </c>
      <c r="D7" s="214" t="n">
        <v>0.002</v>
      </c>
      <c r="F7" s="213" t="inlineStr">
        <is>
          <t>CHERRYFIELD</t>
        </is>
      </c>
      <c r="G7" s="214" t="n">
        <v>0.1</v>
      </c>
      <c r="I7" s="213" t="inlineStr">
        <is>
          <t>KONNEKT TEKSTIL</t>
        </is>
      </c>
    </row>
    <row r="8">
      <c r="A8" s="213" t="inlineStr">
        <is>
          <t>TURKEY</t>
        </is>
      </c>
      <c r="B8" s="214" t="n">
        <v>0.02</v>
      </c>
      <c r="C8" s="214" t="n">
        <v>0</v>
      </c>
      <c r="D8" s="214" t="n">
        <v>0.002</v>
      </c>
      <c r="F8" s="213" t="inlineStr">
        <is>
          <t>FRANCO FRATTI</t>
        </is>
      </c>
      <c r="G8" s="214" t="n">
        <v>0</v>
      </c>
      <c r="I8" s="213" t="inlineStr">
        <is>
          <t>NEW POWER</t>
        </is>
      </c>
    </row>
    <row r="9">
      <c r="A9" s="213" t="inlineStr">
        <is>
          <t>NETHERLANDS</t>
        </is>
      </c>
      <c r="B9" s="214" t="n">
        <v>0</v>
      </c>
      <c r="C9" s="214" t="n">
        <v>0</v>
      </c>
      <c r="D9" s="214" t="n">
        <v>0</v>
      </c>
      <c r="F9" s="213" t="inlineStr">
        <is>
          <t>INDYBLU</t>
        </is>
      </c>
      <c r="G9" s="214" t="n">
        <v>0.1</v>
      </c>
      <c r="I9" s="213" t="inlineStr">
        <is>
          <t>TRISCOTTON</t>
        </is>
      </c>
    </row>
    <row r="10">
      <c r="A10" s="213" t="inlineStr">
        <is>
          <t>SPAIN</t>
        </is>
      </c>
      <c r="B10" s="214" t="n">
        <v>0.02</v>
      </c>
      <c r="C10" s="214" t="n">
        <v>0</v>
      </c>
      <c r="D10" s="214" t="n">
        <v>0.002</v>
      </c>
      <c r="F10" s="213" t="inlineStr">
        <is>
          <t>SALGARI</t>
        </is>
      </c>
      <c r="G10" s="214" t="n">
        <v>0</v>
      </c>
      <c r="I10" s="213" t="inlineStr">
        <is>
          <t>CRIVEDI</t>
        </is>
      </c>
    </row>
    <row r="11">
      <c r="A11" s="213" t="inlineStr">
        <is>
          <t>CROATIA</t>
        </is>
      </c>
      <c r="B11" s="214" t="n">
        <v>0.02</v>
      </c>
      <c r="C11" s="214" t="n">
        <v>0</v>
      </c>
      <c r="D11" s="214" t="n">
        <v>0.002</v>
      </c>
      <c r="F11" s="213" t="inlineStr">
        <is>
          <t>TBC</t>
        </is>
      </c>
      <c r="G11" s="214" t="n">
        <v>0</v>
      </c>
      <c r="I11" s="213" t="inlineStr">
        <is>
          <t>CORTEBELO</t>
        </is>
      </c>
    </row>
    <row r="12">
      <c r="A12" s="213" t="inlineStr">
        <is>
          <t>BULGARIA</t>
        </is>
      </c>
      <c r="B12" s="214" t="n">
        <v>0.02</v>
      </c>
      <c r="C12" s="214" t="n">
        <v>0</v>
      </c>
      <c r="D12" s="214" t="n">
        <v>0.002</v>
      </c>
      <c r="F12" s="213" t="inlineStr">
        <is>
          <t>UNI TEXTILES</t>
        </is>
      </c>
      <c r="G12" s="214" t="n">
        <v>0</v>
      </c>
      <c r="I12" s="213" t="inlineStr">
        <is>
          <t>DIRENE</t>
        </is>
      </c>
    </row>
    <row r="13">
      <c r="A13" s="213" t="inlineStr">
        <is>
          <t>FYROM</t>
        </is>
      </c>
      <c r="B13" s="214" t="n">
        <v>0</v>
      </c>
      <c r="C13" s="214" t="n">
        <v>0</v>
      </c>
      <c r="D13" s="214" t="n">
        <v>0</v>
      </c>
      <c r="F13" s="213" t="inlineStr">
        <is>
          <t>TIME BRIDGE</t>
        </is>
      </c>
      <c r="G13" s="214" t="n">
        <v>0.05</v>
      </c>
      <c r="I13" s="213" t="inlineStr">
        <is>
          <t>IDEA MODA</t>
        </is>
      </c>
    </row>
    <row r="14">
      <c r="A14" s="213" t="inlineStr"/>
      <c r="B14" s="215" t="n"/>
      <c r="C14" s="215" t="n"/>
      <c r="D14" s="215" t="n"/>
      <c r="F14" s="213" t="n"/>
      <c r="G14" s="214" t="n"/>
      <c r="I14" s="213" t="inlineStr">
        <is>
          <t>EFFEGI</t>
        </is>
      </c>
    </row>
    <row r="15">
      <c r="A15" s="213" t="inlineStr"/>
      <c r="B15" s="215" t="n"/>
      <c r="C15" s="215" t="n"/>
      <c r="D15" s="215" t="n"/>
      <c r="F15" s="213" t="n"/>
      <c r="G15" s="214" t="n"/>
      <c r="I15" s="213" t="inlineStr">
        <is>
          <t>JAUME</t>
        </is>
      </c>
    </row>
    <row r="16">
      <c r="A16" s="213" t="inlineStr"/>
      <c r="B16" s="215" t="n"/>
      <c r="C16" s="215" t="n"/>
      <c r="D16" s="215" t="n"/>
      <c r="F16" s="213" t="n"/>
      <c r="G16" s="214" t="n"/>
      <c r="I16" s="213" t="inlineStr">
        <is>
          <t>PTT</t>
        </is>
      </c>
    </row>
    <row r="17">
      <c r="I17" s="213" t="inlineStr">
        <is>
          <t>MANUELA &amp; PERREIRA</t>
        </is>
      </c>
    </row>
    <row r="18">
      <c r="I18" s="213" t="inlineStr">
        <is>
          <t>COLLAGE</t>
        </is>
      </c>
    </row>
    <row r="19">
      <c r="I19" s="213" t="inlineStr">
        <is>
          <t>FLOR DA MODA</t>
        </is>
      </c>
    </row>
    <row r="20">
      <c r="I20" s="213" t="inlineStr">
        <is>
          <t>BERRETTI</t>
        </is>
      </c>
    </row>
    <row r="21">
      <c r="I21" s="213" t="inlineStr">
        <is>
          <t>NETO &amp; SILVA</t>
        </is>
      </c>
    </row>
    <row r="22">
      <c r="I22" s="213" t="inlineStr">
        <is>
          <t>JEANS SERVICES</t>
        </is>
      </c>
    </row>
  </sheetData>
  <dataValidations count="1" disablePrompts="1">
    <dataValidation allowBlank="0" showErrorMessage="1" showInputMessage="1" sqref="N36" type="list">
      <formula1>$F$3:$F$16</formula1>
    </dataValidation>
  </dataValidations>
  <pageMargins bottom="0.75" footer="0.3" header="0.3" left="0.7" right="0.7" top="0.75"/>
  <pageSetup orientation="portrait"/>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3:BW357"/>
  <sheetViews>
    <sheetView topLeftCell="X1" workbookViewId="0" zoomScale="70" zoomScaleNormal="70">
      <pane activePane="topLeft" state="split" topLeftCell="Y1" xSplit="34650"/>
      <selection activeCell="Z137" sqref="Z137"/>
      <selection activeCell="Y1" pane="topRight" sqref="Y1"/>
    </sheetView>
  </sheetViews>
  <sheetFormatPr baseColWidth="8" defaultRowHeight="15"/>
  <cols>
    <col customWidth="1" max="1" min="1" style="304" width="40.7109375"/>
    <col bestFit="1" customWidth="1" max="2" min="2" style="304" width="13.85546875"/>
    <col customWidth="1" max="3" min="3" style="304" width="23.42578125"/>
    <col customWidth="1" max="4" min="4" style="304" width="13.85546875"/>
    <col customWidth="1" max="6" min="5" style="304" width="16"/>
    <col customWidth="1" max="7" min="7" style="304" width="16"/>
    <col customWidth="1" max="10" min="8" style="304" width="16"/>
    <col bestFit="1" customWidth="1" max="11" min="11" style="304" width="13"/>
    <col customWidth="1" max="15" min="12" style="304" width="16"/>
    <col customWidth="1" max="16" min="16" style="304" width="16"/>
    <col customWidth="1" max="19" min="17" style="304" width="16"/>
    <col customWidth="1" max="20" min="20" style="304" width="27.140625"/>
    <col customWidth="1" max="21" min="21" style="304" width="19.28515625"/>
    <col customWidth="1" max="22" min="22" style="304" width="21.5703125"/>
    <col customWidth="1" max="23" min="23" style="304" width="28.85546875"/>
    <col customWidth="1" max="24" min="24" style="304" width="41"/>
    <col customWidth="1" max="25" min="25" style="304" width="25.28515625"/>
    <col customWidth="1" max="26" min="26" style="304" width="66.42578125"/>
    <col customWidth="1" max="27" min="27" style="304" width="42.5703125"/>
    <col customWidth="1" max="28" min="28" style="304" width="27.28515625"/>
    <col customWidth="1" max="29" min="29" style="304" width="7.140625"/>
    <col customWidth="1" max="30" min="30" style="304" width="15.28515625"/>
    <col customWidth="1" max="31" min="31" style="304" width="10.140625"/>
    <col customWidth="1" max="32" min="32" style="304" width="23.42578125"/>
    <col customWidth="1" max="33" min="33" style="304" width="16.7109375"/>
    <col customWidth="1" max="34" min="34" style="304" width="16.7109375"/>
    <col customWidth="1" max="35" min="35" style="304" width="13.42578125"/>
    <col customWidth="1" max="36" min="36" style="255" width="29.140625"/>
    <col customWidth="1" max="37" min="37" style="304" width="21.5703125"/>
    <col customWidth="1" max="38" min="38" style="304" width="15.7109375"/>
    <col customWidth="1" max="39" min="39" style="206" width="10.140625"/>
    <col customWidth="1" max="40" min="40" style="278" width="11"/>
    <col customWidth="1" max="41" min="41" style="206" width="10.140625"/>
    <col customWidth="1" max="42" min="42" style="278" width="11"/>
    <col customWidth="1" max="46" min="43" style="206" width="10.140625"/>
    <col customWidth="1" max="47" min="47" style="278" width="13.5703125"/>
    <col customWidth="1" max="48" min="48" style="206" width="10.140625"/>
    <col customWidth="1" max="49" min="49" style="206" width="16.5703125"/>
    <col customWidth="1" max="51" min="50" style="206" width="12.28515625"/>
    <col customWidth="1" max="55" min="52" style="206" width="10.140625"/>
    <col customWidth="1" max="56" min="56" style="206" width="11.7109375"/>
    <col customWidth="1" max="57" min="57" style="206" width="28.28515625"/>
    <col customWidth="1" max="58" min="58" style="206" width="30.28515625"/>
    <col customWidth="1" max="59" min="59" style="206" width="54.5703125"/>
    <col customWidth="1" max="60" min="60" style="206" width="12.42578125"/>
    <col customWidth="1" max="62" min="61" style="206" width="12.7109375"/>
    <col customWidth="1" max="63" min="63" style="206" width="30.7109375"/>
    <col customWidth="1" max="64" min="64" style="206" width="36.85546875"/>
    <col customWidth="1" max="65" min="65" style="206" width="40.5703125"/>
    <col customWidth="1" max="66" min="66" style="206" width="11"/>
    <col bestFit="1" customWidth="1" max="67" min="67" style="206" width="14.28515625"/>
    <col customWidth="1" max="68" min="68" style="206" width="13"/>
    <col bestFit="1" customWidth="1" max="69" min="69" style="206" width="10"/>
    <col customWidth="1" max="70" min="70" style="206" width="12.42578125"/>
    <col customWidth="1" max="71" min="71" style="206" width="10.140625"/>
    <col customWidth="1" max="72" min="72" style="206" width="12.28515625"/>
    <col bestFit="1" customWidth="1" max="73" min="73" style="206" width="14.42578125"/>
    <col bestFit="1" customWidth="1" max="74" min="74" style="206" width="6.7109375"/>
    <col bestFit="1" customWidth="1" max="75" min="75" style="304" width="19.5703125"/>
  </cols>
  <sheetData>
    <row r="3">
      <c r="C3" s="276" t="n">
        <v>42823</v>
      </c>
      <c r="E3" s="276" t="n">
        <v>42802</v>
      </c>
      <c r="F3" s="276" t="n">
        <v>42800</v>
      </c>
      <c r="G3" s="276" t="n">
        <v>42774</v>
      </c>
      <c r="H3" s="276" t="n">
        <v>42773</v>
      </c>
      <c r="I3" s="276" t="n">
        <v>42766</v>
      </c>
      <c r="J3" s="278" t="n"/>
      <c r="K3" s="278" t="n"/>
      <c r="L3" s="276" t="n">
        <v>42802</v>
      </c>
      <c r="M3" s="276" t="n">
        <v>42800</v>
      </c>
      <c r="N3" s="276" t="n">
        <v>42782</v>
      </c>
      <c r="O3" s="276" t="n">
        <v>42779</v>
      </c>
      <c r="P3" s="276" t="n">
        <v>42774</v>
      </c>
      <c r="Q3" s="276" t="n">
        <v>42773</v>
      </c>
      <c r="R3" s="276" t="n">
        <v>42766</v>
      </c>
      <c r="T3" s="276" t="n">
        <v>42823</v>
      </c>
      <c r="AM3" s="266" t="n">
        <v>42747</v>
      </c>
      <c r="AN3" s="276" t="n"/>
      <c r="AO3" s="266" t="n">
        <v>42755</v>
      </c>
      <c r="AP3" s="276" t="n"/>
      <c r="AQ3" s="266" t="n">
        <v>42766</v>
      </c>
      <c r="AR3" s="266" t="n">
        <v>42773</v>
      </c>
      <c r="AS3" s="266" t="n">
        <v>42774</v>
      </c>
      <c r="AT3" s="266" t="n">
        <v>42779</v>
      </c>
      <c r="AV3" s="266" t="n">
        <v>42782</v>
      </c>
      <c r="AW3" s="266" t="n">
        <v>42786</v>
      </c>
      <c r="AX3" s="266" t="n">
        <v>42787</v>
      </c>
      <c r="AY3" s="266" t="n">
        <v>42791</v>
      </c>
      <c r="AZ3" s="266" t="n">
        <v>42800</v>
      </c>
      <c r="BA3" s="266" t="n">
        <v>42802</v>
      </c>
      <c r="BB3" s="266" t="n">
        <v>42803</v>
      </c>
      <c r="BC3" s="266" t="n">
        <v>42803</v>
      </c>
    </row>
    <row customFormat="1" customHeight="1" ht="73.5" r="4" s="15">
      <c r="A4" s="201" t="inlineStr">
        <is>
          <t>COMBO ArtLab</t>
        </is>
      </c>
      <c r="B4" s="201" t="inlineStr">
        <is>
          <t>article nr</t>
        </is>
      </c>
      <c r="C4" s="258" t="inlineStr">
        <is>
          <t>CHECK FINAL SO REMCO</t>
        </is>
      </c>
      <c r="D4" s="201" t="inlineStr">
        <is>
          <t>COMBO</t>
        </is>
      </c>
      <c r="E4" s="258" t="inlineStr">
        <is>
          <t>CHECK</t>
        </is>
      </c>
      <c r="F4" s="258" t="inlineStr">
        <is>
          <t>CHECK</t>
        </is>
      </c>
      <c r="G4" s="258" t="inlineStr">
        <is>
          <t>CHECK</t>
        </is>
      </c>
      <c r="H4" s="258" t="inlineStr">
        <is>
          <t>CHECK</t>
        </is>
      </c>
      <c r="I4" s="258" t="inlineStr">
        <is>
          <t>CHECK</t>
        </is>
      </c>
      <c r="J4" s="258" t="inlineStr">
        <is>
          <t>CHECK</t>
        </is>
      </c>
      <c r="K4" s="245" t="inlineStr">
        <is>
          <t>SAP</t>
        </is>
      </c>
      <c r="L4" s="258" t="inlineStr">
        <is>
          <t>CHECK</t>
        </is>
      </c>
      <c r="M4" s="258" t="inlineStr">
        <is>
          <t>CHECK</t>
        </is>
      </c>
      <c r="N4" s="258" t="inlineStr">
        <is>
          <t>CHECK</t>
        </is>
      </c>
      <c r="O4" s="258" t="inlineStr">
        <is>
          <t>CHECK</t>
        </is>
      </c>
      <c r="P4" s="258" t="inlineStr">
        <is>
          <t>CHECK</t>
        </is>
      </c>
      <c r="Q4" s="258" t="inlineStr">
        <is>
          <t>CHECK</t>
        </is>
      </c>
      <c r="R4" s="258" t="inlineStr">
        <is>
          <t>CHECK</t>
        </is>
      </c>
      <c r="S4" s="258" t="inlineStr">
        <is>
          <t>CHECK</t>
        </is>
      </c>
      <c r="T4" s="258" t="inlineStr">
        <is>
          <t>CHECK FINAL SO REMCO</t>
        </is>
      </c>
      <c r="U4" s="264" t="inlineStr">
        <is>
          <t>SPECIAL CUSTOMER</t>
        </is>
      </c>
      <c r="V4" s="245" t="inlineStr">
        <is>
          <t>C/O</t>
        </is>
      </c>
      <c r="W4" s="201" t="inlineStr">
        <is>
          <t>style</t>
        </is>
      </c>
      <c r="X4" s="201" t="inlineStr">
        <is>
          <t>wash / colour</t>
        </is>
      </c>
      <c r="Y4" s="201" t="inlineStr">
        <is>
          <t>fabric supplier</t>
        </is>
      </c>
      <c r="Z4" s="201" t="inlineStr">
        <is>
          <t>fabric code</t>
        </is>
      </c>
      <c r="AA4" s="201" t="inlineStr">
        <is>
          <t>non organic fabric code (for KOI development)</t>
        </is>
      </c>
      <c r="AB4" s="201" t="inlineStr">
        <is>
          <t>collection / theme</t>
        </is>
      </c>
      <c r="AC4" s="201" t="inlineStr">
        <is>
          <t>drop</t>
        </is>
      </c>
      <c r="AD4" s="201" t="inlineStr">
        <is>
          <t>category</t>
        </is>
      </c>
      <c r="AE4" s="201" t="inlineStr">
        <is>
          <t>gender</t>
        </is>
      </c>
      <c r="AF4" s="200" t="inlineStr">
        <is>
          <t>vendor</t>
        </is>
      </c>
      <c r="AG4" s="200" t="inlineStr">
        <is>
          <t>laundry</t>
        </is>
      </c>
      <c r="AH4" s="305" t="inlineStr">
        <is>
          <t>Fabric BUY resp.</t>
        </is>
      </c>
      <c r="AI4" s="231" t="inlineStr">
        <is>
          <t>fabric price</t>
        </is>
      </c>
      <c r="AJ4" s="256" t="inlineStr">
        <is>
          <t>MOQ</t>
        </is>
      </c>
      <c r="AK4" s="201" t="inlineStr">
        <is>
          <t>Leadtime</t>
        </is>
      </c>
      <c r="AL4" s="232" t="inlineStr">
        <is>
          <t>consumption</t>
        </is>
      </c>
      <c r="AM4" s="233" t="inlineStr">
        <is>
          <t>Total sales</t>
        </is>
      </c>
      <c r="AN4" s="265" t="inlineStr">
        <is>
          <t>First Forecast</t>
        </is>
      </c>
      <c r="AO4" s="233" t="inlineStr">
        <is>
          <t>Total sales</t>
        </is>
      </c>
      <c r="AP4" s="265" t="inlineStr">
        <is>
          <t>Updated First Forecast</t>
        </is>
      </c>
      <c r="AQ4" s="233" t="inlineStr">
        <is>
          <t>Total sales</t>
        </is>
      </c>
      <c r="AR4" s="233" t="inlineStr">
        <is>
          <t>Total sales</t>
        </is>
      </c>
      <c r="AS4" s="233" t="inlineStr">
        <is>
          <t>Total sales</t>
        </is>
      </c>
      <c r="AT4" s="233" t="inlineStr">
        <is>
          <t>Total sales</t>
        </is>
      </c>
      <c r="AU4" s="265" t="inlineStr">
        <is>
          <t>Updated Second Forecast</t>
        </is>
      </c>
      <c r="AV4" s="233" t="inlineStr">
        <is>
          <t>Total sales</t>
        </is>
      </c>
      <c r="AW4" s="265" t="inlineStr">
        <is>
          <t>Updated Forecast JASPER</t>
        </is>
      </c>
      <c r="AX4" s="233" t="inlineStr">
        <is>
          <t>Total sales</t>
        </is>
      </c>
      <c r="AY4" s="233" t="inlineStr">
        <is>
          <t>Total sales</t>
        </is>
      </c>
      <c r="AZ4" s="233" t="inlineStr">
        <is>
          <t>Total sales</t>
        </is>
      </c>
      <c r="BA4" s="233" t="inlineStr">
        <is>
          <t>Total sales</t>
        </is>
      </c>
      <c r="BB4" s="233" t="inlineStr">
        <is>
          <t>Total sales</t>
        </is>
      </c>
      <c r="BC4" s="265" t="inlineStr">
        <is>
          <t>TOTAL SALES+ STOCK</t>
        </is>
      </c>
      <c r="BD4" s="233" t="inlineStr">
        <is>
          <t>FINAL BUY</t>
        </is>
      </c>
      <c r="BE4" s="233" t="inlineStr">
        <is>
          <t>Stock when bought</t>
        </is>
      </c>
      <c r="BF4" s="233" t="inlineStr">
        <is>
          <t>Comment final BUY</t>
        </is>
      </c>
      <c r="BG4" s="233" t="inlineStr">
        <is>
          <t>total fabric meters</t>
        </is>
      </c>
      <c r="BH4" s="233" t="inlineStr">
        <is>
          <t>STOCK</t>
        </is>
      </c>
      <c r="BI4" s="233" t="inlineStr">
        <is>
          <t>fabric order date</t>
        </is>
      </c>
      <c r="BJ4" s="234" t="inlineStr">
        <is>
          <t>MTRS BOOKED</t>
        </is>
      </c>
      <c r="BK4" s="697" t="inlineStr">
        <is>
          <t>confirmed fabric ETD</t>
        </is>
      </c>
      <c r="BL4" s="233" t="inlineStr">
        <is>
          <t>Comments</t>
        </is>
      </c>
      <c r="BM4" s="233" t="inlineStr">
        <is>
          <t>total fabric meters Production</t>
        </is>
      </c>
      <c r="BN4" s="233" t="inlineStr">
        <is>
          <t>TOTAL</t>
        </is>
      </c>
      <c r="BO4" s="233" t="inlineStr">
        <is>
          <t>BUY 1</t>
        </is>
      </c>
      <c r="BP4" s="233" t="inlineStr">
        <is>
          <t>PLACED check BUY 1</t>
        </is>
      </c>
      <c r="BQ4" s="233" t="inlineStr">
        <is>
          <t>BUY 2</t>
        </is>
      </c>
      <c r="BR4" s="233" t="inlineStr">
        <is>
          <t>PLACED check BUY 2</t>
        </is>
      </c>
      <c r="BS4" s="252" t="inlineStr">
        <is>
          <t>SAP CHECK</t>
        </is>
      </c>
      <c r="BT4" s="252" t="inlineStr">
        <is>
          <t>ArtLab Check</t>
        </is>
      </c>
      <c r="BU4" s="233" t="inlineStr">
        <is>
          <t>Factory Call off</t>
        </is>
      </c>
      <c r="BV4" s="233" t="inlineStr">
        <is>
          <t>Date</t>
        </is>
      </c>
      <c r="BW4" s="251" t="n"/>
    </row>
    <row customFormat="1" customHeight="1" ht="15" r="5" s="15">
      <c r="A5" s="322" t="n"/>
      <c r="B5" s="298" t="inlineStr">
        <is>
          <t>K170752010</t>
        </is>
      </c>
      <c r="C5" s="298" t="inlineStr">
        <is>
          <t>K170752010</t>
        </is>
      </c>
      <c r="D5" s="298" t="n"/>
      <c r="E5" s="250" t="inlineStr">
        <is>
          <t>K170752010</t>
        </is>
      </c>
      <c r="F5" s="250" t="inlineStr">
        <is>
          <t>K170752010</t>
        </is>
      </c>
      <c r="G5" s="250" t="inlineStr">
        <is>
          <t>K170752010</t>
        </is>
      </c>
      <c r="H5" s="300" t="e">
        <v>#N/A</v>
      </c>
      <c r="I5" s="300" t="e">
        <v>#N/A</v>
      </c>
      <c r="J5" s="300" t="e">
        <v>#N/A</v>
      </c>
      <c r="K5" s="284" t="n">
        <v>1060300084</v>
      </c>
      <c r="L5" s="250" t="n">
        <v>1060300084</v>
      </c>
      <c r="M5" s="230" t="n">
        <v>1060300084</v>
      </c>
      <c r="N5" s="230" t="n">
        <v>1060300084</v>
      </c>
      <c r="O5" s="230" t="n">
        <v>1060300084</v>
      </c>
      <c r="P5" s="230" t="n">
        <v>1060300084</v>
      </c>
      <c r="Q5" s="301" t="e">
        <v>#N/A</v>
      </c>
      <c r="R5" s="301" t="e">
        <v>#N/A</v>
      </c>
      <c r="S5" s="301" t="e">
        <v>#N/A</v>
      </c>
      <c r="T5" s="284" t="n">
        <v>1060300084</v>
      </c>
      <c r="U5" s="95" t="n"/>
      <c r="V5" s="95" t="n"/>
      <c r="W5" s="285" t="inlineStr">
        <is>
          <t>CARLOS</t>
        </is>
      </c>
      <c r="X5" s="285" t="inlineStr">
        <is>
          <t>CAMO</t>
        </is>
      </c>
      <c r="Y5" s="272" t="inlineStr">
        <is>
          <t>Alcot Fabrics</t>
        </is>
      </c>
      <c r="Z5" s="272" t="n"/>
      <c r="AA5" s="272" t="n"/>
      <c r="AB5" s="286" t="inlineStr">
        <is>
          <t>-</t>
        </is>
      </c>
      <c r="AC5" s="285" t="n">
        <v>2</v>
      </c>
      <c r="AD5" s="285" t="inlineStr">
        <is>
          <t>JACKET</t>
        </is>
      </c>
      <c r="AE5" s="287" t="inlineStr">
        <is>
          <t>MEN</t>
        </is>
      </c>
      <c r="AF5" s="286" t="inlineStr">
        <is>
          <t>BHA</t>
        </is>
      </c>
      <c r="AG5" s="286" t="inlineStr">
        <is>
          <t>Wash &amp; Wear</t>
        </is>
      </c>
      <c r="AH5" s="286" t="inlineStr">
        <is>
          <t>Vendor</t>
        </is>
      </c>
      <c r="AI5" s="288" t="inlineStr">
        <is>
          <t>EUR 5.30/m</t>
        </is>
      </c>
      <c r="AJ5" s="289" t="inlineStr">
        <is>
          <t>Sampling 100 mt / bulk 3000 mts</t>
        </is>
      </c>
      <c r="AK5" s="290" t="inlineStr">
        <is>
          <t>4wk sampling / 8wk bulk</t>
        </is>
      </c>
      <c r="AL5" s="286" t="n">
        <v>3</v>
      </c>
      <c r="AM5" s="291" t="n"/>
      <c r="AN5" s="292" t="n">
        <v>100</v>
      </c>
      <c r="AO5" s="291" t="n"/>
      <c r="AP5" s="292" t="n">
        <v>100</v>
      </c>
      <c r="AQ5" s="291" t="n"/>
      <c r="AR5" s="291" t="n"/>
      <c r="AS5" s="291" t="n">
        <v>0</v>
      </c>
      <c r="AT5" s="291" t="n">
        <v>4</v>
      </c>
      <c r="AU5" s="292" t="inlineStr">
        <is>
          <t>cx</t>
        </is>
      </c>
      <c r="AV5" s="291" t="n">
        <v>0</v>
      </c>
      <c r="AW5" s="291" t="inlineStr">
        <is>
          <t>Own retail &amp; zalando exclusive</t>
        </is>
      </c>
      <c r="AX5" s="291" t="n">
        <v>0</v>
      </c>
      <c r="AY5" s="291" t="n">
        <v>3</v>
      </c>
      <c r="AZ5" s="291" t="n">
        <v>8</v>
      </c>
      <c r="BA5" s="291" t="n">
        <v>8</v>
      </c>
      <c r="BB5" s="291" t="n">
        <v>8</v>
      </c>
      <c r="BC5" s="293" t="n">
        <v>8</v>
      </c>
      <c r="BD5" s="293" t="n">
        <v>0</v>
      </c>
      <c r="BE5" s="269" t="n"/>
      <c r="BF5" s="269" t="inlineStr">
        <is>
          <t>cx</t>
        </is>
      </c>
      <c r="BG5" s="313">
        <f>(BD5*AL5)*1.03</f>
        <v/>
      </c>
      <c r="BH5" s="236" t="n"/>
      <c r="BI5" s="241" t="inlineStr">
        <is>
          <t>x</t>
        </is>
      </c>
      <c r="BJ5" s="236" t="n"/>
      <c r="BK5" s="241" t="n"/>
      <c r="BL5" s="236" t="n"/>
      <c r="BM5" s="313">
        <f>(BN5*AL5)*1.03</f>
        <v/>
      </c>
      <c r="BN5" s="236">
        <f>BO5+BQ5</f>
        <v/>
      </c>
      <c r="BO5" s="236" t="n">
        <v>0</v>
      </c>
      <c r="BP5" s="15" t="n"/>
      <c r="BQ5" s="15" t="n"/>
      <c r="BR5" s="15" t="n"/>
      <c r="BS5" s="15" t="n"/>
      <c r="BT5" s="15" t="n"/>
      <c r="BU5" s="236" t="n"/>
      <c r="BV5" s="241" t="n"/>
    </row>
    <row customFormat="1" customHeight="1" ht="15" r="6" s="15">
      <c r="A6" s="322" t="n"/>
      <c r="B6" s="298" t="inlineStr">
        <is>
          <t>K170750051</t>
        </is>
      </c>
      <c r="C6" s="298" t="inlineStr">
        <is>
          <t>K170750051</t>
        </is>
      </c>
      <c r="D6" s="298" t="n"/>
      <c r="E6" s="250" t="inlineStr">
        <is>
          <t>K170750051</t>
        </is>
      </c>
      <c r="F6" s="250" t="inlineStr">
        <is>
          <t>K170750051</t>
        </is>
      </c>
      <c r="G6" s="250" t="inlineStr">
        <is>
          <t>K170750051</t>
        </is>
      </c>
      <c r="H6" s="300" t="e">
        <v>#N/A</v>
      </c>
      <c r="I6" s="300" t="e">
        <v>#N/A</v>
      </c>
      <c r="J6" s="300" t="e">
        <v>#N/A</v>
      </c>
      <c r="K6" s="284" t="n">
        <v>1010401392</v>
      </c>
      <c r="L6" s="250" t="n">
        <v>1010401392</v>
      </c>
      <c r="M6" s="230" t="n">
        <v>1010401392</v>
      </c>
      <c r="N6" s="230" t="n">
        <v>1010401392</v>
      </c>
      <c r="O6" s="230" t="n">
        <v>1010401392</v>
      </c>
      <c r="P6" s="230" t="n">
        <v>1010401392</v>
      </c>
      <c r="Q6" s="301" t="e">
        <v>#N/A</v>
      </c>
      <c r="R6" s="301" t="e">
        <v>#N/A</v>
      </c>
      <c r="S6" s="301" t="e">
        <v>#N/A</v>
      </c>
      <c r="T6" s="284" t="n">
        <v>1010401392</v>
      </c>
      <c r="U6" s="95" t="n"/>
      <c r="V6" s="95" t="n"/>
      <c r="W6" s="285" t="inlineStr">
        <is>
          <t>HERRICK</t>
        </is>
      </c>
      <c r="X6" s="285" t="inlineStr">
        <is>
          <t>CAMO</t>
        </is>
      </c>
      <c r="Y6" s="296" t="inlineStr">
        <is>
          <t>Alcot Fabrics</t>
        </is>
      </c>
      <c r="Z6" s="296" t="n"/>
      <c r="AA6" s="272" t="n"/>
      <c r="AB6" s="286" t="inlineStr">
        <is>
          <t>-</t>
        </is>
      </c>
      <c r="AC6" s="285" t="n">
        <v>2</v>
      </c>
      <c r="AD6" s="285" t="inlineStr">
        <is>
          <t>PANTS</t>
        </is>
      </c>
      <c r="AE6" s="287" t="inlineStr">
        <is>
          <t>MEN</t>
        </is>
      </c>
      <c r="AF6" s="286" t="inlineStr">
        <is>
          <t>BHA</t>
        </is>
      </c>
      <c r="AG6" s="286" t="inlineStr">
        <is>
          <t>Wash &amp; Wear</t>
        </is>
      </c>
      <c r="AH6" s="286" t="inlineStr">
        <is>
          <t>Vendor</t>
        </is>
      </c>
      <c r="AI6" s="288" t="inlineStr">
        <is>
          <t>EUR 5.30/m</t>
        </is>
      </c>
      <c r="AJ6" s="289" t="inlineStr">
        <is>
          <t>Sampling 100 mt / bulk 3000 mts</t>
        </is>
      </c>
      <c r="AK6" s="290" t="inlineStr">
        <is>
          <t>4wk sampling / 8wk bulk</t>
        </is>
      </c>
      <c r="AL6" s="286" t="n">
        <v>1.76</v>
      </c>
      <c r="AM6" s="291" t="n"/>
      <c r="AN6" s="292" t="n">
        <v>100</v>
      </c>
      <c r="AO6" s="291" t="n"/>
      <c r="AP6" s="292" t="n">
        <v>100</v>
      </c>
      <c r="AQ6" s="291" t="n"/>
      <c r="AR6" s="291" t="n"/>
      <c r="AS6" s="291" t="n">
        <v>0</v>
      </c>
      <c r="AT6" s="291" t="n">
        <v>0</v>
      </c>
      <c r="AU6" s="292" t="inlineStr">
        <is>
          <t>cx</t>
        </is>
      </c>
      <c r="AV6" s="291" t="n">
        <v>5</v>
      </c>
      <c r="AW6" s="291" t="inlineStr">
        <is>
          <t>Own retail &amp; zalando exclusive</t>
        </is>
      </c>
      <c r="AX6" s="291" t="n">
        <v>5</v>
      </c>
      <c r="AY6" s="291" t="n">
        <v>5</v>
      </c>
      <c r="AZ6" s="291" t="n">
        <v>5</v>
      </c>
      <c r="BA6" s="291" t="n">
        <v>5</v>
      </c>
      <c r="BB6" s="291" t="n">
        <v>5</v>
      </c>
      <c r="BC6" s="293" t="n">
        <v>5</v>
      </c>
      <c r="BD6" s="293" t="n">
        <v>0</v>
      </c>
      <c r="BE6" s="269" t="n"/>
      <c r="BF6" s="269" t="inlineStr">
        <is>
          <t>cx</t>
        </is>
      </c>
      <c r="BG6" s="313">
        <f>(BD6*AL6)*1.03</f>
        <v/>
      </c>
      <c r="BH6" s="236" t="n"/>
      <c r="BI6" s="241" t="inlineStr">
        <is>
          <t>x</t>
        </is>
      </c>
      <c r="BJ6" s="236" t="n"/>
      <c r="BK6" s="241" t="n"/>
      <c r="BL6" s="236" t="n"/>
      <c r="BM6" s="313">
        <f>(BN6*AL6)*1.03</f>
        <v/>
      </c>
      <c r="BN6" s="236">
        <f>BO6+BQ6</f>
        <v/>
      </c>
      <c r="BO6" s="236" t="n">
        <v>0</v>
      </c>
      <c r="BP6" s="15" t="n"/>
      <c r="BQ6" s="15" t="n"/>
      <c r="BR6" s="15" t="n"/>
      <c r="BS6" s="15" t="n"/>
      <c r="BT6" s="15" t="n"/>
      <c r="BU6" s="236" t="n"/>
      <c r="BV6" s="241" t="n"/>
    </row>
    <row customFormat="1" customHeight="1" ht="15" r="7" s="15">
      <c r="A7" s="322" t="n"/>
      <c r="B7" s="298" t="inlineStr">
        <is>
          <t>K170752040</t>
        </is>
      </c>
      <c r="C7" s="298" t="inlineStr">
        <is>
          <t>K170752040</t>
        </is>
      </c>
      <c r="D7" s="298" t="n"/>
      <c r="E7" s="298" t="inlineStr">
        <is>
          <t>K170752040</t>
        </is>
      </c>
      <c r="F7" s="298" t="inlineStr">
        <is>
          <t>K170752040</t>
        </is>
      </c>
      <c r="G7" s="298" t="inlineStr">
        <is>
          <t>K170752040</t>
        </is>
      </c>
      <c r="H7" s="298" t="inlineStr">
        <is>
          <t>K170752040</t>
        </is>
      </c>
      <c r="I7" s="298" t="inlineStr">
        <is>
          <t>K170752040</t>
        </is>
      </c>
      <c r="J7" s="298" t="e">
        <v>#N/A</v>
      </c>
      <c r="K7" s="284" t="n">
        <v>1060200141</v>
      </c>
      <c r="L7" s="298" t="n">
        <v>1060200141</v>
      </c>
      <c r="M7" s="284" t="n">
        <v>1060200141</v>
      </c>
      <c r="N7" s="284" t="n">
        <v>1060200141</v>
      </c>
      <c r="O7" s="284" t="n">
        <v>1060200141</v>
      </c>
      <c r="P7" s="284" t="n">
        <v>1060200141</v>
      </c>
      <c r="Q7" s="284" t="n">
        <v>1060200141</v>
      </c>
      <c r="R7" s="284" t="n">
        <v>1060200141</v>
      </c>
      <c r="S7" s="284" t="e">
        <v>#N/A</v>
      </c>
      <c r="T7" s="284" t="n">
        <v>1060200141</v>
      </c>
      <c r="U7" s="95" t="n"/>
      <c r="V7" s="95" t="n"/>
      <c r="W7" s="285" t="inlineStr">
        <is>
          <t>MAGNUS</t>
        </is>
      </c>
      <c r="X7" s="285" t="inlineStr">
        <is>
          <t>FOREST NIGHT</t>
        </is>
      </c>
      <c r="Y7" s="272" t="inlineStr">
        <is>
          <t>Alcot Fabrics</t>
        </is>
      </c>
      <c r="Z7" s="272" t="n"/>
      <c r="AA7" s="272" t="n"/>
      <c r="AB7" s="286" t="inlineStr">
        <is>
          <t>-</t>
        </is>
      </c>
      <c r="AC7" s="285" t="n">
        <v>2</v>
      </c>
      <c r="AD7" s="285" t="inlineStr">
        <is>
          <t>JACKET</t>
        </is>
      </c>
      <c r="AE7" s="287" t="inlineStr">
        <is>
          <t>MEN</t>
        </is>
      </c>
      <c r="AF7" s="286" t="inlineStr">
        <is>
          <t>BHA</t>
        </is>
      </c>
      <c r="AG7" s="286" t="inlineStr">
        <is>
          <t>Texport Overseas</t>
        </is>
      </c>
      <c r="AH7" s="286" t="inlineStr">
        <is>
          <t>Vendor</t>
        </is>
      </c>
      <c r="AI7" s="288" t="inlineStr">
        <is>
          <t>EUR 5.30/m</t>
        </is>
      </c>
      <c r="AJ7" s="289" t="inlineStr">
        <is>
          <t>Sampling 100 mt / bulk 3000 mts</t>
        </is>
      </c>
      <c r="AK7" s="290" t="inlineStr">
        <is>
          <t>4wk sampling / 8wk bulk</t>
        </is>
      </c>
      <c r="AL7" s="286" t="n">
        <v>2.6</v>
      </c>
      <c r="AM7" s="291" t="n"/>
      <c r="AN7" s="292" t="n">
        <v>100</v>
      </c>
      <c r="AO7" s="291" t="n"/>
      <c r="AP7" s="292" t="n">
        <v>100</v>
      </c>
      <c r="AQ7" s="291" t="n">
        <v>3</v>
      </c>
      <c r="AR7" s="291" t="n">
        <v>8</v>
      </c>
      <c r="AS7" s="291" t="n">
        <v>8</v>
      </c>
      <c r="AT7" s="291" t="n">
        <v>15</v>
      </c>
      <c r="AU7" s="292" t="inlineStr">
        <is>
          <t>cx</t>
        </is>
      </c>
      <c r="AV7" s="291" t="n">
        <v>15</v>
      </c>
      <c r="AW7" s="291" t="inlineStr">
        <is>
          <t>cx</t>
        </is>
      </c>
      <c r="AX7" s="291" t="n">
        <v>20</v>
      </c>
      <c r="AY7" s="291" t="n">
        <v>20</v>
      </c>
      <c r="AZ7" s="291" t="n">
        <v>0</v>
      </c>
      <c r="BA7" s="291" t="n">
        <v>0</v>
      </c>
      <c r="BB7" s="291" t="n">
        <v>0</v>
      </c>
      <c r="BC7" s="293" t="n">
        <v>0</v>
      </c>
      <c r="BD7" s="293">
        <f>BC7</f>
        <v/>
      </c>
      <c r="BE7" s="269" t="n"/>
      <c r="BF7" s="269" t="inlineStr">
        <is>
          <t>cx</t>
        </is>
      </c>
      <c r="BG7" s="313" t="n"/>
      <c r="BH7" s="236" t="n"/>
      <c r="BI7" s="241" t="inlineStr">
        <is>
          <t>x</t>
        </is>
      </c>
      <c r="BJ7" s="236" t="n"/>
      <c r="BK7" s="241" t="n"/>
      <c r="BL7" s="236" t="n"/>
      <c r="BM7" s="313">
        <f>(BN7*AL7)*1.03</f>
        <v/>
      </c>
      <c r="BN7" s="236">
        <f>BO7+BQ7</f>
        <v/>
      </c>
      <c r="BO7" s="236" t="n">
        <v>0</v>
      </c>
      <c r="BP7" s="15" t="n"/>
      <c r="BQ7" s="15" t="n"/>
      <c r="BR7" s="15" t="n"/>
      <c r="BS7" s="15" t="n"/>
      <c r="BT7" s="15" t="n"/>
      <c r="BU7" s="236" t="n"/>
      <c r="BV7" s="241" t="n"/>
    </row>
    <row customFormat="1" customHeight="1" ht="15" r="8" s="15">
      <c r="A8" s="321" t="n"/>
      <c r="B8" s="223" t="inlineStr">
        <is>
          <t>K170702001</t>
        </is>
      </c>
      <c r="C8" s="250" t="inlineStr">
        <is>
          <t>K170702001</t>
        </is>
      </c>
      <c r="D8" s="223" t="n"/>
      <c r="E8" s="250" t="inlineStr">
        <is>
          <t>K170702001</t>
        </is>
      </c>
      <c r="F8" s="250" t="inlineStr">
        <is>
          <t>K170702001</t>
        </is>
      </c>
      <c r="G8" s="250" t="inlineStr">
        <is>
          <t>K170702001</t>
        </is>
      </c>
      <c r="H8" s="250" t="inlineStr">
        <is>
          <t>K170702001</t>
        </is>
      </c>
      <c r="I8" s="250" t="inlineStr">
        <is>
          <t>K170702001</t>
        </is>
      </c>
      <c r="J8" s="250" t="inlineStr">
        <is>
          <t>K170702001</t>
        </is>
      </c>
      <c r="K8" s="230" t="n">
        <v>2060300108</v>
      </c>
      <c r="L8" s="250" t="n">
        <v>2060300108</v>
      </c>
      <c r="M8" s="230" t="n">
        <v>2060300108</v>
      </c>
      <c r="N8" s="230" t="n">
        <v>2060300108</v>
      </c>
      <c r="O8" s="230" t="n">
        <v>2060300108</v>
      </c>
      <c r="P8" s="230" t="n">
        <v>2060300108</v>
      </c>
      <c r="Q8" s="230" t="n">
        <v>2060300108</v>
      </c>
      <c r="R8" s="230" t="n">
        <v>2060300108</v>
      </c>
      <c r="S8" s="230" t="n">
        <v>2060300108</v>
      </c>
      <c r="T8" s="230" t="n">
        <v>2060300108</v>
      </c>
      <c r="U8" s="237" t="inlineStr">
        <is>
          <t>Zalando</t>
        </is>
      </c>
      <c r="V8" s="237" t="n"/>
      <c r="W8" s="228" t="inlineStr">
        <is>
          <t>MARIA LONG</t>
        </is>
      </c>
      <c r="X8" s="228" t="inlineStr">
        <is>
          <t>FOREST NIGHT</t>
        </is>
      </c>
      <c r="Y8" s="248" t="inlineStr">
        <is>
          <t>Alcot Fabrics</t>
        </is>
      </c>
      <c r="Z8" s="248" t="n"/>
      <c r="AA8" s="248" t="n"/>
      <c r="AB8" s="226" t="inlineStr">
        <is>
          <t>-</t>
        </is>
      </c>
      <c r="AC8" s="228" t="n">
        <v>2</v>
      </c>
      <c r="AD8" s="228" t="inlineStr">
        <is>
          <t>JACKET</t>
        </is>
      </c>
      <c r="AE8" s="238" t="inlineStr">
        <is>
          <t>WOMEN</t>
        </is>
      </c>
      <c r="AF8" s="239" t="inlineStr">
        <is>
          <t>BHA</t>
        </is>
      </c>
      <c r="AG8" s="239" t="inlineStr">
        <is>
          <t>Texport Overseas</t>
        </is>
      </c>
      <c r="AH8" s="306" t="inlineStr">
        <is>
          <t>Vendor</t>
        </is>
      </c>
      <c r="AI8" s="229" t="inlineStr">
        <is>
          <t>EUR 5.30/m</t>
        </is>
      </c>
      <c r="AJ8" s="257" t="inlineStr">
        <is>
          <t>Sampling 100 mt / bulk 3000 mts</t>
        </is>
      </c>
      <c r="AK8" s="240" t="inlineStr">
        <is>
          <t>4wk sampling / 8wk bulk</t>
        </is>
      </c>
      <c r="AL8" s="226" t="n">
        <v>2.85</v>
      </c>
      <c r="AM8" s="267" t="n">
        <v>28</v>
      </c>
      <c r="AN8" s="277" t="n">
        <v>200</v>
      </c>
      <c r="AO8" s="267" t="n">
        <v>28</v>
      </c>
      <c r="AP8" s="277" t="n">
        <v>200</v>
      </c>
      <c r="AQ8" s="267" t="n">
        <v>35</v>
      </c>
      <c r="AR8" s="267" t="n">
        <v>35</v>
      </c>
      <c r="AS8" s="267" t="n">
        <v>35</v>
      </c>
      <c r="AT8" s="267" t="n">
        <v>55</v>
      </c>
      <c r="AU8" s="277" t="n">
        <v>200</v>
      </c>
      <c r="AV8" s="267" t="n">
        <v>63</v>
      </c>
      <c r="AW8" s="267" t="n">
        <v>200</v>
      </c>
      <c r="AX8" s="267" t="n">
        <v>72</v>
      </c>
      <c r="AY8" s="267" t="n">
        <v>72</v>
      </c>
      <c r="AZ8" s="267" t="n">
        <v>79</v>
      </c>
      <c r="BA8" s="267" t="n">
        <v>79</v>
      </c>
      <c r="BB8" s="267" t="n">
        <v>124</v>
      </c>
      <c r="BC8" s="302" t="n">
        <v>164</v>
      </c>
      <c r="BD8" s="269">
        <f>BC8</f>
        <v/>
      </c>
      <c r="BE8" s="269" t="n"/>
      <c r="BF8" s="269" t="n"/>
      <c r="BG8" s="313">
        <f>(BD8*AL8)*1.03</f>
        <v/>
      </c>
      <c r="BH8" s="236" t="n"/>
      <c r="BI8" s="241" t="inlineStr">
        <is>
          <t>x</t>
        </is>
      </c>
      <c r="BJ8" s="236" t="n"/>
      <c r="BK8" s="241" t="n"/>
      <c r="BL8" s="236" t="n"/>
      <c r="BM8" s="313">
        <f>(BN8*AL8)*1.03</f>
        <v/>
      </c>
      <c r="BN8" s="236">
        <f>BO8+BQ8</f>
        <v/>
      </c>
      <c r="BO8" s="236" t="n">
        <v>164</v>
      </c>
      <c r="BP8" s="15" t="n"/>
      <c r="BQ8" s="15" t="n"/>
      <c r="BR8" s="15" t="n"/>
      <c r="BS8" s="15" t="n"/>
      <c r="BT8" s="15" t="n"/>
      <c r="BU8" s="236" t="n"/>
      <c r="BV8" s="241" t="n"/>
    </row>
    <row customFormat="1" customHeight="1" ht="15" r="9" s="15">
      <c r="A9" s="322" t="inlineStr">
        <is>
          <t>K170751601-1010103659-LUCIUS SELVAGE</t>
        </is>
      </c>
      <c r="B9" s="298" t="inlineStr">
        <is>
          <t>K170751601</t>
        </is>
      </c>
      <c r="C9" s="298" t="inlineStr">
        <is>
          <t>K170751601</t>
        </is>
      </c>
      <c r="D9" s="298" t="n"/>
      <c r="E9" s="298" t="inlineStr">
        <is>
          <t>K170751601</t>
        </is>
      </c>
      <c r="F9" s="298" t="inlineStr">
        <is>
          <t>K170751601</t>
        </is>
      </c>
      <c r="G9" s="298" t="inlineStr">
        <is>
          <t>K170751601</t>
        </is>
      </c>
      <c r="H9" s="298" t="e">
        <v>#N/A</v>
      </c>
      <c r="I9" s="298" t="e">
        <v>#N/A</v>
      </c>
      <c r="J9" s="298" t="e">
        <v>#N/A</v>
      </c>
      <c r="K9" s="284" t="n">
        <v>1010103659</v>
      </c>
      <c r="L9" s="298" t="n">
        <v>1010103659</v>
      </c>
      <c r="M9" s="284" t="n">
        <v>1010103659</v>
      </c>
      <c r="N9" s="284" t="n">
        <v>1010103659</v>
      </c>
      <c r="O9" s="284" t="n">
        <v>1010103659</v>
      </c>
      <c r="P9" s="284" t="n">
        <v>1010103659</v>
      </c>
      <c r="Q9" s="284" t="e">
        <v>#N/A</v>
      </c>
      <c r="R9" s="284" t="e">
        <v>#N/A</v>
      </c>
      <c r="S9" s="284" t="e">
        <v>#N/A</v>
      </c>
      <c r="T9" s="284" t="n">
        <v>1010103659</v>
      </c>
      <c r="U9" s="95" t="n"/>
      <c r="V9" s="95" t="n"/>
      <c r="W9" s="285" t="inlineStr">
        <is>
          <t>LUCIUS SELVAGE</t>
        </is>
      </c>
      <c r="X9" s="285" t="inlineStr">
        <is>
          <t>NATURAL DYED INDIGO</t>
        </is>
      </c>
      <c r="Y9" s="298" t="inlineStr">
        <is>
          <t>BOSSA</t>
        </is>
      </c>
      <c r="Z9" s="298" t="inlineStr">
        <is>
          <t>Org. Jeffrey RN0345</t>
        </is>
      </c>
      <c r="AA9" s="272" t="n"/>
      <c r="AB9" s="286" t="inlineStr">
        <is>
          <t>KINGS OF SHUTTLE LOOM</t>
        </is>
      </c>
      <c r="AC9" s="285" t="n">
        <v>1</v>
      </c>
      <c r="AD9" s="285" t="inlineStr">
        <is>
          <t>JEANS</t>
        </is>
      </c>
      <c r="AE9" s="287" t="inlineStr">
        <is>
          <t>MEN</t>
        </is>
      </c>
      <c r="AF9" s="286" t="inlineStr">
        <is>
          <t>ARTLAB</t>
        </is>
      </c>
      <c r="AG9" s="286" t="inlineStr">
        <is>
          <t>-</t>
        </is>
      </c>
      <c r="AH9" s="286" t="n"/>
      <c r="AI9" s="288" t="inlineStr">
        <is>
          <t>5,4 / 79</t>
        </is>
      </c>
      <c r="AJ9" s="289" t="n">
        <v>4500</v>
      </c>
      <c r="AK9" s="290" t="n"/>
      <c r="AL9" s="286" t="n">
        <v>2.5</v>
      </c>
      <c r="AM9" s="291" t="n"/>
      <c r="AN9" s="292" t="n">
        <v>150</v>
      </c>
      <c r="AO9" s="291" t="n"/>
      <c r="AP9" s="292" t="n">
        <v>150</v>
      </c>
      <c r="AQ9" s="291" t="n"/>
      <c r="AR9" s="291" t="n"/>
      <c r="AS9" s="291" t="n">
        <v>0</v>
      </c>
      <c r="AT9" s="291" t="n">
        <v>0</v>
      </c>
      <c r="AU9" s="292" t="inlineStr">
        <is>
          <t>cx (fabric)</t>
        </is>
      </c>
      <c r="AV9" s="291" t="n">
        <v>0</v>
      </c>
      <c r="AW9" s="291" t="inlineStr">
        <is>
          <t>cx</t>
        </is>
      </c>
      <c r="AX9" s="291" t="n">
        <v>9</v>
      </c>
      <c r="AY9" s="291" t="n">
        <v>9</v>
      </c>
      <c r="AZ9" s="291" t="n">
        <v>0</v>
      </c>
      <c r="BA9" s="291" t="n">
        <v>0</v>
      </c>
      <c r="BB9" s="291" t="n">
        <v>0</v>
      </c>
      <c r="BC9" s="293" t="n">
        <v>0</v>
      </c>
      <c r="BD9" s="293">
        <f>BC9</f>
        <v/>
      </c>
      <c r="BE9" s="269" t="n"/>
      <c r="BF9" s="269" t="inlineStr">
        <is>
          <t>cx</t>
        </is>
      </c>
      <c r="BG9" s="313" t="n"/>
      <c r="BH9" s="236" t="n"/>
      <c r="BI9" s="241" t="inlineStr">
        <is>
          <t>x</t>
        </is>
      </c>
      <c r="BJ9" s="236" t="n"/>
      <c r="BK9" s="241" t="n"/>
      <c r="BL9" s="236" t="n"/>
      <c r="BM9" s="313">
        <f>(BN9*AL9)*1.03</f>
        <v/>
      </c>
      <c r="BN9" s="236">
        <f>BO9+BQ9</f>
        <v/>
      </c>
      <c r="BO9" s="236" t="n">
        <v>0</v>
      </c>
      <c r="BP9" s="15" t="n"/>
      <c r="BQ9" s="15" t="n"/>
      <c r="BR9" s="15" t="n"/>
      <c r="BS9" s="15" t="n"/>
      <c r="BT9" s="15" t="n"/>
      <c r="BU9" s="236" t="n"/>
      <c r="BV9" s="241" t="n"/>
    </row>
    <row customFormat="1" customHeight="1" ht="15" r="10" s="15">
      <c r="A10" s="322" t="inlineStr">
        <is>
          <t>K170701204-2010102710-CHRISTINA HIGH</t>
        </is>
      </c>
      <c r="B10" s="298" t="inlineStr">
        <is>
          <t>K170701204</t>
        </is>
      </c>
      <c r="C10" s="298" t="inlineStr">
        <is>
          <t>K170701204</t>
        </is>
      </c>
      <c r="D10" s="298" t="n"/>
      <c r="E10" s="298" t="inlineStr">
        <is>
          <t>K170701204</t>
        </is>
      </c>
      <c r="F10" s="298" t="inlineStr">
        <is>
          <t>K170701204</t>
        </is>
      </c>
      <c r="G10" s="298" t="inlineStr">
        <is>
          <t>K170701204</t>
        </is>
      </c>
      <c r="H10" s="298" t="e">
        <v>#N/A</v>
      </c>
      <c r="I10" s="298" t="e">
        <v>#N/A</v>
      </c>
      <c r="J10" s="298" t="e">
        <v>#N/A</v>
      </c>
      <c r="K10" s="284" t="n">
        <v>2010102710</v>
      </c>
      <c r="L10" s="298" t="n">
        <v>2010102710</v>
      </c>
      <c r="M10" s="284" t="n">
        <v>2010102710</v>
      </c>
      <c r="N10" s="284" t="n">
        <v>2010102710</v>
      </c>
      <c r="O10" s="284" t="n">
        <v>2010102710</v>
      </c>
      <c r="P10" s="284" t="n">
        <v>2010102710</v>
      </c>
      <c r="Q10" s="284" t="e">
        <v>#N/A</v>
      </c>
      <c r="R10" s="284" t="e">
        <v>#N/A</v>
      </c>
      <c r="S10" s="284" t="e">
        <v>#N/A</v>
      </c>
      <c r="T10" s="284" t="n">
        <v>2010102710</v>
      </c>
      <c r="U10" s="95" t="n"/>
      <c r="V10" s="95" t="n"/>
      <c r="W10" s="285" t="inlineStr">
        <is>
          <t>CHRISTINA HIGH</t>
        </is>
      </c>
      <c r="X10" s="285" t="inlineStr">
        <is>
          <t>DARK FRINGE</t>
        </is>
      </c>
      <c r="Y10" s="272" t="inlineStr">
        <is>
          <t>CALIK</t>
        </is>
      </c>
      <c r="Z10" s="272" t="inlineStr">
        <is>
          <t>60198D hand woven stretch</t>
        </is>
      </c>
      <c r="AA10" s="272" t="n"/>
      <c r="AB10" s="286" t="inlineStr">
        <is>
          <t>SEASONAL BLACK</t>
        </is>
      </c>
      <c r="AC10" s="285" t="n">
        <v>2</v>
      </c>
      <c r="AD10" s="285" t="inlineStr">
        <is>
          <t>JEANS</t>
        </is>
      </c>
      <c r="AE10" s="287" t="inlineStr">
        <is>
          <t>WOMEN</t>
        </is>
      </c>
      <c r="AF10" s="286" t="inlineStr">
        <is>
          <t>ARTLAB</t>
        </is>
      </c>
      <c r="AG10" s="286" t="inlineStr">
        <is>
          <t>INTERWASHING</t>
        </is>
      </c>
      <c r="AH10" s="286" t="n"/>
      <c r="AI10" s="288" t="inlineStr">
        <is>
          <t>4,7 / 108</t>
        </is>
      </c>
      <c r="AJ10" s="289" t="n">
        <v>3000</v>
      </c>
      <c r="AK10" s="290" t="n"/>
      <c r="AL10" s="286" t="n">
        <v>1.31</v>
      </c>
      <c r="AM10" s="291" t="n"/>
      <c r="AN10" s="292" t="n">
        <v>150</v>
      </c>
      <c r="AO10" s="291" t="n"/>
      <c r="AP10" s="292" t="n">
        <v>150</v>
      </c>
      <c r="AQ10" s="291" t="n"/>
      <c r="AR10" s="291" t="n"/>
      <c r="AS10" s="291" t="n">
        <v>0</v>
      </c>
      <c r="AT10" s="291" t="n">
        <v>0</v>
      </c>
      <c r="AU10" s="292" t="inlineStr">
        <is>
          <t>cx</t>
        </is>
      </c>
      <c r="AV10" s="291" t="n">
        <v>3</v>
      </c>
      <c r="AW10" s="291" t="inlineStr">
        <is>
          <t>cx</t>
        </is>
      </c>
      <c r="AX10" s="291" t="n">
        <v>7</v>
      </c>
      <c r="AY10" s="291" t="n">
        <v>7</v>
      </c>
      <c r="AZ10" s="291" t="n">
        <v>0</v>
      </c>
      <c r="BA10" s="291" t="n">
        <v>0</v>
      </c>
      <c r="BB10" s="291" t="n">
        <v>0</v>
      </c>
      <c r="BC10" s="293" t="n">
        <v>0</v>
      </c>
      <c r="BD10" s="293">
        <f>BC10</f>
        <v/>
      </c>
      <c r="BE10" s="269" t="n"/>
      <c r="BF10" s="269" t="inlineStr">
        <is>
          <t>cx</t>
        </is>
      </c>
      <c r="BG10" s="313" t="n"/>
      <c r="BH10" s="236" t="n"/>
      <c r="BI10" s="241" t="inlineStr">
        <is>
          <t>x</t>
        </is>
      </c>
      <c r="BJ10" s="236" t="n"/>
      <c r="BK10" s="241" t="n"/>
      <c r="BL10" s="236" t="n"/>
      <c r="BM10" s="313">
        <f>(BN10*AL10)*1.03</f>
        <v/>
      </c>
      <c r="BN10" s="236">
        <f>BO10+BQ10</f>
        <v/>
      </c>
      <c r="BO10" s="236" t="n">
        <v>0</v>
      </c>
      <c r="BP10" s="15" t="n"/>
      <c r="BQ10" s="15" t="n"/>
      <c r="BR10" s="15" t="n"/>
      <c r="BS10" s="15" t="n"/>
      <c r="BT10" s="15" t="n"/>
      <c r="BU10" s="236" t="n"/>
      <c r="BV10" s="241" t="n"/>
    </row>
    <row customFormat="1" customHeight="1" ht="15" r="11" s="15">
      <c r="A11" s="321" t="inlineStr">
        <is>
          <t>K170701113-2010102703-JUNO HIGH</t>
        </is>
      </c>
      <c r="B11" s="250" t="inlineStr">
        <is>
          <t>K170701113</t>
        </is>
      </c>
      <c r="C11" s="250" t="inlineStr">
        <is>
          <t>K170701113</t>
        </is>
      </c>
      <c r="D11" s="250" t="n"/>
      <c r="E11" s="250" t="inlineStr">
        <is>
          <t>K170701113</t>
        </is>
      </c>
      <c r="F11" s="250" t="inlineStr">
        <is>
          <t>K170701113</t>
        </is>
      </c>
      <c r="G11" s="250" t="inlineStr">
        <is>
          <t>K170701113</t>
        </is>
      </c>
      <c r="H11" s="250" t="inlineStr">
        <is>
          <t>K170701113</t>
        </is>
      </c>
      <c r="I11" s="250" t="inlineStr">
        <is>
          <t>K170701113</t>
        </is>
      </c>
      <c r="J11" s="250" t="inlineStr">
        <is>
          <t>K170701113</t>
        </is>
      </c>
      <c r="K11" s="230" t="n">
        <v>2010102703</v>
      </c>
      <c r="L11" s="250" t="n">
        <v>2010102703</v>
      </c>
      <c r="M11" s="230" t="n">
        <v>2010102703</v>
      </c>
      <c r="N11" s="230" t="n">
        <v>2010102703</v>
      </c>
      <c r="O11" s="230" t="n">
        <v>2010102703</v>
      </c>
      <c r="P11" s="230" t="n">
        <v>2010102703</v>
      </c>
      <c r="Q11" s="230" t="n">
        <v>2010102703</v>
      </c>
      <c r="R11" s="230" t="n">
        <v>2010102703</v>
      </c>
      <c r="S11" s="230" t="n">
        <v>2010102703</v>
      </c>
      <c r="T11" s="230" t="n">
        <v>2010102703</v>
      </c>
      <c r="U11" s="237" t="inlineStr">
        <is>
          <t>Zalando</t>
        </is>
      </c>
      <c r="V11" s="237" t="n"/>
      <c r="W11" s="228" t="inlineStr">
        <is>
          <t>JUNO HIGH</t>
        </is>
      </c>
      <c r="X11" s="228" t="inlineStr">
        <is>
          <t>MID FRINGE</t>
        </is>
      </c>
      <c r="Y11" s="248" t="inlineStr">
        <is>
          <t>CALIK</t>
        </is>
      </c>
      <c r="Z11" s="248" t="inlineStr">
        <is>
          <t>60198D hand woven stretch</t>
        </is>
      </c>
      <c r="AA11" s="248" t="n"/>
      <c r="AB11" s="226" t="inlineStr">
        <is>
          <t>SEASONAL BLACK</t>
        </is>
      </c>
      <c r="AC11" s="228" t="n">
        <v>2</v>
      </c>
      <c r="AD11" s="228" t="inlineStr">
        <is>
          <t>JEANS</t>
        </is>
      </c>
      <c r="AE11" s="238" t="inlineStr">
        <is>
          <t>WOMEN</t>
        </is>
      </c>
      <c r="AF11" s="239" t="inlineStr">
        <is>
          <t>ARTLAB</t>
        </is>
      </c>
      <c r="AG11" s="239" t="inlineStr">
        <is>
          <t>INTERWASHING</t>
        </is>
      </c>
      <c r="AH11" s="306" t="n"/>
      <c r="AI11" s="229" t="inlineStr">
        <is>
          <t>4,7 / 108</t>
        </is>
      </c>
      <c r="AJ11" s="257" t="n">
        <v>3000</v>
      </c>
      <c r="AK11" s="240" t="n"/>
      <c r="AL11" s="226" t="n">
        <v>1.33</v>
      </c>
      <c r="AM11" s="267" t="n">
        <v>50</v>
      </c>
      <c r="AN11" s="277" t="n">
        <v>150</v>
      </c>
      <c r="AO11" s="267" t="n">
        <v>79</v>
      </c>
      <c r="AP11" s="277" t="n">
        <v>250</v>
      </c>
      <c r="AQ11" s="267" t="n">
        <v>79</v>
      </c>
      <c r="AR11" s="267" t="n">
        <v>79</v>
      </c>
      <c r="AS11" s="267" t="n">
        <v>79</v>
      </c>
      <c r="AT11" s="267" t="n">
        <v>79</v>
      </c>
      <c r="AU11" s="277" t="n">
        <v>250</v>
      </c>
      <c r="AV11" s="267" t="n">
        <v>79</v>
      </c>
      <c r="AW11" s="267" t="n">
        <v>250</v>
      </c>
      <c r="AX11" s="267" t="n">
        <v>95</v>
      </c>
      <c r="AY11" s="267" t="n">
        <v>101</v>
      </c>
      <c r="AZ11" s="267" t="n">
        <v>115</v>
      </c>
      <c r="BA11" s="267" t="n">
        <v>118</v>
      </c>
      <c r="BB11" s="267" t="n">
        <v>185</v>
      </c>
      <c r="BC11" s="302" t="n">
        <v>225</v>
      </c>
      <c r="BD11" s="269">
        <f>BC11</f>
        <v/>
      </c>
      <c r="BE11" s="269" t="n"/>
      <c r="BF11" s="269" t="inlineStr">
        <is>
          <t>fabric change?</t>
        </is>
      </c>
      <c r="BG11" s="313">
        <f>(BD11*AL11)*1.03</f>
        <v/>
      </c>
      <c r="BI11" s="236" t="inlineStr">
        <is>
          <t>TBA</t>
        </is>
      </c>
      <c r="BK11" s="236" t="inlineStr">
        <is>
          <t>TBA</t>
        </is>
      </c>
      <c r="BL11" s="86" t="inlineStr">
        <is>
          <t>MOQ! Option to CXL!</t>
        </is>
      </c>
      <c r="BM11" s="313">
        <f>(BN11*AL11)*1.03</f>
        <v/>
      </c>
      <c r="BN11" s="236" t="n"/>
      <c r="BO11" s="236" t="inlineStr">
        <is>
          <t>TBA</t>
        </is>
      </c>
      <c r="BP11" s="15" t="n"/>
      <c r="BQ11" s="15" t="n"/>
      <c r="BR11" s="15" t="n"/>
      <c r="BS11" s="15" t="n"/>
      <c r="BT11" s="236" t="inlineStr">
        <is>
          <t>TBA</t>
        </is>
      </c>
      <c r="BU11" s="236" t="n"/>
      <c r="BV11" s="241" t="n"/>
    </row>
    <row customFormat="1" customHeight="1" ht="15" r="12" s="15">
      <c r="A12" s="321" t="n"/>
      <c r="B12" s="250" t="inlineStr">
        <is>
          <t>K170707020</t>
        </is>
      </c>
      <c r="C12" s="250" t="inlineStr">
        <is>
          <t>K170707020</t>
        </is>
      </c>
      <c r="D12" s="250" t="n"/>
      <c r="E12" s="250" t="inlineStr">
        <is>
          <t>K170707020</t>
        </is>
      </c>
      <c r="F12" s="250" t="inlineStr">
        <is>
          <t>K170707020</t>
        </is>
      </c>
      <c r="G12" s="250" t="inlineStr">
        <is>
          <t>K170707020</t>
        </is>
      </c>
      <c r="H12" s="250" t="inlineStr">
        <is>
          <t>K170707020</t>
        </is>
      </c>
      <c r="I12" s="250" t="inlineStr">
        <is>
          <t>K170707020</t>
        </is>
      </c>
      <c r="J12" s="250" t="inlineStr">
        <is>
          <t>K170707020</t>
        </is>
      </c>
      <c r="K12" s="230" t="n">
        <v>2020300009</v>
      </c>
      <c r="L12" s="250" t="n">
        <v>2020300009</v>
      </c>
      <c r="M12" s="230" t="n">
        <v>2020300009</v>
      </c>
      <c r="N12" s="230" t="n">
        <v>2020300009</v>
      </c>
      <c r="O12" s="230" t="n">
        <v>2020300009</v>
      </c>
      <c r="P12" s="230" t="n">
        <v>2020300009</v>
      </c>
      <c r="Q12" s="230" t="n">
        <v>2020300009</v>
      </c>
      <c r="R12" s="230" t="n">
        <v>2020300009</v>
      </c>
      <c r="S12" s="230" t="n">
        <v>2020300009</v>
      </c>
      <c r="T12" s="230" t="n">
        <v>2020300009</v>
      </c>
      <c r="U12" s="237" t="inlineStr">
        <is>
          <t>Zalando, SB</t>
        </is>
      </c>
      <c r="V12" s="237" t="n"/>
      <c r="W12" s="228" t="inlineStr">
        <is>
          <t>GIOVANNA</t>
        </is>
      </c>
      <c r="X12" s="228" t="inlineStr">
        <is>
          <t>INDIGO CRÊPE</t>
        </is>
      </c>
      <c r="Y12" s="250" t="inlineStr">
        <is>
          <t>CALIK</t>
        </is>
      </c>
      <c r="Z12" s="248" t="inlineStr">
        <is>
          <t>70402D ASHLEY STROMBLUE ORGANIC</t>
        </is>
      </c>
      <c r="AA12" s="248" t="inlineStr">
        <is>
          <t>D74644B394 ASHLEY</t>
        </is>
      </c>
      <c r="AB12" s="226" t="inlineStr">
        <is>
          <t>-</t>
        </is>
      </c>
      <c r="AC12" s="228" t="n">
        <v>2</v>
      </c>
      <c r="AD12" s="228" t="inlineStr">
        <is>
          <t>WOVEN DRESS</t>
        </is>
      </c>
      <c r="AE12" s="238" t="inlineStr">
        <is>
          <t>WOMEN</t>
        </is>
      </c>
      <c r="AF12" s="239" t="inlineStr">
        <is>
          <t>IDEA MODA</t>
        </is>
      </c>
      <c r="AG12" s="239" t="inlineStr">
        <is>
          <t>CEFNAS</t>
        </is>
      </c>
      <c r="AH12" s="306" t="n"/>
      <c r="AI12" s="229" t="n">
        <v>4.5</v>
      </c>
      <c r="AJ12" s="257" t="n">
        <v>3000</v>
      </c>
      <c r="AK12" s="240" t="inlineStr">
        <is>
          <t>6W</t>
        </is>
      </c>
      <c r="AL12" s="226" t="n">
        <v>2.73</v>
      </c>
      <c r="AM12" s="267" t="n">
        <v>112</v>
      </c>
      <c r="AN12" s="277" t="n">
        <v>300</v>
      </c>
      <c r="AO12" s="267" t="n">
        <v>152</v>
      </c>
      <c r="AP12" s="277" t="n">
        <v>400</v>
      </c>
      <c r="AQ12" s="267" t="n">
        <v>164</v>
      </c>
      <c r="AR12" s="267" t="n">
        <v>164</v>
      </c>
      <c r="AS12" s="267" t="n">
        <v>164</v>
      </c>
      <c r="AT12" s="267" t="n">
        <v>219</v>
      </c>
      <c r="AU12" s="277" t="n">
        <v>400</v>
      </c>
      <c r="AV12" s="267" t="n">
        <v>232</v>
      </c>
      <c r="AW12" s="267" t="n">
        <v>400</v>
      </c>
      <c r="AX12" s="267" t="n">
        <v>246</v>
      </c>
      <c r="AY12" s="267" t="n">
        <v>250</v>
      </c>
      <c r="AZ12" s="267" t="n">
        <v>278</v>
      </c>
      <c r="BA12" s="267" t="n">
        <v>278</v>
      </c>
      <c r="BB12" s="267" t="n">
        <v>318</v>
      </c>
      <c r="BC12" s="302" t="n">
        <v>358</v>
      </c>
      <c r="BD12" s="269">
        <f>BC12</f>
        <v/>
      </c>
      <c r="BE12" s="269" t="n"/>
      <c r="BF12" s="269" t="n"/>
      <c r="BG12" s="313">
        <f>(BD12*AL12)*1.03</f>
        <v/>
      </c>
      <c r="BH12" s="236" t="n">
        <v>1200</v>
      </c>
      <c r="BI12" s="241" t="inlineStr">
        <is>
          <t>x</t>
        </is>
      </c>
      <c r="BJ12" s="236" t="n"/>
      <c r="BK12" s="241" t="inlineStr">
        <is>
          <t>Stock Calik</t>
        </is>
      </c>
      <c r="BL12" s="236" t="n"/>
      <c r="BM12" s="313">
        <f>(BN12*AL12)*1.03</f>
        <v/>
      </c>
      <c r="BN12" s="236">
        <f>BO12+BQ12</f>
        <v/>
      </c>
      <c r="BO12" s="236" t="n">
        <v>358</v>
      </c>
      <c r="BP12" s="15" t="n"/>
      <c r="BQ12" s="15" t="n"/>
      <c r="BR12" s="15" t="n"/>
      <c r="BS12" s="15" t="n"/>
      <c r="BT12" s="15" t="n"/>
      <c r="BU12" s="236" t="n"/>
      <c r="BV12" s="241" t="n"/>
    </row>
    <row customFormat="1" customHeight="1" ht="15" r="13" s="15">
      <c r="A13" s="321" t="n"/>
      <c r="B13" s="250" t="inlineStr">
        <is>
          <t>K170703020</t>
        </is>
      </c>
      <c r="C13" s="250" t="inlineStr">
        <is>
          <t>K170703020</t>
        </is>
      </c>
      <c r="D13" s="250" t="n"/>
      <c r="E13" s="250" t="inlineStr">
        <is>
          <t>K170703020</t>
        </is>
      </c>
      <c r="F13" s="250" t="inlineStr">
        <is>
          <t>K170703020</t>
        </is>
      </c>
      <c r="G13" s="250" t="inlineStr">
        <is>
          <t>K170703020</t>
        </is>
      </c>
      <c r="H13" s="250" t="inlineStr">
        <is>
          <t>K170703020</t>
        </is>
      </c>
      <c r="I13" s="250" t="inlineStr">
        <is>
          <t>K170703020</t>
        </is>
      </c>
      <c r="J13" s="300" t="e">
        <v>#N/A</v>
      </c>
      <c r="K13" s="230" t="n">
        <v>2090101379</v>
      </c>
      <c r="L13" s="250" t="n">
        <v>2090101379</v>
      </c>
      <c r="M13" s="230" t="n">
        <v>2090101379</v>
      </c>
      <c r="N13" s="230" t="n">
        <v>2090101379</v>
      </c>
      <c r="O13" s="230" t="n">
        <v>2090101379</v>
      </c>
      <c r="P13" s="230" t="n">
        <v>2090101379</v>
      </c>
      <c r="Q13" s="230" t="n">
        <v>2090101379</v>
      </c>
      <c r="R13" s="230" t="n">
        <v>2090101379</v>
      </c>
      <c r="S13" s="301" t="e">
        <v>#N/A</v>
      </c>
      <c r="T13" s="230" t="n">
        <v>2090101379</v>
      </c>
      <c r="U13" s="237" t="n"/>
      <c r="V13" s="237" t="n"/>
      <c r="W13" s="228" t="inlineStr">
        <is>
          <t>KRYSTAL</t>
        </is>
      </c>
      <c r="X13" s="228" t="inlineStr">
        <is>
          <t>INDIGO CRÊPE</t>
        </is>
      </c>
      <c r="Y13" s="250" t="inlineStr">
        <is>
          <t>CALIK</t>
        </is>
      </c>
      <c r="Z13" s="248" t="inlineStr">
        <is>
          <t>70402D ASHLEY STROMBLUE ORGANIC</t>
        </is>
      </c>
      <c r="AA13" s="248" t="inlineStr">
        <is>
          <t>D74644B394 ASHLEY</t>
        </is>
      </c>
      <c r="AB13" s="226" t="inlineStr">
        <is>
          <t>-</t>
        </is>
      </c>
      <c r="AC13" s="228" t="n">
        <v>2</v>
      </c>
      <c r="AD13" s="228" t="inlineStr">
        <is>
          <t>SHIRT</t>
        </is>
      </c>
      <c r="AE13" s="238" t="inlineStr">
        <is>
          <t>WOMEN</t>
        </is>
      </c>
      <c r="AF13" s="239" t="inlineStr">
        <is>
          <t>IDEA MODA</t>
        </is>
      </c>
      <c r="AG13" s="239" t="inlineStr">
        <is>
          <t xml:space="preserve">UFUK BOYA </t>
        </is>
      </c>
      <c r="AH13" s="306" t="n"/>
      <c r="AI13" s="229" t="n">
        <v>4.5</v>
      </c>
      <c r="AJ13" s="257" t="n">
        <v>3000</v>
      </c>
      <c r="AK13" s="240" t="inlineStr">
        <is>
          <t>6W</t>
        </is>
      </c>
      <c r="AL13" s="226" t="n">
        <v>1.85</v>
      </c>
      <c r="AM13" s="267" t="n"/>
      <c r="AN13" s="277" t="n">
        <v>200</v>
      </c>
      <c r="AO13" s="267" t="n">
        <v>4</v>
      </c>
      <c r="AP13" s="277" t="n">
        <v>200</v>
      </c>
      <c r="AQ13" s="267" t="n">
        <v>4</v>
      </c>
      <c r="AR13" s="267" t="n">
        <v>17</v>
      </c>
      <c r="AS13" s="267" t="n">
        <v>17</v>
      </c>
      <c r="AT13" s="267" t="n">
        <v>23</v>
      </c>
      <c r="AU13" s="277" t="n">
        <v>150</v>
      </c>
      <c r="AV13" s="267" t="n">
        <v>32</v>
      </c>
      <c r="AW13" s="267" t="n">
        <v>150</v>
      </c>
      <c r="AX13" s="267" t="n">
        <v>52</v>
      </c>
      <c r="AY13" s="267" t="n">
        <v>52</v>
      </c>
      <c r="AZ13" s="267" t="n">
        <v>52</v>
      </c>
      <c r="BA13" s="267" t="n">
        <v>46</v>
      </c>
      <c r="BB13" s="267" t="n">
        <v>68</v>
      </c>
      <c r="BC13" s="302" t="n">
        <v>98</v>
      </c>
      <c r="BD13" s="269">
        <f>BC13</f>
        <v/>
      </c>
      <c r="BE13" s="269" t="n"/>
      <c r="BF13" s="269" t="n"/>
      <c r="BG13" s="313">
        <f>(BD13*AL13)*1.03</f>
        <v/>
      </c>
      <c r="BH13" s="236" t="n"/>
      <c r="BI13" s="241" t="inlineStr">
        <is>
          <t>x</t>
        </is>
      </c>
      <c r="BJ13" s="236" t="n"/>
      <c r="BK13" s="241" t="n"/>
      <c r="BL13" s="236" t="n"/>
      <c r="BM13" s="313">
        <f>(BN13*AL13)*1.03</f>
        <v/>
      </c>
      <c r="BN13" s="236">
        <f>BO13+BQ13</f>
        <v/>
      </c>
      <c r="BO13" s="236" t="n">
        <v>98</v>
      </c>
      <c r="BP13" s="15" t="n"/>
      <c r="BQ13" s="15" t="n"/>
      <c r="BR13" s="15" t="n"/>
      <c r="BS13" s="15" t="n"/>
      <c r="BT13" s="15" t="n"/>
      <c r="BU13" s="236" t="n"/>
      <c r="BV13" s="241" t="n"/>
    </row>
    <row customFormat="1" customHeight="1" ht="15" r="14" s="15">
      <c r="A14" s="321" t="inlineStr">
        <is>
          <t>K170751501-1010103655-HOMER</t>
        </is>
      </c>
      <c r="B14" s="250" t="inlineStr">
        <is>
          <t>K170751501</t>
        </is>
      </c>
      <c r="C14" s="250" t="inlineStr">
        <is>
          <t>K170751501</t>
        </is>
      </c>
      <c r="D14" s="250" t="n"/>
      <c r="E14" s="250" t="inlineStr">
        <is>
          <t>K170751501</t>
        </is>
      </c>
      <c r="F14" s="250" t="inlineStr">
        <is>
          <t>K170751501</t>
        </is>
      </c>
      <c r="G14" s="250" t="inlineStr">
        <is>
          <t>K170751501</t>
        </is>
      </c>
      <c r="H14" s="250" t="inlineStr">
        <is>
          <t>K170751501</t>
        </is>
      </c>
      <c r="I14" s="250" t="inlineStr">
        <is>
          <t>K170751501</t>
        </is>
      </c>
      <c r="J14" s="300" t="e">
        <v>#N/A</v>
      </c>
      <c r="K14" s="230" t="n">
        <v>1010103655</v>
      </c>
      <c r="L14" s="250" t="n">
        <v>1010103655</v>
      </c>
      <c r="M14" s="230" t="n">
        <v>1010103655</v>
      </c>
      <c r="N14" s="230" t="n">
        <v>1010103655</v>
      </c>
      <c r="O14" s="230" t="n">
        <v>1010103655</v>
      </c>
      <c r="P14" s="230" t="n">
        <v>1010103655</v>
      </c>
      <c r="Q14" s="230" t="n">
        <v>1010103655</v>
      </c>
      <c r="R14" s="230" t="n">
        <v>1010103655</v>
      </c>
      <c r="S14" s="301" t="e">
        <v>#N/A</v>
      </c>
      <c r="T14" s="230" t="n">
        <v>1010103655</v>
      </c>
      <c r="U14" s="228" t="n"/>
      <c r="V14" s="228" t="n"/>
      <c r="W14" s="228" t="inlineStr">
        <is>
          <t>HOMER</t>
        </is>
      </c>
      <c r="X14" s="228" t="inlineStr">
        <is>
          <t>DRY</t>
        </is>
      </c>
      <c r="Y14" s="248" t="inlineStr">
        <is>
          <t>CALIK</t>
        </is>
      </c>
      <c r="Z14" s="249" t="inlineStr">
        <is>
          <t>70600D Dante raw carbonated ORGANIC + recycled</t>
        </is>
      </c>
      <c r="AA14" s="248" t="inlineStr">
        <is>
          <t xml:space="preserve">D7119A1194 dante raw carbonated </t>
        </is>
      </c>
      <c r="AB14" s="226" t="inlineStr">
        <is>
          <t>EVERLASTIN'</t>
        </is>
      </c>
      <c r="AC14" s="228" t="n">
        <v>1</v>
      </c>
      <c r="AD14" s="228" t="inlineStr">
        <is>
          <t>JEANS</t>
        </is>
      </c>
      <c r="AE14" s="238" t="inlineStr">
        <is>
          <t>MEN</t>
        </is>
      </c>
      <c r="AF14" s="239" t="inlineStr">
        <is>
          <t>ARTLAB</t>
        </is>
      </c>
      <c r="AG14" s="239" t="inlineStr">
        <is>
          <t>-</t>
        </is>
      </c>
      <c r="AH14" s="306" t="n"/>
      <c r="AI14" s="229" t="n">
        <v>5.4</v>
      </c>
      <c r="AJ14" s="257" t="n"/>
      <c r="AK14" s="240" t="n"/>
      <c r="AL14" s="226" t="n">
        <v>1.27</v>
      </c>
      <c r="AM14" s="267" t="n"/>
      <c r="AN14" s="277" t="n">
        <v>300</v>
      </c>
      <c r="AO14" s="267" t="n"/>
      <c r="AP14" s="277" t="n">
        <v>300</v>
      </c>
      <c r="AQ14" s="267" t="n">
        <v>31</v>
      </c>
      <c r="AR14" s="267" t="n">
        <v>31</v>
      </c>
      <c r="AS14" s="267" t="n">
        <v>31</v>
      </c>
      <c r="AT14" s="267" t="n">
        <v>31</v>
      </c>
      <c r="AU14" s="277" t="n">
        <v>250</v>
      </c>
      <c r="AV14" s="267" t="n">
        <v>41</v>
      </c>
      <c r="AW14" s="267" t="n">
        <v>250</v>
      </c>
      <c r="AX14" s="267" t="n">
        <v>51</v>
      </c>
      <c r="AY14" s="267" t="n">
        <v>51</v>
      </c>
      <c r="AZ14" s="267" t="n">
        <v>50</v>
      </c>
      <c r="BA14" s="267" t="n">
        <v>50</v>
      </c>
      <c r="BB14" s="267" t="n">
        <v>109</v>
      </c>
      <c r="BC14" s="302" t="n">
        <v>109</v>
      </c>
      <c r="BD14" s="269">
        <f>BC14</f>
        <v/>
      </c>
      <c r="BE14" s="269" t="n"/>
      <c r="BF14" s="308" t="inlineStr">
        <is>
          <t>TBA MOQ</t>
        </is>
      </c>
      <c r="BG14" s="313">
        <f>(BD14*AL14)*1.03</f>
        <v/>
      </c>
      <c r="BH14" s="236" t="n"/>
      <c r="BI14" s="241" t="n">
        <v>42788</v>
      </c>
      <c r="BJ14" s="236" t="n">
        <v>3000</v>
      </c>
      <c r="BK14" s="241" t="n">
        <v>42848</v>
      </c>
      <c r="BL14" s="236" t="n"/>
      <c r="BM14" s="313">
        <f>(BN14*AL14)*1.03</f>
        <v/>
      </c>
      <c r="BN14" s="236">
        <f>BO14+BQ14</f>
        <v/>
      </c>
      <c r="BO14" s="236" t="n">
        <v>153</v>
      </c>
      <c r="BP14" s="15" t="n"/>
      <c r="BQ14" s="15" t="n"/>
      <c r="BR14" s="15" t="n"/>
      <c r="BS14" s="15" t="n"/>
      <c r="BT14" s="236" t="inlineStr">
        <is>
          <t>MISSING</t>
        </is>
      </c>
      <c r="BU14" s="236" t="n"/>
      <c r="BV14" s="241" t="n"/>
    </row>
    <row customFormat="1" customHeight="1" ht="15" r="15" s="15">
      <c r="A15" s="321" t="inlineStr">
        <is>
          <t>K170701404-2010102722-KIMBERLEY</t>
        </is>
      </c>
      <c r="B15" s="250" t="inlineStr">
        <is>
          <t>K170701404</t>
        </is>
      </c>
      <c r="C15" s="250" t="inlineStr">
        <is>
          <t>K170701404</t>
        </is>
      </c>
      <c r="D15" s="250" t="n"/>
      <c r="E15" s="250" t="inlineStr">
        <is>
          <t>K170701404</t>
        </is>
      </c>
      <c r="F15" s="250" t="inlineStr">
        <is>
          <t>K170701404</t>
        </is>
      </c>
      <c r="G15" s="250" t="inlineStr">
        <is>
          <t>K170701404</t>
        </is>
      </c>
      <c r="H15" s="250" t="inlineStr">
        <is>
          <t>K170701404</t>
        </is>
      </c>
      <c r="I15" s="250" t="inlineStr">
        <is>
          <t>K170701404</t>
        </is>
      </c>
      <c r="J15" s="250" t="inlineStr">
        <is>
          <t>K170701404</t>
        </is>
      </c>
      <c r="K15" s="230" t="n">
        <v>2010102722</v>
      </c>
      <c r="L15" s="250" t="n">
        <v>2010102722</v>
      </c>
      <c r="M15" s="230" t="n">
        <v>2010102722</v>
      </c>
      <c r="N15" s="230" t="n">
        <v>2010102722</v>
      </c>
      <c r="O15" s="230" t="n">
        <v>2010102722</v>
      </c>
      <c r="P15" s="230" t="n">
        <v>2010102722</v>
      </c>
      <c r="Q15" s="230" t="n">
        <v>2010102722</v>
      </c>
      <c r="R15" s="230" t="n">
        <v>2010102722</v>
      </c>
      <c r="S15" s="230" t="n">
        <v>2010102722</v>
      </c>
      <c r="T15" s="230" t="n">
        <v>2010102722</v>
      </c>
      <c r="U15" s="237" t="n"/>
      <c r="V15" s="237" t="n"/>
      <c r="W15" s="228" t="inlineStr">
        <is>
          <t>KIMBERLEY</t>
        </is>
      </c>
      <c r="X15" s="228" t="inlineStr">
        <is>
          <t xml:space="preserve">DRY </t>
        </is>
      </c>
      <c r="Y15" s="248" t="inlineStr">
        <is>
          <t>CALIK</t>
        </is>
      </c>
      <c r="Z15" s="249" t="inlineStr">
        <is>
          <t>70600D Dante raw carbonated ORGANIC + recycled</t>
        </is>
      </c>
      <c r="AA15" s="248" t="inlineStr">
        <is>
          <t xml:space="preserve">D7119A1194 dante raw carbonated </t>
        </is>
      </c>
      <c r="AB15" s="226" t="inlineStr">
        <is>
          <t>EVERLASTIN'</t>
        </is>
      </c>
      <c r="AC15" s="228" t="n">
        <v>2</v>
      </c>
      <c r="AD15" s="228" t="inlineStr">
        <is>
          <t>JEANS</t>
        </is>
      </c>
      <c r="AE15" s="238" t="inlineStr">
        <is>
          <t>WOMEN</t>
        </is>
      </c>
      <c r="AF15" s="239" t="inlineStr">
        <is>
          <t>ARTLAB</t>
        </is>
      </c>
      <c r="AG15" s="239" t="inlineStr">
        <is>
          <t>-</t>
        </is>
      </c>
      <c r="AH15" s="306" t="n"/>
      <c r="AI15" s="229" t="n">
        <v>5.4</v>
      </c>
      <c r="AJ15" s="257" t="n"/>
      <c r="AK15" s="240" t="n"/>
      <c r="AL15" s="226" t="n">
        <v>1.14</v>
      </c>
      <c r="AM15" s="267" t="n">
        <v>26</v>
      </c>
      <c r="AN15" s="277" t="n">
        <v>200</v>
      </c>
      <c r="AO15" s="267" t="n">
        <v>26</v>
      </c>
      <c r="AP15" s="277" t="n">
        <v>200</v>
      </c>
      <c r="AQ15" s="267" t="n">
        <v>26</v>
      </c>
      <c r="AR15" s="267" t="n">
        <v>40</v>
      </c>
      <c r="AS15" s="267" t="n">
        <v>40</v>
      </c>
      <c r="AT15" s="267" t="n">
        <v>100</v>
      </c>
      <c r="AU15" s="277" t="n">
        <v>200</v>
      </c>
      <c r="AV15" s="267" t="n">
        <v>150</v>
      </c>
      <c r="AW15" s="267" t="n">
        <v>300</v>
      </c>
      <c r="AX15" s="267" t="n">
        <v>177</v>
      </c>
      <c r="AY15" s="267" t="n">
        <v>193</v>
      </c>
      <c r="AZ15" s="267" t="n">
        <v>235</v>
      </c>
      <c r="BA15" s="267" t="n">
        <v>235</v>
      </c>
      <c r="BB15" s="267" t="n">
        <v>316</v>
      </c>
      <c r="BC15" s="302" t="n">
        <v>356</v>
      </c>
      <c r="BD15" s="269">
        <f>BC15</f>
        <v/>
      </c>
      <c r="BE15" s="269" t="n"/>
      <c r="BF15" s="269" t="n"/>
      <c r="BG15" s="313">
        <f>(BD15*AL15)*1.03</f>
        <v/>
      </c>
      <c r="BH15" s="236" t="n"/>
      <c r="BI15" s="241" t="inlineStr">
        <is>
          <t>x</t>
        </is>
      </c>
      <c r="BJ15" s="236" t="n"/>
      <c r="BK15" s="241" t="n"/>
      <c r="BL15" s="236" t="n"/>
      <c r="BM15" s="313">
        <f>(BN15*AL15)*1.03</f>
        <v/>
      </c>
      <c r="BN15" s="236">
        <f>BO15+BQ15</f>
        <v/>
      </c>
      <c r="BO15" s="236" t="n">
        <v>365</v>
      </c>
      <c r="BP15" s="15" t="n"/>
      <c r="BQ15" s="15" t="n"/>
      <c r="BR15" s="15" t="n"/>
      <c r="BS15" s="15" t="n"/>
      <c r="BT15" s="236" t="inlineStr">
        <is>
          <t>MISSING</t>
        </is>
      </c>
      <c r="BU15" s="236" t="n"/>
      <c r="BV15" s="241" t="n"/>
    </row>
    <row customFormat="1" customHeight="1" ht="15" r="16" s="15">
      <c r="A16" s="321" t="inlineStr">
        <is>
          <t>K170751201-1010103638-JOHN</t>
        </is>
      </c>
      <c r="B16" s="250" t="inlineStr">
        <is>
          <t>K170751201</t>
        </is>
      </c>
      <c r="C16" s="250" t="inlineStr">
        <is>
          <t>K170751201</t>
        </is>
      </c>
      <c r="D16" s="250" t="n"/>
      <c r="E16" s="250" t="inlineStr">
        <is>
          <t>K170751201</t>
        </is>
      </c>
      <c r="F16" s="250" t="inlineStr">
        <is>
          <t>K170751201</t>
        </is>
      </c>
      <c r="G16" s="250" t="inlineStr">
        <is>
          <t>K170751201</t>
        </is>
      </c>
      <c r="H16" s="250" t="inlineStr">
        <is>
          <t>K170751201</t>
        </is>
      </c>
      <c r="I16" s="250" t="inlineStr">
        <is>
          <t>K170751201</t>
        </is>
      </c>
      <c r="J16" s="250" t="inlineStr">
        <is>
          <t>K170751201</t>
        </is>
      </c>
      <c r="K16" s="230" t="n">
        <v>1010103638</v>
      </c>
      <c r="L16" s="250" t="n">
        <v>1010103638</v>
      </c>
      <c r="M16" s="230" t="n">
        <v>1010103638</v>
      </c>
      <c r="N16" s="230" t="n">
        <v>1010103638</v>
      </c>
      <c r="O16" s="230" t="n">
        <v>1010103638</v>
      </c>
      <c r="P16" s="230" t="n">
        <v>1010103638</v>
      </c>
      <c r="Q16" s="230" t="n">
        <v>1010103638</v>
      </c>
      <c r="R16" s="230" t="n">
        <v>1010103638</v>
      </c>
      <c r="S16" s="230" t="n">
        <v>1010103638</v>
      </c>
      <c r="T16" s="230" t="n">
        <v>1010103638</v>
      </c>
      <c r="U16" s="237" t="n"/>
      <c r="V16" s="237" t="n"/>
      <c r="W16" s="228" t="inlineStr">
        <is>
          <t>JOHN</t>
        </is>
      </c>
      <c r="X16" s="228" t="inlineStr">
        <is>
          <t>TINTED GREY</t>
        </is>
      </c>
      <c r="Y16" s="248" t="inlineStr">
        <is>
          <t>CALIK</t>
        </is>
      </c>
      <c r="Z16" s="249" t="inlineStr">
        <is>
          <t>70601D Vanessa TP blue ORGANIC + recycled</t>
        </is>
      </c>
      <c r="AA16" s="248" t="inlineStr">
        <is>
          <t xml:space="preserve">70200D Vanesa TP blue </t>
        </is>
      </c>
      <c r="AB16" s="226" t="inlineStr">
        <is>
          <t>SEASONAL BLACK</t>
        </is>
      </c>
      <c r="AC16" s="228" t="n">
        <v>2</v>
      </c>
      <c r="AD16" s="228" t="inlineStr">
        <is>
          <t>JEANS</t>
        </is>
      </c>
      <c r="AE16" s="238" t="inlineStr">
        <is>
          <t>MEN</t>
        </is>
      </c>
      <c r="AF16" s="239" t="inlineStr">
        <is>
          <t>ARTLAB</t>
        </is>
      </c>
      <c r="AG16" s="239" t="inlineStr">
        <is>
          <t>INTERWASHING</t>
        </is>
      </c>
      <c r="AH16" s="306" t="n"/>
      <c r="AI16" s="229" t="inlineStr">
        <is>
          <t>4,35 / 134</t>
        </is>
      </c>
      <c r="AJ16" s="257" t="n"/>
      <c r="AK16" s="240" t="n"/>
      <c r="AL16" s="226" t="n">
        <v>1.4</v>
      </c>
      <c r="AM16" s="267" t="n">
        <v>134</v>
      </c>
      <c r="AN16" s="277" t="n">
        <v>600</v>
      </c>
      <c r="AO16" s="267" t="n">
        <v>142</v>
      </c>
      <c r="AP16" s="277" t="n">
        <v>600</v>
      </c>
      <c r="AQ16" s="267" t="n">
        <v>168</v>
      </c>
      <c r="AR16" s="267" t="n">
        <v>168</v>
      </c>
      <c r="AS16" s="267" t="n">
        <v>168</v>
      </c>
      <c r="AT16" s="267" t="n">
        <v>168</v>
      </c>
      <c r="AU16" s="277" t="n">
        <v>500</v>
      </c>
      <c r="AV16" s="267" t="n">
        <v>179</v>
      </c>
      <c r="AW16" s="267" t="n">
        <v>400</v>
      </c>
      <c r="AX16" s="267" t="n">
        <v>169</v>
      </c>
      <c r="AY16" s="267" t="n">
        <v>182</v>
      </c>
      <c r="AZ16" s="267" t="n">
        <v>219</v>
      </c>
      <c r="BA16" s="267" t="n">
        <v>219</v>
      </c>
      <c r="BB16" s="267" t="n">
        <v>287</v>
      </c>
      <c r="BC16" s="302" t="n">
        <v>337</v>
      </c>
      <c r="BD16" s="269">
        <f>BC16</f>
        <v/>
      </c>
      <c r="BE16" s="269" t="n"/>
      <c r="BF16" s="269" t="n"/>
      <c r="BG16" s="313">
        <f>(BD16*AL16)*1.03</f>
        <v/>
      </c>
      <c r="BH16" s="236" t="n"/>
      <c r="BI16" s="241" t="n">
        <v>42766</v>
      </c>
      <c r="BJ16" s="236" t="n">
        <v>3000</v>
      </c>
      <c r="BK16" s="241" t="n">
        <v>42843</v>
      </c>
      <c r="BL16" s="236" t="n"/>
      <c r="BM16" s="313">
        <f>(BN16*AL16)*1.03</f>
        <v/>
      </c>
      <c r="BN16" s="236">
        <f>BO16+BQ16</f>
        <v/>
      </c>
      <c r="BO16" s="236" t="n">
        <v>337</v>
      </c>
      <c r="BP16" s="15" t="n"/>
      <c r="BQ16" s="15" t="n"/>
      <c r="BR16" s="15" t="n"/>
      <c r="BS16" s="15" t="n"/>
      <c r="BT16" s="236" t="n"/>
      <c r="BU16" s="236" t="n"/>
      <c r="BV16" s="241" t="n"/>
    </row>
    <row customFormat="1" customHeight="1" ht="15" r="17" s="15">
      <c r="A17" s="321" t="inlineStr">
        <is>
          <t>K170701112-2010102702-JUNO HIGH</t>
        </is>
      </c>
      <c r="B17" s="250" t="inlineStr">
        <is>
          <t>K170701112</t>
        </is>
      </c>
      <c r="C17" s="250" t="inlineStr">
        <is>
          <t>K170701112</t>
        </is>
      </c>
      <c r="D17" s="250" t="n"/>
      <c r="E17" s="250" t="inlineStr">
        <is>
          <t>K170701112</t>
        </is>
      </c>
      <c r="F17" s="250" t="inlineStr">
        <is>
          <t>K170701112</t>
        </is>
      </c>
      <c r="G17" s="250" t="inlineStr">
        <is>
          <t>K170701112</t>
        </is>
      </c>
      <c r="H17" s="250" t="inlineStr">
        <is>
          <t>K170701112</t>
        </is>
      </c>
      <c r="I17" s="250" t="inlineStr">
        <is>
          <t>K170701112</t>
        </is>
      </c>
      <c r="J17" s="250" t="inlineStr">
        <is>
          <t>K170701112</t>
        </is>
      </c>
      <c r="K17" s="230" t="n">
        <v>2010102702</v>
      </c>
      <c r="L17" s="250" t="n">
        <v>2010102702</v>
      </c>
      <c r="M17" s="230" t="n">
        <v>2010102702</v>
      </c>
      <c r="N17" s="230" t="n">
        <v>2010102702</v>
      </c>
      <c r="O17" s="230" t="n">
        <v>2010102702</v>
      </c>
      <c r="P17" s="230" t="n">
        <v>2010102702</v>
      </c>
      <c r="Q17" s="230" t="n">
        <v>2010102702</v>
      </c>
      <c r="R17" s="230" t="n">
        <v>2010102702</v>
      </c>
      <c r="S17" s="230" t="n">
        <v>2010102702</v>
      </c>
      <c r="T17" s="230" t="n">
        <v>2010102702</v>
      </c>
      <c r="U17" s="237" t="inlineStr">
        <is>
          <t>Zalando, MAW</t>
        </is>
      </c>
      <c r="V17" s="237" t="n"/>
      <c r="W17" s="228" t="inlineStr">
        <is>
          <t>JUNO HIGH</t>
        </is>
      </c>
      <c r="X17" s="228" t="inlineStr">
        <is>
          <t>VINTAGE UNPICKED HEM</t>
        </is>
      </c>
      <c r="Y17" s="248" t="inlineStr">
        <is>
          <t>CALIK</t>
        </is>
      </c>
      <c r="Z17" s="249" t="inlineStr">
        <is>
          <t>70601D Vanessa TP blue ORGANIC + recycled</t>
        </is>
      </c>
      <c r="AA17" s="248" t="inlineStr">
        <is>
          <t xml:space="preserve">70200D Vanesa TP blue </t>
        </is>
      </c>
      <c r="AB17" s="226" t="inlineStr">
        <is>
          <t>SEASONAL MAIN</t>
        </is>
      </c>
      <c r="AC17" s="228" t="n">
        <v>1</v>
      </c>
      <c r="AD17" s="228" t="inlineStr">
        <is>
          <t>JEANS</t>
        </is>
      </c>
      <c r="AE17" s="238" t="inlineStr">
        <is>
          <t>WOMEN</t>
        </is>
      </c>
      <c r="AF17" s="239" t="inlineStr">
        <is>
          <t>ARTLAB</t>
        </is>
      </c>
      <c r="AG17" s="239" t="inlineStr">
        <is>
          <t>INTERWASHING</t>
        </is>
      </c>
      <c r="AH17" s="306" t="n"/>
      <c r="AI17" s="229" t="inlineStr">
        <is>
          <t>4,35 / 134</t>
        </is>
      </c>
      <c r="AJ17" s="257" t="n"/>
      <c r="AK17" s="240" t="n"/>
      <c r="AL17" s="226" t="n">
        <v>1.28</v>
      </c>
      <c r="AM17" s="267" t="n">
        <v>197</v>
      </c>
      <c r="AN17" s="277" t="n">
        <v>600</v>
      </c>
      <c r="AO17" s="267" t="n">
        <v>202</v>
      </c>
      <c r="AP17" s="277" t="n">
        <v>600</v>
      </c>
      <c r="AQ17" s="267" t="n">
        <v>227</v>
      </c>
      <c r="AR17" s="267" t="n">
        <v>227</v>
      </c>
      <c r="AS17" s="267" t="n">
        <v>227</v>
      </c>
      <c r="AT17" s="267" t="n">
        <v>243</v>
      </c>
      <c r="AU17" s="277" t="n">
        <v>600</v>
      </c>
      <c r="AV17" s="267" t="n">
        <v>258</v>
      </c>
      <c r="AW17" s="267" t="n">
        <v>500</v>
      </c>
      <c r="AX17" s="267" t="n">
        <v>309</v>
      </c>
      <c r="AY17" s="267" t="n">
        <v>309</v>
      </c>
      <c r="AZ17" s="267" t="n">
        <v>389</v>
      </c>
      <c r="BA17" s="267" t="n">
        <v>389</v>
      </c>
      <c r="BB17" s="267" t="n">
        <v>480</v>
      </c>
      <c r="BC17" s="302" t="n">
        <v>540</v>
      </c>
      <c r="BD17" s="269">
        <f>BC17</f>
        <v/>
      </c>
      <c r="BE17" s="269" t="n"/>
      <c r="BF17" s="269" t="n"/>
      <c r="BG17" s="313">
        <f>(BD17*AL17)*1.03</f>
        <v/>
      </c>
      <c r="BI17" s="236" t="inlineStr">
        <is>
          <t>x</t>
        </is>
      </c>
      <c r="BK17" s="236" t="n"/>
      <c r="BL17" s="319" t="inlineStr">
        <is>
          <t>IMP ZALANDO MID JUNE</t>
        </is>
      </c>
      <c r="BM17" s="313">
        <f>(BN17*AL17)*1.03</f>
        <v/>
      </c>
      <c r="BN17" s="236">
        <f>BO17+BQ17</f>
        <v/>
      </c>
      <c r="BO17" s="236" t="n">
        <v>556</v>
      </c>
      <c r="BP17" s="15" t="n"/>
      <c r="BQ17" s="15" t="n"/>
      <c r="BR17" s="15" t="n"/>
      <c r="BS17" s="15" t="n"/>
      <c r="BT17" s="236" t="n"/>
      <c r="BU17" s="236" t="n"/>
      <c r="BV17" s="241" t="n"/>
    </row>
    <row customFormat="1" customHeight="1" ht="15" r="18" s="15">
      <c r="A18" s="322" t="inlineStr">
        <is>
          <t>K170751702-1010103665-NIGEL</t>
        </is>
      </c>
      <c r="B18" s="298" t="inlineStr">
        <is>
          <t>K170751702</t>
        </is>
      </c>
      <c r="C18" s="298" t="inlineStr">
        <is>
          <t>K170751702</t>
        </is>
      </c>
      <c r="D18" s="298" t="n"/>
      <c r="E18" s="250" t="inlineStr">
        <is>
          <t>K170751702</t>
        </is>
      </c>
      <c r="F18" s="250" t="inlineStr">
        <is>
          <t>K170751702</t>
        </is>
      </c>
      <c r="G18" s="250" t="inlineStr">
        <is>
          <t>K170751702</t>
        </is>
      </c>
      <c r="H18" s="300" t="e">
        <v>#N/A</v>
      </c>
      <c r="I18" s="300" t="e">
        <v>#N/A</v>
      </c>
      <c r="J18" s="300" t="e">
        <v>#N/A</v>
      </c>
      <c r="K18" s="284" t="n">
        <v>1010103665</v>
      </c>
      <c r="L18" s="250" t="n">
        <v>1010103665</v>
      </c>
      <c r="M18" s="230" t="n">
        <v>1010103665</v>
      </c>
      <c r="N18" s="230" t="n">
        <v>1010103665</v>
      </c>
      <c r="O18" s="230" t="n">
        <v>1010103665</v>
      </c>
      <c r="P18" s="230" t="n">
        <v>1010103665</v>
      </c>
      <c r="Q18" s="301" t="e">
        <v>#N/A</v>
      </c>
      <c r="R18" s="301" t="e">
        <v>#N/A</v>
      </c>
      <c r="S18" s="301" t="e">
        <v>#N/A</v>
      </c>
      <c r="T18" s="284" t="n">
        <v>1010103665</v>
      </c>
      <c r="U18" s="95" t="n"/>
      <c r="V18" s="95" t="n"/>
      <c r="W18" s="285" t="inlineStr">
        <is>
          <t>NIGEL</t>
        </is>
      </c>
      <c r="X18" s="285" t="inlineStr">
        <is>
          <t>BLACK BLACK RINSE</t>
        </is>
      </c>
      <c r="Y18" s="272" t="inlineStr">
        <is>
          <t>CALIK</t>
        </is>
      </c>
      <c r="Z18" s="272" t="inlineStr">
        <is>
          <t>70599D Gleen black OD black organic</t>
        </is>
      </c>
      <c r="AA18" s="272" t="inlineStr">
        <is>
          <t>D7583R101 Gleen Black OD Black</t>
        </is>
      </c>
      <c r="AB18" s="286" t="inlineStr">
        <is>
          <t>SEASONAL BLACK</t>
        </is>
      </c>
      <c r="AC18" s="285" t="n">
        <v>1</v>
      </c>
      <c r="AD18" s="285" t="inlineStr">
        <is>
          <t>JEANS</t>
        </is>
      </c>
      <c r="AE18" s="287" t="inlineStr">
        <is>
          <t>MEN</t>
        </is>
      </c>
      <c r="AF18" s="286" t="inlineStr">
        <is>
          <t>ARTLAB</t>
        </is>
      </c>
      <c r="AG18" s="286" t="inlineStr">
        <is>
          <t>INTERWASHING</t>
        </is>
      </c>
      <c r="AH18" s="286" t="n"/>
      <c r="AI18" s="288" t="inlineStr">
        <is>
          <t>4,7 / 155</t>
        </is>
      </c>
      <c r="AJ18" s="289" t="n"/>
      <c r="AK18" s="290" t="n"/>
      <c r="AL18" s="286" t="n">
        <v>1.31</v>
      </c>
      <c r="AM18" s="291" t="n"/>
      <c r="AN18" s="292" t="n">
        <v>150</v>
      </c>
      <c r="AO18" s="291" t="n"/>
      <c r="AP18" s="292" t="n">
        <v>150</v>
      </c>
      <c r="AQ18" s="291" t="n"/>
      <c r="AR18" s="291" t="n"/>
      <c r="AS18" s="291" t="n">
        <v>0</v>
      </c>
      <c r="AT18" s="291" t="n">
        <v>0</v>
      </c>
      <c r="AU18" s="292" t="inlineStr">
        <is>
          <t>cx</t>
        </is>
      </c>
      <c r="AV18" s="291" t="n">
        <v>0</v>
      </c>
      <c r="AW18" s="291" t="inlineStr">
        <is>
          <t>wait</t>
        </is>
      </c>
      <c r="AX18" s="291" t="n">
        <v>0</v>
      </c>
      <c r="AY18" s="291" t="n">
        <v>0</v>
      </c>
      <c r="AZ18" s="291" t="n">
        <v>11</v>
      </c>
      <c r="BA18" s="291" t="n">
        <v>11</v>
      </c>
      <c r="BB18" s="291" t="n">
        <v>25</v>
      </c>
      <c r="BC18" s="293" t="n">
        <v>0</v>
      </c>
      <c r="BD18" s="293">
        <f>BC18</f>
        <v/>
      </c>
      <c r="BE18" s="269" t="n"/>
      <c r="BF18" s="269" t="inlineStr">
        <is>
          <t>cx</t>
        </is>
      </c>
      <c r="BG18" s="313">
        <f>(BD18*AL18)*1.03</f>
        <v/>
      </c>
      <c r="BH18" s="236" t="n"/>
      <c r="BI18" s="241" t="n">
        <v>42857</v>
      </c>
      <c r="BJ18" s="236" t="n">
        <v>1000</v>
      </c>
      <c r="BK18" s="241" t="n">
        <v>42867</v>
      </c>
      <c r="BL18" s="236" t="n"/>
      <c r="BM18" s="313">
        <f>(BN18*AL18)*1.03</f>
        <v/>
      </c>
      <c r="BN18" s="236">
        <f>BO18+BQ18</f>
        <v/>
      </c>
      <c r="BO18" s="236" t="n">
        <v>0</v>
      </c>
      <c r="BP18" s="15" t="n"/>
      <c r="BQ18" s="15" t="n"/>
      <c r="BR18" s="15" t="n"/>
      <c r="BS18" s="15" t="n"/>
      <c r="BT18" s="15" t="n"/>
      <c r="BU18" s="236" t="n"/>
      <c r="BV18" s="241" t="n"/>
    </row>
    <row customFormat="1" customHeight="1" ht="15" r="19" s="15">
      <c r="A19" s="321" t="inlineStr">
        <is>
          <t>K170701705-2010102735-LEILA WORKER</t>
        </is>
      </c>
      <c r="B19" s="250" t="inlineStr">
        <is>
          <t>K170701705</t>
        </is>
      </c>
      <c r="C19" s="250" t="inlineStr">
        <is>
          <t>K170701705</t>
        </is>
      </c>
      <c r="D19" s="250" t="n"/>
      <c r="E19" s="250" t="inlineStr">
        <is>
          <t>K170701705</t>
        </is>
      </c>
      <c r="F19" s="250" t="inlineStr">
        <is>
          <t>K170701705</t>
        </is>
      </c>
      <c r="G19" s="250" t="inlineStr">
        <is>
          <t>K170701705</t>
        </is>
      </c>
      <c r="H19" s="250" t="inlineStr">
        <is>
          <t>K170701705</t>
        </is>
      </c>
      <c r="I19" s="250" t="inlineStr">
        <is>
          <t>K170701705</t>
        </is>
      </c>
      <c r="J19" s="300" t="e">
        <v>#N/A</v>
      </c>
      <c r="K19" s="230" t="n">
        <v>2010102735</v>
      </c>
      <c r="L19" s="250" t="n">
        <v>2010102735</v>
      </c>
      <c r="M19" s="230" t="n">
        <v>2010102735</v>
      </c>
      <c r="N19" s="230" t="n">
        <v>2010102735</v>
      </c>
      <c r="O19" s="230" t="n">
        <v>2010102735</v>
      </c>
      <c r="P19" s="230" t="n">
        <v>2010102735</v>
      </c>
      <c r="Q19" s="230" t="n">
        <v>2010102735</v>
      </c>
      <c r="R19" s="230" t="n">
        <v>2010102735</v>
      </c>
      <c r="S19" s="301" t="e">
        <v>#N/A</v>
      </c>
      <c r="T19" s="230" t="n">
        <v>2010102735</v>
      </c>
      <c r="U19" s="237" t="n"/>
      <c r="V19" s="237" t="n"/>
      <c r="W19" s="228" t="inlineStr">
        <is>
          <t>LEILA WORKER</t>
        </is>
      </c>
      <c r="X19" s="228" t="inlineStr">
        <is>
          <t>BLACK BLACK RINSE</t>
        </is>
      </c>
      <c r="Y19" s="248" t="inlineStr">
        <is>
          <t>CALIK</t>
        </is>
      </c>
      <c r="Z19" s="248" t="inlineStr">
        <is>
          <t>70599D Gleen black OD black organic</t>
        </is>
      </c>
      <c r="AA19" s="248" t="inlineStr">
        <is>
          <t>D7583R101 Gleen Black OD Black</t>
        </is>
      </c>
      <c r="AB19" s="226" t="inlineStr">
        <is>
          <t>-</t>
        </is>
      </c>
      <c r="AC19" s="228" t="n">
        <v>2</v>
      </c>
      <c r="AD19" s="228" t="inlineStr">
        <is>
          <t>JEANS</t>
        </is>
      </c>
      <c r="AE19" s="238" t="inlineStr">
        <is>
          <t>WOMEN</t>
        </is>
      </c>
      <c r="AF19" s="239" t="inlineStr">
        <is>
          <t>ARTLAB</t>
        </is>
      </c>
      <c r="AG19" s="239" t="inlineStr">
        <is>
          <t>INTERWASHING</t>
        </is>
      </c>
      <c r="AH19" s="306" t="n"/>
      <c r="AI19" s="229" t="inlineStr">
        <is>
          <t>4,5 / 155</t>
        </is>
      </c>
      <c r="AJ19" s="257" t="n"/>
      <c r="AK19" s="240" t="n"/>
      <c r="AL19" s="226" t="n">
        <v>1.48</v>
      </c>
      <c r="AM19" s="267" t="n"/>
      <c r="AN19" s="277" t="n">
        <v>100</v>
      </c>
      <c r="AO19" s="267" t="n"/>
      <c r="AP19" s="277" t="n">
        <v>100</v>
      </c>
      <c r="AQ19" s="267" t="n">
        <v>9</v>
      </c>
      <c r="AR19" s="267" t="n">
        <v>19</v>
      </c>
      <c r="AS19" s="267" t="n">
        <v>19</v>
      </c>
      <c r="AT19" s="267" t="n">
        <v>50</v>
      </c>
      <c r="AU19" s="277" t="n">
        <v>100</v>
      </c>
      <c r="AV19" s="267" t="n">
        <v>65</v>
      </c>
      <c r="AW19" s="267" t="n">
        <v>150</v>
      </c>
      <c r="AX19" s="267" t="n">
        <v>65</v>
      </c>
      <c r="AY19" s="267" t="n">
        <v>75</v>
      </c>
      <c r="AZ19" s="267" t="n">
        <v>204</v>
      </c>
      <c r="BA19" s="267" t="n">
        <v>198</v>
      </c>
      <c r="BB19" s="267" t="n">
        <v>266</v>
      </c>
      <c r="BC19" s="302" t="n">
        <v>296</v>
      </c>
      <c r="BD19" s="269">
        <f>BC19</f>
        <v/>
      </c>
      <c r="BE19" s="269" t="n"/>
      <c r="BF19" s="269" t="n"/>
      <c r="BG19" s="313">
        <f>(BD19*AL19)*1.03</f>
        <v/>
      </c>
      <c r="BH19" s="236" t="n"/>
      <c r="BI19" s="241" t="n">
        <v>42857</v>
      </c>
      <c r="BJ19" s="236" t="n">
        <v>1000</v>
      </c>
      <c r="BK19" s="241" t="n">
        <v>42867</v>
      </c>
      <c r="BL19" s="236" t="inlineStr">
        <is>
          <t>Prio 2</t>
        </is>
      </c>
      <c r="BM19" s="313">
        <f>(BN19*AL19)*1.03</f>
        <v/>
      </c>
      <c r="BN19" s="236">
        <f>BO19+BQ19</f>
        <v/>
      </c>
      <c r="BO19" s="236" t="n">
        <v>317</v>
      </c>
      <c r="BP19" s="15" t="n"/>
      <c r="BQ19" s="15" t="n"/>
      <c r="BR19" s="15" t="n"/>
      <c r="BS19" s="15" t="n"/>
      <c r="BT19" s="236" t="inlineStr">
        <is>
          <t>MISSING</t>
        </is>
      </c>
      <c r="BU19" s="236" t="n"/>
      <c r="BV19" s="241" t="n"/>
    </row>
    <row customFormat="1" customHeight="1" ht="15" r="20" s="15">
      <c r="A20" s="321" t="inlineStr">
        <is>
          <t>K170750012-1010103628-LUDWIG</t>
        </is>
      </c>
      <c r="B20" s="250" t="inlineStr">
        <is>
          <t>K170750012</t>
        </is>
      </c>
      <c r="C20" s="250" t="inlineStr">
        <is>
          <t>K170750012</t>
        </is>
      </c>
      <c r="D20" s="250" t="n"/>
      <c r="E20" s="250" t="inlineStr">
        <is>
          <t>K170750012</t>
        </is>
      </c>
      <c r="F20" s="250" t="inlineStr">
        <is>
          <t>K170750012</t>
        </is>
      </c>
      <c r="G20" s="250" t="inlineStr">
        <is>
          <t>K170750012</t>
        </is>
      </c>
      <c r="H20" s="250" t="inlineStr">
        <is>
          <t>K170750012</t>
        </is>
      </c>
      <c r="I20" s="250" t="inlineStr">
        <is>
          <t>K170750012</t>
        </is>
      </c>
      <c r="J20" s="250" t="inlineStr">
        <is>
          <t>K170750012</t>
        </is>
      </c>
      <c r="K20" s="230" t="n">
        <v>1010103628</v>
      </c>
      <c r="L20" s="250" t="n">
        <v>1010103628</v>
      </c>
      <c r="M20" s="230" t="n">
        <v>1010103628</v>
      </c>
      <c r="N20" s="230" t="n">
        <v>1010103628</v>
      </c>
      <c r="O20" s="230" t="n">
        <v>1010103628</v>
      </c>
      <c r="P20" s="230" t="n">
        <v>1010103628</v>
      </c>
      <c r="Q20" s="230" t="n">
        <v>1010103628</v>
      </c>
      <c r="R20" s="230" t="n">
        <v>1010103628</v>
      </c>
      <c r="S20" s="230" t="n">
        <v>1010103628</v>
      </c>
      <c r="T20" s="230" t="n">
        <v>1010103628</v>
      </c>
      <c r="U20" s="237" t="n"/>
      <c r="V20" s="237" t="n"/>
      <c r="W20" s="228" t="inlineStr">
        <is>
          <t>LUDWIG</t>
        </is>
      </c>
      <c r="X20" s="228" t="inlineStr">
        <is>
          <t>BLACK BLACK RINSE</t>
        </is>
      </c>
      <c r="Y20" s="248" t="inlineStr">
        <is>
          <t>CALIK</t>
        </is>
      </c>
      <c r="Z20" s="248" t="inlineStr">
        <is>
          <t>70599D Gleen black OD black organic</t>
        </is>
      </c>
      <c r="AA20" s="248" t="inlineStr">
        <is>
          <t>D7583R101 Gleen Black OD Black</t>
        </is>
      </c>
      <c r="AB20" s="226" t="inlineStr">
        <is>
          <t>-</t>
        </is>
      </c>
      <c r="AC20" s="228" t="n">
        <v>2</v>
      </c>
      <c r="AD20" s="228" t="inlineStr">
        <is>
          <t>JEANS</t>
        </is>
      </c>
      <c r="AE20" s="238" t="inlineStr">
        <is>
          <t>MEN</t>
        </is>
      </c>
      <c r="AF20" s="239" t="inlineStr">
        <is>
          <t>ARTLAB</t>
        </is>
      </c>
      <c r="AG20" s="239" t="inlineStr">
        <is>
          <t>INTERWASHING</t>
        </is>
      </c>
      <c r="AH20" s="306" t="n"/>
      <c r="AI20" s="229" t="inlineStr">
        <is>
          <t>4,5 / 155</t>
        </is>
      </c>
      <c r="AJ20" s="257" t="n"/>
      <c r="AK20" s="240" t="n"/>
      <c r="AL20" s="226" t="n">
        <v>1.47</v>
      </c>
      <c r="AM20" s="267" t="n">
        <v>8</v>
      </c>
      <c r="AN20" s="277" t="n">
        <v>100</v>
      </c>
      <c r="AO20" s="267" t="n">
        <v>8</v>
      </c>
      <c r="AP20" s="277" t="n">
        <v>100</v>
      </c>
      <c r="AQ20" s="267" t="n">
        <v>8</v>
      </c>
      <c r="AR20" s="267" t="n">
        <v>8</v>
      </c>
      <c r="AS20" s="267" t="n">
        <v>8</v>
      </c>
      <c r="AT20" s="267" t="n">
        <v>20</v>
      </c>
      <c r="AU20" s="277" t="inlineStr">
        <is>
          <t>cx</t>
        </is>
      </c>
      <c r="AV20" s="267" t="n">
        <v>20</v>
      </c>
      <c r="AW20" s="267" t="inlineStr">
        <is>
          <t>Push</t>
        </is>
      </c>
      <c r="AX20" s="267" t="n">
        <v>20</v>
      </c>
      <c r="AY20" s="267" t="n">
        <v>20</v>
      </c>
      <c r="AZ20" s="267" t="n">
        <v>28</v>
      </c>
      <c r="BA20" s="267" t="n">
        <v>28</v>
      </c>
      <c r="BB20" s="267" t="n">
        <v>56</v>
      </c>
      <c r="BC20" s="302" t="n">
        <v>76</v>
      </c>
      <c r="BD20" s="269">
        <f>BC20</f>
        <v/>
      </c>
      <c r="BE20" s="269" t="n"/>
      <c r="BF20" s="308" t="inlineStr">
        <is>
          <t xml:space="preserve"> (or consolidate peter)</t>
        </is>
      </c>
      <c r="BG20" s="313">
        <f>(BD20*AL20)*1.03</f>
        <v/>
      </c>
      <c r="BH20" s="236" t="n"/>
      <c r="BI20" s="241" t="n">
        <v>42857</v>
      </c>
      <c r="BJ20" s="236" t="n">
        <v>3000</v>
      </c>
      <c r="BK20" s="241" t="n">
        <v>42909</v>
      </c>
      <c r="BL20" s="236" t="inlineStr">
        <is>
          <t>Prio 2</t>
        </is>
      </c>
      <c r="BM20" s="313">
        <f>(BN20*AL20)*1.03</f>
        <v/>
      </c>
      <c r="BN20" s="236">
        <f>BO20+BQ20</f>
        <v/>
      </c>
      <c r="BO20" s="236" t="n">
        <v>101</v>
      </c>
      <c r="BP20" s="15" t="n"/>
      <c r="BQ20" s="15" t="n"/>
      <c r="BR20" s="15" t="n"/>
      <c r="BS20" s="15" t="n"/>
      <c r="BT20" s="236" t="inlineStr">
        <is>
          <t>MISSING</t>
        </is>
      </c>
      <c r="BU20" s="236" t="n"/>
      <c r="BV20" s="241" t="n"/>
    </row>
    <row customFormat="1" customHeight="1" ht="15" r="21" s="15">
      <c r="A21" s="321" t="inlineStr">
        <is>
          <t xml:space="preserve">K170750021-1010103630-PETER </t>
        </is>
      </c>
      <c r="B21" s="250" t="inlineStr">
        <is>
          <t>K170750021</t>
        </is>
      </c>
      <c r="C21" s="250" t="inlineStr">
        <is>
          <t>K170750021</t>
        </is>
      </c>
      <c r="D21" s="250" t="n"/>
      <c r="E21" s="250" t="inlineStr">
        <is>
          <t>K170750021</t>
        </is>
      </c>
      <c r="F21" s="250" t="inlineStr">
        <is>
          <t>K170750021</t>
        </is>
      </c>
      <c r="G21" s="250" t="inlineStr">
        <is>
          <t>K170750021</t>
        </is>
      </c>
      <c r="H21" s="250" t="inlineStr">
        <is>
          <t>K170750021</t>
        </is>
      </c>
      <c r="I21" s="250" t="inlineStr">
        <is>
          <t>K170750021</t>
        </is>
      </c>
      <c r="J21" s="250" t="inlineStr">
        <is>
          <t>K170750021</t>
        </is>
      </c>
      <c r="K21" s="230" t="n">
        <v>1010103630</v>
      </c>
      <c r="L21" s="250" t="n">
        <v>1010103630</v>
      </c>
      <c r="M21" s="230" t="n">
        <v>1010103630</v>
      </c>
      <c r="N21" s="230" t="n">
        <v>1010103630</v>
      </c>
      <c r="O21" s="230" t="n">
        <v>1010103630</v>
      </c>
      <c r="P21" s="230" t="n">
        <v>1010103630</v>
      </c>
      <c r="Q21" s="230" t="n">
        <v>1010103630</v>
      </c>
      <c r="R21" s="230" t="n">
        <v>1010103630</v>
      </c>
      <c r="S21" s="230" t="n">
        <v>1010103630</v>
      </c>
      <c r="T21" s="230" t="n">
        <v>1010103630</v>
      </c>
      <c r="U21" s="237" t="n"/>
      <c r="V21" s="237" t="n"/>
      <c r="W21" s="228" t="inlineStr">
        <is>
          <t xml:space="preserve">PETER </t>
        </is>
      </c>
      <c r="X21" s="228" t="inlineStr">
        <is>
          <t>BLACK BLACK RINSE</t>
        </is>
      </c>
      <c r="Y21" s="248" t="inlineStr">
        <is>
          <t>CALIK</t>
        </is>
      </c>
      <c r="Z21" s="248" t="inlineStr">
        <is>
          <t>70599D Gleen black OD black organic</t>
        </is>
      </c>
      <c r="AA21" s="248" t="inlineStr">
        <is>
          <t>D7583R101 Gleen Black OD Black</t>
        </is>
      </c>
      <c r="AB21" s="226" t="inlineStr">
        <is>
          <t>-</t>
        </is>
      </c>
      <c r="AC21" s="228" t="n">
        <v>2</v>
      </c>
      <c r="AD21" s="228" t="inlineStr">
        <is>
          <t>JEANS</t>
        </is>
      </c>
      <c r="AE21" s="238" t="inlineStr">
        <is>
          <t>MEN</t>
        </is>
      </c>
      <c r="AF21" s="239" t="inlineStr">
        <is>
          <t>ARTLAB</t>
        </is>
      </c>
      <c r="AG21" s="239" t="inlineStr">
        <is>
          <t>INTERWASHING</t>
        </is>
      </c>
      <c r="AH21" s="306" t="n"/>
      <c r="AI21" s="229" t="inlineStr">
        <is>
          <t>4,5 / 155</t>
        </is>
      </c>
      <c r="AJ21" s="257" t="n"/>
      <c r="AK21" s="240" t="n"/>
      <c r="AL21" s="226" t="n">
        <v>1.36</v>
      </c>
      <c r="AM21" s="267" t="n">
        <v>15</v>
      </c>
      <c r="AN21" s="277" t="n">
        <v>200</v>
      </c>
      <c r="AO21" s="267" t="n">
        <v>21</v>
      </c>
      <c r="AP21" s="277" t="n">
        <v>200</v>
      </c>
      <c r="AQ21" s="267" t="n">
        <v>21</v>
      </c>
      <c r="AR21" s="267" t="n">
        <v>21</v>
      </c>
      <c r="AS21" s="267" t="n">
        <v>21</v>
      </c>
      <c r="AT21" s="267" t="n">
        <v>21</v>
      </c>
      <c r="AU21" s="277" t="n">
        <v>150</v>
      </c>
      <c r="AV21" s="267" t="n">
        <v>27</v>
      </c>
      <c r="AW21" s="267" t="n">
        <v>150</v>
      </c>
      <c r="AX21" s="267" t="n">
        <v>27</v>
      </c>
      <c r="AY21" s="267" t="n">
        <v>27</v>
      </c>
      <c r="AZ21" s="267" t="n">
        <v>27</v>
      </c>
      <c r="BA21" s="267" t="n">
        <v>27</v>
      </c>
      <c r="BB21" s="267" t="n">
        <v>82</v>
      </c>
      <c r="BC21" s="302" t="n">
        <v>112</v>
      </c>
      <c r="BD21" s="269">
        <f>BC21</f>
        <v/>
      </c>
      <c r="BE21" s="269" t="n"/>
      <c r="BF21" s="269" t="n"/>
      <c r="BG21" s="313">
        <f>(BD21*AL21)*1.03</f>
        <v/>
      </c>
      <c r="BH21" s="236" t="n"/>
      <c r="BI21" s="241" t="inlineStr">
        <is>
          <t>x</t>
        </is>
      </c>
      <c r="BJ21" s="236" t="n"/>
      <c r="BK21" s="241" t="n"/>
      <c r="BL21" s="236" t="inlineStr">
        <is>
          <t>Prio 2</t>
        </is>
      </c>
      <c r="BM21" s="313">
        <f>(BN21*AL21)*1.03</f>
        <v/>
      </c>
      <c r="BN21" s="236">
        <f>BO21+BQ21</f>
        <v/>
      </c>
      <c r="BO21" s="236" t="n">
        <v>121</v>
      </c>
      <c r="BP21" s="15" t="n"/>
      <c r="BQ21" s="15" t="n"/>
      <c r="BR21" s="15" t="n"/>
      <c r="BS21" s="15" t="n"/>
      <c r="BT21" s="236" t="inlineStr">
        <is>
          <t>MISSING</t>
        </is>
      </c>
      <c r="BU21" s="236" t="n"/>
      <c r="BV21" s="241" t="n"/>
    </row>
    <row customFormat="1" customHeight="1" ht="15" r="22" s="15">
      <c r="A22" s="321" t="inlineStr">
        <is>
          <t>K170701504-2010102726-ANNE LEVEL</t>
        </is>
      </c>
      <c r="B22" s="250" t="inlineStr">
        <is>
          <t>K170701504</t>
        </is>
      </c>
      <c r="C22" s="250" t="inlineStr">
        <is>
          <t>K170701504</t>
        </is>
      </c>
      <c r="D22" s="250" t="n"/>
      <c r="E22" s="250" t="inlineStr">
        <is>
          <t>K170701504</t>
        </is>
      </c>
      <c r="F22" s="250" t="inlineStr">
        <is>
          <t>K170701504</t>
        </is>
      </c>
      <c r="G22" s="250" t="inlineStr">
        <is>
          <t>K170701504</t>
        </is>
      </c>
      <c r="H22" s="250" t="inlineStr">
        <is>
          <t>K170701504</t>
        </is>
      </c>
      <c r="I22" s="250" t="inlineStr">
        <is>
          <t>K170701504</t>
        </is>
      </c>
      <c r="J22" s="250" t="inlineStr">
        <is>
          <t>K170701504</t>
        </is>
      </c>
      <c r="K22" s="230" t="n">
        <v>2010102726</v>
      </c>
      <c r="L22" s="250" t="n">
        <v>2010102726</v>
      </c>
      <c r="M22" s="230" t="n">
        <v>2010102726</v>
      </c>
      <c r="N22" s="230" t="n">
        <v>2010102726</v>
      </c>
      <c r="O22" s="230" t="n">
        <v>2010102726</v>
      </c>
      <c r="P22" s="230" t="n">
        <v>2010102726</v>
      </c>
      <c r="Q22" s="230" t="n">
        <v>2010102726</v>
      </c>
      <c r="R22" s="230" t="n">
        <v>2010102726</v>
      </c>
      <c r="S22" s="230" t="n">
        <v>2010102726</v>
      </c>
      <c r="T22" s="230" t="n">
        <v>2010102726</v>
      </c>
      <c r="U22" s="237" t="n"/>
      <c r="V22" s="237" t="n"/>
      <c r="W22" s="228" t="inlineStr">
        <is>
          <t>ANNE LEVEL</t>
        </is>
      </c>
      <c r="X22" s="228" t="inlineStr">
        <is>
          <t>BLACK RINSE</t>
        </is>
      </c>
      <c r="Y22" s="248" t="inlineStr">
        <is>
          <t>CALIK</t>
        </is>
      </c>
      <c r="Z22" s="248" t="inlineStr">
        <is>
          <t>70599D Gleen black OD black organic</t>
        </is>
      </c>
      <c r="AA22" s="248" t="inlineStr">
        <is>
          <t>D7583R101 Gleen Black OD Black</t>
        </is>
      </c>
      <c r="AB22" s="226" t="inlineStr">
        <is>
          <t>SEASONAL BLACK</t>
        </is>
      </c>
      <c r="AC22" s="228" t="n">
        <v>2</v>
      </c>
      <c r="AD22" s="228" t="inlineStr">
        <is>
          <t>JEANS</t>
        </is>
      </c>
      <c r="AE22" s="238" t="inlineStr">
        <is>
          <t>WOMEN</t>
        </is>
      </c>
      <c r="AF22" s="239" t="inlineStr">
        <is>
          <t>ARTLAB</t>
        </is>
      </c>
      <c r="AG22" s="239" t="inlineStr">
        <is>
          <t>INTERWASHING</t>
        </is>
      </c>
      <c r="AH22" s="306" t="n"/>
      <c r="AI22" s="229" t="inlineStr">
        <is>
          <t>4,5 / 155</t>
        </is>
      </c>
      <c r="AJ22" s="257" t="n"/>
      <c r="AK22" s="240" t="n"/>
      <c r="AL22" s="226" t="n">
        <v>1.5</v>
      </c>
      <c r="AM22" s="267" t="n">
        <v>17</v>
      </c>
      <c r="AN22" s="277" t="n">
        <v>200</v>
      </c>
      <c r="AO22" s="267" t="n">
        <v>17</v>
      </c>
      <c r="AP22" s="277" t="n">
        <v>200</v>
      </c>
      <c r="AQ22" s="267" t="n">
        <v>22</v>
      </c>
      <c r="AR22" s="267" t="n">
        <v>55</v>
      </c>
      <c r="AS22" s="267" t="n">
        <v>55</v>
      </c>
      <c r="AT22" s="267" t="n">
        <v>60</v>
      </c>
      <c r="AU22" s="277" t="n">
        <v>300</v>
      </c>
      <c r="AV22" s="267" t="n">
        <v>89</v>
      </c>
      <c r="AW22" s="267" t="n">
        <v>300</v>
      </c>
      <c r="AX22" s="267" t="n">
        <v>105</v>
      </c>
      <c r="AY22" s="267" t="n">
        <v>115</v>
      </c>
      <c r="AZ22" s="267" t="n">
        <v>155</v>
      </c>
      <c r="BA22" s="267" t="n">
        <v>152</v>
      </c>
      <c r="BB22" s="267" t="n">
        <v>233</v>
      </c>
      <c r="BC22" s="302" t="n">
        <v>283</v>
      </c>
      <c r="BD22" s="269">
        <f>BC22</f>
        <v/>
      </c>
      <c r="BE22" s="269" t="n"/>
      <c r="BF22" s="308" t="inlineStr">
        <is>
          <t xml:space="preserve"> (1 inseam?)</t>
        </is>
      </c>
      <c r="BG22" s="313">
        <f>(BD22*AL22)*1.03</f>
        <v/>
      </c>
      <c r="BI22" s="241" t="inlineStr">
        <is>
          <t>x</t>
        </is>
      </c>
      <c r="BK22" s="236" t="n"/>
      <c r="BL22" s="236" t="inlineStr">
        <is>
          <t>Prio 1</t>
        </is>
      </c>
      <c r="BM22" s="313">
        <f>(BN22*AL22)*1.03</f>
        <v/>
      </c>
      <c r="BN22" s="236">
        <f>BO22+BQ22</f>
        <v/>
      </c>
      <c r="BO22" s="236" t="n">
        <v>303</v>
      </c>
      <c r="BP22" s="15" t="n"/>
      <c r="BQ22" s="15" t="n"/>
      <c r="BR22" s="15" t="n"/>
      <c r="BS22" s="15" t="n"/>
      <c r="BT22" s="236" t="inlineStr">
        <is>
          <t>MISSING</t>
        </is>
      </c>
      <c r="BU22" s="236" t="n"/>
      <c r="BV22" s="241" t="n"/>
    </row>
    <row customFormat="1" customHeight="1" ht="15" r="23" s="15">
      <c r="A23" s="321" t="inlineStr">
        <is>
          <t>K170751802-1010103667-THOR</t>
        </is>
      </c>
      <c r="B23" s="250" t="inlineStr">
        <is>
          <t>K170751802</t>
        </is>
      </c>
      <c r="C23" s="250" t="inlineStr">
        <is>
          <t>K170751802</t>
        </is>
      </c>
      <c r="D23" s="250" t="n"/>
      <c r="E23" s="250" t="inlineStr">
        <is>
          <t>K170751802</t>
        </is>
      </c>
      <c r="F23" s="250" t="inlineStr">
        <is>
          <t>K170751802</t>
        </is>
      </c>
      <c r="G23" s="250" t="inlineStr">
        <is>
          <t>K170751802</t>
        </is>
      </c>
      <c r="H23" s="250" t="inlineStr">
        <is>
          <t>K170751802</t>
        </is>
      </c>
      <c r="I23" s="250" t="inlineStr">
        <is>
          <t>K170751802</t>
        </is>
      </c>
      <c r="J23" s="300" t="e">
        <v>#N/A</v>
      </c>
      <c r="K23" s="230" t="n">
        <v>1010103667</v>
      </c>
      <c r="L23" s="250" t="n">
        <v>1010103667</v>
      </c>
      <c r="M23" s="230" t="n">
        <v>1010103667</v>
      </c>
      <c r="N23" s="230" t="n">
        <v>1010103667</v>
      </c>
      <c r="O23" s="230" t="n">
        <v>1010103667</v>
      </c>
      <c r="P23" s="230" t="n">
        <v>1010103667</v>
      </c>
      <c r="Q23" s="230" t="n">
        <v>1010103667</v>
      </c>
      <c r="R23" s="230" t="n">
        <v>1010103667</v>
      </c>
      <c r="S23" s="301" t="e">
        <v>#N/A</v>
      </c>
      <c r="T23" s="230" t="n">
        <v>1010103667</v>
      </c>
      <c r="U23" s="237" t="n"/>
      <c r="V23" s="237" t="n"/>
      <c r="W23" s="228" t="inlineStr">
        <is>
          <t>THOR</t>
        </is>
      </c>
      <c r="X23" s="228" t="inlineStr">
        <is>
          <t>WARP BLACK</t>
        </is>
      </c>
      <c r="Y23" s="248" t="inlineStr">
        <is>
          <t>CALIK</t>
        </is>
      </c>
      <c r="Z23" s="248" t="inlineStr">
        <is>
          <t>70599D Gleen black OD black organic</t>
        </is>
      </c>
      <c r="AA23" s="248" t="inlineStr">
        <is>
          <t>D7583R101 Gleen Black OD Black</t>
        </is>
      </c>
      <c r="AB23" s="226" t="inlineStr">
        <is>
          <t>SEASONAL BLACK</t>
        </is>
      </c>
      <c r="AC23" s="228" t="n">
        <v>1</v>
      </c>
      <c r="AD23" s="228" t="inlineStr">
        <is>
          <t>JEANS</t>
        </is>
      </c>
      <c r="AE23" s="238" t="inlineStr">
        <is>
          <t>MEN</t>
        </is>
      </c>
      <c r="AF23" s="239" t="inlineStr">
        <is>
          <t>ARTLAB</t>
        </is>
      </c>
      <c r="AG23" s="239" t="inlineStr">
        <is>
          <t>INTERWASHING</t>
        </is>
      </c>
      <c r="AH23" s="306" t="n"/>
      <c r="AI23" s="229" t="inlineStr">
        <is>
          <t>4,5 / 155</t>
        </is>
      </c>
      <c r="AJ23" s="257" t="n"/>
      <c r="AK23" s="240" t="n"/>
      <c r="AL23" s="226" t="n">
        <v>1.32</v>
      </c>
      <c r="AM23" s="267" t="n"/>
      <c r="AN23" s="277" t="n">
        <v>150</v>
      </c>
      <c r="AO23" s="267" t="n"/>
      <c r="AP23" s="277" t="n">
        <v>150</v>
      </c>
      <c r="AQ23" s="267" t="n">
        <v>12</v>
      </c>
      <c r="AR23" s="267" t="n">
        <v>12</v>
      </c>
      <c r="AS23" s="267" t="n">
        <v>12</v>
      </c>
      <c r="AT23" s="267" t="n">
        <v>12</v>
      </c>
      <c r="AU23" s="277" t="n">
        <v>150</v>
      </c>
      <c r="AV23" s="267" t="n">
        <v>12</v>
      </c>
      <c r="AW23" s="267" t="n">
        <v>100</v>
      </c>
      <c r="AX23" s="267" t="n">
        <v>12</v>
      </c>
      <c r="AY23" s="267" t="n">
        <v>12</v>
      </c>
      <c r="AZ23" s="267" t="n">
        <v>12</v>
      </c>
      <c r="BA23" s="267" t="n">
        <v>12</v>
      </c>
      <c r="BB23" s="267" t="n">
        <v>67</v>
      </c>
      <c r="BC23" s="302" t="n">
        <v>67</v>
      </c>
      <c r="BD23" s="269">
        <f>BC23</f>
        <v/>
      </c>
      <c r="BE23" s="269" t="n"/>
      <c r="BF23" s="308" t="inlineStr">
        <is>
          <t>TBA MOQ</t>
        </is>
      </c>
      <c r="BG23" s="313">
        <f>(BD23*AL23)*1.03</f>
        <v/>
      </c>
      <c r="BH23" s="236" t="n"/>
      <c r="BI23" s="241" t="inlineStr">
        <is>
          <t>x</t>
        </is>
      </c>
      <c r="BL23" s="236" t="inlineStr">
        <is>
          <t>Prio 2</t>
        </is>
      </c>
      <c r="BM23" s="313">
        <f>(BN23*AL23)*1.03</f>
        <v/>
      </c>
      <c r="BN23" s="236">
        <f>BO23+BQ23</f>
        <v/>
      </c>
      <c r="BO23" s="236" t="n">
        <v>115</v>
      </c>
      <c r="BP23" s="15" t="n"/>
      <c r="BQ23" s="15" t="n"/>
      <c r="BR23" s="15" t="n"/>
      <c r="BS23" s="15" t="n"/>
      <c r="BT23" s="236" t="n"/>
      <c r="BU23" s="236" t="n"/>
      <c r="BV23" s="241" t="n"/>
    </row>
    <row customFormat="1" customHeight="1" ht="15" r="24" s="15">
      <c r="A24" s="321" t="inlineStr">
        <is>
          <t>K170701603-2010102730-SADE</t>
        </is>
      </c>
      <c r="B24" s="250" t="inlineStr">
        <is>
          <t>K170701603</t>
        </is>
      </c>
      <c r="C24" s="250" t="inlineStr">
        <is>
          <t>K170701603</t>
        </is>
      </c>
      <c r="D24" s="250" t="n"/>
      <c r="E24" s="250" t="inlineStr">
        <is>
          <t>K170701603</t>
        </is>
      </c>
      <c r="F24" s="250" t="inlineStr">
        <is>
          <t>K170701603</t>
        </is>
      </c>
      <c r="G24" s="250" t="inlineStr">
        <is>
          <t>K170701603</t>
        </is>
      </c>
      <c r="H24" s="250" t="inlineStr">
        <is>
          <t>K170701603</t>
        </is>
      </c>
      <c r="I24" s="250" t="inlineStr">
        <is>
          <t>K170701603</t>
        </is>
      </c>
      <c r="J24" s="250" t="inlineStr">
        <is>
          <t>K170701603</t>
        </is>
      </c>
      <c r="K24" s="230" t="n">
        <v>2010102730</v>
      </c>
      <c r="L24" s="250" t="n">
        <v>2010102730</v>
      </c>
      <c r="M24" s="230" t="n">
        <v>2010102730</v>
      </c>
      <c r="N24" s="230" t="n">
        <v>2010102730</v>
      </c>
      <c r="O24" s="230" t="n">
        <v>2010102730</v>
      </c>
      <c r="P24" s="230" t="n">
        <v>2010102730</v>
      </c>
      <c r="Q24" s="230" t="n">
        <v>2010102730</v>
      </c>
      <c r="R24" s="230" t="n">
        <v>2010102730</v>
      </c>
      <c r="S24" s="230" t="n">
        <v>2010102730</v>
      </c>
      <c r="T24" s="230" t="n">
        <v>2010102730</v>
      </c>
      <c r="U24" s="237" t="inlineStr">
        <is>
          <t>Zalando, SB</t>
        </is>
      </c>
      <c r="V24" s="237" t="n"/>
      <c r="W24" s="228" t="inlineStr">
        <is>
          <t>SADE</t>
        </is>
      </c>
      <c r="X24" s="228" t="inlineStr">
        <is>
          <t xml:space="preserve">WARP GREY </t>
        </is>
      </c>
      <c r="Y24" s="248" t="inlineStr">
        <is>
          <t>CALIK</t>
        </is>
      </c>
      <c r="Z24" s="248" t="inlineStr">
        <is>
          <t>70599D Gleen black OD black organic</t>
        </is>
      </c>
      <c r="AA24" s="248" t="inlineStr">
        <is>
          <t>D7583R101 Gleen Black OD Black</t>
        </is>
      </c>
      <c r="AB24" s="226" t="inlineStr">
        <is>
          <t>SEASONAL BLACK</t>
        </is>
      </c>
      <c r="AC24" s="228" t="n">
        <v>2</v>
      </c>
      <c r="AD24" s="228" t="inlineStr">
        <is>
          <t>JEANS</t>
        </is>
      </c>
      <c r="AE24" s="238" t="inlineStr">
        <is>
          <t>WOMEN</t>
        </is>
      </c>
      <c r="AF24" s="239" t="inlineStr">
        <is>
          <t>ARTLAB</t>
        </is>
      </c>
      <c r="AG24" s="239" t="inlineStr">
        <is>
          <t>INTERWASHING</t>
        </is>
      </c>
      <c r="AH24" s="306" t="n"/>
      <c r="AI24" s="229" t="inlineStr">
        <is>
          <t>4,5 / 155</t>
        </is>
      </c>
      <c r="AJ24" s="257" t="n"/>
      <c r="AK24" s="240" t="n"/>
      <c r="AL24" s="226" t="n">
        <v>1.14</v>
      </c>
      <c r="AM24" s="267" t="n">
        <v>221</v>
      </c>
      <c r="AN24" s="277" t="n">
        <v>500</v>
      </c>
      <c r="AO24" s="267" t="n">
        <v>260</v>
      </c>
      <c r="AP24" s="277" t="n">
        <v>500</v>
      </c>
      <c r="AQ24" s="267" t="n">
        <v>260</v>
      </c>
      <c r="AR24" s="267" t="n">
        <v>260</v>
      </c>
      <c r="AS24" s="267" t="n">
        <v>260</v>
      </c>
      <c r="AT24" s="267" t="n">
        <v>224</v>
      </c>
      <c r="AU24" s="277" t="n">
        <v>500</v>
      </c>
      <c r="AV24" s="267" t="n">
        <v>254</v>
      </c>
      <c r="AW24" s="267" t="n">
        <v>500</v>
      </c>
      <c r="AX24" s="267" t="n">
        <v>288</v>
      </c>
      <c r="AY24" s="267" t="n">
        <v>288</v>
      </c>
      <c r="AZ24" s="267" t="n">
        <v>295</v>
      </c>
      <c r="BA24" s="267" t="n">
        <v>295</v>
      </c>
      <c r="BB24" s="267" t="n">
        <v>388</v>
      </c>
      <c r="BC24" s="302" t="n">
        <v>448</v>
      </c>
      <c r="BD24" s="269">
        <f>BC24</f>
        <v/>
      </c>
      <c r="BE24" s="269" t="n"/>
      <c r="BF24" s="269" t="n"/>
      <c r="BG24" s="313">
        <f>(BD24*AL24)*1.03</f>
        <v/>
      </c>
      <c r="BH24" s="236" t="n"/>
      <c r="BI24" s="241" t="inlineStr">
        <is>
          <t>x</t>
        </is>
      </c>
      <c r="BJ24" s="236" t="n"/>
      <c r="BK24" s="241" t="n"/>
      <c r="BL24" s="236" t="inlineStr">
        <is>
          <t>Prio 1</t>
        </is>
      </c>
      <c r="BM24" s="313">
        <f>(BN24*AL24)*1.03</f>
        <v/>
      </c>
      <c r="BN24" s="236">
        <f>BO24+BQ24</f>
        <v/>
      </c>
      <c r="BO24" s="236" t="n">
        <v>462</v>
      </c>
      <c r="BP24" s="15" t="n"/>
      <c r="BQ24" s="15" t="n"/>
      <c r="BR24" s="15" t="n"/>
      <c r="BS24" s="15" t="n"/>
      <c r="BT24" s="236" t="n"/>
      <c r="BU24" s="236" t="n"/>
      <c r="BV24" s="241" t="n"/>
    </row>
    <row customFormat="1" customHeight="1" ht="15" r="25" s="15">
      <c r="A25" s="322" t="inlineStr">
        <is>
          <t>K170751404-1010103653-BORIS</t>
        </is>
      </c>
      <c r="B25" s="298" t="inlineStr">
        <is>
          <t>K170751404</t>
        </is>
      </c>
      <c r="C25" s="315" t="inlineStr">
        <is>
          <t>NO SO</t>
        </is>
      </c>
      <c r="D25" s="298" t="n"/>
      <c r="E25" s="298" t="inlineStr">
        <is>
          <t>K170751404</t>
        </is>
      </c>
      <c r="F25" s="298" t="inlineStr">
        <is>
          <t>K170751404</t>
        </is>
      </c>
      <c r="G25" s="298" t="inlineStr">
        <is>
          <t>K170751404</t>
        </is>
      </c>
      <c r="H25" s="298" t="e">
        <v>#N/A</v>
      </c>
      <c r="I25" s="298" t="e">
        <v>#N/A</v>
      </c>
      <c r="J25" s="298" t="e">
        <v>#N/A</v>
      </c>
      <c r="K25" s="284" t="n">
        <v>1010103653</v>
      </c>
      <c r="L25" s="298" t="n">
        <v>1010103653</v>
      </c>
      <c r="M25" s="284" t="n">
        <v>1010103653</v>
      </c>
      <c r="N25" s="284" t="n">
        <v>1010103653</v>
      </c>
      <c r="O25" s="284" t="n">
        <v>1010103653</v>
      </c>
      <c r="P25" s="284" t="n">
        <v>1010103653</v>
      </c>
      <c r="Q25" s="284" t="e">
        <v>#N/A</v>
      </c>
      <c r="R25" s="284" t="e">
        <v>#N/A</v>
      </c>
      <c r="S25" s="284" t="e">
        <v>#N/A</v>
      </c>
      <c r="T25" s="315" t="inlineStr">
        <is>
          <t>NO SO</t>
        </is>
      </c>
      <c r="U25" s="95" t="n"/>
      <c r="V25" s="95" t="n"/>
      <c r="W25" s="285" t="inlineStr">
        <is>
          <t>BORIS</t>
        </is>
      </c>
      <c r="X25" s="285" t="inlineStr">
        <is>
          <t>WARP GREY UNPICKED HEM</t>
        </is>
      </c>
      <c r="Y25" s="298" t="inlineStr">
        <is>
          <t>CALIK</t>
        </is>
      </c>
      <c r="Z25" s="272" t="inlineStr">
        <is>
          <t>70599D Gleen black OD black organic</t>
        </is>
      </c>
      <c r="AA25" s="272" t="inlineStr">
        <is>
          <t>D7583R101 Gleen Black OD Black</t>
        </is>
      </c>
      <c r="AB25" s="286" t="inlineStr">
        <is>
          <t>SEASONAL BLACK</t>
        </is>
      </c>
      <c r="AC25" s="285" t="n">
        <v>2</v>
      </c>
      <c r="AD25" s="285" t="inlineStr">
        <is>
          <t>JEANS</t>
        </is>
      </c>
      <c r="AE25" s="287" t="inlineStr">
        <is>
          <t>MEN</t>
        </is>
      </c>
      <c r="AF25" s="286" t="inlineStr">
        <is>
          <t>ARTLAB</t>
        </is>
      </c>
      <c r="AG25" s="286" t="inlineStr">
        <is>
          <t>INTERWASHING</t>
        </is>
      </c>
      <c r="AH25" s="286" t="n"/>
      <c r="AI25" s="288" t="inlineStr">
        <is>
          <t>4,7 / 155</t>
        </is>
      </c>
      <c r="AJ25" s="289" t="n"/>
      <c r="AK25" s="290" t="n"/>
      <c r="AL25" s="286" t="n">
        <v>1.38</v>
      </c>
      <c r="AM25" s="291" t="n"/>
      <c r="AN25" s="292" t="n">
        <v>200</v>
      </c>
      <c r="AO25" s="291" t="n"/>
      <c r="AP25" s="292" t="n">
        <v>200</v>
      </c>
      <c r="AQ25" s="291" t="n"/>
      <c r="AR25" s="291" t="n"/>
      <c r="AS25" s="291" t="n">
        <v>0</v>
      </c>
      <c r="AT25" s="291" t="n">
        <v>0</v>
      </c>
      <c r="AU25" s="292" t="inlineStr">
        <is>
          <t>cx</t>
        </is>
      </c>
      <c r="AV25" s="291" t="n">
        <v>0</v>
      </c>
      <c r="AW25" s="291" t="inlineStr">
        <is>
          <t>cx</t>
        </is>
      </c>
      <c r="AX25" s="291" t="n">
        <v>0</v>
      </c>
      <c r="AY25" s="291" t="n">
        <v>0</v>
      </c>
      <c r="AZ25" s="291" t="n">
        <v>0</v>
      </c>
      <c r="BA25" s="291" t="n">
        <v>0</v>
      </c>
      <c r="BB25" s="291" t="n">
        <v>0</v>
      </c>
      <c r="BC25" s="293" t="n">
        <v>0</v>
      </c>
      <c r="BD25" s="293">
        <f>BC25</f>
        <v/>
      </c>
      <c r="BE25" s="269" t="n"/>
      <c r="BF25" s="269" t="inlineStr">
        <is>
          <t>cx</t>
        </is>
      </c>
      <c r="BG25" s="313" t="n"/>
      <c r="BH25" s="236" t="n"/>
      <c r="BI25" s="236" t="inlineStr">
        <is>
          <t>x</t>
        </is>
      </c>
      <c r="BJ25" s="236" t="n"/>
      <c r="BK25" s="236" t="n"/>
      <c r="BL25" s="236" t="n"/>
      <c r="BM25" s="313">
        <f>(BN25*AL25)*1.03</f>
        <v/>
      </c>
      <c r="BN25" s="236">
        <f>BO25+BQ25</f>
        <v/>
      </c>
      <c r="BO25" s="236" t="n">
        <v>0</v>
      </c>
      <c r="BP25" s="15" t="n"/>
      <c r="BQ25" s="15" t="n"/>
      <c r="BR25" s="15" t="n"/>
      <c r="BS25" s="15" t="n"/>
      <c r="BT25" s="15" t="n"/>
      <c r="BU25" s="236" t="n"/>
      <c r="BV25" s="236" t="n"/>
    </row>
    <row customFormat="1" customHeight="1" ht="15" r="26" s="15">
      <c r="A26" s="322" t="inlineStr">
        <is>
          <t>K170701402-2010102720-KIMBERLEY</t>
        </is>
      </c>
      <c r="B26" s="298" t="inlineStr">
        <is>
          <t>K170701402</t>
        </is>
      </c>
      <c r="C26" s="298" t="inlineStr">
        <is>
          <t>K170701402</t>
        </is>
      </c>
      <c r="D26" s="298" t="n"/>
      <c r="E26" s="298" t="inlineStr">
        <is>
          <t>K170701402</t>
        </is>
      </c>
      <c r="F26" s="298" t="inlineStr">
        <is>
          <t>K170701402</t>
        </is>
      </c>
      <c r="G26" s="298" t="inlineStr">
        <is>
          <t>K170701402</t>
        </is>
      </c>
      <c r="H26" s="298" t="inlineStr">
        <is>
          <t>K170701402</t>
        </is>
      </c>
      <c r="I26" s="298" t="inlineStr">
        <is>
          <t>K170701402</t>
        </is>
      </c>
      <c r="J26" s="298" t="inlineStr">
        <is>
          <t>K170701402</t>
        </is>
      </c>
      <c r="K26" s="284" t="n">
        <v>2010102720</v>
      </c>
      <c r="L26" s="298" t="n">
        <v>2010102720</v>
      </c>
      <c r="M26" s="284" t="n">
        <v>2010102720</v>
      </c>
      <c r="N26" s="284" t="n">
        <v>2010102720</v>
      </c>
      <c r="O26" s="284" t="n">
        <v>2010102720</v>
      </c>
      <c r="P26" s="284" t="n">
        <v>2010102720</v>
      </c>
      <c r="Q26" s="284" t="n">
        <v>2010102720</v>
      </c>
      <c r="R26" s="284" t="n">
        <v>2010102720</v>
      </c>
      <c r="S26" s="284" t="n">
        <v>2010102720</v>
      </c>
      <c r="T26" s="284" t="n">
        <v>2010102720</v>
      </c>
      <c r="U26" s="95" t="n"/>
      <c r="V26" s="95" t="n"/>
      <c r="W26" s="285" t="inlineStr">
        <is>
          <t>KIMBERLEY</t>
        </is>
      </c>
      <c r="X26" s="285" t="inlineStr">
        <is>
          <t>WARP LIGHT GREY</t>
        </is>
      </c>
      <c r="Y26" s="298" t="inlineStr">
        <is>
          <t>CALIK</t>
        </is>
      </c>
      <c r="Z26" s="272" t="inlineStr">
        <is>
          <t>70599D Gleen black OD black organic</t>
        </is>
      </c>
      <c r="AA26" s="272" t="inlineStr">
        <is>
          <t>D7583R101 Gleen Black OD Black</t>
        </is>
      </c>
      <c r="AB26" s="286" t="inlineStr">
        <is>
          <t>SEASONAL BLACK</t>
        </is>
      </c>
      <c r="AC26" s="285" t="n">
        <v>1</v>
      </c>
      <c r="AD26" s="285" t="inlineStr">
        <is>
          <t>JEANS</t>
        </is>
      </c>
      <c r="AE26" s="287" t="inlineStr">
        <is>
          <t>WOMEN</t>
        </is>
      </c>
      <c r="AF26" s="286" t="inlineStr">
        <is>
          <t>ARTLAB</t>
        </is>
      </c>
      <c r="AG26" s="286" t="inlineStr">
        <is>
          <t>INTERWASHING</t>
        </is>
      </c>
      <c r="AH26" s="286" t="n"/>
      <c r="AI26" s="288" t="inlineStr">
        <is>
          <t>4,7 / 155</t>
        </is>
      </c>
      <c r="AJ26" s="289" t="n"/>
      <c r="AK26" s="290" t="n"/>
      <c r="AL26" s="286" t="n">
        <v>1.15</v>
      </c>
      <c r="AM26" s="291" t="n">
        <v>13</v>
      </c>
      <c r="AN26" s="292" t="n">
        <v>250</v>
      </c>
      <c r="AO26" s="291" t="n">
        <v>13</v>
      </c>
      <c r="AP26" s="292" t="n">
        <v>250</v>
      </c>
      <c r="AQ26" s="291" t="n">
        <v>13</v>
      </c>
      <c r="AR26" s="291" t="n">
        <v>13</v>
      </c>
      <c r="AS26" s="291" t="n">
        <v>13</v>
      </c>
      <c r="AT26" s="291" t="n">
        <v>29</v>
      </c>
      <c r="AU26" s="292" t="inlineStr">
        <is>
          <t>cx</t>
        </is>
      </c>
      <c r="AV26" s="291" t="n">
        <v>29</v>
      </c>
      <c r="AW26" s="291" t="inlineStr">
        <is>
          <t>cx</t>
        </is>
      </c>
      <c r="AX26" s="291" t="n">
        <v>29</v>
      </c>
      <c r="AY26" s="291" t="n">
        <v>29</v>
      </c>
      <c r="AZ26" s="291" t="n">
        <v>0</v>
      </c>
      <c r="BA26" s="291" t="n">
        <v>0</v>
      </c>
      <c r="BB26" s="291" t="n">
        <v>0</v>
      </c>
      <c r="BC26" s="293" t="n">
        <v>0</v>
      </c>
      <c r="BD26" s="293">
        <f>BC26</f>
        <v/>
      </c>
      <c r="BE26" s="269" t="n"/>
      <c r="BF26" s="269" t="inlineStr">
        <is>
          <t>cx</t>
        </is>
      </c>
      <c r="BG26" s="313" t="n"/>
      <c r="BH26" s="236" t="n"/>
      <c r="BI26" s="241" t="inlineStr">
        <is>
          <t>x</t>
        </is>
      </c>
      <c r="BJ26" s="236" t="n"/>
      <c r="BK26" s="241" t="n"/>
      <c r="BL26" s="236" t="n"/>
      <c r="BM26" s="313">
        <f>(BN26*AL26)*1.03</f>
        <v/>
      </c>
      <c r="BN26" s="236">
        <f>BO26+BQ26</f>
        <v/>
      </c>
      <c r="BO26" s="236" t="n">
        <v>0</v>
      </c>
      <c r="BP26" s="15" t="n"/>
      <c r="BQ26" s="15" t="n"/>
      <c r="BR26" s="15" t="n"/>
      <c r="BS26" s="15" t="n"/>
      <c r="BT26" s="15" t="n"/>
      <c r="BU26" s="236" t="n"/>
      <c r="BV26" s="241" t="n"/>
    </row>
    <row customFormat="1" customHeight="1" ht="15" r="27" s="15">
      <c r="A27" s="322" t="inlineStr">
        <is>
          <t>K170751602-1010103660-LUCIUS</t>
        </is>
      </c>
      <c r="B27" s="298" t="inlineStr">
        <is>
          <t>K170751602</t>
        </is>
      </c>
      <c r="C27" s="315" t="inlineStr">
        <is>
          <t>NO SO</t>
        </is>
      </c>
      <c r="D27" s="298" t="n"/>
      <c r="E27" s="298" t="inlineStr">
        <is>
          <t>K170751602</t>
        </is>
      </c>
      <c r="F27" s="298" t="inlineStr">
        <is>
          <t>K170751602</t>
        </is>
      </c>
      <c r="G27" s="298" t="inlineStr">
        <is>
          <t>K170751602</t>
        </is>
      </c>
      <c r="H27" s="298" t="e">
        <v>#N/A</v>
      </c>
      <c r="I27" s="298" t="e">
        <v>#N/A</v>
      </c>
      <c r="J27" s="298" t="e">
        <v>#N/A</v>
      </c>
      <c r="K27" s="284" t="n">
        <v>1010103660</v>
      </c>
      <c r="L27" s="298" t="n">
        <v>1010103660</v>
      </c>
      <c r="M27" s="284" t="n">
        <v>1010103660</v>
      </c>
      <c r="N27" s="284" t="n">
        <v>1010103660</v>
      </c>
      <c r="O27" s="284" t="n">
        <v>1010103660</v>
      </c>
      <c r="P27" s="284" t="n">
        <v>1010103660</v>
      </c>
      <c r="Q27" s="284" t="e">
        <v>#N/A</v>
      </c>
      <c r="R27" s="284" t="e">
        <v>#N/A</v>
      </c>
      <c r="S27" s="284" t="e">
        <v>#N/A</v>
      </c>
      <c r="T27" s="315" t="inlineStr">
        <is>
          <t>NO SO</t>
        </is>
      </c>
      <c r="U27" s="95" t="n"/>
      <c r="V27" s="95" t="n"/>
      <c r="W27" s="285" t="inlineStr">
        <is>
          <t>LUCIUS</t>
        </is>
      </c>
      <c r="X27" s="95" t="inlineStr">
        <is>
          <t>WARP LIGHT GREY</t>
        </is>
      </c>
      <c r="Y27" s="298" t="inlineStr">
        <is>
          <t>CALIK</t>
        </is>
      </c>
      <c r="Z27" s="272" t="inlineStr">
        <is>
          <t>70599D Gleen black OD black organic</t>
        </is>
      </c>
      <c r="AA27" s="272" t="inlineStr">
        <is>
          <t>D7583R101 Gleen Black OD Black</t>
        </is>
      </c>
      <c r="AB27" s="80" t="inlineStr">
        <is>
          <t>SEASONAL BLACK</t>
        </is>
      </c>
      <c r="AC27" s="285" t="n">
        <v>1</v>
      </c>
      <c r="AD27" s="95" t="inlineStr">
        <is>
          <t>JEANS</t>
        </is>
      </c>
      <c r="AE27" s="287" t="inlineStr">
        <is>
          <t>MEN</t>
        </is>
      </c>
      <c r="AF27" s="80" t="inlineStr">
        <is>
          <t>ARTLAB</t>
        </is>
      </c>
      <c r="AG27" s="80" t="inlineStr">
        <is>
          <t>INTERWASHING</t>
        </is>
      </c>
      <c r="AH27" s="80" t="n"/>
      <c r="AI27" s="288" t="inlineStr">
        <is>
          <t>4,7 / 155</t>
        </is>
      </c>
      <c r="AJ27" s="289" t="n"/>
      <c r="AK27" s="290" t="n"/>
      <c r="AL27" s="286" t="n">
        <v>1.3</v>
      </c>
      <c r="AM27" s="291" t="n"/>
      <c r="AN27" s="292" t="inlineStr">
        <is>
          <t>?</t>
        </is>
      </c>
      <c r="AO27" s="291" t="n"/>
      <c r="AP27" s="292" t="inlineStr">
        <is>
          <t>?</t>
        </is>
      </c>
      <c r="AQ27" s="291" t="n"/>
      <c r="AR27" s="291" t="n"/>
      <c r="AS27" s="291" t="n">
        <v>0</v>
      </c>
      <c r="AT27" s="291" t="n">
        <v>0</v>
      </c>
      <c r="AU27" s="292" t="inlineStr">
        <is>
          <t>cx</t>
        </is>
      </c>
      <c r="AV27" s="291" t="n">
        <v>0</v>
      </c>
      <c r="AW27" s="291" t="inlineStr">
        <is>
          <t>cx</t>
        </is>
      </c>
      <c r="AX27" s="291" t="n">
        <v>0</v>
      </c>
      <c r="AY27" s="291" t="n">
        <v>0</v>
      </c>
      <c r="AZ27" s="291" t="n">
        <v>0</v>
      </c>
      <c r="BA27" s="291" t="n">
        <v>0</v>
      </c>
      <c r="BB27" s="291" t="n">
        <v>0</v>
      </c>
      <c r="BC27" s="293" t="n">
        <v>0</v>
      </c>
      <c r="BD27" s="293">
        <f>BC27</f>
        <v/>
      </c>
      <c r="BE27" s="269" t="n"/>
      <c r="BF27" s="269" t="inlineStr">
        <is>
          <t>cx</t>
        </is>
      </c>
      <c r="BG27" s="313" t="n"/>
      <c r="BH27" s="236" t="n"/>
      <c r="BI27" s="236" t="inlineStr">
        <is>
          <t>x</t>
        </is>
      </c>
      <c r="BJ27" s="236" t="n"/>
      <c r="BK27" s="236" t="n"/>
      <c r="BL27" s="236" t="n"/>
      <c r="BM27" s="313">
        <f>(BN27*AL27)*1.03</f>
        <v/>
      </c>
      <c r="BN27" s="236">
        <f>BO27+BQ27</f>
        <v/>
      </c>
      <c r="BO27" s="236" t="n">
        <v>0</v>
      </c>
      <c r="BP27" s="15" t="n"/>
      <c r="BQ27" s="15" t="n"/>
      <c r="BR27" s="15" t="n"/>
      <c r="BS27" s="15" t="n"/>
      <c r="BT27" s="15" t="n"/>
      <c r="BU27" s="236" t="n"/>
      <c r="BV27" s="236" t="n"/>
    </row>
    <row customFormat="1" customHeight="1" ht="15" r="28" s="15">
      <c r="A28" s="321" t="inlineStr">
        <is>
          <t>K170751202-1010103639-JOHN</t>
        </is>
      </c>
      <c r="B28" s="250" t="inlineStr">
        <is>
          <t>K170751202</t>
        </is>
      </c>
      <c r="C28" s="250" t="inlineStr">
        <is>
          <t>K170751202</t>
        </is>
      </c>
      <c r="D28" s="250" t="n"/>
      <c r="E28" s="250" t="inlineStr">
        <is>
          <t>K170751202</t>
        </is>
      </c>
      <c r="F28" s="250" t="inlineStr">
        <is>
          <t>K170751202</t>
        </is>
      </c>
      <c r="G28" s="250" t="inlineStr">
        <is>
          <t>K170751202</t>
        </is>
      </c>
      <c r="H28" s="250" t="inlineStr">
        <is>
          <t>K170751202</t>
        </is>
      </c>
      <c r="I28" s="250" t="inlineStr">
        <is>
          <t>K170751202</t>
        </is>
      </c>
      <c r="J28" s="250" t="inlineStr">
        <is>
          <t>K170751202</t>
        </is>
      </c>
      <c r="K28" s="230" t="n">
        <v>1010103639</v>
      </c>
      <c r="L28" s="250" t="n">
        <v>1010103639</v>
      </c>
      <c r="M28" s="230" t="n">
        <v>1010103639</v>
      </c>
      <c r="N28" s="230" t="n">
        <v>1010103639</v>
      </c>
      <c r="O28" s="230" t="n">
        <v>1010103639</v>
      </c>
      <c r="P28" s="230" t="n">
        <v>1010103639</v>
      </c>
      <c r="Q28" s="230" t="n">
        <v>1010103639</v>
      </c>
      <c r="R28" s="230" t="n">
        <v>1010103639</v>
      </c>
      <c r="S28" s="230" t="n">
        <v>1010103639</v>
      </c>
      <c r="T28" s="230" t="n">
        <v>1010103639</v>
      </c>
      <c r="U28" s="237" t="inlineStr">
        <is>
          <t>Zalando</t>
        </is>
      </c>
      <c r="V28" s="237" t="n"/>
      <c r="W28" s="228" t="inlineStr">
        <is>
          <t>JOHN</t>
        </is>
      </c>
      <c r="X28" s="228" t="inlineStr">
        <is>
          <t>DIRT GREY</t>
        </is>
      </c>
      <c r="Y28" s="248" t="inlineStr">
        <is>
          <t>CALIK</t>
        </is>
      </c>
      <c r="Z28" s="249" t="inlineStr">
        <is>
          <t>70628D Corona air blue ORGANIC + recycled</t>
        </is>
      </c>
      <c r="AA28" s="248" t="inlineStr">
        <is>
          <t>70476D Corona air blue</t>
        </is>
      </c>
      <c r="AB28" s="226" t="inlineStr">
        <is>
          <t>SEASONAL MAIN</t>
        </is>
      </c>
      <c r="AC28" s="228" t="n">
        <v>2</v>
      </c>
      <c r="AD28" s="228" t="inlineStr">
        <is>
          <t>JEANS</t>
        </is>
      </c>
      <c r="AE28" s="238" t="inlineStr">
        <is>
          <t>MEN</t>
        </is>
      </c>
      <c r="AF28" s="239" t="inlineStr">
        <is>
          <t>ARTLAB</t>
        </is>
      </c>
      <c r="AG28" s="239" t="inlineStr">
        <is>
          <t>INTERWASHING</t>
        </is>
      </c>
      <c r="AH28" s="306" t="n"/>
      <c r="AI28" s="229" t="inlineStr">
        <is>
          <t>4,1 / 140</t>
        </is>
      </c>
      <c r="AJ28" s="257" t="n">
        <v>3000</v>
      </c>
      <c r="AK28" s="240" t="n"/>
      <c r="AL28" s="226" t="n">
        <v>1.5</v>
      </c>
      <c r="AM28" s="267" t="n">
        <v>76</v>
      </c>
      <c r="AN28" s="277" t="n">
        <v>400</v>
      </c>
      <c r="AO28" s="267" t="n">
        <v>76</v>
      </c>
      <c r="AP28" s="277" t="n">
        <v>400</v>
      </c>
      <c r="AQ28" s="267" t="n">
        <v>76</v>
      </c>
      <c r="AR28" s="267" t="n">
        <v>82</v>
      </c>
      <c r="AS28" s="267" t="n">
        <v>82</v>
      </c>
      <c r="AT28" s="267" t="n">
        <v>82</v>
      </c>
      <c r="AU28" s="277" t="n">
        <v>350</v>
      </c>
      <c r="AV28" s="267" t="n">
        <v>91</v>
      </c>
      <c r="AW28" s="267" t="n">
        <v>250</v>
      </c>
      <c r="AX28" s="267" t="n">
        <v>103</v>
      </c>
      <c r="AY28" s="267" t="n">
        <v>123</v>
      </c>
      <c r="AZ28" s="267" t="n">
        <v>168</v>
      </c>
      <c r="BA28" s="267" t="n">
        <v>168</v>
      </c>
      <c r="BB28" s="267" t="n">
        <v>198</v>
      </c>
      <c r="BC28" s="302" t="n">
        <v>238</v>
      </c>
      <c r="BD28" s="269">
        <f>BC28</f>
        <v/>
      </c>
      <c r="BE28" s="269" t="n"/>
      <c r="BF28" s="269" t="n"/>
      <c r="BG28" s="313">
        <f>(BD28*AL28)*1.03</f>
        <v/>
      </c>
      <c r="BH28" s="236" t="n"/>
      <c r="BI28" s="241" t="n">
        <v>42766</v>
      </c>
      <c r="BJ28" s="236" t="n">
        <v>3000</v>
      </c>
      <c r="BK28" s="241" t="n">
        <v>42849</v>
      </c>
      <c r="BL28" s="236" t="n"/>
      <c r="BM28" s="313">
        <f>(BN28*AL28)*1.03</f>
        <v/>
      </c>
      <c r="BN28" s="236">
        <f>BO28+BQ28</f>
        <v/>
      </c>
      <c r="BO28" s="236" t="n">
        <v>241</v>
      </c>
      <c r="BP28" s="15" t="n"/>
      <c r="BQ28" s="15" t="n"/>
      <c r="BR28" s="15" t="n"/>
      <c r="BS28" s="15" t="n"/>
      <c r="BT28" s="236" t="n"/>
      <c r="BU28" s="236" t="n"/>
      <c r="BV28" s="241" t="n"/>
    </row>
    <row customFormat="1" customHeight="1" ht="15" r="29" s="15">
      <c r="A29" s="321" t="inlineStr">
        <is>
          <t>K170701104-2010102697-JUNO</t>
        </is>
      </c>
      <c r="B29" s="250" t="inlineStr">
        <is>
          <t>K170701104</t>
        </is>
      </c>
      <c r="C29" s="250" t="inlineStr">
        <is>
          <t>K170701104</t>
        </is>
      </c>
      <c r="D29" s="250" t="n"/>
      <c r="E29" s="250" t="inlineStr">
        <is>
          <t>K170701104</t>
        </is>
      </c>
      <c r="F29" s="250" t="inlineStr">
        <is>
          <t>K170701104</t>
        </is>
      </c>
      <c r="G29" s="250" t="inlineStr">
        <is>
          <t>K170701104</t>
        </is>
      </c>
      <c r="H29" s="250" t="inlineStr">
        <is>
          <t>K170701104</t>
        </is>
      </c>
      <c r="I29" s="250" t="inlineStr">
        <is>
          <t>K170701104</t>
        </is>
      </c>
      <c r="J29" s="300" t="e">
        <v>#N/A</v>
      </c>
      <c r="K29" s="230" t="n">
        <v>2010102697</v>
      </c>
      <c r="L29" s="250" t="n">
        <v>2010102697</v>
      </c>
      <c r="M29" s="230" t="n">
        <v>2010102697</v>
      </c>
      <c r="N29" s="230" t="n">
        <v>2010102697</v>
      </c>
      <c r="O29" s="230" t="n">
        <v>2010102697</v>
      </c>
      <c r="P29" s="230" t="n">
        <v>2010102697</v>
      </c>
      <c r="Q29" s="230" t="n">
        <v>2010102697</v>
      </c>
      <c r="R29" s="230" t="n">
        <v>2010102697</v>
      </c>
      <c r="S29" s="301" t="e">
        <v>#N/A</v>
      </c>
      <c r="T29" s="230" t="n">
        <v>2010102697</v>
      </c>
      <c r="U29" s="237" t="n"/>
      <c r="V29" s="237" t="n"/>
      <c r="W29" s="228" t="inlineStr">
        <is>
          <t>JUNO</t>
        </is>
      </c>
      <c r="X29" s="228" t="inlineStr">
        <is>
          <t>DIRT GREY</t>
        </is>
      </c>
      <c r="Y29" s="248" t="inlineStr">
        <is>
          <t>CALIK</t>
        </is>
      </c>
      <c r="Z29" s="249" t="inlineStr">
        <is>
          <t>70628D Corona air blue ORGANIC + recycled</t>
        </is>
      </c>
      <c r="AA29" s="248" t="inlineStr">
        <is>
          <t>70476D Corona air blue</t>
        </is>
      </c>
      <c r="AB29" s="226" t="inlineStr">
        <is>
          <t>SEASONAL MAIN</t>
        </is>
      </c>
      <c r="AC29" s="228" t="n">
        <v>2</v>
      </c>
      <c r="AD29" s="228" t="inlineStr">
        <is>
          <t>JEANS</t>
        </is>
      </c>
      <c r="AE29" s="238" t="inlineStr">
        <is>
          <t>WOMEN</t>
        </is>
      </c>
      <c r="AF29" s="239" t="inlineStr">
        <is>
          <t>ARTLAB</t>
        </is>
      </c>
      <c r="AG29" s="239" t="inlineStr">
        <is>
          <t>INTERWASHING</t>
        </is>
      </c>
      <c r="AH29" s="306" t="n"/>
      <c r="AI29" s="229" t="inlineStr">
        <is>
          <t>4,1 / 140</t>
        </is>
      </c>
      <c r="AJ29" s="257" t="n">
        <v>3000</v>
      </c>
      <c r="AK29" s="240" t="n"/>
      <c r="AL29" s="226" t="n">
        <v>1.29</v>
      </c>
      <c r="AM29" s="267" t="n"/>
      <c r="AN29" s="277" t="n">
        <v>200</v>
      </c>
      <c r="AO29" s="267" t="n"/>
      <c r="AP29" s="277" t="n">
        <v>200</v>
      </c>
      <c r="AQ29" s="267" t="n">
        <v>11</v>
      </c>
      <c r="AR29" s="267" t="n">
        <v>11</v>
      </c>
      <c r="AS29" s="267" t="n">
        <v>11</v>
      </c>
      <c r="AT29" s="267" t="n">
        <v>37</v>
      </c>
      <c r="AU29" s="277" t="inlineStr">
        <is>
          <t>cx</t>
        </is>
      </c>
      <c r="AV29" s="267" t="n">
        <v>52</v>
      </c>
      <c r="AW29" s="267" t="n">
        <v>100</v>
      </c>
      <c r="AX29" s="267" t="n">
        <v>68</v>
      </c>
      <c r="AY29" s="267" t="n">
        <v>78</v>
      </c>
      <c r="AZ29" s="267" t="n">
        <v>85</v>
      </c>
      <c r="BA29" s="267" t="n">
        <v>85</v>
      </c>
      <c r="BB29" s="267" t="n">
        <v>136</v>
      </c>
      <c r="BC29" s="302" t="n">
        <v>156</v>
      </c>
      <c r="BD29" s="269">
        <f>BC29</f>
        <v/>
      </c>
      <c r="BE29" s="269" t="n"/>
      <c r="BF29" s="269" t="n"/>
      <c r="BG29" s="313">
        <f>(BD29*AL29)*1.03</f>
        <v/>
      </c>
      <c r="BH29" s="236" t="n"/>
      <c r="BI29" s="241" t="inlineStr">
        <is>
          <t>x</t>
        </is>
      </c>
      <c r="BJ29" s="236" t="n"/>
      <c r="BK29" s="241" t="n"/>
      <c r="BL29" s="236" t="n"/>
      <c r="BM29" s="313">
        <f>(BN29*AL29)*1.03</f>
        <v/>
      </c>
      <c r="BN29" s="236">
        <f>BO29+BQ29</f>
        <v/>
      </c>
      <c r="BO29" s="236" t="n">
        <v>176</v>
      </c>
      <c r="BP29" s="15" t="n"/>
      <c r="BQ29" s="15" t="n"/>
      <c r="BR29" s="15" t="n"/>
      <c r="BS29" s="15" t="n"/>
      <c r="BT29" s="236" t="n"/>
      <c r="BU29" s="236" t="n"/>
      <c r="BV29" s="241" t="n"/>
    </row>
    <row customFormat="1" customHeight="1" ht="15" r="30" s="15">
      <c r="A30" s="322" t="inlineStr">
        <is>
          <t>K170751204-1010103641-JOHN</t>
        </is>
      </c>
      <c r="B30" s="298" t="inlineStr">
        <is>
          <t>K170751204</t>
        </is>
      </c>
      <c r="C30" s="298" t="inlineStr">
        <is>
          <t>K170751204</t>
        </is>
      </c>
      <c r="D30" s="298" t="n"/>
      <c r="E30" s="298" t="inlineStr">
        <is>
          <t>K170751204</t>
        </is>
      </c>
      <c r="F30" s="298" t="inlineStr">
        <is>
          <t>K170751204</t>
        </is>
      </c>
      <c r="G30" s="298" t="inlineStr">
        <is>
          <t>K170751204</t>
        </is>
      </c>
      <c r="H30" s="298" t="inlineStr">
        <is>
          <t>K170751204</t>
        </is>
      </c>
      <c r="I30" s="298" t="e">
        <v>#N/A</v>
      </c>
      <c r="J30" s="298" t="e">
        <v>#N/A</v>
      </c>
      <c r="K30" s="284" t="n">
        <v>1010103641</v>
      </c>
      <c r="L30" s="298" t="n">
        <v>1010103641</v>
      </c>
      <c r="M30" s="284" t="n">
        <v>1010103641</v>
      </c>
      <c r="N30" s="284" t="n">
        <v>1010103641</v>
      </c>
      <c r="O30" s="284" t="n">
        <v>1010103641</v>
      </c>
      <c r="P30" s="284" t="n">
        <v>1010103641</v>
      </c>
      <c r="Q30" s="284" t="n">
        <v>1010103641</v>
      </c>
      <c r="R30" s="284" t="e">
        <v>#N/A</v>
      </c>
      <c r="S30" s="284" t="e">
        <v>#N/A</v>
      </c>
      <c r="T30" s="284" t="n">
        <v>1010103641</v>
      </c>
      <c r="U30" s="95" t="n"/>
      <c r="V30" s="95" t="n"/>
      <c r="W30" s="285" t="inlineStr">
        <is>
          <t>JOHN</t>
        </is>
      </c>
      <c r="X30" s="285" t="inlineStr">
        <is>
          <t>TIED HEM</t>
        </is>
      </c>
      <c r="Y30" s="272" t="inlineStr">
        <is>
          <t>CALIK</t>
        </is>
      </c>
      <c r="Z30" s="272" t="inlineStr">
        <is>
          <t>70628D Corona air blue ORGANIC + recycled</t>
        </is>
      </c>
      <c r="AA30" s="272" t="inlineStr">
        <is>
          <t>70476D Corona air blue</t>
        </is>
      </c>
      <c r="AB30" s="286" t="inlineStr">
        <is>
          <t>KINGS OF LAUNDRY</t>
        </is>
      </c>
      <c r="AC30" s="285" t="n">
        <v>2</v>
      </c>
      <c r="AD30" s="285" t="inlineStr">
        <is>
          <t>JEANS</t>
        </is>
      </c>
      <c r="AE30" s="287" t="inlineStr">
        <is>
          <t>MEN</t>
        </is>
      </c>
      <c r="AF30" s="286" t="inlineStr">
        <is>
          <t>JEANS SERVICES</t>
        </is>
      </c>
      <c r="AG30" s="286" t="inlineStr">
        <is>
          <t>ELLETI</t>
        </is>
      </c>
      <c r="AH30" s="286" t="n"/>
      <c r="AI30" s="288" t="inlineStr">
        <is>
          <t>4,1 / 140</t>
        </is>
      </c>
      <c r="AJ30" s="289" t="n">
        <v>3000</v>
      </c>
      <c r="AK30" s="290" t="n"/>
      <c r="AL30" s="286" t="n">
        <v>1.5</v>
      </c>
      <c r="AM30" s="291" t="n"/>
      <c r="AN30" s="292" t="inlineStr">
        <is>
          <t>?</t>
        </is>
      </c>
      <c r="AO30" s="291" t="n"/>
      <c r="AP30" s="292" t="inlineStr">
        <is>
          <t>?</t>
        </is>
      </c>
      <c r="AQ30" s="291" t="n"/>
      <c r="AR30" s="291" t="n">
        <v>0</v>
      </c>
      <c r="AS30" s="291" t="n">
        <v>0</v>
      </c>
      <c r="AT30" s="291" t="n">
        <v>0</v>
      </c>
      <c r="AU30" s="292" t="inlineStr">
        <is>
          <t>cx</t>
        </is>
      </c>
      <c r="AV30" s="291" t="n">
        <v>9</v>
      </c>
      <c r="AW30" s="291" t="inlineStr">
        <is>
          <t>cx</t>
        </is>
      </c>
      <c r="AX30" s="291" t="n">
        <v>9</v>
      </c>
      <c r="AY30" s="291" t="n">
        <v>9</v>
      </c>
      <c r="AZ30" s="291" t="n">
        <v>0</v>
      </c>
      <c r="BA30" s="291" t="n">
        <v>0</v>
      </c>
      <c r="BB30" s="291" t="n">
        <v>0</v>
      </c>
      <c r="BC30" s="293" t="n">
        <v>0</v>
      </c>
      <c r="BD30" s="293">
        <f>BC30</f>
        <v/>
      </c>
      <c r="BE30" s="269" t="n"/>
      <c r="BF30" s="269" t="inlineStr">
        <is>
          <t>cx</t>
        </is>
      </c>
      <c r="BG30" s="313" t="n"/>
      <c r="BH30" s="236" t="n"/>
      <c r="BI30" s="241" t="inlineStr">
        <is>
          <t>x</t>
        </is>
      </c>
      <c r="BJ30" s="236" t="n"/>
      <c r="BK30" s="241" t="n"/>
      <c r="BL30" s="236" t="n"/>
      <c r="BM30" s="313">
        <f>(BN30*AL30)*1.03</f>
        <v/>
      </c>
      <c r="BN30" s="236">
        <f>BO30+BQ30</f>
        <v/>
      </c>
      <c r="BO30" s="236" t="n">
        <v>0</v>
      </c>
      <c r="BP30" s="15" t="n"/>
      <c r="BQ30" s="15" t="n"/>
      <c r="BR30" s="15" t="n"/>
      <c r="BS30" s="15" t="n"/>
      <c r="BT30" s="15" t="n"/>
      <c r="BU30" s="236" t="n"/>
      <c r="BV30" s="241" t="n"/>
    </row>
    <row customFormat="1" customHeight="1" ht="15" r="31" s="15">
      <c r="A31" s="322" t="inlineStr">
        <is>
          <t>K170701101-2010102694-JUNO</t>
        </is>
      </c>
      <c r="B31" s="298" t="inlineStr">
        <is>
          <t>K170701101</t>
        </is>
      </c>
      <c r="C31" s="298" t="inlineStr">
        <is>
          <t>K170701101</t>
        </is>
      </c>
      <c r="D31" s="298" t="n"/>
      <c r="E31" s="298" t="inlineStr">
        <is>
          <t>K170701101</t>
        </is>
      </c>
      <c r="F31" s="298" t="inlineStr">
        <is>
          <t>K170701101</t>
        </is>
      </c>
      <c r="G31" s="298" t="inlineStr">
        <is>
          <t>K170701101</t>
        </is>
      </c>
      <c r="H31" s="298" t="inlineStr">
        <is>
          <t>K170701101</t>
        </is>
      </c>
      <c r="I31" s="298" t="e">
        <v>#N/A</v>
      </c>
      <c r="J31" s="298" t="e">
        <v>#N/A</v>
      </c>
      <c r="K31" s="284" t="n">
        <v>2010102694</v>
      </c>
      <c r="L31" s="298" t="n">
        <v>2010102694</v>
      </c>
      <c r="M31" s="284" t="n">
        <v>2010102694</v>
      </c>
      <c r="N31" s="284" t="n">
        <v>2010102694</v>
      </c>
      <c r="O31" s="284" t="n">
        <v>2010102694</v>
      </c>
      <c r="P31" s="284" t="n">
        <v>2010102694</v>
      </c>
      <c r="Q31" s="284" t="n">
        <v>2010102694</v>
      </c>
      <c r="R31" s="284" t="e">
        <v>#N/A</v>
      </c>
      <c r="S31" s="284" t="e">
        <v>#N/A</v>
      </c>
      <c r="T31" s="284" t="n">
        <v>2010102694</v>
      </c>
      <c r="U31" s="95" t="n"/>
      <c r="V31" s="95" t="n"/>
      <c r="W31" s="285" t="inlineStr">
        <is>
          <t>JUNO</t>
        </is>
      </c>
      <c r="X31" s="285" t="inlineStr">
        <is>
          <t>TIED HEM</t>
        </is>
      </c>
      <c r="Y31" s="272" t="inlineStr">
        <is>
          <t>CALIK</t>
        </is>
      </c>
      <c r="Z31" s="272" t="inlineStr">
        <is>
          <t>70628D Corona air blue ORGANIC + recycled</t>
        </is>
      </c>
      <c r="AA31" s="272" t="inlineStr">
        <is>
          <t>70476D Corona air blue</t>
        </is>
      </c>
      <c r="AB31" s="286" t="inlineStr">
        <is>
          <t>KINGS OF LAUNDRY</t>
        </is>
      </c>
      <c r="AC31" s="285" t="n">
        <v>2</v>
      </c>
      <c r="AD31" s="285" t="inlineStr">
        <is>
          <t>JEANS</t>
        </is>
      </c>
      <c r="AE31" s="287" t="inlineStr">
        <is>
          <t>WOMEN</t>
        </is>
      </c>
      <c r="AF31" s="286" t="inlineStr">
        <is>
          <t>JEANS SERVICES</t>
        </is>
      </c>
      <c r="AG31" s="286" t="inlineStr">
        <is>
          <t>ELLETI</t>
        </is>
      </c>
      <c r="AH31" s="286" t="n"/>
      <c r="AI31" s="288" t="inlineStr">
        <is>
          <t>4,1 / 140</t>
        </is>
      </c>
      <c r="AJ31" s="289" t="n">
        <v>3000</v>
      </c>
      <c r="AK31" s="290" t="n"/>
      <c r="AL31" s="286" t="n">
        <v>1.28</v>
      </c>
      <c r="AM31" s="291" t="n"/>
      <c r="AN31" s="292" t="inlineStr">
        <is>
          <t>?</t>
        </is>
      </c>
      <c r="AO31" s="291" t="n"/>
      <c r="AP31" s="292" t="inlineStr">
        <is>
          <t>?</t>
        </is>
      </c>
      <c r="AQ31" s="291" t="n"/>
      <c r="AR31" s="291" t="n">
        <v>0</v>
      </c>
      <c r="AS31" s="291" t="n">
        <v>0</v>
      </c>
      <c r="AT31" s="291" t="n">
        <v>0</v>
      </c>
      <c r="AU31" s="292" t="inlineStr">
        <is>
          <t>cx</t>
        </is>
      </c>
      <c r="AV31" s="291" t="n">
        <v>0</v>
      </c>
      <c r="AW31" s="291" t="inlineStr">
        <is>
          <t>cx</t>
        </is>
      </c>
      <c r="AX31" s="291" t="n">
        <v>0</v>
      </c>
      <c r="AY31" s="291" t="n">
        <v>0</v>
      </c>
      <c r="AZ31" s="291" t="n">
        <v>0</v>
      </c>
      <c r="BA31" s="291" t="n">
        <v>0</v>
      </c>
      <c r="BB31" s="291" t="n">
        <v>0</v>
      </c>
      <c r="BC31" s="293" t="n">
        <v>0</v>
      </c>
      <c r="BD31" s="293">
        <f>BC31</f>
        <v/>
      </c>
      <c r="BE31" s="269" t="n"/>
      <c r="BF31" s="269" t="inlineStr">
        <is>
          <t>cx</t>
        </is>
      </c>
      <c r="BG31" s="313" t="n"/>
      <c r="BH31" s="236" t="n"/>
      <c r="BI31" s="241" t="inlineStr">
        <is>
          <t>x</t>
        </is>
      </c>
      <c r="BJ31" s="236" t="n"/>
      <c r="BK31" s="241" t="n"/>
      <c r="BL31" s="236" t="n"/>
      <c r="BM31" s="313">
        <f>(BN31*AL31)*1.03</f>
        <v/>
      </c>
      <c r="BN31" s="236">
        <f>BO31+BQ31</f>
        <v/>
      </c>
      <c r="BO31" s="236" t="n">
        <v>0</v>
      </c>
      <c r="BP31" s="15" t="n"/>
      <c r="BQ31" s="15" t="n"/>
      <c r="BR31" s="15" t="n"/>
      <c r="BS31" s="15" t="n"/>
      <c r="BT31" s="15" t="n"/>
      <c r="BU31" s="236" t="n"/>
      <c r="BV31" s="241" t="n"/>
    </row>
    <row customFormat="1" customHeight="1" ht="15" r="32" s="15">
      <c r="A32" s="321" t="inlineStr">
        <is>
          <t>K170751205-1010103642-JOHN</t>
        </is>
      </c>
      <c r="B32" s="250" t="inlineStr">
        <is>
          <t>K170751205</t>
        </is>
      </c>
      <c r="C32" s="250" t="inlineStr">
        <is>
          <t>K170751205</t>
        </is>
      </c>
      <c r="D32" s="250" t="n"/>
      <c r="E32" s="250" t="inlineStr">
        <is>
          <t>K170751205</t>
        </is>
      </c>
      <c r="F32" s="250" t="inlineStr">
        <is>
          <t>K170751205</t>
        </is>
      </c>
      <c r="G32" s="250" t="inlineStr">
        <is>
          <t>K170751205</t>
        </is>
      </c>
      <c r="H32" s="250" t="inlineStr">
        <is>
          <t>K170751205</t>
        </is>
      </c>
      <c r="I32" s="250" t="inlineStr">
        <is>
          <t>K170751205</t>
        </is>
      </c>
      <c r="J32" s="250" t="inlineStr">
        <is>
          <t>K170751205</t>
        </is>
      </c>
      <c r="K32" s="230" t="n">
        <v>1010103642</v>
      </c>
      <c r="L32" s="250" t="n">
        <v>1010103642</v>
      </c>
      <c r="M32" s="230" t="n">
        <v>1010103642</v>
      </c>
      <c r="N32" s="230" t="n">
        <v>1010103642</v>
      </c>
      <c r="O32" s="230" t="n">
        <v>1010103642</v>
      </c>
      <c r="P32" s="230" t="n">
        <v>1010103642</v>
      </c>
      <c r="Q32" s="230" t="n">
        <v>1010103642</v>
      </c>
      <c r="R32" s="230" t="n">
        <v>1010103642</v>
      </c>
      <c r="S32" s="230" t="n">
        <v>1010103642</v>
      </c>
      <c r="T32" s="230" t="n">
        <v>1010103642</v>
      </c>
      <c r="U32" s="237" t="inlineStr">
        <is>
          <t>Zalando, SB</t>
        </is>
      </c>
      <c r="V32" s="237" t="n"/>
      <c r="W32" s="228" t="inlineStr">
        <is>
          <t>JOHN</t>
        </is>
      </c>
      <c r="X32" s="228" t="inlineStr">
        <is>
          <t>TINTED WORN</t>
        </is>
      </c>
      <c r="Y32" s="248" t="inlineStr">
        <is>
          <t>CALIK</t>
        </is>
      </c>
      <c r="Z32" s="249" t="inlineStr">
        <is>
          <t>70628D Corona air blue ORGANIC + recycled</t>
        </is>
      </c>
      <c r="AA32" s="248" t="inlineStr">
        <is>
          <t>70476D Corona air blue</t>
        </is>
      </c>
      <c r="AB32" s="226" t="inlineStr">
        <is>
          <t>SEASONAL MAIN</t>
        </is>
      </c>
      <c r="AC32" s="228" t="n">
        <v>2</v>
      </c>
      <c r="AD32" s="228" t="inlineStr">
        <is>
          <t>JEANS</t>
        </is>
      </c>
      <c r="AE32" s="238" t="inlineStr">
        <is>
          <t>MEN</t>
        </is>
      </c>
      <c r="AF32" s="239" t="inlineStr">
        <is>
          <t>ARTLAB</t>
        </is>
      </c>
      <c r="AG32" s="239" t="inlineStr">
        <is>
          <t>INTERWASHING</t>
        </is>
      </c>
      <c r="AH32" s="306" t="n"/>
      <c r="AI32" s="229" t="inlineStr">
        <is>
          <t>4,1 / 140</t>
        </is>
      </c>
      <c r="AJ32" s="257" t="n">
        <v>3000</v>
      </c>
      <c r="AK32" s="240" t="n"/>
      <c r="AL32" s="226" t="n">
        <v>1.5</v>
      </c>
      <c r="AM32" s="267" t="n">
        <v>265</v>
      </c>
      <c r="AN32" s="277" t="n">
        <v>700</v>
      </c>
      <c r="AO32" s="267" t="n">
        <v>276</v>
      </c>
      <c r="AP32" s="277" t="n">
        <v>700</v>
      </c>
      <c r="AQ32" s="267" t="n">
        <v>330</v>
      </c>
      <c r="AR32" s="267" t="n">
        <v>365</v>
      </c>
      <c r="AS32" s="267" t="n">
        <v>365</v>
      </c>
      <c r="AT32" s="267" t="n">
        <v>396</v>
      </c>
      <c r="AU32" s="277" t="n">
        <v>800</v>
      </c>
      <c r="AV32" s="267" t="n">
        <v>432</v>
      </c>
      <c r="AW32" s="267" t="n">
        <v>800</v>
      </c>
      <c r="AX32" s="267" t="n">
        <v>432</v>
      </c>
      <c r="AY32" s="267" t="n">
        <v>472</v>
      </c>
      <c r="AZ32" s="267" t="n">
        <v>574</v>
      </c>
      <c r="BA32" s="267" t="n">
        <v>574</v>
      </c>
      <c r="BB32" s="267" t="n">
        <v>661</v>
      </c>
      <c r="BC32" s="302" t="n">
        <v>761</v>
      </c>
      <c r="BD32" s="269">
        <f>BC32</f>
        <v/>
      </c>
      <c r="BE32" s="269" t="n"/>
      <c r="BF32" s="269" t="n"/>
      <c r="BG32" s="313">
        <f>(BD32*AL32)*1.03</f>
        <v/>
      </c>
      <c r="BH32" s="236" t="n"/>
      <c r="BI32" s="241" t="inlineStr">
        <is>
          <t>x</t>
        </is>
      </c>
      <c r="BJ32" s="236" t="n"/>
      <c r="BK32" s="241" t="n"/>
      <c r="BL32" s="236" t="n"/>
      <c r="BM32" s="313">
        <f>(BN32*AL32)*1.03</f>
        <v/>
      </c>
      <c r="BN32" s="236">
        <f>BO32+BQ32</f>
        <v/>
      </c>
      <c r="BO32" s="236" t="n">
        <v>761</v>
      </c>
      <c r="BP32" s="15" t="n"/>
      <c r="BQ32" s="15" t="n"/>
      <c r="BR32" s="15" t="n"/>
      <c r="BS32" s="15" t="n"/>
      <c r="BT32" s="236" t="n"/>
      <c r="BU32" s="236" t="n"/>
      <c r="BV32" s="241" t="n"/>
    </row>
    <row customFormat="1" customHeight="1" ht="15" r="33" s="15">
      <c r="A33" s="321" t="inlineStr">
        <is>
          <t>K170701107-2010102700-JUNO</t>
        </is>
      </c>
      <c r="B33" s="250" t="inlineStr">
        <is>
          <t>K170701107</t>
        </is>
      </c>
      <c r="C33" s="250" t="inlineStr">
        <is>
          <t>K170701107</t>
        </is>
      </c>
      <c r="D33" s="250" t="n"/>
      <c r="E33" s="250" t="inlineStr">
        <is>
          <t>K170701107</t>
        </is>
      </c>
      <c r="F33" s="250" t="inlineStr">
        <is>
          <t>K170701107</t>
        </is>
      </c>
      <c r="G33" s="250" t="inlineStr">
        <is>
          <t>K170701107</t>
        </is>
      </c>
      <c r="H33" s="250" t="inlineStr">
        <is>
          <t>K170701107</t>
        </is>
      </c>
      <c r="I33" s="250" t="inlineStr">
        <is>
          <t>K170701107</t>
        </is>
      </c>
      <c r="J33" s="250" t="inlineStr">
        <is>
          <t>K170701107</t>
        </is>
      </c>
      <c r="K33" s="230" t="n">
        <v>2010102700</v>
      </c>
      <c r="L33" s="250" t="n">
        <v>2010102700</v>
      </c>
      <c r="M33" s="230" t="n">
        <v>2010102700</v>
      </c>
      <c r="N33" s="230" t="n">
        <v>2010102700</v>
      </c>
      <c r="O33" s="230" t="n">
        <v>2010102700</v>
      </c>
      <c r="P33" s="230" t="n">
        <v>2010102700</v>
      </c>
      <c r="Q33" s="230" t="n">
        <v>2010102700</v>
      </c>
      <c r="R33" s="230" t="n">
        <v>2010102700</v>
      </c>
      <c r="S33" s="230" t="n">
        <v>2010102700</v>
      </c>
      <c r="T33" s="230" t="n">
        <v>2010102700</v>
      </c>
      <c r="U33" s="237" t="inlineStr">
        <is>
          <t>Zalando, SB</t>
        </is>
      </c>
      <c r="V33" s="237" t="n"/>
      <c r="W33" s="228" t="inlineStr">
        <is>
          <t>JUNO</t>
        </is>
      </c>
      <c r="X33" s="228" t="inlineStr">
        <is>
          <t>TINTED WORN</t>
        </is>
      </c>
      <c r="Y33" s="248" t="inlineStr">
        <is>
          <t>CALIK</t>
        </is>
      </c>
      <c r="Z33" s="249" t="inlineStr">
        <is>
          <t>70628D Corona air blue ORGANIC + recycled</t>
        </is>
      </c>
      <c r="AA33" s="248" t="inlineStr">
        <is>
          <t>70476D Corona air blue</t>
        </is>
      </c>
      <c r="AB33" s="226" t="inlineStr">
        <is>
          <t>SEASONAL MAIN</t>
        </is>
      </c>
      <c r="AC33" s="228" t="n">
        <v>2</v>
      </c>
      <c r="AD33" s="228" t="inlineStr">
        <is>
          <t>JEANS</t>
        </is>
      </c>
      <c r="AE33" s="238" t="inlineStr">
        <is>
          <t>WOMEN</t>
        </is>
      </c>
      <c r="AF33" s="239" t="inlineStr">
        <is>
          <t>ARTLAB</t>
        </is>
      </c>
      <c r="AG33" s="239" t="inlineStr">
        <is>
          <t>INTERWASHING</t>
        </is>
      </c>
      <c r="AH33" s="306" t="n"/>
      <c r="AI33" s="229" t="inlineStr">
        <is>
          <t>4,1 / 140</t>
        </is>
      </c>
      <c r="AJ33" s="257" t="n">
        <v>3000</v>
      </c>
      <c r="AK33" s="240" t="n"/>
      <c r="AL33" s="226" t="n">
        <v>1.3</v>
      </c>
      <c r="AM33" s="267" t="n">
        <v>270</v>
      </c>
      <c r="AN33" s="277" t="n">
        <v>700</v>
      </c>
      <c r="AO33" s="267" t="n">
        <v>270</v>
      </c>
      <c r="AP33" s="277" t="n">
        <v>700</v>
      </c>
      <c r="AQ33" s="267" t="n">
        <v>294</v>
      </c>
      <c r="AR33" s="267" t="n">
        <v>294</v>
      </c>
      <c r="AS33" s="267" t="n">
        <v>294</v>
      </c>
      <c r="AT33" s="267" t="n">
        <v>248</v>
      </c>
      <c r="AU33" s="277" t="n">
        <v>800</v>
      </c>
      <c r="AV33" s="267" t="n">
        <v>272</v>
      </c>
      <c r="AW33" s="267" t="n">
        <v>550</v>
      </c>
      <c r="AX33" s="267" t="n">
        <v>288</v>
      </c>
      <c r="AY33" s="267" t="n">
        <v>313</v>
      </c>
      <c r="AZ33" s="267" t="n">
        <v>375</v>
      </c>
      <c r="BA33" s="267" t="n">
        <v>375</v>
      </c>
      <c r="BB33" s="267" t="n">
        <v>436</v>
      </c>
      <c r="BC33" s="302" t="n">
        <v>536</v>
      </c>
      <c r="BD33" s="269">
        <f>BC33</f>
        <v/>
      </c>
      <c r="BE33" s="269" t="n"/>
      <c r="BF33" s="269" t="n"/>
      <c r="BG33" s="313">
        <f>(BD33*AL33)*1.03</f>
        <v/>
      </c>
      <c r="BI33" s="241" t="inlineStr">
        <is>
          <t>x</t>
        </is>
      </c>
      <c r="BK33" s="236" t="n"/>
      <c r="BL33" s="236" t="n"/>
      <c r="BM33" s="313">
        <f>(BN33*AL33)*1.03</f>
        <v/>
      </c>
      <c r="BN33" s="236">
        <f>BO33+BQ33</f>
        <v/>
      </c>
      <c r="BO33" s="236" t="n">
        <v>542</v>
      </c>
      <c r="BP33" s="15" t="n"/>
      <c r="BQ33" s="15" t="n"/>
      <c r="BR33" s="15" t="n"/>
      <c r="BS33" s="15" t="n"/>
      <c r="BT33" s="236" t="n"/>
      <c r="BU33" s="236" t="n"/>
      <c r="BV33" s="241" t="n"/>
    </row>
    <row customFormat="1" customHeight="1" ht="15" r="34" s="15">
      <c r="A34" s="322" t="inlineStr">
        <is>
          <t xml:space="preserve">K170750053-1010103631-HERRICK </t>
        </is>
      </c>
      <c r="B34" s="298" t="inlineStr">
        <is>
          <t>K170750053</t>
        </is>
      </c>
      <c r="C34" s="315" t="inlineStr">
        <is>
          <t>NO SO</t>
        </is>
      </c>
      <c r="D34" s="298" t="n"/>
      <c r="E34" s="298" t="inlineStr">
        <is>
          <t>K170750053</t>
        </is>
      </c>
      <c r="F34" s="298" t="inlineStr">
        <is>
          <t>K170750053</t>
        </is>
      </c>
      <c r="G34" s="298" t="inlineStr">
        <is>
          <t>K170750053</t>
        </is>
      </c>
      <c r="H34" s="298" t="inlineStr">
        <is>
          <t>K170750053</t>
        </is>
      </c>
      <c r="I34" s="298" t="e">
        <v>#N/A</v>
      </c>
      <c r="J34" s="298" t="e">
        <v>#N/A</v>
      </c>
      <c r="K34" s="284" t="n">
        <v>1010103631</v>
      </c>
      <c r="L34" s="298" t="n">
        <v>1010103631</v>
      </c>
      <c r="M34" s="284" t="n">
        <v>1010103631</v>
      </c>
      <c r="N34" s="284" t="n">
        <v>1010103631</v>
      </c>
      <c r="O34" s="284" t="n">
        <v>1010103631</v>
      </c>
      <c r="P34" s="284" t="n">
        <v>1010103631</v>
      </c>
      <c r="Q34" s="284" t="n">
        <v>1010103631</v>
      </c>
      <c r="R34" s="284" t="e">
        <v>#N/A</v>
      </c>
      <c r="S34" s="284" t="e">
        <v>#N/A</v>
      </c>
      <c r="T34" s="315" t="inlineStr">
        <is>
          <t>NO SO</t>
        </is>
      </c>
      <c r="U34" s="95" t="n"/>
      <c r="V34" s="95" t="n"/>
      <c r="W34" s="285" t="inlineStr">
        <is>
          <t xml:space="preserve">HERRICK </t>
        </is>
      </c>
      <c r="X34" s="285" t="inlineStr">
        <is>
          <t>HAND WOVEN DENIM</t>
        </is>
      </c>
      <c r="Y34" s="272" t="inlineStr">
        <is>
          <t>CALIK</t>
        </is>
      </c>
      <c r="Z34" s="272" t="inlineStr">
        <is>
          <t>D7030O112 hand woven denim</t>
        </is>
      </c>
      <c r="AA34" s="272" t="n"/>
      <c r="AB34" s="286" t="inlineStr">
        <is>
          <t>-</t>
        </is>
      </c>
      <c r="AC34" s="285" t="n">
        <v>1</v>
      </c>
      <c r="AD34" s="285" t="inlineStr">
        <is>
          <t>PANTS</t>
        </is>
      </c>
      <c r="AE34" s="287" t="inlineStr">
        <is>
          <t>MEN</t>
        </is>
      </c>
      <c r="AF34" s="286" t="inlineStr">
        <is>
          <t>ARTLAB</t>
        </is>
      </c>
      <c r="AG34" s="286" t="inlineStr">
        <is>
          <t>INTERWASHING</t>
        </is>
      </c>
      <c r="AH34" s="286" t="n"/>
      <c r="AI34" s="288" t="inlineStr">
        <is>
          <t>€ 6,40 / 150</t>
        </is>
      </c>
      <c r="AJ34" s="289" t="n">
        <v>3000</v>
      </c>
      <c r="AK34" s="290" t="inlineStr">
        <is>
          <t>6W</t>
        </is>
      </c>
      <c r="AL34" s="286" t="n">
        <v>1.53</v>
      </c>
      <c r="AM34" s="291" t="n"/>
      <c r="AN34" s="292" t="n">
        <v>100</v>
      </c>
      <c r="AO34" s="291" t="n"/>
      <c r="AP34" s="292" t="n">
        <v>100</v>
      </c>
      <c r="AQ34" s="291" t="n"/>
      <c r="AR34" s="291" t="n">
        <v>0</v>
      </c>
      <c r="AS34" s="291" t="n">
        <v>0</v>
      </c>
      <c r="AT34" s="291" t="n">
        <v>0</v>
      </c>
      <c r="AU34" s="292" t="inlineStr">
        <is>
          <t>cx</t>
        </is>
      </c>
      <c r="AV34" s="291" t="n">
        <v>0</v>
      </c>
      <c r="AW34" s="291" t="inlineStr">
        <is>
          <t>cx</t>
        </is>
      </c>
      <c r="AX34" s="291" t="n">
        <v>0</v>
      </c>
      <c r="AY34" s="291" t="n">
        <v>0</v>
      </c>
      <c r="AZ34" s="291" t="n">
        <v>0</v>
      </c>
      <c r="BA34" s="291" t="n">
        <v>0</v>
      </c>
      <c r="BB34" s="291" t="n">
        <v>0</v>
      </c>
      <c r="BC34" s="293" t="n">
        <v>0</v>
      </c>
      <c r="BD34" s="293">
        <f>BC34</f>
        <v/>
      </c>
      <c r="BE34" s="269" t="n"/>
      <c r="BF34" s="269" t="inlineStr">
        <is>
          <t>cx</t>
        </is>
      </c>
      <c r="BG34" s="313" t="n"/>
      <c r="BH34" s="236" t="n">
        <v>1300</v>
      </c>
      <c r="BI34" s="241" t="inlineStr">
        <is>
          <t>x</t>
        </is>
      </c>
      <c r="BJ34" s="236" t="n"/>
      <c r="BK34" s="236" t="inlineStr">
        <is>
          <t>Stock Calik</t>
        </is>
      </c>
      <c r="BL34" s="236" t="n"/>
      <c r="BM34" s="313">
        <f>(BN34*AL34)*1.03</f>
        <v/>
      </c>
      <c r="BN34" s="236">
        <f>BO34+BQ34</f>
        <v/>
      </c>
      <c r="BO34" s="236" t="n">
        <v>0</v>
      </c>
      <c r="BP34" s="15" t="n"/>
      <c r="BQ34" s="15" t="n"/>
      <c r="BR34" s="15" t="n"/>
      <c r="BS34" s="15" t="n"/>
      <c r="BT34" s="15" t="n"/>
      <c r="BU34" s="236" t="n"/>
      <c r="BV34" s="241" t="n"/>
    </row>
    <row customFormat="1" customHeight="1" ht="15" r="35" s="15">
      <c r="A35" s="321" t="n"/>
      <c r="B35" s="250" t="inlineStr">
        <is>
          <t>K170703010</t>
        </is>
      </c>
      <c r="C35" s="250" t="inlineStr">
        <is>
          <t>K170703010</t>
        </is>
      </c>
      <c r="D35" s="250" t="n"/>
      <c r="E35" s="250" t="inlineStr">
        <is>
          <t>K170703010</t>
        </is>
      </c>
      <c r="F35" s="250" t="inlineStr">
        <is>
          <t>K170703010</t>
        </is>
      </c>
      <c r="G35" s="250" t="inlineStr">
        <is>
          <t>K170703010</t>
        </is>
      </c>
      <c r="H35" s="250" t="inlineStr">
        <is>
          <t>K170703010</t>
        </is>
      </c>
      <c r="I35" s="250" t="inlineStr">
        <is>
          <t>K170703010</t>
        </is>
      </c>
      <c r="J35" s="250" t="inlineStr">
        <is>
          <t>K170703010</t>
        </is>
      </c>
      <c r="K35" s="230" t="n">
        <v>2090400036</v>
      </c>
      <c r="L35" s="250" t="n">
        <v>2090400036</v>
      </c>
      <c r="M35" s="230" t="n">
        <v>2090400036</v>
      </c>
      <c r="N35" s="230" t="n">
        <v>2090400036</v>
      </c>
      <c r="O35" s="230" t="n">
        <v>2090400036</v>
      </c>
      <c r="P35" s="230" t="n">
        <v>2090400036</v>
      </c>
      <c r="Q35" s="230" t="n">
        <v>2090400036</v>
      </c>
      <c r="R35" s="230" t="n">
        <v>2090400036</v>
      </c>
      <c r="S35" s="230" t="n">
        <v>2090400036</v>
      </c>
      <c r="T35" s="230" t="n">
        <v>2090400036</v>
      </c>
      <c r="U35" s="237" t="inlineStr">
        <is>
          <t>Zalando</t>
        </is>
      </c>
      <c r="V35" s="237" t="n"/>
      <c r="W35" s="228" t="inlineStr">
        <is>
          <t>AMELIA</t>
        </is>
      </c>
      <c r="X35" s="228" t="inlineStr">
        <is>
          <t>HAND WOVEN DENIM</t>
        </is>
      </c>
      <c r="Y35" s="248" t="inlineStr">
        <is>
          <t>CALIK</t>
        </is>
      </c>
      <c r="Z35" s="248" t="inlineStr">
        <is>
          <t>D7030O112 hand woven denim</t>
        </is>
      </c>
      <c r="AA35" s="248" t="n"/>
      <c r="AB35" s="226" t="inlineStr">
        <is>
          <t>-</t>
        </is>
      </c>
      <c r="AC35" s="228" t="n">
        <v>1</v>
      </c>
      <c r="AD35" s="228" t="inlineStr">
        <is>
          <t>SHIRT</t>
        </is>
      </c>
      <c r="AE35" s="238" t="inlineStr">
        <is>
          <t>WOMEN</t>
        </is>
      </c>
      <c r="AF35" s="239" t="inlineStr">
        <is>
          <t>IDEA MODA</t>
        </is>
      </c>
      <c r="AG35" s="239" t="inlineStr">
        <is>
          <t>CEFNAS</t>
        </is>
      </c>
      <c r="AH35" s="306" t="n"/>
      <c r="AI35" s="229" t="inlineStr">
        <is>
          <t>€ 6,40 / 150</t>
        </is>
      </c>
      <c r="AJ35" s="257" t="n">
        <v>3000</v>
      </c>
      <c r="AK35" s="240" t="inlineStr">
        <is>
          <t>6W</t>
        </is>
      </c>
      <c r="AL35" s="226" t="n">
        <v>1.4</v>
      </c>
      <c r="AM35" s="267" t="n">
        <v>46</v>
      </c>
      <c r="AN35" s="277" t="n">
        <v>250</v>
      </c>
      <c r="AO35" s="267" t="n">
        <v>40</v>
      </c>
      <c r="AP35" s="277" t="n">
        <v>250</v>
      </c>
      <c r="AQ35" s="267" t="n">
        <v>45</v>
      </c>
      <c r="AR35" s="267" t="n">
        <v>49</v>
      </c>
      <c r="AS35" s="267" t="n">
        <v>49</v>
      </c>
      <c r="AT35" s="267" t="n">
        <v>49</v>
      </c>
      <c r="AU35" s="277" t="n">
        <v>250</v>
      </c>
      <c r="AV35" s="267" t="n">
        <v>49</v>
      </c>
      <c r="AW35" s="267" t="n">
        <v>150</v>
      </c>
      <c r="AX35" s="267" t="n">
        <v>52</v>
      </c>
      <c r="AY35" s="267" t="n">
        <v>55</v>
      </c>
      <c r="AZ35" s="267" t="n">
        <v>74</v>
      </c>
      <c r="BA35" s="267" t="n">
        <v>70</v>
      </c>
      <c r="BB35" s="267" t="n">
        <v>106</v>
      </c>
      <c r="BC35" s="302" t="n">
        <v>136</v>
      </c>
      <c r="BD35" s="269">
        <f>BC35</f>
        <v/>
      </c>
      <c r="BE35" s="269" t="n"/>
      <c r="BF35" s="269" t="n"/>
      <c r="BG35" s="313">
        <f>(BD35*AL35)*1.03</f>
        <v/>
      </c>
      <c r="BH35" s="236" t="n"/>
      <c r="BI35" s="241" t="inlineStr">
        <is>
          <t>x</t>
        </is>
      </c>
      <c r="BJ35" s="236" t="n"/>
      <c r="BK35" s="236" t="n"/>
      <c r="BL35" s="319" t="inlineStr">
        <is>
          <t>IMP ZALANDO MID JUNE</t>
        </is>
      </c>
      <c r="BM35" s="313">
        <f>(BN35*AL35)*1.03</f>
        <v/>
      </c>
      <c r="BN35" s="236">
        <f>BO35+BQ35</f>
        <v/>
      </c>
      <c r="BO35" s="236" t="n">
        <v>136</v>
      </c>
      <c r="BP35" s="15" t="n"/>
      <c r="BQ35" s="15" t="n"/>
      <c r="BR35" s="15" t="n"/>
      <c r="BS35" s="15" t="n"/>
      <c r="BT35" s="15" t="n"/>
      <c r="BU35" s="236" t="n"/>
      <c r="BV35" s="241" t="n"/>
    </row>
    <row customFormat="1" customHeight="1" ht="15" r="36" s="15">
      <c r="A36" s="321" t="n"/>
      <c r="B36" s="250" t="inlineStr">
        <is>
          <t>K170707010</t>
        </is>
      </c>
      <c r="C36" s="250" t="inlineStr">
        <is>
          <t>K170707010</t>
        </is>
      </c>
      <c r="D36" s="250" t="n"/>
      <c r="E36" s="250" t="inlineStr">
        <is>
          <t>K170707010</t>
        </is>
      </c>
      <c r="F36" s="250" t="inlineStr">
        <is>
          <t>K170707010</t>
        </is>
      </c>
      <c r="G36" s="250" t="inlineStr">
        <is>
          <t>K170707010</t>
        </is>
      </c>
      <c r="H36" s="250" t="inlineStr">
        <is>
          <t>K170707010</t>
        </is>
      </c>
      <c r="I36" s="250" t="inlineStr">
        <is>
          <t>K170707010</t>
        </is>
      </c>
      <c r="J36" s="250" t="inlineStr">
        <is>
          <t>K170707010</t>
        </is>
      </c>
      <c r="K36" s="230" t="n">
        <v>2020300008</v>
      </c>
      <c r="L36" s="250" t="n">
        <v>2020300008</v>
      </c>
      <c r="M36" s="230" t="n">
        <v>2020300008</v>
      </c>
      <c r="N36" s="230" t="n">
        <v>2020300008</v>
      </c>
      <c r="O36" s="230" t="n">
        <v>2020300008</v>
      </c>
      <c r="P36" s="230" t="n">
        <v>2020300008</v>
      </c>
      <c r="Q36" s="230" t="n">
        <v>2020300008</v>
      </c>
      <c r="R36" s="230" t="n">
        <v>2020300008</v>
      </c>
      <c r="S36" s="230" t="n">
        <v>2020300008</v>
      </c>
      <c r="T36" s="230" t="n">
        <v>2020300008</v>
      </c>
      <c r="U36" s="237" t="inlineStr">
        <is>
          <t>Zalando</t>
        </is>
      </c>
      <c r="V36" s="237" t="n"/>
      <c r="W36" s="228" t="inlineStr">
        <is>
          <t>EGLE LONG SLEEVE</t>
        </is>
      </c>
      <c r="X36" s="228" t="inlineStr">
        <is>
          <t>HAND WOVEN DENIM</t>
        </is>
      </c>
      <c r="Y36" s="248" t="inlineStr">
        <is>
          <t>CALIK</t>
        </is>
      </c>
      <c r="Z36" s="248" t="inlineStr">
        <is>
          <t>D7030O112 hand woven denim</t>
        </is>
      </c>
      <c r="AA36" s="248" t="n"/>
      <c r="AB36" s="226" t="inlineStr">
        <is>
          <t>-</t>
        </is>
      </c>
      <c r="AC36" s="228" t="n">
        <v>1</v>
      </c>
      <c r="AD36" s="228" t="inlineStr">
        <is>
          <t>WOVEN DRESS</t>
        </is>
      </c>
      <c r="AE36" s="238" t="inlineStr">
        <is>
          <t>WOMEN</t>
        </is>
      </c>
      <c r="AF36" s="239" t="inlineStr">
        <is>
          <t>IDEA MODA</t>
        </is>
      </c>
      <c r="AG36" s="239" t="inlineStr">
        <is>
          <t>CEFNAS</t>
        </is>
      </c>
      <c r="AH36" s="306" t="n"/>
      <c r="AI36" s="229" t="inlineStr">
        <is>
          <t>€ 6,40 / 150</t>
        </is>
      </c>
      <c r="AJ36" s="257" t="n">
        <v>3000</v>
      </c>
      <c r="AK36" s="240" t="inlineStr">
        <is>
          <t>6W</t>
        </is>
      </c>
      <c r="AL36" s="226" t="n">
        <v>1.95</v>
      </c>
      <c r="AM36" s="267" t="n">
        <v>80</v>
      </c>
      <c r="AN36" s="277" t="n">
        <v>300</v>
      </c>
      <c r="AO36" s="267" t="n">
        <v>120</v>
      </c>
      <c r="AP36" s="277" t="n">
        <v>300</v>
      </c>
      <c r="AQ36" s="267" t="n">
        <v>124</v>
      </c>
      <c r="AR36" s="267" t="n">
        <v>124</v>
      </c>
      <c r="AS36" s="267" t="n">
        <v>124</v>
      </c>
      <c r="AT36" s="267" t="n">
        <v>124</v>
      </c>
      <c r="AU36" s="277" t="n">
        <v>300</v>
      </c>
      <c r="AV36" s="267" t="n">
        <v>124</v>
      </c>
      <c r="AW36" s="267" t="n">
        <v>200</v>
      </c>
      <c r="AX36" s="267" t="n">
        <v>133</v>
      </c>
      <c r="AY36" s="267" t="n">
        <v>137</v>
      </c>
      <c r="AZ36" s="267" t="n">
        <v>137</v>
      </c>
      <c r="BA36" s="267" t="n">
        <v>137</v>
      </c>
      <c r="BB36" s="267" t="n">
        <v>171</v>
      </c>
      <c r="BC36" s="302" t="n">
        <v>201</v>
      </c>
      <c r="BD36" s="269">
        <f>BC36</f>
        <v/>
      </c>
      <c r="BE36" s="269" t="n"/>
      <c r="BF36" s="269" t="n"/>
      <c r="BG36" s="313">
        <f>(BD36*AL36)*1.03</f>
        <v/>
      </c>
      <c r="BI36" s="241" t="inlineStr">
        <is>
          <t>x</t>
        </is>
      </c>
      <c r="BK36" s="236" t="n"/>
      <c r="BL36" s="319" t="inlineStr">
        <is>
          <t>IMP ZALANDO MID JUNE</t>
        </is>
      </c>
      <c r="BM36" s="313">
        <f>(BN36*AL36)*1.03</f>
        <v/>
      </c>
      <c r="BN36" s="236">
        <f>BO36+BQ36</f>
        <v/>
      </c>
      <c r="BO36" s="236" t="n">
        <v>201</v>
      </c>
      <c r="BP36" s="15" t="n"/>
      <c r="BQ36" s="15" t="n"/>
      <c r="BR36" s="15" t="n"/>
      <c r="BS36" s="15" t="n"/>
      <c r="BT36" s="15" t="n"/>
      <c r="BU36" s="236" t="n"/>
      <c r="BV36" s="241" t="n"/>
    </row>
    <row customFormat="1" customHeight="1" ht="15" r="37" s="15">
      <c r="A37" s="321" t="n"/>
      <c r="B37" s="250" t="inlineStr">
        <is>
          <t>K170700060</t>
        </is>
      </c>
      <c r="C37" s="250" t="inlineStr">
        <is>
          <t>K170700060</t>
        </is>
      </c>
      <c r="D37" s="250" t="n"/>
      <c r="E37" s="250" t="inlineStr">
        <is>
          <t>K170700060</t>
        </is>
      </c>
      <c r="F37" s="250" t="inlineStr">
        <is>
          <t>K170700060</t>
        </is>
      </c>
      <c r="G37" s="250" t="inlineStr">
        <is>
          <t>K170700060</t>
        </is>
      </c>
      <c r="H37" s="250" t="inlineStr">
        <is>
          <t>K170700060</t>
        </is>
      </c>
      <c r="I37" s="250" t="inlineStr">
        <is>
          <t>K170700060</t>
        </is>
      </c>
      <c r="J37" s="250" t="inlineStr">
        <is>
          <t>K170700060</t>
        </is>
      </c>
      <c r="K37" s="230" t="n">
        <v>2010102740</v>
      </c>
      <c r="L37" s="250" t="n">
        <v>2010102740</v>
      </c>
      <c r="M37" s="230" t="n">
        <v>2010102740</v>
      </c>
      <c r="N37" s="230" t="n">
        <v>2010102740</v>
      </c>
      <c r="O37" s="230" t="n">
        <v>2010102740</v>
      </c>
      <c r="P37" s="230" t="n">
        <v>2010102740</v>
      </c>
      <c r="Q37" s="230" t="n">
        <v>2010102740</v>
      </c>
      <c r="R37" s="230" t="n">
        <v>2010102740</v>
      </c>
      <c r="S37" s="230" t="n">
        <v>2010102740</v>
      </c>
      <c r="T37" s="230" t="n">
        <v>2010102740</v>
      </c>
      <c r="U37" s="237" t="inlineStr">
        <is>
          <t>Zalando</t>
        </is>
      </c>
      <c r="V37" s="237" t="n"/>
      <c r="W37" s="228" t="inlineStr">
        <is>
          <t>LOURDES</t>
        </is>
      </c>
      <c r="X37" s="228" t="inlineStr">
        <is>
          <t>HAND WOVEN DENIM</t>
        </is>
      </c>
      <c r="Y37" s="248" t="inlineStr">
        <is>
          <t>CALIK</t>
        </is>
      </c>
      <c r="Z37" s="248" t="inlineStr">
        <is>
          <t>D7030O112 hand woven denim</t>
        </is>
      </c>
      <c r="AA37" s="248" t="n"/>
      <c r="AB37" s="226" t="inlineStr">
        <is>
          <t>-</t>
        </is>
      </c>
      <c r="AC37" s="228" t="n">
        <v>1</v>
      </c>
      <c r="AD37" s="228" t="inlineStr">
        <is>
          <t>PANTS</t>
        </is>
      </c>
      <c r="AE37" s="238" t="inlineStr">
        <is>
          <t>WOMEN</t>
        </is>
      </c>
      <c r="AF37" s="239" t="inlineStr">
        <is>
          <t>IDEA MODA</t>
        </is>
      </c>
      <c r="AG37" s="239" t="inlineStr">
        <is>
          <t>CEFNAS</t>
        </is>
      </c>
      <c r="AH37" s="306" t="n"/>
      <c r="AI37" s="229" t="inlineStr">
        <is>
          <t>€ 6,40 / 150</t>
        </is>
      </c>
      <c r="AJ37" s="257" t="n">
        <v>3000</v>
      </c>
      <c r="AK37" s="240" t="inlineStr">
        <is>
          <t>6W</t>
        </is>
      </c>
      <c r="AL37" s="226" t="n">
        <v>1.75</v>
      </c>
      <c r="AM37" s="267" t="n">
        <v>72</v>
      </c>
      <c r="AN37" s="277" t="n">
        <v>300</v>
      </c>
      <c r="AO37" s="267" t="n">
        <v>76</v>
      </c>
      <c r="AP37" s="277" t="n">
        <v>300</v>
      </c>
      <c r="AQ37" s="267" t="n">
        <v>91</v>
      </c>
      <c r="AR37" s="267" t="n">
        <v>100</v>
      </c>
      <c r="AS37" s="267" t="n">
        <v>100</v>
      </c>
      <c r="AT37" s="267" t="n">
        <v>116</v>
      </c>
      <c r="AU37" s="277" t="n">
        <v>350</v>
      </c>
      <c r="AV37" s="267" t="n">
        <v>116</v>
      </c>
      <c r="AW37" s="267" t="n">
        <v>250</v>
      </c>
      <c r="AX37" s="267" t="n">
        <v>127</v>
      </c>
      <c r="AY37" s="267" t="n">
        <v>127</v>
      </c>
      <c r="AZ37" s="267" t="n">
        <v>247</v>
      </c>
      <c r="BA37" s="267" t="n">
        <v>247</v>
      </c>
      <c r="BB37" s="267" t="n">
        <v>320</v>
      </c>
      <c r="BC37" s="302" t="n">
        <v>350</v>
      </c>
      <c r="BD37" s="269">
        <f>BC37</f>
        <v/>
      </c>
      <c r="BE37" s="269" t="n"/>
      <c r="BF37" s="269" t="n"/>
      <c r="BG37" s="313">
        <f>(BD37*AL37)*1.03</f>
        <v/>
      </c>
      <c r="BH37" s="236" t="n"/>
      <c r="BI37" s="241" t="inlineStr">
        <is>
          <t>x</t>
        </is>
      </c>
      <c r="BJ37" s="236" t="n"/>
      <c r="BK37" s="241" t="n"/>
      <c r="BL37" s="319" t="inlineStr">
        <is>
          <t>IMP ZALANDO MID JUNE</t>
        </is>
      </c>
      <c r="BM37" s="313">
        <f>(BN37*AL37)*1.03</f>
        <v/>
      </c>
      <c r="BN37" s="236">
        <f>BO37+BQ37</f>
        <v/>
      </c>
      <c r="BO37" s="236" t="n">
        <v>352</v>
      </c>
      <c r="BP37" s="15" t="n"/>
      <c r="BQ37" s="15" t="n"/>
      <c r="BR37" s="15" t="n"/>
      <c r="BS37" s="15" t="n"/>
      <c r="BT37" s="15" t="n"/>
      <c r="BU37" s="236" t="n"/>
      <c r="BV37" s="241" t="n"/>
    </row>
    <row customFormat="1" customHeight="1" ht="15" r="38" s="15">
      <c r="A38" s="322" t="inlineStr">
        <is>
          <t>K170751403-1010103652-BORIS</t>
        </is>
      </c>
      <c r="B38" s="298" t="inlineStr">
        <is>
          <t>K170751403</t>
        </is>
      </c>
      <c r="C38" s="298" t="inlineStr">
        <is>
          <t>K170751403</t>
        </is>
      </c>
      <c r="D38" s="298" t="n"/>
      <c r="E38" s="298" t="inlineStr">
        <is>
          <t>K170751403</t>
        </is>
      </c>
      <c r="F38" s="298" t="inlineStr">
        <is>
          <t>K170751403</t>
        </is>
      </c>
      <c r="G38" s="298" t="inlineStr">
        <is>
          <t>K170751403</t>
        </is>
      </c>
      <c r="H38" s="298" t="inlineStr">
        <is>
          <t>K170751403</t>
        </is>
      </c>
      <c r="I38" s="298" t="e">
        <v>#N/A</v>
      </c>
      <c r="J38" s="298" t="e">
        <v>#N/A</v>
      </c>
      <c r="K38" s="284" t="n">
        <v>1010103652</v>
      </c>
      <c r="L38" s="298" t="n">
        <v>1010103652</v>
      </c>
      <c r="M38" s="284" t="n">
        <v>1010103652</v>
      </c>
      <c r="N38" s="284" t="n">
        <v>1010103652</v>
      </c>
      <c r="O38" s="284" t="n">
        <v>1010103652</v>
      </c>
      <c r="P38" s="284" t="n">
        <v>1010103652</v>
      </c>
      <c r="Q38" s="284" t="n">
        <v>1010103652</v>
      </c>
      <c r="R38" s="284" t="e">
        <v>#N/A</v>
      </c>
      <c r="S38" s="284" t="e">
        <v>#N/A</v>
      </c>
      <c r="T38" s="284" t="n">
        <v>1010103652</v>
      </c>
      <c r="U38" s="95" t="n"/>
      <c r="V38" s="95" t="n"/>
      <c r="W38" s="285" t="inlineStr">
        <is>
          <t>BORIS</t>
        </is>
      </c>
      <c r="X38" s="285" t="inlineStr">
        <is>
          <t>INDIGO BLOCK</t>
        </is>
      </c>
      <c r="Y38" s="298" t="inlineStr">
        <is>
          <t>CALIK</t>
        </is>
      </c>
      <c r="Z38" s="272" t="inlineStr">
        <is>
          <t>D7037O289 Carter True Blue</t>
        </is>
      </c>
      <c r="AA38" s="272" t="inlineStr">
        <is>
          <t>D7037EF85 Carter true blue</t>
        </is>
      </c>
      <c r="AB38" s="286" t="inlineStr">
        <is>
          <t>KINGS OF LAUNDRY BLACK</t>
        </is>
      </c>
      <c r="AC38" s="285" t="n">
        <v>2</v>
      </c>
      <c r="AD38" s="285" t="inlineStr">
        <is>
          <t>JEANS</t>
        </is>
      </c>
      <c r="AE38" s="287" t="inlineStr">
        <is>
          <t>MEN</t>
        </is>
      </c>
      <c r="AF38" s="286" t="inlineStr">
        <is>
          <t>JEANS SERVICES</t>
        </is>
      </c>
      <c r="AG38" s="286" t="inlineStr">
        <is>
          <t>ELLETI</t>
        </is>
      </c>
      <c r="AH38" s="286" t="n"/>
      <c r="AI38" s="288" t="inlineStr">
        <is>
          <t>4,5 / 142</t>
        </is>
      </c>
      <c r="AJ38" s="289" t="n"/>
      <c r="AK38" s="290" t="n"/>
      <c r="AL38" s="286" t="n">
        <v>1.36</v>
      </c>
      <c r="AM38" s="291" t="n"/>
      <c r="AN38" s="292" t="n">
        <v>0</v>
      </c>
      <c r="AO38" s="291" t="n"/>
      <c r="AP38" s="292" t="n">
        <v>0</v>
      </c>
      <c r="AQ38" s="291" t="n"/>
      <c r="AR38" s="291" t="n">
        <v>0</v>
      </c>
      <c r="AS38" s="291" t="n">
        <v>0</v>
      </c>
      <c r="AT38" s="291" t="n">
        <v>0</v>
      </c>
      <c r="AU38" s="292" t="inlineStr">
        <is>
          <t>cx</t>
        </is>
      </c>
      <c r="AV38" s="291" t="n">
        <v>8</v>
      </c>
      <c r="AW38" s="291" t="inlineStr">
        <is>
          <t>cx</t>
        </is>
      </c>
      <c r="AX38" s="291" t="n">
        <v>8</v>
      </c>
      <c r="AY38" s="291" t="n">
        <v>8</v>
      </c>
      <c r="AZ38" s="291" t="n">
        <v>0</v>
      </c>
      <c r="BA38" s="291" t="n">
        <v>0</v>
      </c>
      <c r="BB38" s="291" t="n">
        <v>0</v>
      </c>
      <c r="BC38" s="293" t="n">
        <v>0</v>
      </c>
      <c r="BD38" s="293">
        <f>BC38</f>
        <v/>
      </c>
      <c r="BE38" s="269" t="n"/>
      <c r="BF38" s="269" t="inlineStr">
        <is>
          <t>cx</t>
        </is>
      </c>
      <c r="BG38" s="313" t="n"/>
      <c r="BH38" s="236">
        <f>1700+280</f>
        <v/>
      </c>
      <c r="BI38" s="241" t="inlineStr">
        <is>
          <t>x</t>
        </is>
      </c>
      <c r="BJ38" s="236" t="n"/>
      <c r="BK38" s="236" t="inlineStr">
        <is>
          <t>Stock ArtLab / Stock Calik</t>
        </is>
      </c>
      <c r="BL38" s="236" t="n"/>
      <c r="BM38" s="313">
        <f>(BN38*AL38)*1.03</f>
        <v/>
      </c>
      <c r="BN38" s="236">
        <f>BO38+BQ38</f>
        <v/>
      </c>
      <c r="BO38" s="236" t="n">
        <v>0</v>
      </c>
      <c r="BP38" s="15" t="n"/>
      <c r="BQ38" s="15" t="n"/>
      <c r="BR38" s="15" t="n"/>
      <c r="BS38" s="15" t="n"/>
      <c r="BT38" s="15" t="n"/>
      <c r="BU38" s="236" t="n"/>
      <c r="BV38" s="241" t="n"/>
    </row>
    <row customFormat="1" customHeight="1" ht="15" r="39" s="15">
      <c r="A39" s="321" t="inlineStr">
        <is>
          <t>K170701302-2010102716-DIDO</t>
        </is>
      </c>
      <c r="B39" s="250" t="inlineStr">
        <is>
          <t>K170701302</t>
        </is>
      </c>
      <c r="C39" s="250" t="inlineStr">
        <is>
          <t>K170701302</t>
        </is>
      </c>
      <c r="D39" s="250" t="n"/>
      <c r="E39" s="250" t="inlineStr">
        <is>
          <t>K170701302</t>
        </is>
      </c>
      <c r="F39" s="250" t="inlineStr">
        <is>
          <t>K170701302</t>
        </is>
      </c>
      <c r="G39" s="250" t="inlineStr">
        <is>
          <t>K170701302</t>
        </is>
      </c>
      <c r="H39" s="250" t="inlineStr">
        <is>
          <t>K170701302</t>
        </is>
      </c>
      <c r="I39" s="250" t="inlineStr">
        <is>
          <t>K170701302</t>
        </is>
      </c>
      <c r="J39" s="250" t="inlineStr">
        <is>
          <t>K170701302</t>
        </is>
      </c>
      <c r="K39" s="230" t="n">
        <v>2010102716</v>
      </c>
      <c r="L39" s="250" t="n">
        <v>2010102716</v>
      </c>
      <c r="M39" s="230" t="n">
        <v>2010102716</v>
      </c>
      <c r="N39" s="230" t="n">
        <v>2010102716</v>
      </c>
      <c r="O39" s="230" t="n">
        <v>2010102716</v>
      </c>
      <c r="P39" s="230" t="n">
        <v>2010102716</v>
      </c>
      <c r="Q39" s="230" t="n">
        <v>2010102716</v>
      </c>
      <c r="R39" s="230" t="n">
        <v>2010102716</v>
      </c>
      <c r="S39" s="230" t="n">
        <v>2010102716</v>
      </c>
      <c r="T39" s="230" t="n">
        <v>2010102716</v>
      </c>
      <c r="U39" s="237" t="inlineStr">
        <is>
          <t>Zalando</t>
        </is>
      </c>
      <c r="V39" s="237" t="n"/>
      <c r="W39" s="228" t="inlineStr">
        <is>
          <t>DIDO</t>
        </is>
      </c>
      <c r="X39" s="228" t="inlineStr">
        <is>
          <t>INTENSE DARK</t>
        </is>
      </c>
      <c r="Y39" s="250" t="inlineStr">
        <is>
          <t>CALIK</t>
        </is>
      </c>
      <c r="Z39" s="250" t="inlineStr">
        <is>
          <t>D7046O304 LULU</t>
        </is>
      </c>
      <c r="AA39" s="250" t="n"/>
      <c r="AB39" s="226" t="inlineStr">
        <is>
          <t>SEASONAL BLACK</t>
        </is>
      </c>
      <c r="AC39" s="228" t="n">
        <v>1</v>
      </c>
      <c r="AD39" s="228" t="inlineStr">
        <is>
          <t>JEANS</t>
        </is>
      </c>
      <c r="AE39" s="238" t="inlineStr">
        <is>
          <t>WOMEN</t>
        </is>
      </c>
      <c r="AF39" s="239" t="inlineStr">
        <is>
          <t>ARTLAB</t>
        </is>
      </c>
      <c r="AG39" s="239" t="inlineStr">
        <is>
          <t>INTERWASHING</t>
        </is>
      </c>
      <c r="AH39" s="306" t="n"/>
      <c r="AI39" s="229" t="inlineStr">
        <is>
          <t>4,8 / 139</t>
        </is>
      </c>
      <c r="AJ39" s="257" t="n"/>
      <c r="AK39" s="240" t="n"/>
      <c r="AL39" s="226" t="n">
        <v>1.26</v>
      </c>
      <c r="AM39" s="267" t="n">
        <v>89</v>
      </c>
      <c r="AN39" s="277" t="n">
        <v>400</v>
      </c>
      <c r="AO39" s="267" t="n">
        <v>130</v>
      </c>
      <c r="AP39" s="277" t="n">
        <v>400</v>
      </c>
      <c r="AQ39" s="267" t="n">
        <v>150</v>
      </c>
      <c r="AR39" s="267" t="n">
        <v>198</v>
      </c>
      <c r="AS39" s="267" t="n">
        <v>198</v>
      </c>
      <c r="AT39" s="267" t="n">
        <v>256</v>
      </c>
      <c r="AU39" s="277" t="n">
        <v>600</v>
      </c>
      <c r="AV39" s="267" t="n">
        <v>381</v>
      </c>
      <c r="AW39" s="267" t="n">
        <v>600</v>
      </c>
      <c r="AX39" s="267" t="n">
        <v>452</v>
      </c>
      <c r="AY39" s="267" t="n">
        <v>533</v>
      </c>
      <c r="AZ39" s="267" t="n">
        <v>545</v>
      </c>
      <c r="BA39" s="267" t="n">
        <v>545</v>
      </c>
      <c r="BB39" s="267" t="n">
        <v>577</v>
      </c>
      <c r="BC39" s="302" t="n">
        <v>637</v>
      </c>
      <c r="BD39" s="269">
        <f>BC39</f>
        <v/>
      </c>
      <c r="BE39" s="269" t="n"/>
      <c r="BF39" s="269" t="n"/>
      <c r="BG39" s="313">
        <f>(BD39*AL39)*1.03</f>
        <v/>
      </c>
      <c r="BH39" s="236" t="n">
        <v>1700</v>
      </c>
      <c r="BI39" s="241" t="inlineStr">
        <is>
          <t>x</t>
        </is>
      </c>
      <c r="BJ39" s="236" t="n"/>
      <c r="BK39" s="236" t="inlineStr">
        <is>
          <t>Stock ArtLab</t>
        </is>
      </c>
      <c r="BL39" s="319" t="inlineStr">
        <is>
          <t>IMP ZALANDO MID JUNE</t>
        </is>
      </c>
      <c r="BM39" s="313">
        <f>(BN39*AL39)*1.03</f>
        <v/>
      </c>
      <c r="BN39" s="236">
        <f>BO39+BQ39</f>
        <v/>
      </c>
      <c r="BO39" s="236" t="n">
        <v>642</v>
      </c>
      <c r="BP39" s="15" t="n"/>
      <c r="BQ39" s="15" t="n"/>
      <c r="BR39" s="15" t="n"/>
      <c r="BS39" s="15" t="n"/>
      <c r="BT39" s="236" t="n"/>
      <c r="BU39" s="236" t="n"/>
      <c r="BV39" s="241" t="n"/>
    </row>
    <row customFormat="1" customHeight="1" ht="15" r="40" s="15">
      <c r="A40" s="321" t="inlineStr">
        <is>
          <t>K999951205-1010103356-CHARLES</t>
        </is>
      </c>
      <c r="B40" s="250" t="inlineStr">
        <is>
          <t>K999951205</t>
        </is>
      </c>
      <c r="C40" s="250" t="inlineStr">
        <is>
          <t>K999951205</t>
        </is>
      </c>
      <c r="D40" s="250" t="n"/>
      <c r="E40" s="250" t="inlineStr">
        <is>
          <t>K999951205</t>
        </is>
      </c>
      <c r="F40" s="250" t="inlineStr">
        <is>
          <t>K999951205</t>
        </is>
      </c>
      <c r="G40" s="250" t="inlineStr">
        <is>
          <t>K999951205</t>
        </is>
      </c>
      <c r="H40" s="300" t="e">
        <v>#N/A</v>
      </c>
      <c r="I40" s="300" t="e">
        <v>#N/A</v>
      </c>
      <c r="J40" s="300" t="e">
        <v>#N/A</v>
      </c>
      <c r="K40" s="230" t="n">
        <v>1010103356</v>
      </c>
      <c r="L40" s="250" t="n">
        <v>1010103356</v>
      </c>
      <c r="M40" s="230" t="n">
        <v>1010103356</v>
      </c>
      <c r="N40" s="230" t="n">
        <v>1010103356</v>
      </c>
      <c r="O40" s="230" t="n">
        <v>1010103356</v>
      </c>
      <c r="P40" s="230" t="n">
        <v>1010103356</v>
      </c>
      <c r="Q40" s="301" t="e">
        <v>#N/A</v>
      </c>
      <c r="R40" s="301" t="e">
        <v>#N/A</v>
      </c>
      <c r="S40" s="301" t="e">
        <v>#N/A</v>
      </c>
      <c r="T40" s="230" t="n">
        <v>1010103356</v>
      </c>
      <c r="U40" s="237" t="n"/>
      <c r="V40" s="237" t="inlineStr">
        <is>
          <t>C/O</t>
        </is>
      </c>
      <c r="W40" s="228" t="inlineStr">
        <is>
          <t>CHARLES</t>
        </is>
      </c>
      <c r="X40" s="228" t="inlineStr">
        <is>
          <t>ELECTRIC BLUE</t>
        </is>
      </c>
      <c r="Y40" s="248" t="inlineStr">
        <is>
          <t>CALIK</t>
        </is>
      </c>
      <c r="Z40" s="248" t="inlineStr">
        <is>
          <t>D7253O019 Rosemary stretch</t>
        </is>
      </c>
      <c r="AA40" s="248" t="n"/>
      <c r="AB40" s="226" t="inlineStr">
        <is>
          <t>ROYAL CORE MAIN</t>
        </is>
      </c>
      <c r="AC40" s="228" t="inlineStr">
        <is>
          <t>Core</t>
        </is>
      </c>
      <c r="AD40" s="228" t="inlineStr">
        <is>
          <t>JEANS</t>
        </is>
      </c>
      <c r="AE40" s="238" t="inlineStr">
        <is>
          <t>MEN</t>
        </is>
      </c>
      <c r="AF40" s="239" t="inlineStr">
        <is>
          <t>ARTLAB</t>
        </is>
      </c>
      <c r="AG40" s="239" t="inlineStr">
        <is>
          <t>INTERWASHING</t>
        </is>
      </c>
      <c r="AH40" s="306" t="n"/>
      <c r="AI40" s="229" t="inlineStr">
        <is>
          <t>5 / 142</t>
        </is>
      </c>
      <c r="AJ40" s="257" t="n"/>
      <c r="AK40" s="240" t="n"/>
      <c r="AL40" s="226" t="n">
        <v>1.4</v>
      </c>
      <c r="AM40" s="267" t="n"/>
      <c r="AN40" s="277" t="n">
        <v>0</v>
      </c>
      <c r="AO40" s="267" t="n"/>
      <c r="AP40" s="277" t="n">
        <v>0</v>
      </c>
      <c r="AQ40" s="267" t="n"/>
      <c r="AR40" s="267" t="n"/>
      <c r="AS40" s="267" t="n">
        <v>0</v>
      </c>
      <c r="AT40" s="267" t="n">
        <v>9</v>
      </c>
      <c r="AU40" s="277" t="n">
        <v>0</v>
      </c>
      <c r="AV40" s="267" t="n">
        <v>19</v>
      </c>
      <c r="AW40" s="267" t="n">
        <v>0</v>
      </c>
      <c r="AX40" s="267" t="n">
        <v>30</v>
      </c>
      <c r="AY40" s="267" t="n">
        <v>41</v>
      </c>
      <c r="AZ40" s="267" t="n">
        <v>67</v>
      </c>
      <c r="BA40" s="267" t="n">
        <v>70</v>
      </c>
      <c r="BB40" s="267" t="n">
        <v>70</v>
      </c>
      <c r="BC40" s="302" t="n">
        <v>70</v>
      </c>
      <c r="BD40" s="269">
        <f>BC40</f>
        <v/>
      </c>
      <c r="BE40" s="269" t="n">
        <v>318</v>
      </c>
      <c r="BF40" s="269" t="inlineStr">
        <is>
          <t>check stock</t>
        </is>
      </c>
      <c r="BG40" s="313">
        <f>(BD40*AL40)*1.03</f>
        <v/>
      </c>
      <c r="BH40" s="236" t="n">
        <v>3800</v>
      </c>
      <c r="BI40" s="241" t="inlineStr">
        <is>
          <t>x</t>
        </is>
      </c>
      <c r="BK40" s="236" t="inlineStr">
        <is>
          <t>Stock Calik</t>
        </is>
      </c>
      <c r="BM40" s="313">
        <f>(BN40*AL40)*1.03</f>
        <v/>
      </c>
      <c r="BN40" s="236">
        <f>BO40+BQ40</f>
        <v/>
      </c>
      <c r="BO40" s="236" t="n">
        <v>0</v>
      </c>
      <c r="BP40" s="15" t="n"/>
      <c r="BQ40" s="15" t="n"/>
      <c r="BR40" s="15" t="n"/>
      <c r="BS40" s="15" t="n"/>
      <c r="BT40" s="15" t="n"/>
      <c r="BU40" s="236" t="n"/>
      <c r="BV40" s="241" t="n"/>
    </row>
    <row customFormat="1" customHeight="1" ht="15" r="41" s="15">
      <c r="A41" s="321" t="inlineStr">
        <is>
          <t>K999901206-2010102419-DIDO</t>
        </is>
      </c>
      <c r="B41" s="250" t="inlineStr">
        <is>
          <t>K999901206</t>
        </is>
      </c>
      <c r="C41" s="250" t="inlineStr">
        <is>
          <t>K999901206</t>
        </is>
      </c>
      <c r="D41" s="250" t="n"/>
      <c r="E41" s="250" t="inlineStr">
        <is>
          <t>K999901206</t>
        </is>
      </c>
      <c r="F41" s="250" t="inlineStr">
        <is>
          <t>K999901206</t>
        </is>
      </c>
      <c r="G41" s="250" t="inlineStr">
        <is>
          <t>K999901206</t>
        </is>
      </c>
      <c r="H41" s="250" t="inlineStr">
        <is>
          <t>K999901206</t>
        </is>
      </c>
      <c r="I41" s="250" t="inlineStr">
        <is>
          <t>K999901206</t>
        </is>
      </c>
      <c r="J41" s="300" t="e">
        <v>#N/A</v>
      </c>
      <c r="K41" s="230" t="n">
        <v>2010102419</v>
      </c>
      <c r="L41" s="250" t="n">
        <v>2010102419</v>
      </c>
      <c r="M41" s="230" t="n">
        <v>2010102419</v>
      </c>
      <c r="N41" s="230" t="n">
        <v>2010102419</v>
      </c>
      <c r="O41" s="230" t="n">
        <v>2010102419</v>
      </c>
      <c r="P41" s="230" t="n">
        <v>2010102419</v>
      </c>
      <c r="Q41" s="230" t="n">
        <v>2010102419</v>
      </c>
      <c r="R41" s="230" t="n">
        <v>2010102419</v>
      </c>
      <c r="S41" s="301" t="e">
        <v>#N/A</v>
      </c>
      <c r="T41" s="230" t="n">
        <v>2010102419</v>
      </c>
      <c r="U41" s="237" t="n"/>
      <c r="V41" s="237" t="inlineStr">
        <is>
          <t>C/O</t>
        </is>
      </c>
      <c r="W41" s="228" t="inlineStr">
        <is>
          <t>DIDO</t>
        </is>
      </c>
      <c r="X41" s="228" t="inlineStr">
        <is>
          <t>ELECTRIC BLUE</t>
        </is>
      </c>
      <c r="Y41" s="248" t="inlineStr">
        <is>
          <t>CALIK</t>
        </is>
      </c>
      <c r="Z41" s="248" t="inlineStr">
        <is>
          <t>D7253O019 Rosemary stretch</t>
        </is>
      </c>
      <c r="AA41" s="248" t="n"/>
      <c r="AB41" s="226" t="inlineStr">
        <is>
          <t>ROYAL CORE MAIN</t>
        </is>
      </c>
      <c r="AC41" s="228" t="inlineStr">
        <is>
          <t>Core</t>
        </is>
      </c>
      <c r="AD41" s="228" t="inlineStr">
        <is>
          <t>JEANS</t>
        </is>
      </c>
      <c r="AE41" s="238" t="inlineStr">
        <is>
          <t>WOMEN</t>
        </is>
      </c>
      <c r="AF41" s="239" t="inlineStr">
        <is>
          <t>ARTLAB</t>
        </is>
      </c>
      <c r="AG41" s="239" t="inlineStr">
        <is>
          <t>INTERWASHING</t>
        </is>
      </c>
      <c r="AH41" s="306" t="n"/>
      <c r="AI41" s="229" t="inlineStr">
        <is>
          <t>5 / 142</t>
        </is>
      </c>
      <c r="AJ41" s="257" t="n"/>
      <c r="AK41" s="240" t="n"/>
      <c r="AL41" s="226" t="n">
        <v>1.27</v>
      </c>
      <c r="AM41" s="267" t="n"/>
      <c r="AN41" s="277" t="n">
        <v>0</v>
      </c>
      <c r="AO41" s="267" t="n"/>
      <c r="AP41" s="277" t="n">
        <v>0</v>
      </c>
      <c r="AQ41" s="267" t="n">
        <v>30</v>
      </c>
      <c r="AR41" s="267" t="n">
        <v>30</v>
      </c>
      <c r="AS41" s="267" t="n">
        <v>30</v>
      </c>
      <c r="AT41" s="267" t="n">
        <v>30</v>
      </c>
      <c r="AU41" s="277" t="n">
        <v>0</v>
      </c>
      <c r="AV41" s="267" t="n">
        <v>30</v>
      </c>
      <c r="AW41" s="267" t="n">
        <v>0</v>
      </c>
      <c r="AX41" s="267" t="n">
        <v>48</v>
      </c>
      <c r="AY41" s="267" t="n">
        <v>48</v>
      </c>
      <c r="AZ41" s="267" t="n">
        <v>48</v>
      </c>
      <c r="BA41" s="267" t="n">
        <v>58</v>
      </c>
      <c r="BB41" s="267" t="n">
        <v>58</v>
      </c>
      <c r="BC41" s="302" t="n">
        <v>58</v>
      </c>
      <c r="BD41" s="269">
        <f>BC41</f>
        <v/>
      </c>
      <c r="BE41" s="269" t="n">
        <v>355</v>
      </c>
      <c r="BF41" s="269" t="inlineStr">
        <is>
          <t>check stock</t>
        </is>
      </c>
      <c r="BG41" s="313">
        <f>(BD41*AL41)*1.03</f>
        <v/>
      </c>
      <c r="BI41" s="241" t="inlineStr">
        <is>
          <t>x</t>
        </is>
      </c>
      <c r="BK41" s="236" t="n"/>
      <c r="BM41" s="313">
        <f>(BN41*AL41)*1.03</f>
        <v/>
      </c>
      <c r="BN41" s="236">
        <f>BO41+BQ41</f>
        <v/>
      </c>
      <c r="BO41" s="236" t="n">
        <v>0</v>
      </c>
      <c r="BP41" s="15" t="n"/>
      <c r="BQ41" s="15" t="n"/>
      <c r="BR41" s="15" t="n"/>
      <c r="BS41" s="15" t="n"/>
      <c r="BT41" s="15" t="n"/>
      <c r="BU41" s="236" t="n"/>
      <c r="BV41" s="241" t="n"/>
    </row>
    <row customFormat="1" customHeight="1" ht="15" r="42" s="15">
      <c r="A42" s="321" t="inlineStr">
        <is>
          <t>K999951305-1010103357-JOHN</t>
        </is>
      </c>
      <c r="B42" s="250" t="inlineStr">
        <is>
          <t>K999951305</t>
        </is>
      </c>
      <c r="C42" s="315" t="inlineStr">
        <is>
          <t>NO SO</t>
        </is>
      </c>
      <c r="D42" s="250" t="n"/>
      <c r="E42" s="250" t="inlineStr">
        <is>
          <t>K999951305</t>
        </is>
      </c>
      <c r="F42" s="250" t="inlineStr">
        <is>
          <t>K999951305</t>
        </is>
      </c>
      <c r="G42" s="250" t="inlineStr">
        <is>
          <t>K999951305</t>
        </is>
      </c>
      <c r="H42" s="300" t="e">
        <v>#N/A</v>
      </c>
      <c r="I42" s="300" t="e">
        <v>#N/A</v>
      </c>
      <c r="J42" s="300" t="e">
        <v>#N/A</v>
      </c>
      <c r="K42" s="230" t="n">
        <v>1010103357</v>
      </c>
      <c r="L42" s="250" t="n">
        <v>1010103357</v>
      </c>
      <c r="M42" s="230" t="n">
        <v>1010103357</v>
      </c>
      <c r="N42" s="230" t="n">
        <v>1010103357</v>
      </c>
      <c r="O42" s="230" t="n">
        <v>1010103357</v>
      </c>
      <c r="P42" s="230" t="n">
        <v>1010103357</v>
      </c>
      <c r="Q42" s="301" t="e">
        <v>#N/A</v>
      </c>
      <c r="R42" s="301" t="e">
        <v>#N/A</v>
      </c>
      <c r="S42" s="301" t="e">
        <v>#N/A</v>
      </c>
      <c r="T42" s="315" t="inlineStr">
        <is>
          <t>NO SO</t>
        </is>
      </c>
      <c r="U42" s="237" t="n"/>
      <c r="V42" s="237" t="inlineStr">
        <is>
          <t>C/O</t>
        </is>
      </c>
      <c r="W42" s="228" t="inlineStr">
        <is>
          <t>JOHN</t>
        </is>
      </c>
      <c r="X42" s="228" t="inlineStr">
        <is>
          <t>ELECTRIC BLUE</t>
        </is>
      </c>
      <c r="Y42" s="248" t="inlineStr">
        <is>
          <t>CALIK</t>
        </is>
      </c>
      <c r="Z42" s="248" t="inlineStr">
        <is>
          <t>D7253O019 Rosemary stretch</t>
        </is>
      </c>
      <c r="AA42" s="248" t="n"/>
      <c r="AB42" s="226" t="inlineStr">
        <is>
          <t>ROYAL CORE MAIN</t>
        </is>
      </c>
      <c r="AC42" s="228" t="inlineStr">
        <is>
          <t>Core</t>
        </is>
      </c>
      <c r="AD42" s="228" t="inlineStr">
        <is>
          <t>JEANS</t>
        </is>
      </c>
      <c r="AE42" s="238" t="inlineStr">
        <is>
          <t>MEN</t>
        </is>
      </c>
      <c r="AF42" s="239" t="inlineStr">
        <is>
          <t>ARTLAB</t>
        </is>
      </c>
      <c r="AG42" s="239" t="inlineStr">
        <is>
          <t>INTERWASHING</t>
        </is>
      </c>
      <c r="AH42" s="306" t="n"/>
      <c r="AI42" s="229" t="inlineStr">
        <is>
          <t>5 / 142</t>
        </is>
      </c>
      <c r="AJ42" s="257" t="n"/>
      <c r="AK42" s="240" t="n"/>
      <c r="AL42" s="226" t="n">
        <v>1.35</v>
      </c>
      <c r="AM42" s="267" t="n"/>
      <c r="AN42" s="277" t="n">
        <v>0</v>
      </c>
      <c r="AO42" s="267" t="n"/>
      <c r="AP42" s="277" t="n">
        <v>0</v>
      </c>
      <c r="AQ42" s="267" t="n"/>
      <c r="AR42" s="267" t="n"/>
      <c r="AS42" s="267" t="n">
        <v>0</v>
      </c>
      <c r="AT42" s="267" t="n">
        <v>0</v>
      </c>
      <c r="AU42" s="277" t="n">
        <v>0</v>
      </c>
      <c r="AV42" s="267" t="n">
        <v>0</v>
      </c>
      <c r="AW42" s="267" t="n">
        <v>0</v>
      </c>
      <c r="AX42" s="267" t="n">
        <v>0</v>
      </c>
      <c r="AY42" s="267" t="n">
        <v>0</v>
      </c>
      <c r="AZ42" s="267" t="n">
        <v>0</v>
      </c>
      <c r="BA42" s="267" t="n">
        <v>0</v>
      </c>
      <c r="BB42" s="267" t="n">
        <v>0</v>
      </c>
      <c r="BC42" s="302" t="n">
        <v>0</v>
      </c>
      <c r="BD42" s="269">
        <f>BC42</f>
        <v/>
      </c>
      <c r="BE42" s="269" t="n">
        <v>820</v>
      </c>
      <c r="BF42" s="269" t="n"/>
      <c r="BG42" s="313">
        <f>(BD42*AL42)*1.03</f>
        <v/>
      </c>
      <c r="BH42" s="236" t="n"/>
      <c r="BI42" s="241" t="inlineStr">
        <is>
          <t>x</t>
        </is>
      </c>
      <c r="BJ42" s="236" t="n"/>
      <c r="BK42" s="241" t="n"/>
      <c r="BL42" s="236" t="n"/>
      <c r="BM42" s="313">
        <f>(BN42*AL42)*1.03</f>
        <v/>
      </c>
      <c r="BN42" s="236">
        <f>BO42+BQ42</f>
        <v/>
      </c>
      <c r="BO42" s="236" t="n">
        <v>0</v>
      </c>
      <c r="BP42" s="15" t="n"/>
      <c r="BQ42" s="15" t="n"/>
      <c r="BR42" s="15" t="n"/>
      <c r="BS42" s="15" t="n"/>
      <c r="BT42" s="15" t="n"/>
      <c r="BU42" s="236" t="n"/>
      <c r="BV42" s="241" t="n"/>
    </row>
    <row customFormat="1" customHeight="1" ht="15" r="43" s="15">
      <c r="A43" s="321" t="inlineStr">
        <is>
          <t>K999901106-2010102418-JUNO</t>
        </is>
      </c>
      <c r="B43" s="250" t="inlineStr">
        <is>
          <t>K999901106</t>
        </is>
      </c>
      <c r="C43" s="250" t="inlineStr">
        <is>
          <t>K999901106</t>
        </is>
      </c>
      <c r="D43" s="250" t="n"/>
      <c r="E43" s="250" t="inlineStr">
        <is>
          <t>K999901106</t>
        </is>
      </c>
      <c r="F43" s="250" t="inlineStr">
        <is>
          <t>K999901106</t>
        </is>
      </c>
      <c r="G43" s="250" t="inlineStr">
        <is>
          <t>K999901106</t>
        </is>
      </c>
      <c r="H43" s="250" t="inlineStr">
        <is>
          <t>K999901106</t>
        </is>
      </c>
      <c r="I43" s="250" t="inlineStr">
        <is>
          <t>K999901106</t>
        </is>
      </c>
      <c r="J43" s="300" t="e">
        <v>#N/A</v>
      </c>
      <c r="K43" s="230" t="n">
        <v>2010102418</v>
      </c>
      <c r="L43" s="250" t="n">
        <v>2010102418</v>
      </c>
      <c r="M43" s="230" t="n">
        <v>2010102418</v>
      </c>
      <c r="N43" s="230" t="n">
        <v>2010102418</v>
      </c>
      <c r="O43" s="230" t="n">
        <v>2010102418</v>
      </c>
      <c r="P43" s="230" t="n">
        <v>2010102418</v>
      </c>
      <c r="Q43" s="230" t="n">
        <v>2010102418</v>
      </c>
      <c r="R43" s="230" t="n">
        <v>2010102418</v>
      </c>
      <c r="S43" s="301" t="e">
        <v>#N/A</v>
      </c>
      <c r="T43" s="230" t="n">
        <v>2010102418</v>
      </c>
      <c r="U43" s="237" t="n"/>
      <c r="V43" s="237" t="inlineStr">
        <is>
          <t>C/O</t>
        </is>
      </c>
      <c r="W43" s="228" t="inlineStr">
        <is>
          <t>JUNO</t>
        </is>
      </c>
      <c r="X43" s="228" t="inlineStr">
        <is>
          <t>ELECTRIC BLUE</t>
        </is>
      </c>
      <c r="Y43" s="248" t="inlineStr">
        <is>
          <t>CALIK</t>
        </is>
      </c>
      <c r="Z43" s="248" t="inlineStr">
        <is>
          <t>D7253O019 Rosemary stretch</t>
        </is>
      </c>
      <c r="AA43" s="248" t="n"/>
      <c r="AB43" s="226" t="inlineStr">
        <is>
          <t>ROYAL CORE MAIN</t>
        </is>
      </c>
      <c r="AC43" s="228" t="inlineStr">
        <is>
          <t>Core</t>
        </is>
      </c>
      <c r="AD43" s="228" t="inlineStr">
        <is>
          <t>JEANS</t>
        </is>
      </c>
      <c r="AE43" s="238" t="inlineStr">
        <is>
          <t>WOMEN</t>
        </is>
      </c>
      <c r="AF43" s="239" t="inlineStr">
        <is>
          <t>ARTLAB</t>
        </is>
      </c>
      <c r="AG43" s="239" t="inlineStr">
        <is>
          <t>INTERWASHING</t>
        </is>
      </c>
      <c r="AH43" s="306" t="n"/>
      <c r="AI43" s="229" t="inlineStr">
        <is>
          <t>5 / 142</t>
        </is>
      </c>
      <c r="AJ43" s="257" t="n"/>
      <c r="AK43" s="240" t="n"/>
      <c r="AL43" s="226" t="n">
        <v>1.22</v>
      </c>
      <c r="AM43" s="267" t="n"/>
      <c r="AN43" s="277" t="n">
        <v>0</v>
      </c>
      <c r="AO43" s="267" t="n"/>
      <c r="AP43" s="277" t="n">
        <v>0</v>
      </c>
      <c r="AQ43" s="267" t="n">
        <v>30</v>
      </c>
      <c r="AR43" s="267" t="n">
        <v>58</v>
      </c>
      <c r="AS43" s="267" t="n">
        <v>58</v>
      </c>
      <c r="AT43" s="267" t="n">
        <v>76</v>
      </c>
      <c r="AU43" s="277" t="n">
        <v>0</v>
      </c>
      <c r="AV43" s="267" t="n">
        <v>95</v>
      </c>
      <c r="AW43" s="267" t="n">
        <v>0</v>
      </c>
      <c r="AX43" s="267" t="n">
        <v>106</v>
      </c>
      <c r="AY43" s="267" t="n">
        <v>128</v>
      </c>
      <c r="AZ43" s="267" t="n">
        <v>138</v>
      </c>
      <c r="BA43" s="267" t="n">
        <v>155</v>
      </c>
      <c r="BB43" s="267" t="n">
        <v>155</v>
      </c>
      <c r="BC43" s="302" t="n">
        <v>155</v>
      </c>
      <c r="BD43" s="269">
        <f>BC43</f>
        <v/>
      </c>
      <c r="BE43" s="269" t="n">
        <v>461</v>
      </c>
      <c r="BF43" s="269" t="inlineStr">
        <is>
          <t>check stock</t>
        </is>
      </c>
      <c r="BG43" s="313">
        <f>(BD43*AL43)*1.03</f>
        <v/>
      </c>
      <c r="BH43" s="236" t="n"/>
      <c r="BI43" s="241" t="inlineStr">
        <is>
          <t>x</t>
        </is>
      </c>
      <c r="BJ43" s="236" t="n"/>
      <c r="BK43" s="241" t="n"/>
      <c r="BL43" s="236" t="n"/>
      <c r="BM43" s="313">
        <f>(BN43*AL43)*1.03</f>
        <v/>
      </c>
      <c r="BN43" s="236">
        <f>BO43+BQ43</f>
        <v/>
      </c>
      <c r="BO43" s="236" t="n">
        <v>0</v>
      </c>
      <c r="BP43" s="15" t="n"/>
      <c r="BQ43" s="15" t="n"/>
      <c r="BR43" s="15" t="n"/>
      <c r="BS43" s="15" t="n"/>
      <c r="BT43" s="15" t="n"/>
      <c r="BU43" s="236" t="n"/>
      <c r="BV43" s="241" t="n"/>
    </row>
    <row customFormat="1" customHeight="1" ht="15" r="44" s="15">
      <c r="A44" s="321" t="inlineStr">
        <is>
          <t>K999951405-1010103358-RYAN</t>
        </is>
      </c>
      <c r="B44" s="250" t="inlineStr">
        <is>
          <t>K999951405</t>
        </is>
      </c>
      <c r="C44" s="250" t="inlineStr">
        <is>
          <t>K999951405</t>
        </is>
      </c>
      <c r="D44" s="250" t="n"/>
      <c r="E44" s="250" t="inlineStr">
        <is>
          <t>K999951405</t>
        </is>
      </c>
      <c r="F44" s="250" t="inlineStr">
        <is>
          <t>K999951405</t>
        </is>
      </c>
      <c r="G44" s="250" t="inlineStr">
        <is>
          <t>K999951405</t>
        </is>
      </c>
      <c r="H44" s="250" t="inlineStr">
        <is>
          <t>K999951405</t>
        </is>
      </c>
      <c r="I44" s="250" t="inlineStr">
        <is>
          <t>K999951405</t>
        </is>
      </c>
      <c r="J44" s="300" t="e">
        <v>#N/A</v>
      </c>
      <c r="K44" s="230" t="n">
        <v>1010103358</v>
      </c>
      <c r="L44" s="250" t="n">
        <v>1010103358</v>
      </c>
      <c r="M44" s="230" t="n">
        <v>1010103358</v>
      </c>
      <c r="N44" s="230" t="n">
        <v>1010103358</v>
      </c>
      <c r="O44" s="230" t="n">
        <v>1010103358</v>
      </c>
      <c r="P44" s="230" t="n">
        <v>1010103358</v>
      </c>
      <c r="Q44" s="230" t="n">
        <v>1010103358</v>
      </c>
      <c r="R44" s="230" t="n">
        <v>1010103358</v>
      </c>
      <c r="S44" s="301" t="e">
        <v>#N/A</v>
      </c>
      <c r="T44" s="230" t="n">
        <v>1010103358</v>
      </c>
      <c r="U44" s="237" t="n"/>
      <c r="V44" s="237" t="inlineStr">
        <is>
          <t>C/O</t>
        </is>
      </c>
      <c r="W44" s="228" t="inlineStr">
        <is>
          <t>RYAN</t>
        </is>
      </c>
      <c r="X44" s="228" t="inlineStr">
        <is>
          <t>ELECTRIC BLUE</t>
        </is>
      </c>
      <c r="Y44" s="248" t="inlineStr">
        <is>
          <t>CALIK</t>
        </is>
      </c>
      <c r="Z44" s="248" t="inlineStr">
        <is>
          <t>D7253O019 Rosemary stretch</t>
        </is>
      </c>
      <c r="AA44" s="248" t="n"/>
      <c r="AB44" s="226" t="inlineStr">
        <is>
          <t>ROYAL CORE MAIN</t>
        </is>
      </c>
      <c r="AC44" s="228" t="inlineStr">
        <is>
          <t>Core</t>
        </is>
      </c>
      <c r="AD44" s="228" t="inlineStr">
        <is>
          <t>JEANS</t>
        </is>
      </c>
      <c r="AE44" s="238" t="inlineStr">
        <is>
          <t>MEN</t>
        </is>
      </c>
      <c r="AF44" s="239" t="inlineStr">
        <is>
          <t>ARTLAB</t>
        </is>
      </c>
      <c r="AG44" s="239" t="inlineStr">
        <is>
          <t>INTERWASHING</t>
        </is>
      </c>
      <c r="AH44" s="306" t="n"/>
      <c r="AI44" s="229" t="inlineStr">
        <is>
          <t>5 / 142</t>
        </is>
      </c>
      <c r="AJ44" s="257" t="n"/>
      <c r="AK44" s="240" t="n"/>
      <c r="AL44" s="226" t="n">
        <v>1.34</v>
      </c>
      <c r="AM44" s="267" t="n"/>
      <c r="AN44" s="277" t="n">
        <v>0</v>
      </c>
      <c r="AO44" s="267" t="n"/>
      <c r="AP44" s="277" t="n">
        <v>0</v>
      </c>
      <c r="AQ44" s="267" t="n">
        <v>41</v>
      </c>
      <c r="AR44" s="267" t="n">
        <v>41</v>
      </c>
      <c r="AS44" s="267" t="n">
        <v>41</v>
      </c>
      <c r="AT44" s="267" t="n">
        <v>41</v>
      </c>
      <c r="AU44" s="277" t="n">
        <v>0</v>
      </c>
      <c r="AV44" s="267" t="n">
        <v>41</v>
      </c>
      <c r="AW44" s="267" t="n">
        <v>0</v>
      </c>
      <c r="AX44" s="267" t="n">
        <v>41</v>
      </c>
      <c r="AY44" s="267" t="n">
        <v>41</v>
      </c>
      <c r="AZ44" s="267" t="n">
        <v>50</v>
      </c>
      <c r="BA44" s="267" t="n">
        <v>50</v>
      </c>
      <c r="BB44" s="267" t="n">
        <v>50</v>
      </c>
      <c r="BC44" s="302" t="n">
        <v>50</v>
      </c>
      <c r="BD44" s="269">
        <f>BC44</f>
        <v/>
      </c>
      <c r="BE44" s="269" t="n">
        <v>492</v>
      </c>
      <c r="BF44" s="269" t="inlineStr">
        <is>
          <t>check stock</t>
        </is>
      </c>
      <c r="BG44" s="313">
        <f>(BD44*AL44)*1.03</f>
        <v/>
      </c>
      <c r="BI44" s="241" t="inlineStr">
        <is>
          <t>x</t>
        </is>
      </c>
      <c r="BK44" s="236" t="n"/>
      <c r="BM44" s="313">
        <f>(BN44*AL44)*1.03</f>
        <v/>
      </c>
      <c r="BN44" s="236">
        <f>BO44+BQ44</f>
        <v/>
      </c>
      <c r="BO44" s="236" t="n">
        <v>0</v>
      </c>
      <c r="BP44" s="15" t="n"/>
      <c r="BQ44" s="15" t="n"/>
      <c r="BR44" s="15" t="n"/>
      <c r="BS44" s="15" t="n"/>
      <c r="BT44" s="15" t="n"/>
      <c r="BU44" s="236" t="n"/>
      <c r="BV44" s="241" t="n"/>
    </row>
    <row customFormat="1" customHeight="1" ht="15" r="45" s="15">
      <c r="A45" s="321" t="n"/>
      <c r="B45" s="250" t="inlineStr">
        <is>
          <t>K170753020</t>
        </is>
      </c>
      <c r="C45" s="250" t="inlineStr">
        <is>
          <t>K170753020</t>
        </is>
      </c>
      <c r="D45" s="250" t="n"/>
      <c r="E45" s="250" t="inlineStr">
        <is>
          <t>K170753020</t>
        </is>
      </c>
      <c r="F45" s="250" t="inlineStr">
        <is>
          <t>K170753020</t>
        </is>
      </c>
      <c r="G45" s="250" t="inlineStr">
        <is>
          <t>K170753020</t>
        </is>
      </c>
      <c r="H45" s="300" t="e">
        <v>#N/A</v>
      </c>
      <c r="I45" s="300" t="e">
        <v>#N/A</v>
      </c>
      <c r="J45" s="300" t="e">
        <v>#N/A</v>
      </c>
      <c r="K45" s="230" t="n">
        <v>1050300151</v>
      </c>
      <c r="L45" s="250" t="n">
        <v>1050300151</v>
      </c>
      <c r="M45" s="230" t="n">
        <v>1050300151</v>
      </c>
      <c r="N45" s="230" t="n">
        <v>1050300151</v>
      </c>
      <c r="O45" s="230" t="n">
        <v>1050300151</v>
      </c>
      <c r="P45" s="230" t="n">
        <v>1050300151</v>
      </c>
      <c r="Q45" s="301" t="e">
        <v>#N/A</v>
      </c>
      <c r="R45" s="301" t="e">
        <v>#N/A</v>
      </c>
      <c r="S45" s="301" t="e">
        <v>#N/A</v>
      </c>
      <c r="T45" s="230" t="n">
        <v>1050300151</v>
      </c>
      <c r="U45" s="237" t="n"/>
      <c r="V45" s="237" t="n"/>
      <c r="W45" s="228" t="inlineStr">
        <is>
          <t>GUILLAME</t>
        </is>
      </c>
      <c r="X45" s="228" t="inlineStr">
        <is>
          <t>SATEEN DARK INDIGO</t>
        </is>
      </c>
      <c r="Y45" s="248" t="inlineStr">
        <is>
          <t>CALIK</t>
        </is>
      </c>
      <c r="Z45" s="248" t="inlineStr">
        <is>
          <t>D7497P313</t>
        </is>
      </c>
      <c r="AA45" s="248" t="inlineStr">
        <is>
          <t>D7497P313</t>
        </is>
      </c>
      <c r="AB45" s="226" t="inlineStr">
        <is>
          <t>-</t>
        </is>
      </c>
      <c r="AC45" s="228" t="n">
        <v>2</v>
      </c>
      <c r="AD45" s="228" t="inlineStr">
        <is>
          <t>JACKET</t>
        </is>
      </c>
      <c r="AE45" s="238" t="inlineStr">
        <is>
          <t>MEN</t>
        </is>
      </c>
      <c r="AF45" s="239" t="inlineStr">
        <is>
          <t>IDEA MODA</t>
        </is>
      </c>
      <c r="AG45" s="239" t="inlineStr">
        <is>
          <t>CEFNAS</t>
        </is>
      </c>
      <c r="AH45" s="306" t="n"/>
      <c r="AI45" s="229" t="inlineStr">
        <is>
          <t>5,08 CIF</t>
        </is>
      </c>
      <c r="AJ45" s="257" t="n">
        <v>3000</v>
      </c>
      <c r="AK45" s="240" t="inlineStr">
        <is>
          <t>6W</t>
        </is>
      </c>
      <c r="AL45" s="226" t="n">
        <v>1.75</v>
      </c>
      <c r="AM45" s="267" t="n"/>
      <c r="AN45" s="277" t="n">
        <v>100</v>
      </c>
      <c r="AO45" s="267" t="n"/>
      <c r="AP45" s="277" t="n">
        <v>100</v>
      </c>
      <c r="AQ45" s="267" t="n"/>
      <c r="AR45" s="267" t="n"/>
      <c r="AS45" s="267" t="n">
        <v>0</v>
      </c>
      <c r="AT45" s="267" t="n">
        <v>12</v>
      </c>
      <c r="AU45" s="277" t="n">
        <v>50</v>
      </c>
      <c r="AV45" s="267" t="n">
        <v>35</v>
      </c>
      <c r="AW45" s="267" t="n">
        <v>100</v>
      </c>
      <c r="AX45" s="267" t="n">
        <v>13</v>
      </c>
      <c r="AY45" s="267" t="n">
        <v>53</v>
      </c>
      <c r="AZ45" s="267" t="n">
        <v>60</v>
      </c>
      <c r="BA45" s="267" t="n">
        <v>60</v>
      </c>
      <c r="BB45" s="267" t="n">
        <v>91</v>
      </c>
      <c r="BC45" s="302" t="n">
        <v>111</v>
      </c>
      <c r="BD45" s="269">
        <f>BC45</f>
        <v/>
      </c>
      <c r="BE45" s="269" t="n"/>
      <c r="BF45" s="269" t="n"/>
      <c r="BG45" s="313">
        <f>(BD45*AL45)*1.03</f>
        <v/>
      </c>
      <c r="BH45" s="236">
        <f>2700+300</f>
        <v/>
      </c>
      <c r="BI45" s="241" t="inlineStr">
        <is>
          <t>x</t>
        </is>
      </c>
      <c r="BJ45" s="236" t="n"/>
      <c r="BK45" s="241" t="inlineStr">
        <is>
          <t>Stock Calik</t>
        </is>
      </c>
      <c r="BL45" s="236" t="n"/>
      <c r="BM45" s="313">
        <f>(BN45*AL45)*1.03</f>
        <v/>
      </c>
      <c r="BN45" s="236">
        <f>BO45+BQ45</f>
        <v/>
      </c>
      <c r="BO45" s="236" t="n">
        <v>101</v>
      </c>
      <c r="BP45" s="15" t="n"/>
      <c r="BQ45" s="15" t="n"/>
      <c r="BR45" s="15" t="n"/>
      <c r="BS45" s="15" t="n"/>
      <c r="BT45" s="15" t="n"/>
      <c r="BU45" s="236" t="n"/>
      <c r="BV45" s="241" t="n"/>
    </row>
    <row customFormat="1" customHeight="1" ht="15" r="46" s="15">
      <c r="A46" s="321" t="n"/>
      <c r="B46" s="250" t="inlineStr">
        <is>
          <t>K170750040</t>
        </is>
      </c>
      <c r="C46" s="250" t="inlineStr">
        <is>
          <t>K170750040</t>
        </is>
      </c>
      <c r="D46" s="250" t="n"/>
      <c r="E46" s="250" t="inlineStr">
        <is>
          <t>K170750040</t>
        </is>
      </c>
      <c r="F46" s="250" t="inlineStr">
        <is>
          <t>K170750040</t>
        </is>
      </c>
      <c r="G46" s="250" t="inlineStr">
        <is>
          <t>K170750040</t>
        </is>
      </c>
      <c r="H46" s="300" t="e">
        <v>#N/A</v>
      </c>
      <c r="I46" s="300" t="e">
        <v>#N/A</v>
      </c>
      <c r="J46" s="300" t="e">
        <v>#N/A</v>
      </c>
      <c r="K46" s="230" t="n">
        <v>1010103669</v>
      </c>
      <c r="L46" s="250" t="n">
        <v>1010103669</v>
      </c>
      <c r="M46" s="230" t="n">
        <v>1010103669</v>
      </c>
      <c r="N46" s="230" t="n">
        <v>1010103669</v>
      </c>
      <c r="O46" s="230" t="n">
        <v>1010103669</v>
      </c>
      <c r="P46" s="230" t="n">
        <v>1010103669</v>
      </c>
      <c r="Q46" s="301" t="e">
        <v>#N/A</v>
      </c>
      <c r="R46" s="301" t="e">
        <v>#N/A</v>
      </c>
      <c r="S46" s="301" t="e">
        <v>#N/A</v>
      </c>
      <c r="T46" s="230" t="n">
        <v>1010103669</v>
      </c>
      <c r="U46" s="237" t="n"/>
      <c r="V46" s="237" t="n"/>
      <c r="W46" s="228" t="inlineStr">
        <is>
          <t>JUAN</t>
        </is>
      </c>
      <c r="X46" s="228" t="inlineStr">
        <is>
          <t>SATEEN DARK INDIGO</t>
        </is>
      </c>
      <c r="Y46" s="248" t="inlineStr">
        <is>
          <t>CALIK</t>
        </is>
      </c>
      <c r="Z46" s="248" t="inlineStr">
        <is>
          <t>D7497P313</t>
        </is>
      </c>
      <c r="AA46" s="248" t="inlineStr">
        <is>
          <t>D7497P313</t>
        </is>
      </c>
      <c r="AB46" s="226" t="inlineStr">
        <is>
          <t>-</t>
        </is>
      </c>
      <c r="AC46" s="228" t="n">
        <v>2</v>
      </c>
      <c r="AD46" s="228" t="inlineStr">
        <is>
          <t>PANTS</t>
        </is>
      </c>
      <c r="AE46" s="238" t="inlineStr">
        <is>
          <t>MEN</t>
        </is>
      </c>
      <c r="AF46" s="239" t="inlineStr">
        <is>
          <t>IDEA MODA</t>
        </is>
      </c>
      <c r="AG46" s="239" t="inlineStr">
        <is>
          <t>CEFNAS</t>
        </is>
      </c>
      <c r="AH46" s="306" t="n"/>
      <c r="AI46" s="229" t="inlineStr">
        <is>
          <t>5,08 CIF</t>
        </is>
      </c>
      <c r="AJ46" s="257" t="n">
        <v>3000</v>
      </c>
      <c r="AK46" s="240" t="inlineStr">
        <is>
          <t>6W</t>
        </is>
      </c>
      <c r="AL46" s="226" t="n">
        <v>2</v>
      </c>
      <c r="AM46" s="267" t="n"/>
      <c r="AN46" s="277" t="n">
        <v>100</v>
      </c>
      <c r="AO46" s="267" t="n"/>
      <c r="AP46" s="277" t="n">
        <v>100</v>
      </c>
      <c r="AQ46" s="267" t="n"/>
      <c r="AR46" s="267" t="n"/>
      <c r="AS46" s="267" t="n">
        <v>0</v>
      </c>
      <c r="AT46" s="267" t="n">
        <v>7</v>
      </c>
      <c r="AU46" s="277" t="n">
        <v>50</v>
      </c>
      <c r="AV46" s="267" t="n">
        <v>35</v>
      </c>
      <c r="AW46" s="267" t="n">
        <v>100</v>
      </c>
      <c r="AX46" s="267" t="n">
        <v>13</v>
      </c>
      <c r="AY46" s="267" t="n">
        <v>47</v>
      </c>
      <c r="AZ46" s="267" t="n">
        <v>53</v>
      </c>
      <c r="BA46" s="267" t="n">
        <v>53</v>
      </c>
      <c r="BB46" s="267" t="n">
        <v>84</v>
      </c>
      <c r="BC46" s="302" t="n">
        <v>104</v>
      </c>
      <c r="BD46" s="269">
        <f>BC46</f>
        <v/>
      </c>
      <c r="BE46" s="269" t="n"/>
      <c r="BF46" s="269" t="n"/>
      <c r="BG46" s="313">
        <f>(BD46*AL46)*1.03</f>
        <v/>
      </c>
      <c r="BH46" s="236" t="n"/>
      <c r="BI46" s="241" t="inlineStr">
        <is>
          <t>x</t>
        </is>
      </c>
      <c r="BJ46" s="236" t="n"/>
      <c r="BK46" s="241" t="n"/>
      <c r="BL46" s="236" t="n"/>
      <c r="BM46" s="313">
        <f>(BN46*AL46)*1.03</f>
        <v/>
      </c>
      <c r="BN46" s="236">
        <f>BO46+BQ46</f>
        <v/>
      </c>
      <c r="BO46" s="236" t="n">
        <v>104</v>
      </c>
      <c r="BP46" s="15" t="n"/>
      <c r="BQ46" s="15" t="n"/>
      <c r="BR46" s="15" t="n"/>
      <c r="BS46" s="15" t="n"/>
      <c r="BT46" s="15" t="n"/>
      <c r="BU46" s="236" t="n"/>
      <c r="BV46" s="241" t="n"/>
    </row>
    <row customFormat="1" customHeight="1" ht="15" r="47" s="15">
      <c r="A47" s="321" t="n"/>
      <c r="B47" s="250" t="inlineStr">
        <is>
          <t>K170700040</t>
        </is>
      </c>
      <c r="C47" s="250" t="inlineStr">
        <is>
          <t>K170700040</t>
        </is>
      </c>
      <c r="D47" s="250" t="n"/>
      <c r="E47" s="250" t="inlineStr">
        <is>
          <t>K170700040</t>
        </is>
      </c>
      <c r="F47" s="250" t="inlineStr">
        <is>
          <t>K170700040</t>
        </is>
      </c>
      <c r="G47" s="250" t="inlineStr">
        <is>
          <t>K170700040</t>
        </is>
      </c>
      <c r="H47" s="250" t="inlineStr">
        <is>
          <t>K170700040</t>
        </is>
      </c>
      <c r="I47" s="250" t="inlineStr">
        <is>
          <t>K170700040</t>
        </is>
      </c>
      <c r="J47" s="250" t="inlineStr">
        <is>
          <t>K170700040</t>
        </is>
      </c>
      <c r="K47" s="230" t="n">
        <v>2010102738</v>
      </c>
      <c r="L47" s="250" t="n">
        <v>2010102738</v>
      </c>
      <c r="M47" s="230" t="n">
        <v>2010102738</v>
      </c>
      <c r="N47" s="230" t="n">
        <v>2010102738</v>
      </c>
      <c r="O47" s="230" t="n">
        <v>2010102738</v>
      </c>
      <c r="P47" s="230" t="n">
        <v>2010102738</v>
      </c>
      <c r="Q47" s="230" t="n">
        <v>2010102738</v>
      </c>
      <c r="R47" s="230" t="n">
        <v>2010102738</v>
      </c>
      <c r="S47" s="230" t="n">
        <v>2010102738</v>
      </c>
      <c r="T47" s="230" t="n">
        <v>2010102738</v>
      </c>
      <c r="U47" s="237" t="n"/>
      <c r="V47" s="237" t="n"/>
      <c r="W47" s="228" t="inlineStr">
        <is>
          <t>MAYA</t>
        </is>
      </c>
      <c r="X47" s="228" t="inlineStr">
        <is>
          <t>SATEEN DARK INDIGO</t>
        </is>
      </c>
      <c r="Y47" s="248" t="inlineStr">
        <is>
          <t>CALIK</t>
        </is>
      </c>
      <c r="Z47" s="248" t="inlineStr">
        <is>
          <t>D7497P313</t>
        </is>
      </c>
      <c r="AA47" s="248" t="inlineStr">
        <is>
          <t>D7497P313</t>
        </is>
      </c>
      <c r="AB47" s="226" t="inlineStr">
        <is>
          <t>-</t>
        </is>
      </c>
      <c r="AC47" s="228" t="n">
        <v>1</v>
      </c>
      <c r="AD47" s="228" t="inlineStr">
        <is>
          <t>PANTS</t>
        </is>
      </c>
      <c r="AE47" s="238" t="inlineStr">
        <is>
          <t>WOMEN</t>
        </is>
      </c>
      <c r="AF47" s="239" t="inlineStr">
        <is>
          <t>IDEA MODA</t>
        </is>
      </c>
      <c r="AG47" s="239" t="inlineStr">
        <is>
          <t>CEFNAS</t>
        </is>
      </c>
      <c r="AH47" s="306" t="n"/>
      <c r="AI47" s="229" t="inlineStr">
        <is>
          <t>5,08 CIF</t>
        </is>
      </c>
      <c r="AJ47" s="257" t="n">
        <v>3000</v>
      </c>
      <c r="AK47" s="240" t="inlineStr">
        <is>
          <t>6W</t>
        </is>
      </c>
      <c r="AL47" s="226" t="n">
        <v>2</v>
      </c>
      <c r="AM47" s="267" t="n">
        <v>13</v>
      </c>
      <c r="AN47" s="277" t="n">
        <v>200</v>
      </c>
      <c r="AO47" s="267" t="n">
        <v>13</v>
      </c>
      <c r="AP47" s="277" t="n">
        <v>200</v>
      </c>
      <c r="AQ47" s="267" t="n">
        <v>19</v>
      </c>
      <c r="AR47" s="267" t="n">
        <v>19</v>
      </c>
      <c r="AS47" s="267" t="n">
        <v>19</v>
      </c>
      <c r="AT47" s="267" t="n">
        <v>34</v>
      </c>
      <c r="AU47" s="277" t="n">
        <v>100</v>
      </c>
      <c r="AV47" s="267" t="n">
        <v>34</v>
      </c>
      <c r="AW47" s="267" t="n">
        <v>100</v>
      </c>
      <c r="AX47" s="267" t="n">
        <v>33</v>
      </c>
      <c r="AY47" s="267" t="n">
        <v>33</v>
      </c>
      <c r="AZ47" s="267" t="n">
        <v>48</v>
      </c>
      <c r="BA47" s="267" t="n">
        <v>48</v>
      </c>
      <c r="BB47" s="267" t="n">
        <v>81</v>
      </c>
      <c r="BC47" s="302" t="n">
        <v>106</v>
      </c>
      <c r="BD47" s="269">
        <f>BC47</f>
        <v/>
      </c>
      <c r="BE47" s="269" t="n"/>
      <c r="BF47" s="269" t="n"/>
      <c r="BG47" s="313">
        <f>(BD47*AL47)*1.03</f>
        <v/>
      </c>
      <c r="BH47" s="236" t="n"/>
      <c r="BI47" s="241" t="inlineStr">
        <is>
          <t>x</t>
        </is>
      </c>
      <c r="BJ47" s="236" t="n"/>
      <c r="BK47" s="241" t="n"/>
      <c r="BL47" s="236" t="n"/>
      <c r="BM47" s="313">
        <f>(BN47*AL47)*1.03</f>
        <v/>
      </c>
      <c r="BN47" s="236">
        <f>BO47+BQ47</f>
        <v/>
      </c>
      <c r="BO47" s="236" t="n">
        <v>109</v>
      </c>
      <c r="BP47" s="15" t="n"/>
      <c r="BQ47" s="15" t="n"/>
      <c r="BR47" s="15" t="n"/>
      <c r="BS47" s="15" t="n"/>
      <c r="BT47" s="15" t="n"/>
      <c r="BU47" s="236" t="n"/>
      <c r="BV47" s="241" t="n"/>
    </row>
    <row customFormat="1" customHeight="1" ht="15" r="48" s="15">
      <c r="A48" s="321" t="n"/>
      <c r="B48" s="250" t="inlineStr">
        <is>
          <t>K170700011</t>
        </is>
      </c>
      <c r="C48" s="250" t="inlineStr">
        <is>
          <t>K170700011</t>
        </is>
      </c>
      <c r="D48" s="250" t="n"/>
      <c r="E48" s="250" t="inlineStr">
        <is>
          <t>K170700011</t>
        </is>
      </c>
      <c r="F48" s="250" t="inlineStr">
        <is>
          <t>K170700011</t>
        </is>
      </c>
      <c r="G48" s="250" t="inlineStr">
        <is>
          <t>K170700011</t>
        </is>
      </c>
      <c r="H48" s="250" t="inlineStr">
        <is>
          <t>K170700011</t>
        </is>
      </c>
      <c r="I48" s="250" t="inlineStr">
        <is>
          <t>K170700011</t>
        </is>
      </c>
      <c r="J48" s="250" t="inlineStr">
        <is>
          <t>K170700011</t>
        </is>
      </c>
      <c r="K48" s="230" t="n">
        <v>2010200094</v>
      </c>
      <c r="L48" s="250" t="n">
        <v>2010200094</v>
      </c>
      <c r="M48" s="230" t="n">
        <v>2010200094</v>
      </c>
      <c r="N48" s="230" t="n">
        <v>2010200094</v>
      </c>
      <c r="O48" s="230" t="n">
        <v>2010200094</v>
      </c>
      <c r="P48" s="230" t="n">
        <v>2010200094</v>
      </c>
      <c r="Q48" s="230" t="n">
        <v>2010200094</v>
      </c>
      <c r="R48" s="230" t="n">
        <v>2010200094</v>
      </c>
      <c r="S48" s="230" t="n">
        <v>2010200094</v>
      </c>
      <c r="T48" s="230" t="n">
        <v>2010200094</v>
      </c>
      <c r="U48" s="237" t="inlineStr">
        <is>
          <t>Zalando, SB</t>
        </is>
      </c>
      <c r="V48" s="237" t="n"/>
      <c r="W48" s="228" t="inlineStr">
        <is>
          <t xml:space="preserve">MARIAN </t>
        </is>
      </c>
      <c r="X48" s="228" t="inlineStr">
        <is>
          <t xml:space="preserve">SATEEN DARK INDIGO </t>
        </is>
      </c>
      <c r="Y48" s="248" t="inlineStr">
        <is>
          <t>CALIK</t>
        </is>
      </c>
      <c r="Z48" s="248" t="inlineStr">
        <is>
          <t>D7497P313</t>
        </is>
      </c>
      <c r="AA48" s="248" t="inlineStr">
        <is>
          <t>D7497P313</t>
        </is>
      </c>
      <c r="AB48" s="226" t="inlineStr">
        <is>
          <t>-</t>
        </is>
      </c>
      <c r="AC48" s="228" t="n">
        <v>1</v>
      </c>
      <c r="AD48" s="228" t="inlineStr">
        <is>
          <t>PANTS</t>
        </is>
      </c>
      <c r="AE48" s="238" t="inlineStr">
        <is>
          <t>WOMEN</t>
        </is>
      </c>
      <c r="AF48" s="239" t="inlineStr">
        <is>
          <t>IDEA MODA</t>
        </is>
      </c>
      <c r="AG48" s="239" t="inlineStr">
        <is>
          <t>CEFNAS</t>
        </is>
      </c>
      <c r="AH48" s="306" t="n"/>
      <c r="AI48" s="229" t="inlineStr">
        <is>
          <t>5,08 CIF</t>
        </is>
      </c>
      <c r="AJ48" s="257" t="n">
        <v>3000</v>
      </c>
      <c r="AK48" s="240" t="inlineStr">
        <is>
          <t>6W</t>
        </is>
      </c>
      <c r="AL48" s="226" t="n">
        <v>1.95</v>
      </c>
      <c r="AM48" s="267" t="n">
        <v>129</v>
      </c>
      <c r="AN48" s="277" t="n">
        <v>400</v>
      </c>
      <c r="AO48" s="267" t="n">
        <v>132</v>
      </c>
      <c r="AP48" s="277" t="n">
        <v>400</v>
      </c>
      <c r="AQ48" s="267" t="n">
        <v>144</v>
      </c>
      <c r="AR48" s="267" t="n">
        <v>150</v>
      </c>
      <c r="AS48" s="267" t="n">
        <v>150</v>
      </c>
      <c r="AT48" s="267" t="n">
        <v>215</v>
      </c>
      <c r="AU48" s="277" t="n">
        <v>400</v>
      </c>
      <c r="AV48" s="267" t="n">
        <v>243</v>
      </c>
      <c r="AW48" s="267" t="n">
        <v>400</v>
      </c>
      <c r="AX48" s="267" t="n">
        <v>251</v>
      </c>
      <c r="AY48" s="267" t="n">
        <v>260</v>
      </c>
      <c r="AZ48" s="267" t="n">
        <v>277</v>
      </c>
      <c r="BA48" s="267" t="n">
        <v>280</v>
      </c>
      <c r="BB48" s="267" t="n">
        <v>341</v>
      </c>
      <c r="BC48" s="302" t="n">
        <v>391</v>
      </c>
      <c r="BD48" s="269">
        <f>BC48</f>
        <v/>
      </c>
      <c r="BE48" s="269" t="n"/>
      <c r="BF48" s="269" t="n"/>
      <c r="BG48" s="313">
        <f>(BD48*AL48)*1.03</f>
        <v/>
      </c>
      <c r="BH48" s="236" t="n"/>
      <c r="BI48" s="241" t="inlineStr">
        <is>
          <t>x</t>
        </is>
      </c>
      <c r="BJ48" s="236" t="n"/>
      <c r="BK48" s="241" t="n"/>
      <c r="BL48" s="319" t="inlineStr">
        <is>
          <t>IMP ZALANDO MID JUNE</t>
        </is>
      </c>
      <c r="BM48" s="313">
        <f>(BN48*AL48)*1.03</f>
        <v/>
      </c>
      <c r="BN48" s="236">
        <f>BO48+BQ48</f>
        <v/>
      </c>
      <c r="BO48" s="236" t="n">
        <v>393</v>
      </c>
      <c r="BP48" s="15" t="n"/>
      <c r="BQ48" s="15" t="n"/>
      <c r="BR48" s="15" t="n"/>
      <c r="BS48" s="15" t="n"/>
      <c r="BT48" s="15" t="n"/>
      <c r="BU48" s="236" t="n"/>
      <c r="BV48" s="241" t="n"/>
    </row>
    <row customFormat="1" customHeight="1" ht="15" r="49" s="15">
      <c r="A49" s="322" t="inlineStr">
        <is>
          <t>K170753110-1090400038-VALDEMAR</t>
        </is>
      </c>
      <c r="B49" s="298" t="inlineStr">
        <is>
          <t>K170753110</t>
        </is>
      </c>
      <c r="C49" s="315" t="inlineStr">
        <is>
          <t>NO SO</t>
        </is>
      </c>
      <c r="D49" s="298" t="n"/>
      <c r="E49" s="298" t="inlineStr">
        <is>
          <t>K170753110</t>
        </is>
      </c>
      <c r="F49" s="298" t="inlineStr">
        <is>
          <t>K170753110</t>
        </is>
      </c>
      <c r="G49" s="298" t="inlineStr">
        <is>
          <t>K170753110</t>
        </is>
      </c>
      <c r="H49" s="298" t="e">
        <v>#N/A</v>
      </c>
      <c r="I49" s="298" t="e">
        <v>#N/A</v>
      </c>
      <c r="J49" s="298" t="e">
        <v>#N/A</v>
      </c>
      <c r="K49" s="284" t="n">
        <v>1090400038</v>
      </c>
      <c r="L49" s="298" t="n">
        <v>1090400038</v>
      </c>
      <c r="M49" s="284" t="n">
        <v>1090400038</v>
      </c>
      <c r="N49" s="284" t="n">
        <v>1090400038</v>
      </c>
      <c r="O49" s="284" t="n">
        <v>1090400038</v>
      </c>
      <c r="P49" s="284" t="n">
        <v>1090400038</v>
      </c>
      <c r="Q49" s="284" t="e">
        <v>#N/A</v>
      </c>
      <c r="R49" s="284" t="e">
        <v>#N/A</v>
      </c>
      <c r="S49" s="284" t="e">
        <v>#N/A</v>
      </c>
      <c r="T49" s="315" t="inlineStr">
        <is>
          <t>NO SO</t>
        </is>
      </c>
      <c r="U49" s="95" t="n"/>
      <c r="V49" s="95" t="n"/>
      <c r="W49" s="285" t="inlineStr">
        <is>
          <t>VALDEMAR</t>
        </is>
      </c>
      <c r="X49" s="285" t="inlineStr">
        <is>
          <t>HAND WOVEN SLUB</t>
        </is>
      </c>
      <c r="Y49" s="272" t="inlineStr">
        <is>
          <t>CALIK</t>
        </is>
      </c>
      <c r="Z49" s="272" t="inlineStr">
        <is>
          <t>D7563O112 hand woven slub</t>
        </is>
      </c>
      <c r="AA49" s="272" t="n"/>
      <c r="AB49" s="286" t="inlineStr">
        <is>
          <t>-</t>
        </is>
      </c>
      <c r="AC49" s="285" t="n">
        <v>1</v>
      </c>
      <c r="AD49" s="285" t="inlineStr">
        <is>
          <t>JACKET</t>
        </is>
      </c>
      <c r="AE49" s="287" t="inlineStr">
        <is>
          <t>MEN</t>
        </is>
      </c>
      <c r="AF49" s="286" t="inlineStr">
        <is>
          <t>ARTLAB</t>
        </is>
      </c>
      <c r="AG49" s="286" t="inlineStr">
        <is>
          <t>INTERWASHING</t>
        </is>
      </c>
      <c r="AH49" s="286" t="n"/>
      <c r="AI49" s="288" t="inlineStr">
        <is>
          <t>€ 5,00 / 138</t>
        </is>
      </c>
      <c r="AJ49" s="289" t="n">
        <v>3000</v>
      </c>
      <c r="AK49" s="290" t="inlineStr">
        <is>
          <t>6W</t>
        </is>
      </c>
      <c r="AL49" s="286" t="n">
        <v>1.38</v>
      </c>
      <c r="AM49" s="291" t="n"/>
      <c r="AN49" s="292" t="n">
        <v>0</v>
      </c>
      <c r="AO49" s="291" t="n"/>
      <c r="AP49" s="292" t="n">
        <v>0</v>
      </c>
      <c r="AQ49" s="291" t="n"/>
      <c r="AR49" s="291" t="n"/>
      <c r="AS49" s="291" t="n">
        <v>0</v>
      </c>
      <c r="AT49" s="291" t="n">
        <v>0</v>
      </c>
      <c r="AU49" s="292" t="inlineStr">
        <is>
          <t>cx</t>
        </is>
      </c>
      <c r="AV49" s="291" t="n">
        <v>0</v>
      </c>
      <c r="AW49" s="291" t="inlineStr">
        <is>
          <t>cx</t>
        </is>
      </c>
      <c r="AX49" s="291" t="n">
        <v>0</v>
      </c>
      <c r="AY49" s="291" t="n">
        <v>0</v>
      </c>
      <c r="AZ49" s="291" t="n">
        <v>0</v>
      </c>
      <c r="BA49" s="291" t="n">
        <v>0</v>
      </c>
      <c r="BB49" s="291" t="n">
        <v>0</v>
      </c>
      <c r="BC49" s="293" t="n">
        <v>0</v>
      </c>
      <c r="BD49" s="293">
        <f>BC49</f>
        <v/>
      </c>
      <c r="BE49" s="269" t="n"/>
      <c r="BF49" s="269" t="inlineStr">
        <is>
          <t>cx</t>
        </is>
      </c>
      <c r="BG49" s="313" t="n"/>
      <c r="BH49" s="236" t="n"/>
      <c r="BI49" s="241" t="inlineStr">
        <is>
          <t>x</t>
        </is>
      </c>
      <c r="BJ49" s="236" t="n"/>
      <c r="BK49" s="241" t="n"/>
      <c r="BL49" s="236" t="n"/>
      <c r="BM49" s="313">
        <f>(BN49*AL49)*1.03</f>
        <v/>
      </c>
      <c r="BN49" s="236">
        <f>BO49+BQ49</f>
        <v/>
      </c>
      <c r="BO49" s="236" t="n">
        <v>0</v>
      </c>
      <c r="BP49" s="15" t="n"/>
      <c r="BQ49" s="15" t="n"/>
      <c r="BR49" s="15" t="n"/>
      <c r="BS49" s="15" t="n"/>
      <c r="BT49" s="15" t="n"/>
      <c r="BU49" s="236" t="n"/>
      <c r="BV49" s="241" t="n"/>
    </row>
    <row customFormat="1" customHeight="1" ht="15" r="50" s="15">
      <c r="A50" s="321" t="inlineStr">
        <is>
          <t>K170702010-2050300185-ADELE</t>
        </is>
      </c>
      <c r="B50" s="250" t="inlineStr">
        <is>
          <t>K170702010</t>
        </is>
      </c>
      <c r="C50" s="250" t="inlineStr">
        <is>
          <t>K170702010</t>
        </is>
      </c>
      <c r="D50" s="250" t="n"/>
      <c r="E50" s="250" t="inlineStr">
        <is>
          <t>K170702010</t>
        </is>
      </c>
      <c r="F50" s="250" t="inlineStr">
        <is>
          <t>K170702010</t>
        </is>
      </c>
      <c r="G50" s="250" t="inlineStr">
        <is>
          <t>K170702010</t>
        </is>
      </c>
      <c r="H50" s="250" t="inlineStr">
        <is>
          <t>K170702010</t>
        </is>
      </c>
      <c r="I50" s="250" t="inlineStr">
        <is>
          <t>K170702010</t>
        </is>
      </c>
      <c r="J50" s="250" t="inlineStr">
        <is>
          <t>K170702010</t>
        </is>
      </c>
      <c r="K50" s="230" t="n">
        <v>2050300185</v>
      </c>
      <c r="L50" s="250" t="n">
        <v>2050300185</v>
      </c>
      <c r="M50" s="230" t="n">
        <v>2050300185</v>
      </c>
      <c r="N50" s="230" t="n">
        <v>2050300185</v>
      </c>
      <c r="O50" s="230" t="n">
        <v>2050300185</v>
      </c>
      <c r="P50" s="230" t="n">
        <v>2050300185</v>
      </c>
      <c r="Q50" s="230" t="n">
        <v>2050300185</v>
      </c>
      <c r="R50" s="230" t="n">
        <v>2050300185</v>
      </c>
      <c r="S50" s="230" t="n">
        <v>2050300185</v>
      </c>
      <c r="T50" s="230" t="n">
        <v>2050300185</v>
      </c>
      <c r="U50" s="237" t="n"/>
      <c r="V50" s="237" t="n"/>
      <c r="W50" s="228" t="inlineStr">
        <is>
          <t>ADELE</t>
        </is>
      </c>
      <c r="X50" s="228" t="inlineStr">
        <is>
          <t>HAND WOVEN SLUB</t>
        </is>
      </c>
      <c r="Y50" s="250" t="inlineStr">
        <is>
          <t>CALIK</t>
        </is>
      </c>
      <c r="Z50" s="250" t="inlineStr">
        <is>
          <t>D7563O112 hand woven slub</t>
        </is>
      </c>
      <c r="AA50" s="248" t="n"/>
      <c r="AB50" s="226" t="inlineStr">
        <is>
          <t>-</t>
        </is>
      </c>
      <c r="AC50" s="228" t="n">
        <v>2</v>
      </c>
      <c r="AD50" s="228" t="inlineStr">
        <is>
          <t>JACKET</t>
        </is>
      </c>
      <c r="AE50" s="238" t="inlineStr">
        <is>
          <t>WOMEN</t>
        </is>
      </c>
      <c r="AF50" s="239" t="inlineStr">
        <is>
          <t>ARTLAB</t>
        </is>
      </c>
      <c r="AG50" s="239" t="inlineStr">
        <is>
          <t>INTERWASHING</t>
        </is>
      </c>
      <c r="AH50" s="306" t="n"/>
      <c r="AI50" s="229" t="inlineStr">
        <is>
          <t>€ 5,00 / 138</t>
        </is>
      </c>
      <c r="AJ50" s="257" t="n">
        <v>3000</v>
      </c>
      <c r="AK50" s="240" t="inlineStr">
        <is>
          <t>6W</t>
        </is>
      </c>
      <c r="AL50" s="226" t="n">
        <v>2.8</v>
      </c>
      <c r="AM50" s="267" t="n">
        <v>4</v>
      </c>
      <c r="AN50" s="277" t="n">
        <v>100</v>
      </c>
      <c r="AO50" s="267" t="n">
        <v>4</v>
      </c>
      <c r="AP50" s="277" t="n">
        <v>100</v>
      </c>
      <c r="AQ50" s="267" t="n">
        <v>6</v>
      </c>
      <c r="AR50" s="267" t="n">
        <v>6</v>
      </c>
      <c r="AS50" s="267" t="n">
        <v>6</v>
      </c>
      <c r="AT50" s="267" t="n">
        <v>6</v>
      </c>
      <c r="AU50" s="277" t="n">
        <v>50</v>
      </c>
      <c r="AV50" s="267" t="n">
        <v>6</v>
      </c>
      <c r="AW50" s="267" t="n">
        <v>50</v>
      </c>
      <c r="AX50" s="267" t="n">
        <v>9</v>
      </c>
      <c r="AY50" s="267" t="n">
        <v>9</v>
      </c>
      <c r="AZ50" s="267" t="n">
        <v>9</v>
      </c>
      <c r="BA50" s="267" t="n">
        <v>11</v>
      </c>
      <c r="BB50" s="267" t="n">
        <v>43</v>
      </c>
      <c r="BC50" s="302" t="n">
        <v>53</v>
      </c>
      <c r="BD50" s="269">
        <f>BC50</f>
        <v/>
      </c>
      <c r="BE50" s="269" t="n"/>
      <c r="BF50" s="308" t="inlineStr">
        <is>
          <t>TBA MOQ</t>
        </is>
      </c>
      <c r="BG50" s="313">
        <f>(BD50*AL50)*1.03</f>
        <v/>
      </c>
      <c r="BH50" s="236" t="n">
        <v>2700</v>
      </c>
      <c r="BI50" s="241" t="inlineStr">
        <is>
          <t>x</t>
        </is>
      </c>
      <c r="BJ50" s="236" t="n"/>
      <c r="BK50" s="236" t="inlineStr">
        <is>
          <t>Stock Calik</t>
        </is>
      </c>
      <c r="BL50" s="236" t="inlineStr">
        <is>
          <t>350m Artlab</t>
        </is>
      </c>
      <c r="BM50" s="313">
        <f>(BN50*AL50)*1.03</f>
        <v/>
      </c>
      <c r="BN50" s="236">
        <f>BO50+BQ50</f>
        <v/>
      </c>
      <c r="BO50" s="236" t="n">
        <v>57</v>
      </c>
      <c r="BP50" s="15" t="n"/>
      <c r="BQ50" s="15" t="n"/>
      <c r="BR50" s="15" t="n"/>
      <c r="BS50" s="15" t="n"/>
      <c r="BT50" s="236" t="n"/>
      <c r="BU50" s="236" t="n"/>
      <c r="BV50" s="241" t="n"/>
    </row>
    <row customFormat="1" customHeight="1" ht="15" r="51" s="15">
      <c r="A51" s="321" t="n"/>
      <c r="B51" s="250" t="inlineStr">
        <is>
          <t>K170702020</t>
        </is>
      </c>
      <c r="C51" s="250" t="inlineStr">
        <is>
          <t>K170702020</t>
        </is>
      </c>
      <c r="D51" s="250" t="n"/>
      <c r="E51" s="250" t="inlineStr">
        <is>
          <t>K170702020</t>
        </is>
      </c>
      <c r="F51" s="250" t="inlineStr">
        <is>
          <t>K170702020</t>
        </is>
      </c>
      <c r="G51" s="250" t="inlineStr">
        <is>
          <t>K170702020</t>
        </is>
      </c>
      <c r="H51" s="250" t="inlineStr">
        <is>
          <t>K170702020</t>
        </is>
      </c>
      <c r="I51" s="250" t="inlineStr">
        <is>
          <t>K170702020</t>
        </is>
      </c>
      <c r="J51" s="300" t="e">
        <v>#N/A</v>
      </c>
      <c r="K51" s="230" t="n">
        <v>2050300186</v>
      </c>
      <c r="L51" s="250" t="n">
        <v>2050300186</v>
      </c>
      <c r="M51" s="230" t="n">
        <v>2050300186</v>
      </c>
      <c r="N51" s="230" t="n">
        <v>2050300186</v>
      </c>
      <c r="O51" s="230" t="n">
        <v>2050300186</v>
      </c>
      <c r="P51" s="230" t="n">
        <v>2050300186</v>
      </c>
      <c r="Q51" s="230" t="n">
        <v>2050300186</v>
      </c>
      <c r="R51" s="230" t="n">
        <v>2050300186</v>
      </c>
      <c r="S51" s="301" t="e">
        <v>#N/A</v>
      </c>
      <c r="T51" s="230" t="n">
        <v>2050300186</v>
      </c>
      <c r="U51" s="237" t="n"/>
      <c r="V51" s="237" t="n"/>
      <c r="W51" s="228" t="inlineStr">
        <is>
          <t>ANGELINA</t>
        </is>
      </c>
      <c r="X51" s="228" t="inlineStr">
        <is>
          <t>HAND WOVEN SLUB</t>
        </is>
      </c>
      <c r="Y51" s="250" t="inlineStr">
        <is>
          <t>CALIK</t>
        </is>
      </c>
      <c r="Z51" s="250" t="inlineStr">
        <is>
          <t>D7563O112 hand woven slub</t>
        </is>
      </c>
      <c r="AA51" s="250" t="n"/>
      <c r="AB51" s="226" t="inlineStr">
        <is>
          <t>-</t>
        </is>
      </c>
      <c r="AC51" s="228" t="n">
        <v>2</v>
      </c>
      <c r="AD51" s="228" t="inlineStr">
        <is>
          <t>JACKET</t>
        </is>
      </c>
      <c r="AE51" s="238" t="inlineStr">
        <is>
          <t>WOMEN</t>
        </is>
      </c>
      <c r="AF51" s="239" t="inlineStr">
        <is>
          <t>IDEA MODA</t>
        </is>
      </c>
      <c r="AG51" s="239" t="inlineStr">
        <is>
          <t>CEFNAS</t>
        </is>
      </c>
      <c r="AH51" s="306" t="n"/>
      <c r="AI51" s="229" t="inlineStr">
        <is>
          <t>€ 5,00 / 138</t>
        </is>
      </c>
      <c r="AJ51" s="257" t="n">
        <v>3000</v>
      </c>
      <c r="AK51" s="240" t="inlineStr">
        <is>
          <t>6W</t>
        </is>
      </c>
      <c r="AL51" s="226" t="n">
        <v>1.8</v>
      </c>
      <c r="AM51" s="267" t="n"/>
      <c r="AN51" s="277" t="n">
        <v>150</v>
      </c>
      <c r="AO51" s="267" t="n"/>
      <c r="AP51" s="277" t="n">
        <v>150</v>
      </c>
      <c r="AQ51" s="267" t="n">
        <v>3</v>
      </c>
      <c r="AR51" s="267" t="n">
        <v>5</v>
      </c>
      <c r="AS51" s="267" t="n">
        <v>5</v>
      </c>
      <c r="AT51" s="267" t="n">
        <v>28</v>
      </c>
      <c r="AU51" s="277" t="n">
        <v>80</v>
      </c>
      <c r="AV51" s="267" t="n">
        <v>31</v>
      </c>
      <c r="AW51" s="267" t="n">
        <v>80</v>
      </c>
      <c r="AX51" s="267" t="n">
        <v>33</v>
      </c>
      <c r="AY51" s="267" t="n">
        <v>57</v>
      </c>
      <c r="AZ51" s="267" t="n">
        <v>49</v>
      </c>
      <c r="BA51" s="267" t="n">
        <v>49</v>
      </c>
      <c r="BB51" s="267" t="n">
        <v>84</v>
      </c>
      <c r="BC51" s="302" t="n">
        <v>104</v>
      </c>
      <c r="BD51" s="269">
        <f>BC51</f>
        <v/>
      </c>
      <c r="BE51" s="269" t="n"/>
      <c r="BF51" s="269" t="n"/>
      <c r="BG51" s="313">
        <f>(BD51*AL51)*1.03</f>
        <v/>
      </c>
      <c r="BH51" s="236" t="n"/>
      <c r="BI51" s="241" t="inlineStr">
        <is>
          <t>x</t>
        </is>
      </c>
      <c r="BJ51" s="236" t="n"/>
      <c r="BK51" s="241" t="n"/>
      <c r="BL51" s="236" t="inlineStr">
        <is>
          <t>750m Ideamoda</t>
        </is>
      </c>
      <c r="BM51" s="313">
        <f>(BN51*AL51)*1.03</f>
        <v/>
      </c>
      <c r="BN51" s="236">
        <f>BO51+BQ51</f>
        <v/>
      </c>
      <c r="BO51" s="236" t="n">
        <v>104</v>
      </c>
      <c r="BP51" s="15" t="n"/>
      <c r="BQ51" s="15" t="n"/>
      <c r="BR51" s="15" t="n"/>
      <c r="BS51" s="15" t="n"/>
      <c r="BT51" s="15" t="n"/>
      <c r="BU51" s="236" t="n"/>
      <c r="BV51" s="241" t="n"/>
    </row>
    <row customFormat="1" customHeight="1" ht="15" r="52" s="15">
      <c r="A52" s="321" t="n"/>
      <c r="B52" s="250" t="inlineStr">
        <is>
          <t>K170700050</t>
        </is>
      </c>
      <c r="C52" s="250" t="inlineStr">
        <is>
          <t>K170700050</t>
        </is>
      </c>
      <c r="D52" s="250" t="n"/>
      <c r="E52" s="250" t="inlineStr">
        <is>
          <t>K170700050</t>
        </is>
      </c>
      <c r="F52" s="250" t="inlineStr">
        <is>
          <t>K170700050</t>
        </is>
      </c>
      <c r="G52" s="250" t="inlineStr">
        <is>
          <t>K170700050</t>
        </is>
      </c>
      <c r="H52" s="300" t="e">
        <v>#N/A</v>
      </c>
      <c r="I52" s="300" t="e">
        <v>#N/A</v>
      </c>
      <c r="J52" s="300" t="e">
        <v>#N/A</v>
      </c>
      <c r="K52" s="230" t="n">
        <v>2010102739</v>
      </c>
      <c r="L52" s="250" t="n">
        <v>2010102739</v>
      </c>
      <c r="M52" s="230" t="n">
        <v>2010102739</v>
      </c>
      <c r="N52" s="230" t="n">
        <v>2010102739</v>
      </c>
      <c r="O52" s="230" t="n">
        <v>2010102739</v>
      </c>
      <c r="P52" s="230" t="n">
        <v>2010102739</v>
      </c>
      <c r="Q52" s="301" t="e">
        <v>#N/A</v>
      </c>
      <c r="R52" s="301" t="e">
        <v>#N/A</v>
      </c>
      <c r="S52" s="301" t="e">
        <v>#N/A</v>
      </c>
      <c r="T52" s="230" t="n">
        <v>2010102739</v>
      </c>
      <c r="U52" s="237" t="n"/>
      <c r="V52" s="237" t="n"/>
      <c r="W52" s="228" t="inlineStr">
        <is>
          <t>DARIA</t>
        </is>
      </c>
      <c r="X52" s="228" t="inlineStr">
        <is>
          <t>HAND WOVEN SLUB</t>
        </is>
      </c>
      <c r="Y52" s="250" t="inlineStr">
        <is>
          <t>CALIK</t>
        </is>
      </c>
      <c r="Z52" s="248" t="inlineStr">
        <is>
          <t>D7563O112 hand woven slub</t>
        </is>
      </c>
      <c r="AA52" s="248" t="n"/>
      <c r="AB52" s="226" t="inlineStr">
        <is>
          <t>-</t>
        </is>
      </c>
      <c r="AC52" s="228" t="n">
        <v>2</v>
      </c>
      <c r="AD52" s="228" t="inlineStr">
        <is>
          <t>PANTS</t>
        </is>
      </c>
      <c r="AE52" s="238" t="inlineStr">
        <is>
          <t>WOMEN</t>
        </is>
      </c>
      <c r="AF52" s="239" t="inlineStr">
        <is>
          <t>IDEA MODA</t>
        </is>
      </c>
      <c r="AG52" s="239" t="inlineStr">
        <is>
          <t>CEFNAS</t>
        </is>
      </c>
      <c r="AH52" s="306" t="n"/>
      <c r="AI52" s="229" t="inlineStr">
        <is>
          <t>€ 5,00 / 138</t>
        </is>
      </c>
      <c r="AJ52" s="257" t="n">
        <v>3000</v>
      </c>
      <c r="AK52" s="240" t="inlineStr">
        <is>
          <t>6W</t>
        </is>
      </c>
      <c r="AL52" s="226" t="n">
        <v>1.8</v>
      </c>
      <c r="AM52" s="267" t="n"/>
      <c r="AN52" s="277" t="n">
        <v>150</v>
      </c>
      <c r="AO52" s="267" t="n"/>
      <c r="AP52" s="277" t="n">
        <v>150</v>
      </c>
      <c r="AQ52" s="267" t="n"/>
      <c r="AR52" s="267" t="n"/>
      <c r="AS52" s="267" t="n">
        <v>0</v>
      </c>
      <c r="AT52" s="267" t="n">
        <v>0</v>
      </c>
      <c r="AU52" s="277" t="n">
        <v>50</v>
      </c>
      <c r="AV52" s="267" t="n">
        <v>0</v>
      </c>
      <c r="AW52" s="267" t="n">
        <v>50</v>
      </c>
      <c r="AX52" s="267" t="n">
        <v>0</v>
      </c>
      <c r="AY52" s="267" t="n">
        <v>6</v>
      </c>
      <c r="AZ52" s="267" t="n">
        <v>22</v>
      </c>
      <c r="BA52" s="267" t="n">
        <v>22</v>
      </c>
      <c r="BB52" s="267" t="n">
        <v>75</v>
      </c>
      <c r="BC52" s="302" t="n">
        <v>95</v>
      </c>
      <c r="BD52" s="269">
        <f>BC52</f>
        <v/>
      </c>
      <c r="BE52" s="269" t="n"/>
      <c r="BF52" s="269" t="n"/>
      <c r="BG52" s="313">
        <f>(BD52*AL52)*1.03</f>
        <v/>
      </c>
      <c r="BH52" s="236" t="n"/>
      <c r="BI52" s="241" t="inlineStr">
        <is>
          <t>x</t>
        </is>
      </c>
      <c r="BJ52" s="236" t="n"/>
      <c r="BK52" s="241" t="n"/>
      <c r="BL52" s="236" t="n"/>
      <c r="BM52" s="313">
        <f>(BN52*AL52)*1.03</f>
        <v/>
      </c>
      <c r="BN52" s="236">
        <f>BO52+BQ52</f>
        <v/>
      </c>
      <c r="BO52" s="236" t="n">
        <v>108</v>
      </c>
      <c r="BP52" s="15" t="n"/>
      <c r="BQ52" s="15" t="n"/>
      <c r="BR52" s="15" t="n"/>
      <c r="BS52" s="15" t="n"/>
      <c r="BT52" s="15" t="n"/>
      <c r="BU52" s="236" t="n"/>
      <c r="BV52" s="241" t="n"/>
    </row>
    <row customFormat="1" customHeight="1" ht="15" r="53" s="15">
      <c r="A53" s="321" t="n"/>
      <c r="B53" s="250" t="inlineStr">
        <is>
          <t>K170708010</t>
        </is>
      </c>
      <c r="C53" s="250" t="inlineStr">
        <is>
          <t>K170708010</t>
        </is>
      </c>
      <c r="D53" s="250" t="n"/>
      <c r="E53" s="250" t="inlineStr">
        <is>
          <t>K170708010</t>
        </is>
      </c>
      <c r="F53" s="250" t="inlineStr">
        <is>
          <t>K170708010</t>
        </is>
      </c>
      <c r="G53" s="250" t="inlineStr">
        <is>
          <t>K170708010</t>
        </is>
      </c>
      <c r="H53" s="250" t="inlineStr">
        <is>
          <t>K170708010</t>
        </is>
      </c>
      <c r="I53" s="250" t="inlineStr">
        <is>
          <t>K170708010</t>
        </is>
      </c>
      <c r="J53" s="250" t="inlineStr">
        <is>
          <t>K170708010</t>
        </is>
      </c>
      <c r="K53" s="230" t="n">
        <v>2030300008</v>
      </c>
      <c r="L53" s="250" t="n">
        <v>2030300008</v>
      </c>
      <c r="M53" s="230" t="n">
        <v>2030300008</v>
      </c>
      <c r="N53" s="230" t="n">
        <v>2030300008</v>
      </c>
      <c r="O53" s="230" t="n">
        <v>2030300008</v>
      </c>
      <c r="P53" s="230" t="n">
        <v>2030300008</v>
      </c>
      <c r="Q53" s="230" t="n">
        <v>2030300008</v>
      </c>
      <c r="R53" s="230" t="n">
        <v>2030300008</v>
      </c>
      <c r="S53" s="230" t="n">
        <v>2030300008</v>
      </c>
      <c r="T53" s="230" t="n">
        <v>2030300008</v>
      </c>
      <c r="U53" s="237" t="inlineStr">
        <is>
          <t>Zalando</t>
        </is>
      </c>
      <c r="V53" s="237" t="n"/>
      <c r="W53" s="228" t="inlineStr">
        <is>
          <t>MIA</t>
        </is>
      </c>
      <c r="X53" s="228" t="inlineStr">
        <is>
          <t>HAND WOVEN SLUB</t>
        </is>
      </c>
      <c r="Y53" s="248" t="inlineStr">
        <is>
          <t>CALIK</t>
        </is>
      </c>
      <c r="Z53" s="248" t="inlineStr">
        <is>
          <t>D7563O112 hand woven slub</t>
        </is>
      </c>
      <c r="AA53" s="248" t="n"/>
      <c r="AB53" s="226" t="inlineStr">
        <is>
          <t>-</t>
        </is>
      </c>
      <c r="AC53" s="228" t="n">
        <v>2</v>
      </c>
      <c r="AD53" s="228" t="inlineStr">
        <is>
          <t>SKIRT</t>
        </is>
      </c>
      <c r="AE53" s="238" t="inlineStr">
        <is>
          <t>WOMEN</t>
        </is>
      </c>
      <c r="AF53" s="239" t="inlineStr">
        <is>
          <t>IDEA MODA</t>
        </is>
      </c>
      <c r="AG53" s="239" t="inlineStr">
        <is>
          <t>CEFNAS</t>
        </is>
      </c>
      <c r="AH53" s="306" t="n"/>
      <c r="AI53" s="229" t="inlineStr">
        <is>
          <t>€ 5,00 / 138</t>
        </is>
      </c>
      <c r="AJ53" s="257" t="n">
        <v>3000</v>
      </c>
      <c r="AK53" s="240" t="inlineStr">
        <is>
          <t>6W</t>
        </is>
      </c>
      <c r="AL53" s="226" t="n">
        <v>1.35</v>
      </c>
      <c r="AM53" s="267" t="n">
        <v>64</v>
      </c>
      <c r="AN53" s="277" t="n">
        <v>150</v>
      </c>
      <c r="AO53" s="267" t="n">
        <v>104</v>
      </c>
      <c r="AP53" s="277" t="n">
        <v>150</v>
      </c>
      <c r="AQ53" s="267" t="n">
        <v>118</v>
      </c>
      <c r="AR53" s="267" t="n">
        <v>125</v>
      </c>
      <c r="AS53" s="267" t="n">
        <v>125</v>
      </c>
      <c r="AT53" s="267" t="n">
        <v>144</v>
      </c>
      <c r="AU53" s="277" t="n">
        <v>200</v>
      </c>
      <c r="AV53" s="267" t="n">
        <v>158</v>
      </c>
      <c r="AW53" s="267" t="n">
        <v>250</v>
      </c>
      <c r="AX53" s="267" t="n">
        <v>168</v>
      </c>
      <c r="AY53" s="267" t="n">
        <v>172</v>
      </c>
      <c r="AZ53" s="267" t="n">
        <v>195</v>
      </c>
      <c r="BA53" s="267" t="n">
        <v>194</v>
      </c>
      <c r="BB53" s="267" t="n">
        <v>237</v>
      </c>
      <c r="BC53" s="302" t="n">
        <v>257</v>
      </c>
      <c r="BD53" s="269">
        <f>BC53</f>
        <v/>
      </c>
      <c r="BE53" s="269" t="n"/>
      <c r="BF53" s="269" t="n"/>
      <c r="BG53" s="313">
        <f>(BD53*AL53)*1.03</f>
        <v/>
      </c>
      <c r="BH53" s="236" t="n"/>
      <c r="BI53" s="241" t="inlineStr">
        <is>
          <t>x</t>
        </is>
      </c>
      <c r="BJ53" s="236" t="n"/>
      <c r="BK53" s="241" t="n"/>
      <c r="BL53" s="236" t="n"/>
      <c r="BM53" s="313">
        <f>(BN53*AL53)*1.03</f>
        <v/>
      </c>
      <c r="BN53" s="236">
        <f>BO53+BQ53</f>
        <v/>
      </c>
      <c r="BO53" s="236" t="n">
        <v>257</v>
      </c>
      <c r="BP53" s="15" t="n"/>
      <c r="BQ53" s="15" t="n"/>
      <c r="BR53" s="15" t="n"/>
      <c r="BS53" s="15" t="n"/>
      <c r="BT53" s="15" t="n"/>
      <c r="BU53" s="236" t="n"/>
      <c r="BV53" s="241" t="n"/>
    </row>
    <row customFormat="1" customHeight="1" ht="15" r="54" s="15">
      <c r="A54" s="321" t="inlineStr">
        <is>
          <t>K170751405-1010103654-BORIS</t>
        </is>
      </c>
      <c r="B54" s="250" t="inlineStr">
        <is>
          <t>K170751405</t>
        </is>
      </c>
      <c r="C54" s="250" t="inlineStr">
        <is>
          <t>K170751405</t>
        </is>
      </c>
      <c r="D54" s="250" t="n"/>
      <c r="E54" s="250" t="inlineStr">
        <is>
          <t>K170751405</t>
        </is>
      </c>
      <c r="F54" s="250" t="inlineStr">
        <is>
          <t>K170751405</t>
        </is>
      </c>
      <c r="G54" s="250" t="inlineStr">
        <is>
          <t>K170751405</t>
        </is>
      </c>
      <c r="H54" s="300" t="e">
        <v>#N/A</v>
      </c>
      <c r="I54" s="300" t="e">
        <v>#N/A</v>
      </c>
      <c r="J54" s="300" t="e">
        <v>#N/A</v>
      </c>
      <c r="K54" s="230" t="n">
        <v>1010103654</v>
      </c>
      <c r="L54" s="250" t="n">
        <v>1010103654</v>
      </c>
      <c r="M54" s="230" t="n">
        <v>1010103654</v>
      </c>
      <c r="N54" s="230" t="n">
        <v>1010103654</v>
      </c>
      <c r="O54" s="230" t="n">
        <v>1010103654</v>
      </c>
      <c r="P54" s="230" t="n">
        <v>1010103654</v>
      </c>
      <c r="Q54" s="301" t="e">
        <v>#N/A</v>
      </c>
      <c r="R54" s="301" t="e">
        <v>#N/A</v>
      </c>
      <c r="S54" s="301" t="e">
        <v>#N/A</v>
      </c>
      <c r="T54" s="230" t="n">
        <v>1010103654</v>
      </c>
      <c r="U54" s="237" t="n"/>
      <c r="V54" s="237" t="n"/>
      <c r="W54" s="228" t="inlineStr">
        <is>
          <t>BORIS</t>
        </is>
      </c>
      <c r="X54" s="228" t="inlineStr">
        <is>
          <t>HAND WOVEN SLUB 3D</t>
        </is>
      </c>
      <c r="Y54" s="250" t="inlineStr">
        <is>
          <t>CALIK</t>
        </is>
      </c>
      <c r="Z54" s="250" t="inlineStr">
        <is>
          <t>D7563O112 hand woven slub</t>
        </is>
      </c>
      <c r="AA54" s="248" t="n"/>
      <c r="AB54" s="226" t="inlineStr">
        <is>
          <t>KINGS OF LAUNDRY BLACK</t>
        </is>
      </c>
      <c r="AC54" s="228" t="n">
        <v>1</v>
      </c>
      <c r="AD54" s="228" t="inlineStr">
        <is>
          <t>JEANS</t>
        </is>
      </c>
      <c r="AE54" s="238" t="inlineStr">
        <is>
          <t>MEN</t>
        </is>
      </c>
      <c r="AF54" s="239" t="inlineStr">
        <is>
          <t>JEANS SERVICES</t>
        </is>
      </c>
      <c r="AG54" s="239" t="inlineStr">
        <is>
          <t>ELLETI</t>
        </is>
      </c>
      <c r="AH54" s="306" t="n"/>
      <c r="AI54" s="229" t="inlineStr">
        <is>
          <t>5,00 / 138</t>
        </is>
      </c>
      <c r="AJ54" s="257" t="n">
        <v>3000</v>
      </c>
      <c r="AK54" s="240" t="inlineStr">
        <is>
          <t>6W</t>
        </is>
      </c>
      <c r="AL54" s="226" t="n">
        <v>1.38</v>
      </c>
      <c r="AM54" s="267" t="n"/>
      <c r="AN54" s="277" t="n">
        <v>0</v>
      </c>
      <c r="AO54" s="267" t="n"/>
      <c r="AP54" s="277" t="n">
        <v>0</v>
      </c>
      <c r="AQ54" s="267" t="n"/>
      <c r="AR54" s="267" t="n"/>
      <c r="AS54" s="267" t="n">
        <v>0</v>
      </c>
      <c r="AT54" s="267" t="n">
        <v>18</v>
      </c>
      <c r="AU54" s="277" t="n">
        <v>100</v>
      </c>
      <c r="AV54" s="267" t="n">
        <v>33</v>
      </c>
      <c r="AW54" s="267" t="n">
        <v>100</v>
      </c>
      <c r="AX54" s="267" t="n">
        <v>33</v>
      </c>
      <c r="AY54" s="267" t="n">
        <v>46</v>
      </c>
      <c r="AZ54" s="267" t="n">
        <v>46</v>
      </c>
      <c r="BA54" s="267" t="n">
        <v>46</v>
      </c>
      <c r="BB54" s="267" t="n">
        <v>88</v>
      </c>
      <c r="BC54" s="302" t="n">
        <v>113</v>
      </c>
      <c r="BD54" s="269">
        <f>BC54</f>
        <v/>
      </c>
      <c r="BE54" s="269" t="n"/>
      <c r="BF54" s="308" t="inlineStr">
        <is>
          <t>TBA MOQ</t>
        </is>
      </c>
      <c r="BG54" s="313">
        <f>(BD54*AL54)*1.03</f>
        <v/>
      </c>
      <c r="BH54" s="236" t="n"/>
      <c r="BI54" s="241" t="inlineStr">
        <is>
          <t>x</t>
        </is>
      </c>
      <c r="BJ54" s="236" t="n"/>
      <c r="BK54" s="241" t="n"/>
      <c r="BL54" s="236" t="n"/>
      <c r="BM54" s="313">
        <f>(BN54*AL54)*1.03</f>
        <v/>
      </c>
      <c r="BN54" s="236">
        <f>BO54+BQ54</f>
        <v/>
      </c>
      <c r="BO54" s="236" t="n">
        <v>150</v>
      </c>
      <c r="BP54" s="15" t="n"/>
      <c r="BQ54" s="15" t="n"/>
      <c r="BR54" s="15" t="n"/>
      <c r="BS54" s="15" t="n"/>
      <c r="BT54" s="236" t="n"/>
      <c r="BU54" s="236" t="n"/>
      <c r="BV54" s="241" t="n"/>
    </row>
    <row customFormat="1" customHeight="1" ht="15" r="55" s="15">
      <c r="A55" s="321" t="inlineStr">
        <is>
          <t>K170751105-1010103637-CHARLES</t>
        </is>
      </c>
      <c r="B55" s="250" t="inlineStr">
        <is>
          <t>K170751105</t>
        </is>
      </c>
      <c r="C55" s="250" t="inlineStr">
        <is>
          <t>K170751105</t>
        </is>
      </c>
      <c r="D55" s="250" t="n"/>
      <c r="E55" s="250" t="inlineStr">
        <is>
          <t>K170751105</t>
        </is>
      </c>
      <c r="F55" s="250" t="inlineStr">
        <is>
          <t>K170751105</t>
        </is>
      </c>
      <c r="G55" s="250" t="inlineStr">
        <is>
          <t>K170751105</t>
        </is>
      </c>
      <c r="H55" s="250" t="inlineStr">
        <is>
          <t>K170751105</t>
        </is>
      </c>
      <c r="I55" s="250" t="inlineStr">
        <is>
          <t>K170751105</t>
        </is>
      </c>
      <c r="J55" s="250" t="inlineStr">
        <is>
          <t>K170751105</t>
        </is>
      </c>
      <c r="K55" s="230" t="n">
        <v>1010103637</v>
      </c>
      <c r="L55" s="250" t="n">
        <v>1010103637</v>
      </c>
      <c r="M55" s="230" t="n">
        <v>1010103637</v>
      </c>
      <c r="N55" s="230" t="n">
        <v>1010103637</v>
      </c>
      <c r="O55" s="230" t="n">
        <v>1010103637</v>
      </c>
      <c r="P55" s="230" t="n">
        <v>1010103637</v>
      </c>
      <c r="Q55" s="230" t="n">
        <v>1010103637</v>
      </c>
      <c r="R55" s="230" t="n">
        <v>1010103637</v>
      </c>
      <c r="S55" s="230" t="n">
        <v>1010103637</v>
      </c>
      <c r="T55" s="230" t="n">
        <v>1010103637</v>
      </c>
      <c r="U55" s="237" t="inlineStr">
        <is>
          <t>Zalando</t>
        </is>
      </c>
      <c r="V55" s="237" t="n"/>
      <c r="W55" s="228" t="inlineStr">
        <is>
          <t>CHARLES</t>
        </is>
      </c>
      <c r="X55" s="228" t="inlineStr">
        <is>
          <t>GREY BLUE WORN</t>
        </is>
      </c>
      <c r="Y55" s="248" t="inlineStr">
        <is>
          <t>CALIK</t>
        </is>
      </c>
      <c r="Z55" s="248" t="inlineStr">
        <is>
          <t>D7676O336 Carter nesta blue OD black</t>
        </is>
      </c>
      <c r="AA55" s="248" t="n"/>
      <c r="AB55" s="226" t="inlineStr">
        <is>
          <t>SEASONAL BLACK</t>
        </is>
      </c>
      <c r="AC55" s="228" t="n">
        <v>2</v>
      </c>
      <c r="AD55" s="228" t="inlineStr">
        <is>
          <t>JEANS</t>
        </is>
      </c>
      <c r="AE55" s="238" t="inlineStr">
        <is>
          <t>MEN</t>
        </is>
      </c>
      <c r="AF55" s="239" t="inlineStr">
        <is>
          <t>ARTLAB</t>
        </is>
      </c>
      <c r="AG55" s="239" t="inlineStr">
        <is>
          <t>INTERWASHING</t>
        </is>
      </c>
      <c r="AH55" s="306" t="n"/>
      <c r="AI55" s="229" t="inlineStr">
        <is>
          <t>4,93 / 142</t>
        </is>
      </c>
      <c r="AJ55" s="257" t="n"/>
      <c r="AK55" s="240" t="n"/>
      <c r="AL55" s="226" t="n">
        <v>1.32</v>
      </c>
      <c r="AM55" s="267" t="n">
        <v>75</v>
      </c>
      <c r="AN55" s="277" t="n">
        <v>500</v>
      </c>
      <c r="AO55" s="267" t="n">
        <v>90</v>
      </c>
      <c r="AP55" s="277" t="n">
        <v>500</v>
      </c>
      <c r="AQ55" s="267" t="n">
        <v>119</v>
      </c>
      <c r="AR55" s="267" t="n">
        <v>145</v>
      </c>
      <c r="AS55" s="267" t="n">
        <v>145</v>
      </c>
      <c r="AT55" s="267" t="n">
        <v>223</v>
      </c>
      <c r="AU55" s="277" t="n">
        <v>500</v>
      </c>
      <c r="AV55" s="267" t="n">
        <v>297</v>
      </c>
      <c r="AW55" s="267" t="n">
        <v>600</v>
      </c>
      <c r="AX55" s="267" t="n">
        <v>347</v>
      </c>
      <c r="AY55" s="267" t="n">
        <v>398</v>
      </c>
      <c r="AZ55" s="267" t="n">
        <v>486</v>
      </c>
      <c r="BA55" s="267" t="n">
        <v>500</v>
      </c>
      <c r="BB55" s="267" t="n">
        <v>550</v>
      </c>
      <c r="BC55" s="302" t="n">
        <v>630</v>
      </c>
      <c r="BD55" s="303" t="n">
        <v>730</v>
      </c>
      <c r="BE55" s="269" t="n"/>
      <c r="BF55" s="269" t="n"/>
      <c r="BG55" s="313">
        <f>(BD55*AL55)*1.03</f>
        <v/>
      </c>
      <c r="BH55" s="236" t="n">
        <v>1850</v>
      </c>
      <c r="BI55" s="241" t="inlineStr">
        <is>
          <t>x</t>
        </is>
      </c>
      <c r="BJ55" s="236" t="n"/>
      <c r="BK55" s="236" t="inlineStr">
        <is>
          <t>Stock Calik</t>
        </is>
      </c>
      <c r="BL55" s="236" t="inlineStr">
        <is>
          <t>Finish off Fabric</t>
        </is>
      </c>
      <c r="BM55" s="313">
        <f>(BN55*AL55)*1.03</f>
        <v/>
      </c>
      <c r="BN55" s="236">
        <f>BO55+BQ55</f>
        <v/>
      </c>
      <c r="BO55" s="236" t="n">
        <v>732</v>
      </c>
      <c r="BP55" s="15" t="n"/>
      <c r="BQ55" s="15" t="n"/>
      <c r="BR55" s="15" t="n"/>
      <c r="BS55" s="15" t="n"/>
      <c r="BT55" s="236" t="n"/>
      <c r="BU55" s="236" t="n"/>
      <c r="BV55" s="241" t="n"/>
    </row>
    <row customFormat="1" customHeight="1" ht="15" r="56" s="15">
      <c r="A56" s="321" t="inlineStr">
        <is>
          <t>K170701108-2010102701-JUNO</t>
        </is>
      </c>
      <c r="B56" s="250" t="inlineStr">
        <is>
          <t>K170701108</t>
        </is>
      </c>
      <c r="C56" s="250" t="inlineStr">
        <is>
          <t>K170701108</t>
        </is>
      </c>
      <c r="D56" s="250" t="n"/>
      <c r="E56" s="250" t="inlineStr">
        <is>
          <t>K170701108</t>
        </is>
      </c>
      <c r="F56" s="250" t="inlineStr">
        <is>
          <t>K170701108</t>
        </is>
      </c>
      <c r="G56" s="250" t="inlineStr">
        <is>
          <t>K170701108</t>
        </is>
      </c>
      <c r="H56" s="250" t="inlineStr">
        <is>
          <t>K170701108</t>
        </is>
      </c>
      <c r="I56" s="250" t="inlineStr">
        <is>
          <t>K170701108</t>
        </is>
      </c>
      <c r="J56" s="250" t="inlineStr">
        <is>
          <t>K170701108</t>
        </is>
      </c>
      <c r="K56" s="230" t="n">
        <v>2010102701</v>
      </c>
      <c r="L56" s="250" t="n">
        <v>2010102701</v>
      </c>
      <c r="M56" s="230" t="n">
        <v>2010102701</v>
      </c>
      <c r="N56" s="230" t="n">
        <v>2010102701</v>
      </c>
      <c r="O56" s="230" t="n">
        <v>2010102701</v>
      </c>
      <c r="P56" s="230" t="n">
        <v>2010102701</v>
      </c>
      <c r="Q56" s="230" t="n">
        <v>2010102701</v>
      </c>
      <c r="R56" s="230" t="n">
        <v>2010102701</v>
      </c>
      <c r="S56" s="230" t="n">
        <v>2010102701</v>
      </c>
      <c r="T56" s="230" t="n">
        <v>2010102701</v>
      </c>
      <c r="U56" s="237" t="inlineStr">
        <is>
          <t>Zalando</t>
        </is>
      </c>
      <c r="V56" s="237" t="n"/>
      <c r="W56" s="228" t="inlineStr">
        <is>
          <t>JUNO</t>
        </is>
      </c>
      <c r="X56" s="228" t="inlineStr">
        <is>
          <t>GREY BLUE WORN</t>
        </is>
      </c>
      <c r="Y56" s="248" t="inlineStr">
        <is>
          <t>CALIK</t>
        </is>
      </c>
      <c r="Z56" s="248" t="inlineStr">
        <is>
          <t>D7676O336 Carter nesta blue OD black</t>
        </is>
      </c>
      <c r="AA56" s="248" t="n"/>
      <c r="AB56" s="226" t="inlineStr">
        <is>
          <t>SEASONAL BLACK</t>
        </is>
      </c>
      <c r="AC56" s="228" t="n">
        <v>2</v>
      </c>
      <c r="AD56" s="228" t="inlineStr">
        <is>
          <t>JEANS</t>
        </is>
      </c>
      <c r="AE56" s="238" t="inlineStr">
        <is>
          <t>WOMEN</t>
        </is>
      </c>
      <c r="AF56" s="239" t="inlineStr">
        <is>
          <t>ARTLAB</t>
        </is>
      </c>
      <c r="AG56" s="239" t="inlineStr">
        <is>
          <t>INTERWASHING</t>
        </is>
      </c>
      <c r="AH56" s="306" t="n"/>
      <c r="AI56" s="229" t="inlineStr">
        <is>
          <t>4,93 / 142</t>
        </is>
      </c>
      <c r="AJ56" s="257" t="n"/>
      <c r="AK56" s="240" t="n"/>
      <c r="AL56" s="226" t="n">
        <v>1.26</v>
      </c>
      <c r="AM56" s="267" t="n">
        <v>80</v>
      </c>
      <c r="AN56" s="277" t="n">
        <v>500</v>
      </c>
      <c r="AO56" s="267" t="n">
        <v>120</v>
      </c>
      <c r="AP56" s="277" t="n">
        <v>600</v>
      </c>
      <c r="AQ56" s="267" t="n">
        <v>140</v>
      </c>
      <c r="AR56" s="267" t="n">
        <v>178</v>
      </c>
      <c r="AS56" s="267" t="n">
        <v>178</v>
      </c>
      <c r="AT56" s="267" t="n">
        <v>215</v>
      </c>
      <c r="AU56" s="277" t="n">
        <v>600</v>
      </c>
      <c r="AV56" s="267" t="n">
        <v>260</v>
      </c>
      <c r="AW56" s="267" t="n">
        <v>500</v>
      </c>
      <c r="AX56" s="267" t="n">
        <v>278</v>
      </c>
      <c r="AY56" s="267" t="n">
        <v>323</v>
      </c>
      <c r="AZ56" s="267" t="n">
        <v>349</v>
      </c>
      <c r="BA56" s="267" t="n">
        <v>349</v>
      </c>
      <c r="BB56" s="267" t="n">
        <v>440</v>
      </c>
      <c r="BC56" s="302" t="n">
        <v>540</v>
      </c>
      <c r="BD56" s="303" t="n">
        <v>620</v>
      </c>
      <c r="BE56" s="269" t="n"/>
      <c r="BF56" s="269" t="n"/>
      <c r="BG56" s="313">
        <f>(BD56*AL56)*1.03</f>
        <v/>
      </c>
      <c r="BI56" s="241" t="inlineStr">
        <is>
          <t>x</t>
        </is>
      </c>
      <c r="BK56" s="236" t="n"/>
      <c r="BL56" s="236" t="inlineStr">
        <is>
          <t>Finish off Fabric</t>
        </is>
      </c>
      <c r="BM56" s="313">
        <f>(BN56*AL56)*1.03</f>
        <v/>
      </c>
      <c r="BN56" s="236">
        <f>BO56+BQ56</f>
        <v/>
      </c>
      <c r="BO56" s="236" t="n">
        <v>623</v>
      </c>
      <c r="BP56" s="15" t="n"/>
      <c r="BQ56" s="15" t="n"/>
      <c r="BR56" s="15" t="n"/>
      <c r="BS56" s="15" t="n"/>
      <c r="BT56" s="236" t="n"/>
      <c r="BU56" s="236" t="n"/>
      <c r="BV56" s="241" t="n"/>
    </row>
    <row customFormat="1" customHeight="1" ht="15" r="57" s="15">
      <c r="A57" s="321" t="inlineStr">
        <is>
          <t>K999951204-1010103347-CHARLES</t>
        </is>
      </c>
      <c r="B57" s="250" t="inlineStr">
        <is>
          <t>K999951204</t>
        </is>
      </c>
      <c r="C57" s="250" t="inlineStr">
        <is>
          <t>K999951204</t>
        </is>
      </c>
      <c r="D57" s="250" t="n"/>
      <c r="E57" s="250" t="inlineStr">
        <is>
          <t>K999951204</t>
        </is>
      </c>
      <c r="F57" s="250" t="inlineStr">
        <is>
          <t>K999951204</t>
        </is>
      </c>
      <c r="G57" s="250" t="inlineStr">
        <is>
          <t>K999951204</t>
        </is>
      </c>
      <c r="H57" s="250" t="inlineStr">
        <is>
          <t>K999951204</t>
        </is>
      </c>
      <c r="I57" s="250" t="inlineStr">
        <is>
          <t>K999951204</t>
        </is>
      </c>
      <c r="J57" s="250" t="inlineStr">
        <is>
          <t>K999951204</t>
        </is>
      </c>
      <c r="K57" s="230" t="n">
        <v>1010103347</v>
      </c>
      <c r="L57" s="250" t="n">
        <v>1010103347</v>
      </c>
      <c r="M57" s="230" t="n">
        <v>1010103347</v>
      </c>
      <c r="N57" s="230" t="n">
        <v>1010103347</v>
      </c>
      <c r="O57" s="230" t="n">
        <v>1010103347</v>
      </c>
      <c r="P57" s="230" t="n">
        <v>1010103347</v>
      </c>
      <c r="Q57" s="230" t="n">
        <v>1010103347</v>
      </c>
      <c r="R57" s="230" t="n">
        <v>1010103347</v>
      </c>
      <c r="S57" s="230" t="n">
        <v>1010103347</v>
      </c>
      <c r="T57" s="230" t="n">
        <v>1010103347</v>
      </c>
      <c r="U57" s="237" t="n"/>
      <c r="V57" s="237" t="inlineStr">
        <is>
          <t>C/O</t>
        </is>
      </c>
      <c r="W57" s="228" t="inlineStr">
        <is>
          <t>CHARLES</t>
        </is>
      </c>
      <c r="X57" s="228" t="inlineStr">
        <is>
          <t>BLACK RINSE</t>
        </is>
      </c>
      <c r="Y57" s="248" t="inlineStr">
        <is>
          <t>CALIK</t>
        </is>
      </c>
      <c r="Z57" s="248" t="inlineStr">
        <is>
          <t>D7924O022 Pinus</t>
        </is>
      </c>
      <c r="AA57" s="248" t="n"/>
      <c r="AB57" s="226" t="inlineStr">
        <is>
          <t>ROYAL CORE BLACK</t>
        </is>
      </c>
      <c r="AC57" s="228" t="inlineStr">
        <is>
          <t>Core</t>
        </is>
      </c>
      <c r="AD57" s="228" t="inlineStr">
        <is>
          <t>JEANS</t>
        </is>
      </c>
      <c r="AE57" s="238" t="inlineStr">
        <is>
          <t>MEN</t>
        </is>
      </c>
      <c r="AF57" s="239" t="inlineStr">
        <is>
          <t>ARTLAB</t>
        </is>
      </c>
      <c r="AG57" s="239" t="inlineStr">
        <is>
          <t>INTERWASHING</t>
        </is>
      </c>
      <c r="AH57" s="306" t="n"/>
      <c r="AI57" s="229" t="inlineStr">
        <is>
          <t>5 / 147</t>
        </is>
      </c>
      <c r="AJ57" s="257" t="n"/>
      <c r="AK57" s="240" t="n"/>
      <c r="AL57" s="226" t="n">
        <v>1.35</v>
      </c>
      <c r="AM57" s="267" t="n">
        <v>16</v>
      </c>
      <c r="AN57" s="277" t="n">
        <v>400</v>
      </c>
      <c r="AO57" s="267" t="n">
        <v>28</v>
      </c>
      <c r="AP57" s="277" t="n">
        <v>400</v>
      </c>
      <c r="AQ57" s="267" t="n">
        <v>28</v>
      </c>
      <c r="AR57" s="267" t="n">
        <v>42</v>
      </c>
      <c r="AS57" s="267" t="n">
        <v>42</v>
      </c>
      <c r="AT57" s="267" t="n">
        <v>63</v>
      </c>
      <c r="AU57" s="277" t="n">
        <v>0</v>
      </c>
      <c r="AV57" s="267" t="n">
        <v>86</v>
      </c>
      <c r="AW57" s="267" t="n">
        <v>0</v>
      </c>
      <c r="AX57" s="267" t="n">
        <v>86</v>
      </c>
      <c r="AY57" s="267" t="n">
        <v>138</v>
      </c>
      <c r="AZ57" s="267" t="n">
        <v>283</v>
      </c>
      <c r="BA57" s="267" t="n">
        <v>286</v>
      </c>
      <c r="BB57" s="267" t="n">
        <v>286</v>
      </c>
      <c r="BC57" s="302" t="n">
        <v>286</v>
      </c>
      <c r="BD57" s="269">
        <f>BC57</f>
        <v/>
      </c>
      <c r="BE57" s="269" t="n">
        <v>232</v>
      </c>
      <c r="BF57" s="269" t="inlineStr">
        <is>
          <t>check stock</t>
        </is>
      </c>
      <c r="BG57" s="313">
        <f>(BD57*AL57)*1.03</f>
        <v/>
      </c>
      <c r="BH57" s="236" t="n">
        <v>6500</v>
      </c>
      <c r="BI57" s="241" t="inlineStr">
        <is>
          <t>x</t>
        </is>
      </c>
      <c r="BK57" s="236" t="inlineStr">
        <is>
          <t>Stock Calik</t>
        </is>
      </c>
      <c r="BL57" s="269" t="inlineStr">
        <is>
          <t>ETD ASAP!</t>
        </is>
      </c>
      <c r="BM57" s="313">
        <f>(BN57*AL57)*1.03</f>
        <v/>
      </c>
      <c r="BN57" s="236">
        <f>BO57+BQ57</f>
        <v/>
      </c>
      <c r="BO57" s="236" t="n">
        <v>324</v>
      </c>
      <c r="BP57" s="15" t="n"/>
      <c r="BQ57" s="15" t="n"/>
      <c r="BR57" s="15" t="n"/>
      <c r="BS57" s="15" t="n"/>
      <c r="BT57" s="236" t="inlineStr">
        <is>
          <t>MISSING</t>
        </is>
      </c>
      <c r="BU57" s="236" t="n"/>
      <c r="BV57" s="241" t="n"/>
    </row>
    <row customFormat="1" customHeight="1" ht="15" r="58" s="15">
      <c r="A58" s="321" t="inlineStr">
        <is>
          <t>K999901305-2010102421-CHRISTINA</t>
        </is>
      </c>
      <c r="B58" s="250" t="inlineStr">
        <is>
          <t>K999901305</t>
        </is>
      </c>
      <c r="C58" s="250" t="inlineStr">
        <is>
          <t>K999901305</t>
        </is>
      </c>
      <c r="D58" s="250" t="n"/>
      <c r="E58" s="250" t="inlineStr">
        <is>
          <t>K999901305</t>
        </is>
      </c>
      <c r="F58" s="250" t="inlineStr">
        <is>
          <t>K999901305</t>
        </is>
      </c>
      <c r="G58" s="250" t="inlineStr">
        <is>
          <t>K999901305</t>
        </is>
      </c>
      <c r="H58" s="250" t="inlineStr">
        <is>
          <t>K999901305</t>
        </is>
      </c>
      <c r="I58" s="250" t="inlineStr">
        <is>
          <t>K999901305</t>
        </is>
      </c>
      <c r="J58" s="250" t="inlineStr">
        <is>
          <t>K999901305</t>
        </is>
      </c>
      <c r="K58" s="230" t="n">
        <v>2010102421</v>
      </c>
      <c r="L58" s="250" t="n">
        <v>2010102421</v>
      </c>
      <c r="M58" s="230" t="n">
        <v>2010102421</v>
      </c>
      <c r="N58" s="230" t="n">
        <v>2010102421</v>
      </c>
      <c r="O58" s="230" t="n">
        <v>2010102421</v>
      </c>
      <c r="P58" s="230" t="n">
        <v>2010102421</v>
      </c>
      <c r="Q58" s="230" t="n">
        <v>2010102421</v>
      </c>
      <c r="R58" s="230" t="n">
        <v>2010102421</v>
      </c>
      <c r="S58" s="230" t="n">
        <v>2010102421</v>
      </c>
      <c r="T58" s="230" t="n">
        <v>2010102421</v>
      </c>
      <c r="U58" s="237" t="n"/>
      <c r="V58" s="237" t="inlineStr">
        <is>
          <t>C/O</t>
        </is>
      </c>
      <c r="W58" s="228" t="inlineStr">
        <is>
          <t>CHRISTINA</t>
        </is>
      </c>
      <c r="X58" s="228" t="inlineStr">
        <is>
          <t>BLACK RINSE</t>
        </is>
      </c>
      <c r="Y58" s="248" t="inlineStr">
        <is>
          <t>CALIK</t>
        </is>
      </c>
      <c r="Z58" s="248" t="inlineStr">
        <is>
          <t>D7924O022 Pinus</t>
        </is>
      </c>
      <c r="AA58" s="248" t="n"/>
      <c r="AB58" s="226" t="inlineStr">
        <is>
          <t>ROYAL CORE BLACK</t>
        </is>
      </c>
      <c r="AC58" s="228" t="inlineStr">
        <is>
          <t>Core</t>
        </is>
      </c>
      <c r="AD58" s="228" t="inlineStr">
        <is>
          <t>JEANS</t>
        </is>
      </c>
      <c r="AE58" s="238" t="inlineStr">
        <is>
          <t>WOMEN</t>
        </is>
      </c>
      <c r="AF58" s="239" t="inlineStr">
        <is>
          <t>ARTLAB</t>
        </is>
      </c>
      <c r="AG58" s="239" t="inlineStr">
        <is>
          <t>INTERWASHING</t>
        </is>
      </c>
      <c r="AH58" s="306" t="n"/>
      <c r="AI58" s="229" t="inlineStr">
        <is>
          <t>5 / 147</t>
        </is>
      </c>
      <c r="AJ58" s="257" t="n"/>
      <c r="AK58" s="240" t="n"/>
      <c r="AL58" s="226" t="n">
        <v>1.12</v>
      </c>
      <c r="AM58" s="267" t="n">
        <v>11</v>
      </c>
      <c r="AN58" s="277" t="n">
        <v>400</v>
      </c>
      <c r="AO58" s="267" t="n">
        <v>11</v>
      </c>
      <c r="AP58" s="277" t="n">
        <v>400</v>
      </c>
      <c r="AQ58" s="267" t="n">
        <v>28</v>
      </c>
      <c r="AR58" s="267" t="n">
        <v>28</v>
      </c>
      <c r="AS58" s="267" t="n">
        <v>28</v>
      </c>
      <c r="AT58" s="267" t="n">
        <v>76</v>
      </c>
      <c r="AU58" s="277" t="n">
        <v>0</v>
      </c>
      <c r="AV58" s="267" t="n">
        <v>118</v>
      </c>
      <c r="AW58" s="267" t="n">
        <v>0</v>
      </c>
      <c r="AX58" s="267" t="n">
        <v>173</v>
      </c>
      <c r="AY58" s="267" t="n">
        <v>249</v>
      </c>
      <c r="AZ58" s="267" t="n">
        <v>269</v>
      </c>
      <c r="BA58" s="267" t="n">
        <v>279</v>
      </c>
      <c r="BB58" s="267" t="n">
        <v>279</v>
      </c>
      <c r="BC58" s="302" t="n">
        <v>579</v>
      </c>
      <c r="BD58" s="269">
        <f>BC58</f>
        <v/>
      </c>
      <c r="BE58" s="269" t="n">
        <v>240</v>
      </c>
      <c r="BF58" s="269" t="inlineStr">
        <is>
          <t>check stock</t>
        </is>
      </c>
      <c r="BG58" s="313">
        <f>(BD58*AL58)*1.03</f>
        <v/>
      </c>
      <c r="BH58" s="236" t="n"/>
      <c r="BI58" s="241" t="n">
        <v>42831</v>
      </c>
      <c r="BJ58" s="236" t="n">
        <v>4000</v>
      </c>
      <c r="BK58" s="241" t="n">
        <v>42904</v>
      </c>
      <c r="BL58" s="269" t="inlineStr">
        <is>
          <t>ETD ASAP!</t>
        </is>
      </c>
      <c r="BM58" s="313">
        <f>(BN58*AL58)*1.03</f>
        <v/>
      </c>
      <c r="BN58" s="236">
        <f>BO58+BQ58</f>
        <v/>
      </c>
      <c r="BO58" s="236" t="n">
        <v>543</v>
      </c>
      <c r="BP58" s="15" t="n"/>
      <c r="BQ58" s="15" t="n"/>
      <c r="BR58" s="15" t="n"/>
      <c r="BS58" s="15" t="n"/>
      <c r="BT58" s="236" t="inlineStr">
        <is>
          <t>MISSING</t>
        </is>
      </c>
      <c r="BU58" s="236" t="n"/>
      <c r="BV58" s="241" t="n"/>
    </row>
    <row customFormat="1" customHeight="1" ht="15" r="59" s="15">
      <c r="A59" s="321" t="inlineStr">
        <is>
          <t>K999901207-2010102789-DIDO</t>
        </is>
      </c>
      <c r="B59" s="250" t="inlineStr">
        <is>
          <t>K999901207</t>
        </is>
      </c>
      <c r="C59" s="250" t="inlineStr">
        <is>
          <t>K999901207</t>
        </is>
      </c>
      <c r="D59" s="250" t="n"/>
      <c r="E59" s="250" t="inlineStr">
        <is>
          <t>K999901207</t>
        </is>
      </c>
      <c r="F59" s="250" t="inlineStr">
        <is>
          <t>K999901207</t>
        </is>
      </c>
      <c r="G59" s="250" t="inlineStr">
        <is>
          <t>K999901207</t>
        </is>
      </c>
      <c r="H59" s="250" t="inlineStr">
        <is>
          <t>K999901207</t>
        </is>
      </c>
      <c r="I59" s="250" t="inlineStr">
        <is>
          <t>K999901207</t>
        </is>
      </c>
      <c r="J59" s="250" t="inlineStr">
        <is>
          <t>K999901207</t>
        </is>
      </c>
      <c r="K59" s="230" t="n">
        <v>2010102789</v>
      </c>
      <c r="L59" s="250" t="n">
        <v>2010102789</v>
      </c>
      <c r="M59" s="230" t="n">
        <v>2010102789</v>
      </c>
      <c r="N59" s="230" t="n">
        <v>2010102789</v>
      </c>
      <c r="O59" s="230" t="n">
        <v>2010102789</v>
      </c>
      <c r="P59" s="230" t="n">
        <v>2010102789</v>
      </c>
      <c r="Q59" s="230" t="n">
        <v>2010102789</v>
      </c>
      <c r="R59" s="230" t="n">
        <v>2010102789</v>
      </c>
      <c r="S59" s="230" t="n">
        <v>2010102789</v>
      </c>
      <c r="T59" s="230" t="n">
        <v>2010102789</v>
      </c>
      <c r="U59" s="237" t="n"/>
      <c r="V59" s="237" t="inlineStr">
        <is>
          <t>C/O</t>
        </is>
      </c>
      <c r="W59" s="228" t="inlineStr">
        <is>
          <t>DIDO</t>
        </is>
      </c>
      <c r="X59" s="228" t="inlineStr">
        <is>
          <t>BLACK RINSE</t>
        </is>
      </c>
      <c r="Y59" s="248" t="inlineStr">
        <is>
          <t>CALIK</t>
        </is>
      </c>
      <c r="Z59" s="248" t="inlineStr">
        <is>
          <t>D7924O022 Pinus</t>
        </is>
      </c>
      <c r="AA59" s="248" t="n"/>
      <c r="AB59" s="226" t="inlineStr">
        <is>
          <t>ROYAL CORE BLACK</t>
        </is>
      </c>
      <c r="AC59" s="228" t="inlineStr">
        <is>
          <t>Core</t>
        </is>
      </c>
      <c r="AD59" s="228" t="inlineStr">
        <is>
          <t>JEANS</t>
        </is>
      </c>
      <c r="AE59" s="238" t="inlineStr">
        <is>
          <t>WOMEN</t>
        </is>
      </c>
      <c r="AF59" s="239" t="inlineStr">
        <is>
          <t>ARTLAB</t>
        </is>
      </c>
      <c r="AG59" s="239" t="inlineStr">
        <is>
          <t>INTERWASHING</t>
        </is>
      </c>
      <c r="AH59" s="306" t="n"/>
      <c r="AI59" s="229" t="inlineStr">
        <is>
          <t>5 / 147</t>
        </is>
      </c>
      <c r="AJ59" s="257" t="n"/>
      <c r="AK59" s="240" t="n"/>
      <c r="AL59" s="274" t="n">
        <v>1.25</v>
      </c>
      <c r="AM59" s="267" t="n">
        <v>9</v>
      </c>
      <c r="AN59" s="277" t="n">
        <v>250</v>
      </c>
      <c r="AO59" s="267" t="n">
        <v>9</v>
      </c>
      <c r="AP59" s="277" t="n">
        <v>250</v>
      </c>
      <c r="AQ59" s="267" t="n">
        <v>51</v>
      </c>
      <c r="AR59" s="267" t="n">
        <v>61</v>
      </c>
      <c r="AS59" s="267" t="n">
        <v>61</v>
      </c>
      <c r="AT59" s="267" t="n">
        <v>167</v>
      </c>
      <c r="AU59" s="277" t="n">
        <v>0</v>
      </c>
      <c r="AV59" s="267" t="n">
        <v>219</v>
      </c>
      <c r="AW59" s="267" t="n">
        <v>0</v>
      </c>
      <c r="AX59" s="267" t="n">
        <v>262</v>
      </c>
      <c r="AY59" s="267" t="n">
        <v>304</v>
      </c>
      <c r="AZ59" s="267" t="n">
        <v>351</v>
      </c>
      <c r="BA59" s="267" t="n">
        <v>383</v>
      </c>
      <c r="BB59" s="267" t="n">
        <v>389</v>
      </c>
      <c r="BC59" s="302" t="n">
        <v>539</v>
      </c>
      <c r="BD59" s="269">
        <f>BC59</f>
        <v/>
      </c>
      <c r="BE59" s="269" t="n"/>
      <c r="BF59" s="269" t="n"/>
      <c r="BG59" s="313">
        <f>(BD59*AL59)*1.03</f>
        <v/>
      </c>
      <c r="BI59" s="241" t="inlineStr">
        <is>
          <t>x</t>
        </is>
      </c>
      <c r="BK59" s="236" t="n"/>
      <c r="BM59" s="313">
        <f>(BN59*AL59)*1.03</f>
        <v/>
      </c>
      <c r="BN59" s="236">
        <f>BO59+BQ59</f>
        <v/>
      </c>
      <c r="BO59" s="236" t="n">
        <v>689</v>
      </c>
      <c r="BP59" s="15" t="n"/>
      <c r="BQ59" s="15" t="n"/>
      <c r="BR59" s="15" t="n"/>
      <c r="BS59" s="15" t="n"/>
      <c r="BT59" s="236" t="inlineStr">
        <is>
          <t>MISSING</t>
        </is>
      </c>
      <c r="BU59" s="236" t="n"/>
      <c r="BV59" s="241" t="n"/>
    </row>
    <row customFormat="1" customHeight="1" ht="15" r="60" s="15">
      <c r="A60" s="321" t="inlineStr">
        <is>
          <t>K999951104-1010103343-JAMES</t>
        </is>
      </c>
      <c r="B60" s="250" t="inlineStr">
        <is>
          <t>K999951104</t>
        </is>
      </c>
      <c r="C60" s="250" t="inlineStr">
        <is>
          <t>K999951104</t>
        </is>
      </c>
      <c r="D60" s="250" t="n"/>
      <c r="E60" s="250" t="inlineStr">
        <is>
          <t>K999951104</t>
        </is>
      </c>
      <c r="F60" s="250" t="inlineStr">
        <is>
          <t>K999951104</t>
        </is>
      </c>
      <c r="G60" s="250" t="inlineStr">
        <is>
          <t>K999951104</t>
        </is>
      </c>
      <c r="H60" s="300" t="e">
        <v>#N/A</v>
      </c>
      <c r="I60" s="300" t="e">
        <v>#N/A</v>
      </c>
      <c r="J60" s="300" t="e">
        <v>#N/A</v>
      </c>
      <c r="K60" s="230" t="n">
        <v>1010103343</v>
      </c>
      <c r="L60" s="250" t="n">
        <v>1010103343</v>
      </c>
      <c r="M60" s="230" t="n">
        <v>1010103343</v>
      </c>
      <c r="N60" s="230" t="n">
        <v>1010103343</v>
      </c>
      <c r="O60" s="230" t="n">
        <v>1010103343</v>
      </c>
      <c r="P60" s="230" t="n">
        <v>1010103343</v>
      </c>
      <c r="Q60" s="301" t="e">
        <v>#N/A</v>
      </c>
      <c r="R60" s="301" t="e">
        <v>#N/A</v>
      </c>
      <c r="S60" s="301" t="e">
        <v>#N/A</v>
      </c>
      <c r="T60" s="230" t="n">
        <v>1010103343</v>
      </c>
      <c r="U60" s="237" t="n"/>
      <c r="V60" s="237" t="inlineStr">
        <is>
          <t>C/O</t>
        </is>
      </c>
      <c r="W60" s="228" t="inlineStr">
        <is>
          <t>JAMES</t>
        </is>
      </c>
      <c r="X60" s="228" t="inlineStr">
        <is>
          <t>BLACK RINSE</t>
        </is>
      </c>
      <c r="Y60" s="248" t="inlineStr">
        <is>
          <t>CALIK</t>
        </is>
      </c>
      <c r="Z60" s="248" t="inlineStr">
        <is>
          <t>D7924O022 Pinus</t>
        </is>
      </c>
      <c r="AA60" s="248" t="n"/>
      <c r="AB60" s="226" t="inlineStr">
        <is>
          <t>ROYAL CORE BLACK</t>
        </is>
      </c>
      <c r="AC60" s="228" t="inlineStr">
        <is>
          <t>Core</t>
        </is>
      </c>
      <c r="AD60" s="228" t="inlineStr">
        <is>
          <t>JEANS</t>
        </is>
      </c>
      <c r="AE60" s="238" t="inlineStr">
        <is>
          <t>MEN</t>
        </is>
      </c>
      <c r="AF60" s="239" t="inlineStr">
        <is>
          <t>ARTLAB</t>
        </is>
      </c>
      <c r="AG60" s="239" t="inlineStr">
        <is>
          <t>INTERWASHING</t>
        </is>
      </c>
      <c r="AH60" s="306" t="n"/>
      <c r="AI60" s="229" t="inlineStr">
        <is>
          <t>5 / 147</t>
        </is>
      </c>
      <c r="AJ60" s="257" t="n"/>
      <c r="AK60" s="240" t="n"/>
      <c r="AL60" s="226" t="n">
        <v>1.25</v>
      </c>
      <c r="AM60" s="267" t="n"/>
      <c r="AN60" s="277" t="n">
        <v>0</v>
      </c>
      <c r="AO60" s="267" t="n"/>
      <c r="AP60" s="277" t="n">
        <v>0</v>
      </c>
      <c r="AQ60" s="267" t="n"/>
      <c r="AR60" s="267" t="n"/>
      <c r="AS60" s="267" t="n">
        <v>0</v>
      </c>
      <c r="AT60" s="267" t="n">
        <v>8</v>
      </c>
      <c r="AU60" s="277" t="n">
        <v>0</v>
      </c>
      <c r="AV60" s="267" t="n">
        <v>19</v>
      </c>
      <c r="AW60" s="267" t="n">
        <v>0</v>
      </c>
      <c r="AX60" s="267" t="n">
        <v>19</v>
      </c>
      <c r="AY60" s="267" t="n">
        <v>19</v>
      </c>
      <c r="AZ60" s="267" t="n">
        <v>19</v>
      </c>
      <c r="BA60" s="267" t="n">
        <v>19</v>
      </c>
      <c r="BB60" s="267" t="n">
        <v>19</v>
      </c>
      <c r="BC60" s="302" t="n">
        <v>0</v>
      </c>
      <c r="BD60" s="269" t="n">
        <v>0</v>
      </c>
      <c r="BE60" s="269" t="n">
        <v>160</v>
      </c>
      <c r="BF60" s="269" t="inlineStr">
        <is>
          <t>check stock</t>
        </is>
      </c>
      <c r="BG60" s="313">
        <f>(BD60*AL60)*1.03</f>
        <v/>
      </c>
      <c r="BH60" s="236" t="n"/>
      <c r="BI60" s="241" t="inlineStr">
        <is>
          <t>x</t>
        </is>
      </c>
      <c r="BJ60" s="236" t="n"/>
      <c r="BK60" s="241" t="n"/>
      <c r="BL60" s="307" t="n"/>
      <c r="BM60" s="313">
        <f>(BN60*AL60)*1.03</f>
        <v/>
      </c>
      <c r="BN60" s="236">
        <f>BO60+BQ60</f>
        <v/>
      </c>
      <c r="BO60" s="236" t="n">
        <v>0</v>
      </c>
      <c r="BP60" s="15" t="n"/>
      <c r="BQ60" s="15" t="n"/>
      <c r="BR60" s="15" t="n"/>
      <c r="BS60" s="15" t="n"/>
      <c r="BT60" s="15" t="n"/>
      <c r="BU60" s="236" t="n"/>
      <c r="BV60" s="241" t="n"/>
    </row>
    <row customFormat="1" customHeight="1" ht="15" r="61" s="15">
      <c r="A61" s="321" t="inlineStr">
        <is>
          <t>K999951304-1010103351-JOHN</t>
        </is>
      </c>
      <c r="B61" s="250" t="inlineStr">
        <is>
          <t>K999951304</t>
        </is>
      </c>
      <c r="C61" s="250" t="inlineStr">
        <is>
          <t>K999951304</t>
        </is>
      </c>
      <c r="D61" s="250" t="n"/>
      <c r="E61" s="250" t="inlineStr">
        <is>
          <t>K999951304</t>
        </is>
      </c>
      <c r="F61" s="250" t="inlineStr">
        <is>
          <t>K999951304</t>
        </is>
      </c>
      <c r="G61" s="250" t="inlineStr">
        <is>
          <t>K999951304</t>
        </is>
      </c>
      <c r="H61" s="250" t="inlineStr">
        <is>
          <t>K999951304</t>
        </is>
      </c>
      <c r="I61" s="250" t="inlineStr">
        <is>
          <t>K999951304</t>
        </is>
      </c>
      <c r="J61" s="250" t="inlineStr">
        <is>
          <t>K999951304</t>
        </is>
      </c>
      <c r="K61" s="230" t="n">
        <v>1010103351</v>
      </c>
      <c r="L61" s="250" t="n">
        <v>1010103351</v>
      </c>
      <c r="M61" s="230" t="n">
        <v>1010103351</v>
      </c>
      <c r="N61" s="230" t="n">
        <v>1010103351</v>
      </c>
      <c r="O61" s="230" t="n">
        <v>1010103351</v>
      </c>
      <c r="P61" s="230" t="n">
        <v>1010103351</v>
      </c>
      <c r="Q61" s="230" t="n">
        <v>1010103351</v>
      </c>
      <c r="R61" s="230" t="n">
        <v>1010103351</v>
      </c>
      <c r="S61" s="230" t="n">
        <v>1010103351</v>
      </c>
      <c r="T61" s="230" t="n">
        <v>1010103351</v>
      </c>
      <c r="U61" s="237" t="inlineStr">
        <is>
          <t>MAW</t>
        </is>
      </c>
      <c r="V61" s="237" t="inlineStr">
        <is>
          <t>C/O</t>
        </is>
      </c>
      <c r="W61" s="228" t="inlineStr">
        <is>
          <t>JOHN</t>
        </is>
      </c>
      <c r="X61" s="228" t="inlineStr">
        <is>
          <t>BLACK RINSE</t>
        </is>
      </c>
      <c r="Y61" s="248" t="inlineStr">
        <is>
          <t>CALIK</t>
        </is>
      </c>
      <c r="Z61" s="248" t="inlineStr">
        <is>
          <t>D7924O022 Pinus</t>
        </is>
      </c>
      <c r="AA61" s="248" t="n"/>
      <c r="AB61" s="226" t="inlineStr">
        <is>
          <t>ROYAL CORE BLACK</t>
        </is>
      </c>
      <c r="AC61" s="228" t="inlineStr">
        <is>
          <t>Core</t>
        </is>
      </c>
      <c r="AD61" s="228" t="inlineStr">
        <is>
          <t>JEANS</t>
        </is>
      </c>
      <c r="AE61" s="238" t="inlineStr">
        <is>
          <t>MEN</t>
        </is>
      </c>
      <c r="AF61" s="239" t="inlineStr">
        <is>
          <t>ARTLAB</t>
        </is>
      </c>
      <c r="AG61" s="239" t="inlineStr">
        <is>
          <t>INTERWASHING</t>
        </is>
      </c>
      <c r="AH61" s="306" t="n"/>
      <c r="AI61" s="229" t="inlineStr">
        <is>
          <t>5 / 147</t>
        </is>
      </c>
      <c r="AJ61" s="257" t="n"/>
      <c r="AK61" s="240" t="n"/>
      <c r="AL61" s="226" t="n">
        <v>1.3</v>
      </c>
      <c r="AM61" s="267" t="n">
        <v>265</v>
      </c>
      <c r="AN61" s="277" t="n">
        <v>500</v>
      </c>
      <c r="AO61" s="267" t="n">
        <v>265</v>
      </c>
      <c r="AP61" s="277" t="n">
        <v>500</v>
      </c>
      <c r="AQ61" s="267" t="n">
        <v>270</v>
      </c>
      <c r="AR61" s="267" t="n">
        <v>295</v>
      </c>
      <c r="AS61" s="267" t="n">
        <v>295</v>
      </c>
      <c r="AT61" s="267" t="n">
        <v>309</v>
      </c>
      <c r="AU61" s="277" t="n">
        <v>0</v>
      </c>
      <c r="AV61" s="267" t="n">
        <v>364</v>
      </c>
      <c r="AW61" s="267" t="n">
        <v>0</v>
      </c>
      <c r="AX61" s="267" t="n">
        <v>375</v>
      </c>
      <c r="AY61" s="267" t="n">
        <v>388</v>
      </c>
      <c r="AZ61" s="267" t="n">
        <v>401</v>
      </c>
      <c r="BA61" s="267" t="n">
        <v>447</v>
      </c>
      <c r="BB61" s="267" t="n">
        <v>447</v>
      </c>
      <c r="BC61" s="302" t="n">
        <v>947</v>
      </c>
      <c r="BD61" s="269">
        <f>BC61</f>
        <v/>
      </c>
      <c r="BE61" s="269" t="n">
        <v>365</v>
      </c>
      <c r="BF61" s="269" t="inlineStr">
        <is>
          <t>check stock</t>
        </is>
      </c>
      <c r="BG61" s="313">
        <f>(BD61*AL61)*1.03</f>
        <v/>
      </c>
      <c r="BH61" s="236" t="n"/>
      <c r="BI61" s="241" t="inlineStr">
        <is>
          <t>x</t>
        </is>
      </c>
      <c r="BJ61" s="236" t="n"/>
      <c r="BK61" s="241" t="n"/>
      <c r="BL61" s="236" t="n"/>
      <c r="BM61" s="313">
        <f>(BN61*AL61)*1.03</f>
        <v/>
      </c>
      <c r="BN61" s="236">
        <f>BO61+BQ61</f>
        <v/>
      </c>
      <c r="BO61" s="236" t="n">
        <v>369</v>
      </c>
      <c r="BP61" s="15" t="n"/>
      <c r="BQ61" s="15" t="n"/>
      <c r="BR61" s="15" t="n"/>
      <c r="BS61" s="15" t="n"/>
      <c r="BT61" s="236" t="inlineStr">
        <is>
          <t>MISSING</t>
        </is>
      </c>
      <c r="BU61" s="236" t="n"/>
      <c r="BV61" s="241" t="n"/>
    </row>
    <row customFormat="1" customHeight="1" ht="15" r="62" s="15">
      <c r="A62" s="321" t="inlineStr">
        <is>
          <t>K999901105-2010102408-JUNO</t>
        </is>
      </c>
      <c r="B62" s="250" t="inlineStr">
        <is>
          <t>K999901105</t>
        </is>
      </c>
      <c r="C62" s="250" t="inlineStr">
        <is>
          <t>K999901105</t>
        </is>
      </c>
      <c r="D62" s="250" t="n"/>
      <c r="E62" s="250" t="inlineStr">
        <is>
          <t>K999901105</t>
        </is>
      </c>
      <c r="F62" s="250" t="inlineStr">
        <is>
          <t>K999901105</t>
        </is>
      </c>
      <c r="G62" s="250" t="inlineStr">
        <is>
          <t>K999901105</t>
        </is>
      </c>
      <c r="H62" s="250" t="inlineStr">
        <is>
          <t>K999901105</t>
        </is>
      </c>
      <c r="I62" s="250" t="inlineStr">
        <is>
          <t>K999901105</t>
        </is>
      </c>
      <c r="J62" s="250" t="inlineStr">
        <is>
          <t>K999901105</t>
        </is>
      </c>
      <c r="K62" s="230" t="n">
        <v>2010102408</v>
      </c>
      <c r="L62" s="250" t="n">
        <v>2010102408</v>
      </c>
      <c r="M62" s="230" t="n">
        <v>2010102408</v>
      </c>
      <c r="N62" s="230" t="n">
        <v>2010102408</v>
      </c>
      <c r="O62" s="230" t="n">
        <v>2010102408</v>
      </c>
      <c r="P62" s="230" t="n">
        <v>2010102408</v>
      </c>
      <c r="Q62" s="230" t="n">
        <v>2010102408</v>
      </c>
      <c r="R62" s="230" t="n">
        <v>2010102408</v>
      </c>
      <c r="S62" s="230" t="n">
        <v>2010102408</v>
      </c>
      <c r="T62" s="230" t="n">
        <v>2010102408</v>
      </c>
      <c r="U62" s="237" t="n"/>
      <c r="V62" s="237" t="inlineStr">
        <is>
          <t>C/O</t>
        </is>
      </c>
      <c r="W62" s="228" t="inlineStr">
        <is>
          <t>JUNO</t>
        </is>
      </c>
      <c r="X62" s="228" t="inlineStr">
        <is>
          <t>BLACK RINSE</t>
        </is>
      </c>
      <c r="Y62" s="248" t="inlineStr">
        <is>
          <t>CALIK</t>
        </is>
      </c>
      <c r="Z62" s="248" t="inlineStr">
        <is>
          <t>D7924O022 Pinus</t>
        </is>
      </c>
      <c r="AA62" s="248" t="n"/>
      <c r="AB62" s="226" t="inlineStr">
        <is>
          <t>ROYAL CORE BLACK</t>
        </is>
      </c>
      <c r="AC62" s="228" t="inlineStr">
        <is>
          <t>Core</t>
        </is>
      </c>
      <c r="AD62" s="228" t="inlineStr">
        <is>
          <t>JEANS</t>
        </is>
      </c>
      <c r="AE62" s="238" t="inlineStr">
        <is>
          <t>WOMEN</t>
        </is>
      </c>
      <c r="AF62" s="239" t="inlineStr">
        <is>
          <t>ARTLAB</t>
        </is>
      </c>
      <c r="AG62" s="239" t="inlineStr">
        <is>
          <t>INTERWASHING</t>
        </is>
      </c>
      <c r="AH62" s="306" t="n"/>
      <c r="AI62" s="229" t="inlineStr">
        <is>
          <t>5 / 147</t>
        </is>
      </c>
      <c r="AJ62" s="257" t="n"/>
      <c r="AK62" s="240" t="n"/>
      <c r="AL62" s="226" t="n">
        <v>1.1</v>
      </c>
      <c r="AM62" s="267" t="n">
        <v>11</v>
      </c>
      <c r="AN62" s="277" t="n">
        <v>400</v>
      </c>
      <c r="AO62" s="267" t="n">
        <v>37</v>
      </c>
      <c r="AP62" s="277" t="n">
        <v>400</v>
      </c>
      <c r="AQ62" s="267" t="n">
        <v>56</v>
      </c>
      <c r="AR62" s="267" t="n">
        <v>84</v>
      </c>
      <c r="AS62" s="267" t="n">
        <v>84</v>
      </c>
      <c r="AT62" s="267" t="n">
        <v>143</v>
      </c>
      <c r="AU62" s="277" t="n">
        <v>0</v>
      </c>
      <c r="AV62" s="267" t="n">
        <v>165</v>
      </c>
      <c r="AW62" s="267" t="n">
        <v>0</v>
      </c>
      <c r="AX62" s="267" t="n">
        <v>192</v>
      </c>
      <c r="AY62" s="267" t="n">
        <v>241</v>
      </c>
      <c r="AZ62" s="267" t="n">
        <v>270</v>
      </c>
      <c r="BA62" s="267" t="n">
        <v>304</v>
      </c>
      <c r="BB62" s="267" t="n">
        <v>304</v>
      </c>
      <c r="BC62" s="302" t="n">
        <v>604</v>
      </c>
      <c r="BD62" s="269">
        <f>BC62</f>
        <v/>
      </c>
      <c r="BE62" s="269" t="n">
        <v>662</v>
      </c>
      <c r="BF62" s="269" t="inlineStr">
        <is>
          <t>check stock</t>
        </is>
      </c>
      <c r="BG62" s="313">
        <f>(BD62*AL62)*1.03</f>
        <v/>
      </c>
      <c r="BH62" s="236" t="n"/>
      <c r="BI62" s="241" t="inlineStr">
        <is>
          <t>x</t>
        </is>
      </c>
      <c r="BJ62" s="236" t="n"/>
      <c r="BK62" s="241" t="n"/>
      <c r="BL62" s="269" t="inlineStr">
        <is>
          <t>ETD ASAP!</t>
        </is>
      </c>
      <c r="BM62" s="313">
        <f>(BN62*AL62)*1.03</f>
        <v/>
      </c>
      <c r="BN62" s="236">
        <f>BO62+BQ62</f>
        <v/>
      </c>
      <c r="BO62" s="236" t="n">
        <v>195</v>
      </c>
      <c r="BP62" s="15" t="n"/>
      <c r="BQ62" s="236" t="n">
        <v>192</v>
      </c>
      <c r="BR62" s="15" t="n"/>
      <c r="BS62" s="15" t="n"/>
      <c r="BT62" s="236" t="inlineStr">
        <is>
          <t>MISSING</t>
        </is>
      </c>
      <c r="BU62" s="236" t="n"/>
      <c r="BV62" s="241" t="n"/>
    </row>
    <row customFormat="1" customHeight="1" ht="15" r="63" s="15">
      <c r="A63" s="321" t="inlineStr">
        <is>
          <t>K170701120-2010102854-JUNO HIGH</t>
        </is>
      </c>
      <c r="B63" s="250" t="inlineStr">
        <is>
          <t>K170701120</t>
        </is>
      </c>
      <c r="C63" s="250" t="inlineStr">
        <is>
          <t>K170701120</t>
        </is>
      </c>
      <c r="D63" s="250" t="n"/>
      <c r="E63" s="250" t="inlineStr">
        <is>
          <t>K170701120</t>
        </is>
      </c>
      <c r="F63" s="250" t="n"/>
      <c r="G63" s="250" t="n"/>
      <c r="H63" s="250" t="n"/>
      <c r="I63" s="250" t="n"/>
      <c r="J63" s="250" t="n"/>
      <c r="K63" s="230" t="n">
        <v>2010102854</v>
      </c>
      <c r="L63" s="250" t="n">
        <v>2010102854</v>
      </c>
      <c r="M63" s="230" t="n"/>
      <c r="N63" s="230" t="n"/>
      <c r="O63" s="230" t="n"/>
      <c r="P63" s="230" t="n"/>
      <c r="Q63" s="230" t="n"/>
      <c r="R63" s="230" t="n"/>
      <c r="S63" s="230" t="n"/>
      <c r="T63" s="230" t="n">
        <v>2010102854</v>
      </c>
      <c r="U63" s="237" t="n"/>
      <c r="V63" s="237" t="n"/>
      <c r="W63" s="228" t="inlineStr">
        <is>
          <t>JUNO HIGH</t>
        </is>
      </c>
      <c r="X63" s="228" t="inlineStr">
        <is>
          <t>BLACK RINSE</t>
        </is>
      </c>
      <c r="Y63" s="248" t="inlineStr">
        <is>
          <t>CALIK</t>
        </is>
      </c>
      <c r="Z63" s="248" t="inlineStr">
        <is>
          <t>D7924O022 Pinus</t>
        </is>
      </c>
      <c r="AA63" s="248" t="n"/>
      <c r="AB63" s="226" t="inlineStr">
        <is>
          <t>SEASONAL BLACK</t>
        </is>
      </c>
      <c r="AC63" s="228" t="n"/>
      <c r="AD63" s="228" t="inlineStr">
        <is>
          <t>JEANS</t>
        </is>
      </c>
      <c r="AE63" s="238" t="inlineStr">
        <is>
          <t>WOMEN</t>
        </is>
      </c>
      <c r="AF63" s="239" t="inlineStr">
        <is>
          <t>ARTLAB</t>
        </is>
      </c>
      <c r="AG63" s="239" t="inlineStr">
        <is>
          <t>INTERWASHING</t>
        </is>
      </c>
      <c r="AH63" s="306" t="n"/>
      <c r="AI63" s="229" t="inlineStr">
        <is>
          <t>5 / 147</t>
        </is>
      </c>
      <c r="AJ63" s="257" t="n"/>
      <c r="AK63" s="240" t="n"/>
      <c r="AL63" s="274" t="n">
        <v>1.5</v>
      </c>
      <c r="AM63" s="267" t="n"/>
      <c r="AN63" s="277" t="n"/>
      <c r="AO63" s="267" t="n"/>
      <c r="AP63" s="277" t="n"/>
      <c r="AQ63" s="267" t="n"/>
      <c r="AR63" s="267" t="n"/>
      <c r="AS63" s="267" t="n"/>
      <c r="AT63" s="267" t="n"/>
      <c r="AU63" s="277" t="n"/>
      <c r="AV63" s="267" t="n"/>
      <c r="AW63" s="267" t="n"/>
      <c r="AX63" s="267" t="n"/>
      <c r="AY63" s="267" t="n"/>
      <c r="AZ63" s="267" t="n">
        <v>0</v>
      </c>
      <c r="BA63" s="267" t="n">
        <v>112</v>
      </c>
      <c r="BB63" s="267" t="n">
        <v>112</v>
      </c>
      <c r="BC63" s="302" t="n">
        <v>192</v>
      </c>
      <c r="BD63" s="269">
        <f>BC63</f>
        <v/>
      </c>
      <c r="BE63" s="269" t="n"/>
      <c r="BF63" s="269" t="n"/>
      <c r="BG63" s="313">
        <f>(BD63*AL63)*1.03</f>
        <v/>
      </c>
      <c r="BH63" s="236" t="n"/>
      <c r="BI63" s="241" t="inlineStr">
        <is>
          <t>x</t>
        </is>
      </c>
      <c r="BJ63" s="236" t="n"/>
      <c r="BK63" s="241" t="n"/>
      <c r="BL63" s="236" t="n"/>
      <c r="BM63" s="313">
        <f>(BN63*AL63)*1.03</f>
        <v/>
      </c>
      <c r="BN63" s="236">
        <f>BO63+BQ63</f>
        <v/>
      </c>
      <c r="BO63" s="236" t="n">
        <v>192</v>
      </c>
      <c r="BP63" s="15" t="n"/>
      <c r="BQ63" s="15" t="n"/>
      <c r="BR63" s="15" t="n"/>
      <c r="BS63" s="15" t="n"/>
      <c r="BT63" s="236" t="inlineStr">
        <is>
          <t>MISSING</t>
        </is>
      </c>
      <c r="BU63" s="236" t="n"/>
      <c r="BV63" s="241" t="n"/>
    </row>
    <row customFormat="1" customHeight="1" ht="15" r="64" s="15">
      <c r="A64" s="321" t="inlineStr">
        <is>
          <t>K999951203-1010103346-CHARLES</t>
        </is>
      </c>
      <c r="B64" s="250" t="inlineStr">
        <is>
          <t>K999951203</t>
        </is>
      </c>
      <c r="C64" s="250" t="inlineStr">
        <is>
          <t>K999951203</t>
        </is>
      </c>
      <c r="D64" s="250" t="n"/>
      <c r="E64" s="250" t="inlineStr">
        <is>
          <t>K999951203</t>
        </is>
      </c>
      <c r="F64" s="250" t="inlineStr">
        <is>
          <t>K999951203</t>
        </is>
      </c>
      <c r="G64" s="250" t="inlineStr">
        <is>
          <t>K999951203</t>
        </is>
      </c>
      <c r="H64" s="250" t="inlineStr">
        <is>
          <t>K999951203</t>
        </is>
      </c>
      <c r="I64" s="250" t="inlineStr">
        <is>
          <t>K999951203</t>
        </is>
      </c>
      <c r="J64" s="300" t="e">
        <v>#N/A</v>
      </c>
      <c r="K64" s="230" t="n">
        <v>1010103346</v>
      </c>
      <c r="L64" s="250" t="n">
        <v>1010103346</v>
      </c>
      <c r="M64" s="230" t="n">
        <v>1010103346</v>
      </c>
      <c r="N64" s="230" t="n">
        <v>1010103346</v>
      </c>
      <c r="O64" s="230" t="n">
        <v>1010103346</v>
      </c>
      <c r="P64" s="230" t="n">
        <v>1010103346</v>
      </c>
      <c r="Q64" s="230" t="n">
        <v>1010103346</v>
      </c>
      <c r="R64" s="230" t="n">
        <v>1010103346</v>
      </c>
      <c r="S64" s="301" t="e">
        <v>#N/A</v>
      </c>
      <c r="T64" s="230" t="n">
        <v>1010103346</v>
      </c>
      <c r="U64" s="237" t="n"/>
      <c r="V64" s="237" t="inlineStr">
        <is>
          <t>C/O</t>
        </is>
      </c>
      <c r="W64" s="228" t="inlineStr">
        <is>
          <t>CHARLES</t>
        </is>
      </c>
      <c r="X64" s="228" t="inlineStr">
        <is>
          <t>BLACK WORN IN</t>
        </is>
      </c>
      <c r="Y64" s="248" t="inlineStr">
        <is>
          <t>CALIK</t>
        </is>
      </c>
      <c r="Z64" s="248" t="inlineStr">
        <is>
          <t>D7924O022 Pinus</t>
        </is>
      </c>
      <c r="AA64" s="248" t="n"/>
      <c r="AB64" s="226" t="inlineStr">
        <is>
          <t>ROYAL CORE BLACK</t>
        </is>
      </c>
      <c r="AC64" s="228" t="inlineStr">
        <is>
          <t>Core</t>
        </is>
      </c>
      <c r="AD64" s="228" t="inlineStr">
        <is>
          <t>JEANS</t>
        </is>
      </c>
      <c r="AE64" s="238" t="inlineStr">
        <is>
          <t>MEN</t>
        </is>
      </c>
      <c r="AF64" s="239" t="inlineStr">
        <is>
          <t>ARTLAB</t>
        </is>
      </c>
      <c r="AG64" s="239" t="inlineStr">
        <is>
          <t>INTERWASHING</t>
        </is>
      </c>
      <c r="AH64" s="306" t="n"/>
      <c r="AI64" s="229" t="inlineStr">
        <is>
          <t>5 / 147</t>
        </is>
      </c>
      <c r="AJ64" s="257" t="n"/>
      <c r="AK64" s="240" t="n"/>
      <c r="AL64" s="226" t="n">
        <v>1.37</v>
      </c>
      <c r="AM64" s="267" t="n"/>
      <c r="AN64" s="277" t="n">
        <v>500</v>
      </c>
      <c r="AO64" s="267" t="n">
        <v>12</v>
      </c>
      <c r="AP64" s="277" t="n">
        <v>500</v>
      </c>
      <c r="AQ64" s="267" t="n">
        <v>24</v>
      </c>
      <c r="AR64" s="267" t="n">
        <v>37</v>
      </c>
      <c r="AS64" s="267" t="n">
        <v>37</v>
      </c>
      <c r="AT64" s="267" t="n">
        <v>37</v>
      </c>
      <c r="AU64" s="277" t="n">
        <v>0</v>
      </c>
      <c r="AV64" s="267" t="n">
        <v>37</v>
      </c>
      <c r="AW64" s="267" t="n">
        <v>0</v>
      </c>
      <c r="AX64" s="267" t="n">
        <v>37</v>
      </c>
      <c r="AY64" s="267" t="n">
        <v>64</v>
      </c>
      <c r="AZ64" s="267" t="n">
        <v>64</v>
      </c>
      <c r="BA64" s="267" t="n">
        <v>64</v>
      </c>
      <c r="BB64" s="267" t="n">
        <v>64</v>
      </c>
      <c r="BC64" s="302" t="n">
        <v>64</v>
      </c>
      <c r="BD64" s="269">
        <f>BC64</f>
        <v/>
      </c>
      <c r="BE64" s="269" t="n">
        <v>357</v>
      </c>
      <c r="BF64" s="269" t="inlineStr">
        <is>
          <t>check stock</t>
        </is>
      </c>
      <c r="BG64" s="313">
        <f>(BD64*AL64)*1.03</f>
        <v/>
      </c>
      <c r="BH64" s="236" t="n"/>
      <c r="BI64" s="241" t="inlineStr">
        <is>
          <t>x</t>
        </is>
      </c>
      <c r="BJ64" s="236" t="n"/>
      <c r="BK64" s="241" t="n"/>
      <c r="BL64" s="236" t="n"/>
      <c r="BM64" s="313">
        <f>(BN64*AL64)*1.03</f>
        <v/>
      </c>
      <c r="BN64" s="236">
        <f>BO64+BQ64</f>
        <v/>
      </c>
      <c r="BO64" s="236" t="n">
        <v>0</v>
      </c>
      <c r="BP64" s="15" t="n"/>
      <c r="BQ64" s="15" t="n"/>
      <c r="BR64" s="15" t="n"/>
      <c r="BS64" s="15" t="n"/>
      <c r="BT64" s="15" t="n"/>
      <c r="BU64" s="236" t="n"/>
      <c r="BV64" s="241" t="n"/>
    </row>
    <row customFormat="1" customHeight="1" ht="15" r="65" s="15">
      <c r="A65" s="321" t="inlineStr">
        <is>
          <t>K999901304-2010102415-CHRISTINA</t>
        </is>
      </c>
      <c r="B65" s="250" t="inlineStr">
        <is>
          <t>K999901304</t>
        </is>
      </c>
      <c r="C65" s="250" t="inlineStr">
        <is>
          <t>K999901304</t>
        </is>
      </c>
      <c r="D65" s="250" t="n"/>
      <c r="E65" s="250" t="inlineStr">
        <is>
          <t>K999901304</t>
        </is>
      </c>
      <c r="F65" s="250" t="inlineStr">
        <is>
          <t>K999901304</t>
        </is>
      </c>
      <c r="G65" s="250" t="inlineStr">
        <is>
          <t>K999901304</t>
        </is>
      </c>
      <c r="H65" s="300" t="e">
        <v>#N/A</v>
      </c>
      <c r="I65" s="300" t="e">
        <v>#N/A</v>
      </c>
      <c r="J65" s="300" t="e">
        <v>#N/A</v>
      </c>
      <c r="K65" s="230" t="n">
        <v>2010102415</v>
      </c>
      <c r="L65" s="250" t="n">
        <v>2010102415</v>
      </c>
      <c r="M65" s="230" t="n">
        <v>2010102415</v>
      </c>
      <c r="N65" s="230" t="n">
        <v>2010102415</v>
      </c>
      <c r="O65" s="230" t="n">
        <v>2010102415</v>
      </c>
      <c r="P65" s="230" t="n">
        <v>2010102415</v>
      </c>
      <c r="Q65" s="301" t="e">
        <v>#N/A</v>
      </c>
      <c r="R65" s="301" t="e">
        <v>#N/A</v>
      </c>
      <c r="S65" s="301" t="e">
        <v>#N/A</v>
      </c>
      <c r="T65" s="230" t="n">
        <v>2010102415</v>
      </c>
      <c r="U65" s="237" t="n"/>
      <c r="V65" s="237" t="inlineStr">
        <is>
          <t>C/O</t>
        </is>
      </c>
      <c r="W65" s="228" t="inlineStr">
        <is>
          <t>CHRISTINA</t>
        </is>
      </c>
      <c r="X65" s="228" t="inlineStr">
        <is>
          <t>BLACK WORN IN</t>
        </is>
      </c>
      <c r="Y65" s="248" t="inlineStr">
        <is>
          <t>CALIK</t>
        </is>
      </c>
      <c r="Z65" s="248" t="inlineStr">
        <is>
          <t>D7924O022 Pinus</t>
        </is>
      </c>
      <c r="AA65" s="248" t="n"/>
      <c r="AB65" s="226" t="inlineStr">
        <is>
          <t>ROYAL CORE BLACK</t>
        </is>
      </c>
      <c r="AC65" s="228" t="inlineStr">
        <is>
          <t>Core</t>
        </is>
      </c>
      <c r="AD65" s="228" t="inlineStr">
        <is>
          <t>JEANS</t>
        </is>
      </c>
      <c r="AE65" s="238" t="inlineStr">
        <is>
          <t>WOMEN</t>
        </is>
      </c>
      <c r="AF65" s="239" t="inlineStr">
        <is>
          <t>ARTLAB</t>
        </is>
      </c>
      <c r="AG65" s="239" t="inlineStr">
        <is>
          <t>INTERWASHING</t>
        </is>
      </c>
      <c r="AH65" s="306" t="n"/>
      <c r="AI65" s="229" t="inlineStr">
        <is>
          <t>5 / 147</t>
        </is>
      </c>
      <c r="AJ65" s="257" t="n"/>
      <c r="AK65" s="240" t="n"/>
      <c r="AL65" s="226" t="n">
        <v>1.15</v>
      </c>
      <c r="AM65" s="267" t="n"/>
      <c r="AN65" s="277" t="n">
        <v>300</v>
      </c>
      <c r="AO65" s="267" t="n"/>
      <c r="AP65" s="277" t="n">
        <v>300</v>
      </c>
      <c r="AQ65" s="267" t="n"/>
      <c r="AR65" s="267" t="n"/>
      <c r="AS65" s="267" t="n">
        <v>0</v>
      </c>
      <c r="AT65" s="267" t="n">
        <v>0</v>
      </c>
      <c r="AU65" s="277" t="n">
        <v>0</v>
      </c>
      <c r="AV65" s="267" t="n">
        <v>7</v>
      </c>
      <c r="AW65" s="267" t="n">
        <v>0</v>
      </c>
      <c r="AX65" s="267" t="n">
        <v>7</v>
      </c>
      <c r="AY65" s="267" t="n">
        <v>36</v>
      </c>
      <c r="AZ65" s="267" t="n">
        <v>36</v>
      </c>
      <c r="BA65" s="267" t="n">
        <v>44</v>
      </c>
      <c r="BB65" s="267" t="n">
        <v>44</v>
      </c>
      <c r="BC65" s="302" t="n">
        <v>44</v>
      </c>
      <c r="BD65" s="269">
        <f>BC65</f>
        <v/>
      </c>
      <c r="BE65" s="269" t="n">
        <v>350</v>
      </c>
      <c r="BF65" s="269" t="inlineStr">
        <is>
          <t>check stock</t>
        </is>
      </c>
      <c r="BG65" s="313">
        <f>(BD65*AL65)*1.03</f>
        <v/>
      </c>
      <c r="BH65" s="236" t="n"/>
      <c r="BI65" s="241" t="inlineStr">
        <is>
          <t>x</t>
        </is>
      </c>
      <c r="BJ65" s="236" t="n"/>
      <c r="BK65" s="241" t="n"/>
      <c r="BL65" s="236" t="n"/>
      <c r="BM65" s="313">
        <f>(BN65*AL65)*1.03</f>
        <v/>
      </c>
      <c r="BN65" s="236">
        <f>BO65+BQ65</f>
        <v/>
      </c>
      <c r="BO65" s="236" t="n">
        <v>0</v>
      </c>
      <c r="BP65" s="15" t="n"/>
      <c r="BQ65" s="15" t="n"/>
      <c r="BR65" s="15" t="n"/>
      <c r="BS65" s="15" t="n"/>
      <c r="BT65" s="15" t="n"/>
      <c r="BU65" s="236" t="n"/>
      <c r="BV65" s="241" t="n"/>
    </row>
    <row customFormat="1" customHeight="1" ht="15" r="66" s="15">
      <c r="A66" s="321" t="inlineStr">
        <is>
          <t>K999951103-1010103342-JAMES</t>
        </is>
      </c>
      <c r="B66" s="250" t="inlineStr">
        <is>
          <t>K999951103</t>
        </is>
      </c>
      <c r="C66" s="315" t="inlineStr">
        <is>
          <t>NO SO</t>
        </is>
      </c>
      <c r="D66" s="250" t="n"/>
      <c r="E66" s="250" t="inlineStr">
        <is>
          <t>K999951103</t>
        </is>
      </c>
      <c r="F66" s="250" t="inlineStr">
        <is>
          <t>K999951103</t>
        </is>
      </c>
      <c r="G66" s="250" t="inlineStr">
        <is>
          <t>K999951103</t>
        </is>
      </c>
      <c r="H66" s="300" t="e">
        <v>#N/A</v>
      </c>
      <c r="I66" s="300" t="e">
        <v>#N/A</v>
      </c>
      <c r="J66" s="300" t="e">
        <v>#N/A</v>
      </c>
      <c r="K66" s="230" t="n">
        <v>1010103342</v>
      </c>
      <c r="L66" s="250" t="n">
        <v>1010103342</v>
      </c>
      <c r="M66" s="230" t="n">
        <v>1010103342</v>
      </c>
      <c r="N66" s="230" t="n">
        <v>1010103342</v>
      </c>
      <c r="O66" s="230" t="n">
        <v>1010103342</v>
      </c>
      <c r="P66" s="230" t="n">
        <v>1010103342</v>
      </c>
      <c r="Q66" s="301" t="e">
        <v>#N/A</v>
      </c>
      <c r="R66" s="301" t="e">
        <v>#N/A</v>
      </c>
      <c r="S66" s="301" t="e">
        <v>#N/A</v>
      </c>
      <c r="T66" s="315" t="inlineStr">
        <is>
          <t>NO SO</t>
        </is>
      </c>
      <c r="U66" s="237" t="n"/>
      <c r="V66" s="237" t="inlineStr">
        <is>
          <t>C/O</t>
        </is>
      </c>
      <c r="W66" s="228" t="inlineStr">
        <is>
          <t>JAMES</t>
        </is>
      </c>
      <c r="X66" s="228" t="inlineStr">
        <is>
          <t>BLACK WORN IN</t>
        </is>
      </c>
      <c r="Y66" s="248" t="inlineStr">
        <is>
          <t>CALIK</t>
        </is>
      </c>
      <c r="Z66" s="248" t="inlineStr">
        <is>
          <t>D7924O022 Pinus</t>
        </is>
      </c>
      <c r="AA66" s="248" t="n"/>
      <c r="AB66" s="226" t="inlineStr">
        <is>
          <t>ROYAL CORE BLACK</t>
        </is>
      </c>
      <c r="AC66" s="228" t="inlineStr">
        <is>
          <t>Core</t>
        </is>
      </c>
      <c r="AD66" s="228" t="inlineStr">
        <is>
          <t>JEANS</t>
        </is>
      </c>
      <c r="AE66" s="238" t="inlineStr">
        <is>
          <t>MEN</t>
        </is>
      </c>
      <c r="AF66" s="239" t="inlineStr">
        <is>
          <t>ARTLAB</t>
        </is>
      </c>
      <c r="AG66" s="239" t="inlineStr">
        <is>
          <t>INTERWASHING</t>
        </is>
      </c>
      <c r="AH66" s="306" t="n"/>
      <c r="AI66" s="229" t="inlineStr">
        <is>
          <t>5 / 147</t>
        </is>
      </c>
      <c r="AJ66" s="257" t="n"/>
      <c r="AK66" s="240" t="n"/>
      <c r="AL66" s="226" t="n">
        <v>1.26</v>
      </c>
      <c r="AM66" s="267" t="n"/>
      <c r="AN66" s="277" t="n">
        <v>0</v>
      </c>
      <c r="AO66" s="267" t="n"/>
      <c r="AP66" s="277" t="n">
        <v>0</v>
      </c>
      <c r="AQ66" s="267" t="n"/>
      <c r="AR66" s="267" t="n"/>
      <c r="AS66" s="267" t="n">
        <v>0</v>
      </c>
      <c r="AT66" s="267" t="n">
        <v>0</v>
      </c>
      <c r="AU66" s="277" t="n">
        <v>0</v>
      </c>
      <c r="AV66" s="267" t="n">
        <v>0</v>
      </c>
      <c r="AW66" s="267" t="n">
        <v>0</v>
      </c>
      <c r="AX66" s="267" t="n">
        <v>0</v>
      </c>
      <c r="AY66" s="267" t="n">
        <v>0</v>
      </c>
      <c r="AZ66" s="267" t="n">
        <v>0</v>
      </c>
      <c r="BA66" s="267" t="n">
        <v>0</v>
      </c>
      <c r="BB66" s="267" t="n">
        <v>0</v>
      </c>
      <c r="BC66" s="302" t="n">
        <v>0</v>
      </c>
      <c r="BD66" s="269">
        <f>BC66</f>
        <v/>
      </c>
      <c r="BE66" s="269" t="n">
        <v>100</v>
      </c>
      <c r="BF66" s="269" t="inlineStr">
        <is>
          <t>check stock</t>
        </is>
      </c>
      <c r="BG66" s="313">
        <f>(BD66*AL66)*1.03</f>
        <v/>
      </c>
      <c r="BH66" s="236" t="n"/>
      <c r="BI66" s="241" t="inlineStr">
        <is>
          <t>x</t>
        </is>
      </c>
      <c r="BJ66" s="236" t="n"/>
      <c r="BK66" s="241" t="n"/>
      <c r="BL66" s="236" t="n"/>
      <c r="BM66" s="313">
        <f>(BN66*AL66)*1.03</f>
        <v/>
      </c>
      <c r="BN66" s="236">
        <f>BO66+BQ66</f>
        <v/>
      </c>
      <c r="BO66" s="236" t="n">
        <v>0</v>
      </c>
      <c r="BP66" s="15" t="n"/>
      <c r="BQ66" s="15" t="n"/>
      <c r="BR66" s="15" t="n"/>
      <c r="BS66" s="15" t="n"/>
      <c r="BT66" s="15" t="n"/>
      <c r="BU66" s="236" t="n"/>
      <c r="BV66" s="241" t="n"/>
    </row>
    <row customFormat="1" customHeight="1" ht="15" r="67" s="15">
      <c r="A67" s="321" t="inlineStr">
        <is>
          <t>K999951303-1010103350-JOHN</t>
        </is>
      </c>
      <c r="B67" s="250" t="inlineStr">
        <is>
          <t>K999951303</t>
        </is>
      </c>
      <c r="C67" s="250" t="inlineStr">
        <is>
          <t>K999951303</t>
        </is>
      </c>
      <c r="D67" s="250" t="n"/>
      <c r="E67" s="250" t="inlineStr">
        <is>
          <t>K999951303</t>
        </is>
      </c>
      <c r="F67" s="250" t="inlineStr">
        <is>
          <t>K999951303</t>
        </is>
      </c>
      <c r="G67" s="250" t="inlineStr">
        <is>
          <t>K999951303</t>
        </is>
      </c>
      <c r="H67" s="250" t="inlineStr">
        <is>
          <t>K999951303</t>
        </is>
      </c>
      <c r="I67" s="250" t="inlineStr">
        <is>
          <t>K999951303</t>
        </is>
      </c>
      <c r="J67" s="300" t="e">
        <v>#N/A</v>
      </c>
      <c r="K67" s="230" t="n">
        <v>1010103350</v>
      </c>
      <c r="L67" s="250" t="n">
        <v>1010103350</v>
      </c>
      <c r="M67" s="230" t="n">
        <v>1010103350</v>
      </c>
      <c r="N67" s="230" t="n">
        <v>1010103350</v>
      </c>
      <c r="O67" s="230" t="n">
        <v>1010103350</v>
      </c>
      <c r="P67" s="230" t="n">
        <v>1010103350</v>
      </c>
      <c r="Q67" s="230" t="n">
        <v>1010103350</v>
      </c>
      <c r="R67" s="230" t="n">
        <v>1010103350</v>
      </c>
      <c r="S67" s="301" t="e">
        <v>#N/A</v>
      </c>
      <c r="T67" s="230" t="n">
        <v>1010103350</v>
      </c>
      <c r="U67" s="237" t="n"/>
      <c r="V67" s="237" t="inlineStr">
        <is>
          <t>C/O</t>
        </is>
      </c>
      <c r="W67" s="228" t="inlineStr">
        <is>
          <t>JOHN</t>
        </is>
      </c>
      <c r="X67" s="228" t="inlineStr">
        <is>
          <t>BLACK WORN IN</t>
        </is>
      </c>
      <c r="Y67" s="248" t="inlineStr">
        <is>
          <t>CALIK</t>
        </is>
      </c>
      <c r="Z67" s="248" t="inlineStr">
        <is>
          <t>D7924O022 Pinus</t>
        </is>
      </c>
      <c r="AA67" s="248" t="n"/>
      <c r="AB67" s="226" t="inlineStr">
        <is>
          <t>ROYAL CORE BLACK</t>
        </is>
      </c>
      <c r="AC67" s="228" t="inlineStr">
        <is>
          <t>Core</t>
        </is>
      </c>
      <c r="AD67" s="228" t="inlineStr">
        <is>
          <t>JEANS</t>
        </is>
      </c>
      <c r="AE67" s="238" t="inlineStr">
        <is>
          <t>MEN</t>
        </is>
      </c>
      <c r="AF67" s="239" t="inlineStr">
        <is>
          <t>ARTLAB</t>
        </is>
      </c>
      <c r="AG67" s="239" t="inlineStr">
        <is>
          <t>INTERWASHING</t>
        </is>
      </c>
      <c r="AH67" s="306" t="n"/>
      <c r="AI67" s="229" t="inlineStr">
        <is>
          <t>5 / 147</t>
        </is>
      </c>
      <c r="AJ67" s="257" t="n"/>
      <c r="AK67" s="240" t="n"/>
      <c r="AL67" s="226" t="n">
        <v>1.3</v>
      </c>
      <c r="AM67" s="267" t="n"/>
      <c r="AN67" s="277" t="n">
        <v>400</v>
      </c>
      <c r="AO67" s="267" t="n"/>
      <c r="AP67" s="277" t="n">
        <v>400</v>
      </c>
      <c r="AQ67" s="267" t="n">
        <v>26</v>
      </c>
      <c r="AR67" s="267" t="n">
        <v>51</v>
      </c>
      <c r="AS67" s="267" t="n">
        <v>51</v>
      </c>
      <c r="AT67" s="267" t="n">
        <v>60</v>
      </c>
      <c r="AU67" s="277" t="n">
        <v>0</v>
      </c>
      <c r="AV67" s="267" t="n">
        <v>112</v>
      </c>
      <c r="AW67" s="267" t="n">
        <v>0</v>
      </c>
      <c r="AX67" s="267" t="n">
        <v>112</v>
      </c>
      <c r="AY67" s="267" t="n">
        <v>183</v>
      </c>
      <c r="AZ67" s="267" t="n">
        <v>254</v>
      </c>
      <c r="BA67" s="267" t="n">
        <v>372</v>
      </c>
      <c r="BB67" s="267" t="n">
        <v>372</v>
      </c>
      <c r="BC67" s="302" t="n">
        <v>672</v>
      </c>
      <c r="BD67" s="269">
        <f>BC67</f>
        <v/>
      </c>
      <c r="BE67" s="269" t="n">
        <v>729</v>
      </c>
      <c r="BF67" s="269" t="inlineStr">
        <is>
          <t>check stock</t>
        </is>
      </c>
      <c r="BG67" s="313">
        <f>(BD67*AL67)*1.03</f>
        <v/>
      </c>
      <c r="BH67" s="236" t="n"/>
      <c r="BI67" s="241" t="inlineStr">
        <is>
          <t>x</t>
        </is>
      </c>
      <c r="BJ67" s="236" t="n"/>
      <c r="BK67" s="241" t="n"/>
      <c r="BL67" s="236" t="n"/>
      <c r="BM67" s="313">
        <f>(BN67*AL67)*1.03</f>
        <v/>
      </c>
      <c r="BN67" s="236">
        <f>BO67+BQ67</f>
        <v/>
      </c>
      <c r="BO67" s="236" t="n">
        <v>200</v>
      </c>
      <c r="BP67" s="15" t="n"/>
      <c r="BQ67" s="15" t="n"/>
      <c r="BR67" s="15" t="n"/>
      <c r="BS67" s="15" t="n"/>
      <c r="BT67" s="236" t="n"/>
      <c r="BU67" s="236" t="n"/>
      <c r="BV67" s="241" t="n"/>
    </row>
    <row customFormat="1" customHeight="1" ht="15" r="68" s="15">
      <c r="A68" s="321" t="inlineStr">
        <is>
          <t>K999901104-2010102407-JUNO</t>
        </is>
      </c>
      <c r="B68" s="250" t="inlineStr">
        <is>
          <t>K999901104</t>
        </is>
      </c>
      <c r="C68" s="250" t="inlineStr">
        <is>
          <t>K999901104</t>
        </is>
      </c>
      <c r="D68" s="250" t="n"/>
      <c r="E68" s="250" t="inlineStr">
        <is>
          <t>K999901104</t>
        </is>
      </c>
      <c r="F68" s="250" t="inlineStr">
        <is>
          <t>K999901104</t>
        </is>
      </c>
      <c r="G68" s="250" t="inlineStr">
        <is>
          <t>K999901104</t>
        </is>
      </c>
      <c r="H68" s="250" t="inlineStr">
        <is>
          <t>K999901104</t>
        </is>
      </c>
      <c r="I68" s="250" t="inlineStr">
        <is>
          <t>K999901104</t>
        </is>
      </c>
      <c r="J68" s="250" t="inlineStr">
        <is>
          <t>K999901104</t>
        </is>
      </c>
      <c r="K68" s="230" t="n">
        <v>2010102407</v>
      </c>
      <c r="L68" s="250" t="n">
        <v>2010102407</v>
      </c>
      <c r="M68" s="230" t="n">
        <v>2010102407</v>
      </c>
      <c r="N68" s="230" t="n">
        <v>2010102407</v>
      </c>
      <c r="O68" s="230" t="n">
        <v>2010102407</v>
      </c>
      <c r="P68" s="230" t="n">
        <v>2010102407</v>
      </c>
      <c r="Q68" s="230" t="n">
        <v>2010102407</v>
      </c>
      <c r="R68" s="230" t="n">
        <v>2010102407</v>
      </c>
      <c r="S68" s="230" t="n">
        <v>2010102407</v>
      </c>
      <c r="T68" s="230" t="n">
        <v>2010102407</v>
      </c>
      <c r="U68" s="237" t="n"/>
      <c r="V68" s="237" t="inlineStr">
        <is>
          <t>C/O</t>
        </is>
      </c>
      <c r="W68" s="228" t="inlineStr">
        <is>
          <t>JUNO</t>
        </is>
      </c>
      <c r="X68" s="228" t="inlineStr">
        <is>
          <t>BLACK WORN IN</t>
        </is>
      </c>
      <c r="Y68" s="248" t="inlineStr">
        <is>
          <t>CALIK</t>
        </is>
      </c>
      <c r="Z68" s="248" t="inlineStr">
        <is>
          <t>D7924O022 Pinus</t>
        </is>
      </c>
      <c r="AA68" s="248" t="n"/>
      <c r="AB68" s="226" t="inlineStr">
        <is>
          <t>ROYAL CORE BLACK</t>
        </is>
      </c>
      <c r="AC68" s="228" t="inlineStr">
        <is>
          <t>Core</t>
        </is>
      </c>
      <c r="AD68" s="228" t="inlineStr">
        <is>
          <t>JEANS</t>
        </is>
      </c>
      <c r="AE68" s="238" t="inlineStr">
        <is>
          <t>WOMEN</t>
        </is>
      </c>
      <c r="AF68" s="239" t="inlineStr">
        <is>
          <t>ARTLAB</t>
        </is>
      </c>
      <c r="AG68" s="239" t="inlineStr">
        <is>
          <t>INTERWASHING</t>
        </is>
      </c>
      <c r="AH68" s="306" t="n"/>
      <c r="AI68" s="229" t="inlineStr">
        <is>
          <t>5 / 147</t>
        </is>
      </c>
      <c r="AJ68" s="257" t="n"/>
      <c r="AK68" s="240" t="n"/>
      <c r="AL68" s="226" t="n">
        <v>1.16</v>
      </c>
      <c r="AM68" s="267" t="n">
        <v>10</v>
      </c>
      <c r="AN68" s="277" t="n">
        <v>400</v>
      </c>
      <c r="AO68" s="267" t="n">
        <v>10</v>
      </c>
      <c r="AP68" s="277" t="n">
        <v>400</v>
      </c>
      <c r="AQ68" s="267" t="n">
        <v>30</v>
      </c>
      <c r="AR68" s="267" t="n">
        <v>67</v>
      </c>
      <c r="AS68" s="267" t="n">
        <v>67</v>
      </c>
      <c r="AT68" s="267" t="n">
        <v>77</v>
      </c>
      <c r="AU68" s="277" t="n">
        <v>0</v>
      </c>
      <c r="AV68" s="267" t="n">
        <v>106</v>
      </c>
      <c r="AW68" s="267" t="n">
        <v>0</v>
      </c>
      <c r="AX68" s="267" t="n">
        <v>106</v>
      </c>
      <c r="AY68" s="267" t="n">
        <v>128</v>
      </c>
      <c r="AZ68" s="267" t="n">
        <v>229</v>
      </c>
      <c r="BA68" s="267" t="n">
        <v>263</v>
      </c>
      <c r="BB68" s="267" t="n">
        <v>263</v>
      </c>
      <c r="BC68" s="302" t="n">
        <v>263</v>
      </c>
      <c r="BD68" s="269">
        <f>BC68</f>
        <v/>
      </c>
      <c r="BE68" s="269" t="n">
        <v>962</v>
      </c>
      <c r="BF68" s="269" t="inlineStr">
        <is>
          <t>check stock</t>
        </is>
      </c>
      <c r="BG68" s="313">
        <f>(BD68*AL68)*1.03</f>
        <v/>
      </c>
      <c r="BI68" s="241" t="inlineStr">
        <is>
          <t>x</t>
        </is>
      </c>
      <c r="BK68" s="236" t="n"/>
      <c r="BM68" s="313">
        <f>(BN68*AL68)*1.03</f>
        <v/>
      </c>
      <c r="BN68" s="236">
        <f>BO68+BQ68</f>
        <v/>
      </c>
      <c r="BO68" s="236" t="n">
        <v>180</v>
      </c>
      <c r="BP68" s="15" t="n"/>
      <c r="BQ68" s="15" t="n"/>
      <c r="BR68" s="15" t="n"/>
      <c r="BS68" s="15" t="n"/>
      <c r="BT68" s="236" t="n"/>
      <c r="BU68" s="236" t="n"/>
      <c r="BV68" s="241" t="n"/>
    </row>
    <row customFormat="1" customHeight="1" ht="15" r="69" s="15">
      <c r="A69" s="321" t="inlineStr">
        <is>
          <t>K999951403-1010103354-RYAN</t>
        </is>
      </c>
      <c r="B69" s="250" t="inlineStr">
        <is>
          <t>K999951403</t>
        </is>
      </c>
      <c r="C69" s="250" t="inlineStr">
        <is>
          <t>K999951403</t>
        </is>
      </c>
      <c r="D69" s="250" t="n"/>
      <c r="E69" s="250" t="inlineStr">
        <is>
          <t>K999951403</t>
        </is>
      </c>
      <c r="F69" s="250" t="inlineStr">
        <is>
          <t>K999951403</t>
        </is>
      </c>
      <c r="G69" s="250" t="inlineStr">
        <is>
          <t>K999951403</t>
        </is>
      </c>
      <c r="H69" s="250" t="inlineStr">
        <is>
          <t>K999951403</t>
        </is>
      </c>
      <c r="I69" s="250" t="inlineStr">
        <is>
          <t>K999951403</t>
        </is>
      </c>
      <c r="J69" s="300" t="e">
        <v>#N/A</v>
      </c>
      <c r="K69" s="230" t="n">
        <v>1010103354</v>
      </c>
      <c r="L69" s="250" t="n">
        <v>1010103354</v>
      </c>
      <c r="M69" s="230" t="n">
        <v>1010103354</v>
      </c>
      <c r="N69" s="230" t="n">
        <v>1010103354</v>
      </c>
      <c r="O69" s="230" t="n">
        <v>1010103354</v>
      </c>
      <c r="P69" s="230" t="n">
        <v>1010103354</v>
      </c>
      <c r="Q69" s="230" t="n">
        <v>1010103354</v>
      </c>
      <c r="R69" s="230" t="n">
        <v>1010103354</v>
      </c>
      <c r="S69" s="301" t="e">
        <v>#N/A</v>
      </c>
      <c r="T69" s="230" t="n">
        <v>1010103354</v>
      </c>
      <c r="U69" s="237" t="n"/>
      <c r="V69" s="237" t="inlineStr">
        <is>
          <t>C/O</t>
        </is>
      </c>
      <c r="W69" s="228" t="inlineStr">
        <is>
          <t>RYAN</t>
        </is>
      </c>
      <c r="X69" s="228" t="inlineStr">
        <is>
          <t>BLACK WORN IN</t>
        </is>
      </c>
      <c r="Y69" s="248" t="inlineStr">
        <is>
          <t>CALIK</t>
        </is>
      </c>
      <c r="Z69" s="248" t="inlineStr">
        <is>
          <t>D7924O022 Pinus</t>
        </is>
      </c>
      <c r="AA69" s="248" t="n"/>
      <c r="AB69" s="226" t="inlineStr">
        <is>
          <t>ROYAL CORE BLACK</t>
        </is>
      </c>
      <c r="AC69" s="228" t="inlineStr">
        <is>
          <t>Core</t>
        </is>
      </c>
      <c r="AD69" s="228" t="inlineStr">
        <is>
          <t>JEANS</t>
        </is>
      </c>
      <c r="AE69" s="238" t="inlineStr">
        <is>
          <t>MEN</t>
        </is>
      </c>
      <c r="AF69" s="239" t="inlineStr">
        <is>
          <t>ARTLAB</t>
        </is>
      </c>
      <c r="AG69" s="239" t="inlineStr">
        <is>
          <t>INTERWASHING</t>
        </is>
      </c>
      <c r="AH69" s="306" t="n"/>
      <c r="AI69" s="229" t="inlineStr">
        <is>
          <t>5 / 147</t>
        </is>
      </c>
      <c r="AJ69" s="257" t="n"/>
      <c r="AK69" s="240" t="n"/>
      <c r="AL69" s="226" t="n">
        <v>1.32</v>
      </c>
      <c r="AM69" s="267" t="n"/>
      <c r="AN69" s="277" t="n">
        <v>0</v>
      </c>
      <c r="AO69" s="267" t="n">
        <v>38</v>
      </c>
      <c r="AP69" s="277" t="n">
        <v>300</v>
      </c>
      <c r="AQ69" s="267" t="n">
        <v>52</v>
      </c>
      <c r="AR69" s="267" t="n">
        <v>52</v>
      </c>
      <c r="AS69" s="267" t="n">
        <v>52</v>
      </c>
      <c r="AT69" s="267" t="n">
        <v>77</v>
      </c>
      <c r="AU69" s="277" t="n">
        <v>0</v>
      </c>
      <c r="AV69" s="267" t="n">
        <v>105</v>
      </c>
      <c r="AW69" s="267" t="n">
        <v>0</v>
      </c>
      <c r="AX69" s="267" t="n">
        <v>105</v>
      </c>
      <c r="AY69" s="267" t="n">
        <v>107</v>
      </c>
      <c r="AZ69" s="267" t="n">
        <v>115</v>
      </c>
      <c r="BA69" s="267" t="n">
        <v>120</v>
      </c>
      <c r="BB69" s="267" t="n">
        <v>131</v>
      </c>
      <c r="BC69" s="302" t="n">
        <v>131</v>
      </c>
      <c r="BD69" s="269">
        <f>BC69</f>
        <v/>
      </c>
      <c r="BE69" s="269" t="n">
        <v>417</v>
      </c>
      <c r="BF69" s="269" t="inlineStr">
        <is>
          <t>check stock</t>
        </is>
      </c>
      <c r="BG69" s="313">
        <f>(BD69*AL69)*1.03</f>
        <v/>
      </c>
      <c r="BI69" s="241" t="inlineStr">
        <is>
          <t>x</t>
        </is>
      </c>
      <c r="BK69" s="236" t="n"/>
      <c r="BM69" s="313">
        <f>(BN69*AL69)*1.03</f>
        <v/>
      </c>
      <c r="BN69" s="236">
        <f>BO69+BQ69</f>
        <v/>
      </c>
      <c r="BO69" s="236" t="n">
        <v>0</v>
      </c>
      <c r="BP69" s="15" t="n"/>
      <c r="BQ69" s="15" t="n"/>
      <c r="BR69" s="15" t="n"/>
      <c r="BS69" s="15" t="n"/>
      <c r="BT69" s="15" t="n"/>
      <c r="BU69" s="236" t="n"/>
      <c r="BV69" s="241" t="n"/>
    </row>
    <row customFormat="1" customHeight="1" ht="15" r="70" s="15">
      <c r="A70" s="321" t="inlineStr">
        <is>
          <t>K170701205-2010102711-CHRISTINA HIGH</t>
        </is>
      </c>
      <c r="B70" s="223" t="inlineStr">
        <is>
          <t>K170701205</t>
        </is>
      </c>
      <c r="C70" s="250" t="inlineStr">
        <is>
          <t>K170701205</t>
        </is>
      </c>
      <c r="D70" s="223" t="n"/>
      <c r="E70" s="250" t="inlineStr">
        <is>
          <t>K170701205</t>
        </is>
      </c>
      <c r="F70" s="250" t="inlineStr">
        <is>
          <t>K170701205</t>
        </is>
      </c>
      <c r="G70" s="250" t="inlineStr">
        <is>
          <t>K170701205</t>
        </is>
      </c>
      <c r="H70" s="250" t="inlineStr">
        <is>
          <t>K170701205</t>
        </is>
      </c>
      <c r="I70" s="250" t="inlineStr">
        <is>
          <t>K170701205</t>
        </is>
      </c>
      <c r="J70" s="300" t="e">
        <v>#N/A</v>
      </c>
      <c r="K70" s="230" t="n">
        <v>2010102711</v>
      </c>
      <c r="L70" s="250" t="n">
        <v>2010102711</v>
      </c>
      <c r="M70" s="230" t="n">
        <v>2010102711</v>
      </c>
      <c r="N70" s="230" t="n">
        <v>2010102711</v>
      </c>
      <c r="O70" s="230" t="n">
        <v>2010102711</v>
      </c>
      <c r="P70" s="230" t="n">
        <v>2010102711</v>
      </c>
      <c r="Q70" s="230" t="n">
        <v>2010102711</v>
      </c>
      <c r="R70" s="230" t="n">
        <v>2010102711</v>
      </c>
      <c r="S70" s="301" t="e">
        <v>#N/A</v>
      </c>
      <c r="T70" s="230" t="n">
        <v>2010102711</v>
      </c>
      <c r="U70" s="237" t="n"/>
      <c r="V70" s="237" t="n"/>
      <c r="W70" s="228" t="inlineStr">
        <is>
          <t>CHRISTINA HIGH</t>
        </is>
      </c>
      <c r="X70" s="228" t="inlineStr">
        <is>
          <t>FLAT GREY UNPICKED HEM</t>
        </is>
      </c>
      <c r="Y70" s="248" t="inlineStr">
        <is>
          <t>CALIK</t>
        </is>
      </c>
      <c r="Z70" s="248" t="inlineStr">
        <is>
          <t>D7924O022 Pinus</t>
        </is>
      </c>
      <c r="AA70" s="248" t="n"/>
      <c r="AB70" s="226" t="inlineStr">
        <is>
          <t>SEASONAL BLACK</t>
        </is>
      </c>
      <c r="AC70" s="228" t="n">
        <v>2</v>
      </c>
      <c r="AD70" s="228" t="inlineStr">
        <is>
          <t>JEANS</t>
        </is>
      </c>
      <c r="AE70" s="238" t="inlineStr">
        <is>
          <t>WOMEN</t>
        </is>
      </c>
      <c r="AF70" s="239" t="inlineStr">
        <is>
          <t>ARTLAB</t>
        </is>
      </c>
      <c r="AG70" s="239" t="inlineStr">
        <is>
          <t>INTERWASHING</t>
        </is>
      </c>
      <c r="AH70" s="306" t="n"/>
      <c r="AI70" s="229" t="inlineStr">
        <is>
          <t>5 / 147</t>
        </is>
      </c>
      <c r="AJ70" s="257" t="n"/>
      <c r="AK70" s="240" t="n"/>
      <c r="AL70" s="226" t="n">
        <v>1.5</v>
      </c>
      <c r="AM70" s="267" t="n"/>
      <c r="AN70" s="277" t="n">
        <v>300</v>
      </c>
      <c r="AO70" s="267" t="n"/>
      <c r="AP70" s="277" t="n">
        <v>300</v>
      </c>
      <c r="AQ70" s="267" t="n">
        <v>6</v>
      </c>
      <c r="AR70" s="267" t="n">
        <v>24</v>
      </c>
      <c r="AS70" s="267" t="n">
        <v>24</v>
      </c>
      <c r="AT70" s="267" t="n">
        <v>24</v>
      </c>
      <c r="AU70" s="277" t="n">
        <v>150</v>
      </c>
      <c r="AV70" s="267" t="n">
        <v>24</v>
      </c>
      <c r="AW70" s="267" t="n">
        <v>150</v>
      </c>
      <c r="AX70" s="267" t="n">
        <v>43</v>
      </c>
      <c r="AY70" s="267" t="n">
        <v>43</v>
      </c>
      <c r="AZ70" s="267" t="n">
        <v>67</v>
      </c>
      <c r="BA70" s="267" t="n">
        <v>67</v>
      </c>
      <c r="BB70" s="267" t="n">
        <v>136</v>
      </c>
      <c r="BC70" s="302" t="n">
        <v>166</v>
      </c>
      <c r="BD70" s="269">
        <f>BC70</f>
        <v/>
      </c>
      <c r="BE70" s="269" t="n"/>
      <c r="BF70" s="269" t="n"/>
      <c r="BG70" s="313">
        <f>(BD70*AL70)*1.03</f>
        <v/>
      </c>
      <c r="BH70" s="236" t="n"/>
      <c r="BI70" s="241" t="inlineStr">
        <is>
          <t>x</t>
        </is>
      </c>
      <c r="BJ70" s="236" t="n"/>
      <c r="BK70" s="241" t="n"/>
      <c r="BL70" s="236" t="n"/>
      <c r="BM70" s="313">
        <f>(BN70*AL70)*1.03</f>
        <v/>
      </c>
      <c r="BN70" s="236">
        <f>BO70+BQ70</f>
        <v/>
      </c>
      <c r="BO70" s="236" t="n">
        <v>183</v>
      </c>
      <c r="BP70" s="15" t="n"/>
      <c r="BQ70" s="15" t="n"/>
      <c r="BR70" s="15" t="n"/>
      <c r="BS70" s="15" t="n"/>
      <c r="BT70" s="236" t="n"/>
      <c r="BU70" s="236" t="n"/>
      <c r="BV70" s="241" t="n"/>
    </row>
    <row customFormat="1" customHeight="1" ht="15" r="71" s="15">
      <c r="A71" s="321" t="inlineStr">
        <is>
          <t>K170701202-2010102520-CHRISTINA</t>
        </is>
      </c>
      <c r="B71" s="250" t="inlineStr">
        <is>
          <t>K170701202</t>
        </is>
      </c>
      <c r="C71" s="314" t="inlineStr">
        <is>
          <t>K170101203</t>
        </is>
      </c>
      <c r="D71" s="250" t="n"/>
      <c r="E71" s="300" t="e">
        <v>#N/A</v>
      </c>
      <c r="F71" s="300" t="e">
        <v>#N/A</v>
      </c>
      <c r="G71" s="300" t="e">
        <v>#N/A</v>
      </c>
      <c r="H71" s="300" t="e">
        <v>#N/A</v>
      </c>
      <c r="I71" s="300" t="e">
        <v>#N/A</v>
      </c>
      <c r="J71" s="300" t="e">
        <v>#N/A</v>
      </c>
      <c r="K71" s="230" t="n">
        <v>2010102520</v>
      </c>
      <c r="L71" s="250" t="n">
        <v>2010102520</v>
      </c>
      <c r="M71" s="230" t="n">
        <v>2010102520</v>
      </c>
      <c r="N71" s="230" t="n">
        <v>2010102520</v>
      </c>
      <c r="O71" s="230" t="n">
        <v>2010102520</v>
      </c>
      <c r="P71" s="230" t="n">
        <v>2010102520</v>
      </c>
      <c r="Q71" s="230" t="n">
        <v>2010102520</v>
      </c>
      <c r="R71" s="230" t="n">
        <v>2010102520</v>
      </c>
      <c r="S71" s="301" t="e">
        <v>#N/A</v>
      </c>
      <c r="T71" s="230" t="n">
        <v>2010102520</v>
      </c>
      <c r="U71" s="237" t="n"/>
      <c r="V71" s="237" t="inlineStr">
        <is>
          <t>C/O SS17</t>
        </is>
      </c>
      <c r="W71" s="228" t="inlineStr">
        <is>
          <t>CHRISTINA</t>
        </is>
      </c>
      <c r="X71" s="228" t="inlineStr">
        <is>
          <t>GREY WORN IN</t>
        </is>
      </c>
      <c r="Y71" s="248" t="inlineStr">
        <is>
          <t>CALIK</t>
        </is>
      </c>
      <c r="Z71" s="248" t="inlineStr">
        <is>
          <t>D7924O022 Pinus</t>
        </is>
      </c>
      <c r="AA71" s="248" t="n"/>
      <c r="AB71" s="226" t="inlineStr">
        <is>
          <t>SEASONAL BLACK</t>
        </is>
      </c>
      <c r="AC71" s="228" t="n">
        <v>1</v>
      </c>
      <c r="AD71" s="228" t="inlineStr">
        <is>
          <t>JEANS</t>
        </is>
      </c>
      <c r="AE71" s="238" t="inlineStr">
        <is>
          <t>WOMEN</t>
        </is>
      </c>
      <c r="AF71" s="239" t="inlineStr">
        <is>
          <t>ARTLAB</t>
        </is>
      </c>
      <c r="AG71" s="239" t="inlineStr">
        <is>
          <t>INTERWASHING</t>
        </is>
      </c>
      <c r="AH71" s="306" t="n"/>
      <c r="AI71" s="229" t="inlineStr">
        <is>
          <t>5 / 147</t>
        </is>
      </c>
      <c r="AJ71" s="257" t="n"/>
      <c r="AK71" s="240" t="n"/>
      <c r="AL71" s="226" t="n">
        <v>1.15</v>
      </c>
      <c r="AM71" s="267" t="n"/>
      <c r="AN71" s="277" t="n">
        <v>300</v>
      </c>
      <c r="AO71" s="267" t="n"/>
      <c r="AP71" s="277" t="n">
        <v>300</v>
      </c>
      <c r="AQ71" s="267" t="n">
        <v>18</v>
      </c>
      <c r="AR71" s="267" t="n">
        <v>18</v>
      </c>
      <c r="AS71" s="267" t="n">
        <v>18</v>
      </c>
      <c r="AT71" s="267" t="n">
        <v>18</v>
      </c>
      <c r="AU71" s="277" t="n">
        <v>250</v>
      </c>
      <c r="AV71" s="267" t="n">
        <v>34</v>
      </c>
      <c r="AW71" s="267" t="n">
        <v>250</v>
      </c>
      <c r="AX71" s="267" t="n">
        <v>43</v>
      </c>
      <c r="AY71" s="267" t="n">
        <v>61</v>
      </c>
      <c r="AZ71" s="267" t="n">
        <v>95</v>
      </c>
      <c r="BA71" s="267" t="n">
        <v>95</v>
      </c>
      <c r="BB71" s="267" t="n">
        <v>176</v>
      </c>
      <c r="BC71" s="302" t="n">
        <v>276</v>
      </c>
      <c r="BD71" s="269">
        <f>BC71</f>
        <v/>
      </c>
      <c r="BE71" s="269" t="n">
        <v>153</v>
      </c>
      <c r="BF71" s="269" t="n"/>
      <c r="BG71" s="313">
        <f>(BD71*AL71)*1.03</f>
        <v/>
      </c>
      <c r="BH71" s="236" t="n"/>
      <c r="BI71" s="241" t="inlineStr">
        <is>
          <t>x</t>
        </is>
      </c>
      <c r="BJ71" s="236" t="n"/>
      <c r="BK71" s="236" t="n"/>
      <c r="BL71" s="236" t="n"/>
      <c r="BM71" s="313">
        <f>(BN71*AL71)*1.03</f>
        <v/>
      </c>
      <c r="BN71" s="236">
        <f>BO71+BQ71</f>
        <v/>
      </c>
      <c r="BO71" s="236" t="n">
        <v>170</v>
      </c>
      <c r="BP71" s="15" t="n"/>
      <c r="BQ71" s="15" t="n"/>
      <c r="BR71" s="15" t="n"/>
      <c r="BS71" s="15" t="n"/>
      <c r="BT71" s="236" t="n"/>
      <c r="BU71" s="236" t="n"/>
      <c r="BV71" s="236" t="n"/>
    </row>
    <row customFormat="1" customHeight="1" ht="15" r="72" s="15">
      <c r="A72" s="321" t="inlineStr">
        <is>
          <t>K170751209-1010103478-JOHN</t>
        </is>
      </c>
      <c r="B72" s="250" t="inlineStr">
        <is>
          <t>K170751209</t>
        </is>
      </c>
      <c r="C72" s="314" t="inlineStr">
        <is>
          <t>K170151303</t>
        </is>
      </c>
      <c r="D72" s="250" t="n"/>
      <c r="E72" s="300" t="e">
        <v>#N/A</v>
      </c>
      <c r="F72" s="300" t="e">
        <v>#N/A</v>
      </c>
      <c r="G72" s="300" t="e">
        <v>#N/A</v>
      </c>
      <c r="H72" s="300" t="e">
        <v>#N/A</v>
      </c>
      <c r="I72" s="300" t="e">
        <v>#N/A</v>
      </c>
      <c r="J72" s="300" t="e">
        <v>#N/A</v>
      </c>
      <c r="K72" s="230" t="n">
        <v>1010103478</v>
      </c>
      <c r="L72" s="250" t="n">
        <v>1010103478</v>
      </c>
      <c r="M72" s="230" t="n">
        <v>1010103478</v>
      </c>
      <c r="N72" s="230" t="n">
        <v>1010103478</v>
      </c>
      <c r="O72" s="230" t="n">
        <v>1010103478</v>
      </c>
      <c r="P72" s="230" t="n">
        <v>1010103478</v>
      </c>
      <c r="Q72" s="230" t="n">
        <v>1010103478</v>
      </c>
      <c r="R72" s="230" t="n">
        <v>1010103478</v>
      </c>
      <c r="S72" s="230" t="n">
        <v>1010103478</v>
      </c>
      <c r="T72" s="230" t="n">
        <v>1010103478</v>
      </c>
      <c r="U72" s="237" t="inlineStr">
        <is>
          <t>MAW</t>
        </is>
      </c>
      <c r="V72" s="237" t="inlineStr">
        <is>
          <t>C/O SS17</t>
        </is>
      </c>
      <c r="W72" s="228" t="inlineStr">
        <is>
          <t>JOHN</t>
        </is>
      </c>
      <c r="X72" s="228" t="inlineStr">
        <is>
          <t>GREY WORN IN</t>
        </is>
      </c>
      <c r="Y72" s="248" t="inlineStr">
        <is>
          <t>CALIK</t>
        </is>
      </c>
      <c r="Z72" s="248" t="inlineStr">
        <is>
          <t>D7924O022 Pinus</t>
        </is>
      </c>
      <c r="AA72" s="248" t="n"/>
      <c r="AB72" s="226" t="inlineStr">
        <is>
          <t>SEASONAL BLACK</t>
        </is>
      </c>
      <c r="AC72" s="228" t="n">
        <v>1</v>
      </c>
      <c r="AD72" s="228" t="inlineStr">
        <is>
          <t>JEANS</t>
        </is>
      </c>
      <c r="AE72" s="238" t="inlineStr">
        <is>
          <t>MEN</t>
        </is>
      </c>
      <c r="AF72" s="239" t="inlineStr">
        <is>
          <t>ARTLAB</t>
        </is>
      </c>
      <c r="AG72" s="239" t="inlineStr">
        <is>
          <t>INTERWASHING</t>
        </is>
      </c>
      <c r="AH72" s="306" t="n"/>
      <c r="AI72" s="229" t="inlineStr">
        <is>
          <t>5 / 147</t>
        </is>
      </c>
      <c r="AJ72" s="257" t="n"/>
      <c r="AK72" s="240" t="n"/>
      <c r="AL72" s="226" t="n">
        <v>1.28</v>
      </c>
      <c r="AM72" s="267" t="n">
        <v>740</v>
      </c>
      <c r="AN72" s="277" t="n">
        <v>1500</v>
      </c>
      <c r="AO72" s="267" t="n">
        <v>751</v>
      </c>
      <c r="AP72" s="277" t="n">
        <v>1500</v>
      </c>
      <c r="AQ72" s="267" t="n">
        <v>803</v>
      </c>
      <c r="AR72" s="267" t="n">
        <v>813</v>
      </c>
      <c r="AS72" s="267" t="n">
        <v>813</v>
      </c>
      <c r="AT72" s="267" t="n">
        <v>862</v>
      </c>
      <c r="AU72" s="277" t="n">
        <v>1500</v>
      </c>
      <c r="AV72" s="267" t="n">
        <v>917</v>
      </c>
      <c r="AW72" s="267" t="n">
        <v>1500</v>
      </c>
      <c r="AX72" s="267" t="n">
        <v>1083</v>
      </c>
      <c r="AY72" s="267" t="n">
        <v>1146</v>
      </c>
      <c r="AZ72" s="267" t="n">
        <v>1168</v>
      </c>
      <c r="BA72" s="267" t="n">
        <v>1212</v>
      </c>
      <c r="BB72" s="267" t="n">
        <v>1272</v>
      </c>
      <c r="BC72" s="302" t="n">
        <v>1772</v>
      </c>
      <c r="BD72" s="269">
        <f>BC72</f>
        <v/>
      </c>
      <c r="BE72" s="269" t="n">
        <v>461</v>
      </c>
      <c r="BF72" s="269" t="n"/>
      <c r="BG72" s="313">
        <f>(BD72*AL72)*1.03</f>
        <v/>
      </c>
      <c r="BH72" s="236" t="n"/>
      <c r="BI72" s="241" t="inlineStr">
        <is>
          <t>x</t>
        </is>
      </c>
      <c r="BJ72" s="236" t="n"/>
      <c r="BK72" s="241" t="n"/>
      <c r="BL72" s="269" t="inlineStr">
        <is>
          <t>ETD ASAP!</t>
        </is>
      </c>
      <c r="BM72" s="313">
        <f>(BN72*AL72)*1.03</f>
        <v/>
      </c>
      <c r="BN72" s="236">
        <f>BO72+BQ72</f>
        <v/>
      </c>
      <c r="BO72" s="236" t="n">
        <v>720</v>
      </c>
      <c r="BP72" s="236" t="n"/>
      <c r="BQ72" s="236" t="n">
        <v>609</v>
      </c>
      <c r="BR72" s="236" t="n"/>
      <c r="BS72" s="236" t="n"/>
      <c r="BT72" s="236" t="n"/>
      <c r="BU72" s="236" t="n"/>
      <c r="BV72" s="241" t="n"/>
    </row>
    <row customFormat="1" customHeight="1" ht="15" r="73" s="15">
      <c r="A73" s="321" t="inlineStr">
        <is>
          <t>K170701110-2010102510-JUNO</t>
        </is>
      </c>
      <c r="B73" s="250" t="inlineStr">
        <is>
          <t>K170701110</t>
        </is>
      </c>
      <c r="C73" s="314" t="inlineStr">
        <is>
          <t>K170101105</t>
        </is>
      </c>
      <c r="D73" s="250" t="n"/>
      <c r="E73" s="300" t="e">
        <v>#N/A</v>
      </c>
      <c r="F73" s="300" t="e">
        <v>#N/A</v>
      </c>
      <c r="G73" s="300" t="e">
        <v>#N/A</v>
      </c>
      <c r="H73" s="300" t="e">
        <v>#N/A</v>
      </c>
      <c r="I73" s="300" t="e">
        <v>#N/A</v>
      </c>
      <c r="J73" s="300" t="e">
        <v>#N/A</v>
      </c>
      <c r="K73" s="230" t="n">
        <v>2010102510</v>
      </c>
      <c r="L73" s="250" t="n">
        <v>2010102510</v>
      </c>
      <c r="M73" s="230" t="n">
        <v>2010102510</v>
      </c>
      <c r="N73" s="230" t="n">
        <v>2010102510</v>
      </c>
      <c r="O73" s="230" t="n">
        <v>2010102510</v>
      </c>
      <c r="P73" s="230" t="n">
        <v>2010102510</v>
      </c>
      <c r="Q73" s="230" t="n">
        <v>2010102510</v>
      </c>
      <c r="R73" s="230" t="n">
        <v>2010102510</v>
      </c>
      <c r="S73" s="230" t="n">
        <v>2010102510</v>
      </c>
      <c r="T73" s="230" t="n">
        <v>2010102510</v>
      </c>
      <c r="U73" s="237" t="inlineStr">
        <is>
          <t>SB</t>
        </is>
      </c>
      <c r="V73" s="237" t="inlineStr">
        <is>
          <t>C/O SS17</t>
        </is>
      </c>
      <c r="W73" s="228" t="inlineStr">
        <is>
          <t>JUNO</t>
        </is>
      </c>
      <c r="X73" s="228" t="inlineStr">
        <is>
          <t>GREY WORN IN</t>
        </is>
      </c>
      <c r="Y73" s="248" t="inlineStr">
        <is>
          <t>CALIK</t>
        </is>
      </c>
      <c r="Z73" s="248" t="inlineStr">
        <is>
          <t>D7924O022 Pinus</t>
        </is>
      </c>
      <c r="AA73" s="248" t="n"/>
      <c r="AB73" s="226" t="inlineStr">
        <is>
          <t>SEASONAL BLACK</t>
        </is>
      </c>
      <c r="AC73" s="228" t="n">
        <v>1</v>
      </c>
      <c r="AD73" s="228" t="inlineStr">
        <is>
          <t>JEANS</t>
        </is>
      </c>
      <c r="AE73" s="238" t="inlineStr">
        <is>
          <t>WOMEN</t>
        </is>
      </c>
      <c r="AF73" s="239" t="inlineStr">
        <is>
          <t>ARTLAB</t>
        </is>
      </c>
      <c r="AG73" s="239" t="inlineStr">
        <is>
          <t>INTERWASHING</t>
        </is>
      </c>
      <c r="AH73" s="306" t="n"/>
      <c r="AI73" s="229" t="inlineStr">
        <is>
          <t>5 / 147</t>
        </is>
      </c>
      <c r="AJ73" s="257" t="n"/>
      <c r="AK73" s="240" t="n"/>
      <c r="AL73" s="226" t="n">
        <v>1.16</v>
      </c>
      <c r="AM73" s="267" t="n">
        <v>172</v>
      </c>
      <c r="AN73" s="277" t="n">
        <v>800</v>
      </c>
      <c r="AO73" s="267" t="n">
        <v>182</v>
      </c>
      <c r="AP73" s="277" t="n">
        <v>800</v>
      </c>
      <c r="AQ73" s="267" t="n">
        <v>264</v>
      </c>
      <c r="AR73" s="267" t="n">
        <v>285</v>
      </c>
      <c r="AS73" s="267" t="n">
        <v>285</v>
      </c>
      <c r="AT73" s="267" t="n">
        <v>245</v>
      </c>
      <c r="AU73" s="277" t="n">
        <v>800</v>
      </c>
      <c r="AV73" s="267" t="n">
        <v>347</v>
      </c>
      <c r="AW73" s="267" t="n">
        <v>700</v>
      </c>
      <c r="AX73" s="267" t="n">
        <v>405</v>
      </c>
      <c r="AY73" s="267" t="n">
        <v>428</v>
      </c>
      <c r="AZ73" s="267" t="n">
        <v>530</v>
      </c>
      <c r="BA73" s="267" t="n">
        <v>612</v>
      </c>
      <c r="BB73" s="267" t="n">
        <v>729</v>
      </c>
      <c r="BC73" s="302" t="n">
        <v>929</v>
      </c>
      <c r="BD73" s="269">
        <f>BC73</f>
        <v/>
      </c>
      <c r="BE73" s="269" t="n">
        <v>575</v>
      </c>
      <c r="BF73" s="269" t="n"/>
      <c r="BG73" s="313">
        <f>(BD73*AL73)*1.03</f>
        <v/>
      </c>
      <c r="BH73" s="236" t="n"/>
      <c r="BI73" s="241" t="inlineStr">
        <is>
          <t>x</t>
        </is>
      </c>
      <c r="BJ73" s="236" t="n"/>
      <c r="BK73" s="241" t="n"/>
      <c r="BL73" s="269" t="inlineStr">
        <is>
          <t>ETD ASAP!</t>
        </is>
      </c>
      <c r="BM73" s="313">
        <f>(BN73*AL73)*1.03</f>
        <v/>
      </c>
      <c r="BN73" s="236">
        <f>BO73+BQ73</f>
        <v/>
      </c>
      <c r="BO73" s="316" t="n">
        <v>557</v>
      </c>
      <c r="BP73" s="236" t="n"/>
      <c r="BQ73" s="236" t="n"/>
      <c r="BR73" s="236" t="n"/>
      <c r="BS73" s="236" t="n"/>
      <c r="BT73" s="236" t="inlineStr">
        <is>
          <t>MISSING</t>
        </is>
      </c>
      <c r="BU73" s="236" t="n"/>
      <c r="BV73" s="241" t="n"/>
    </row>
    <row customFormat="1" customHeight="1" ht="15" r="74" s="15">
      <c r="A74" s="321" t="inlineStr">
        <is>
          <t>K170751423-1010103789-RYAN</t>
        </is>
      </c>
      <c r="B74" s="250" t="inlineStr">
        <is>
          <t>K170751423</t>
        </is>
      </c>
      <c r="C74" s="250" t="inlineStr">
        <is>
          <t>K170751423</t>
        </is>
      </c>
      <c r="D74" s="250" t="n"/>
      <c r="E74" s="250" t="inlineStr">
        <is>
          <t>K170751423</t>
        </is>
      </c>
      <c r="F74" s="250" t="inlineStr">
        <is>
          <t>K170751423</t>
        </is>
      </c>
      <c r="G74" s="250" t="inlineStr">
        <is>
          <t>K170751423</t>
        </is>
      </c>
      <c r="H74" s="250" t="inlineStr">
        <is>
          <t>K170751423</t>
        </is>
      </c>
      <c r="I74" s="250" t="inlineStr">
        <is>
          <t>K170751423</t>
        </is>
      </c>
      <c r="J74" s="300" t="e">
        <v>#N/A</v>
      </c>
      <c r="K74" s="230" t="n">
        <v>1010103789</v>
      </c>
      <c r="L74" s="250" t="n">
        <v>1010103789</v>
      </c>
      <c r="M74" s="230" t="n">
        <v>1010103789</v>
      </c>
      <c r="N74" s="230" t="n">
        <v>1010103789</v>
      </c>
      <c r="O74" s="230" t="n">
        <v>1010103789</v>
      </c>
      <c r="P74" s="230" t="n">
        <v>1010103789</v>
      </c>
      <c r="Q74" s="230" t="n">
        <v>1010103789</v>
      </c>
      <c r="R74" s="230" t="n">
        <v>1010103789</v>
      </c>
      <c r="S74" s="301" t="e">
        <v>#N/A</v>
      </c>
      <c r="T74" s="230" t="n">
        <v>1010103789</v>
      </c>
      <c r="U74" s="237" t="n"/>
      <c r="V74" s="237" t="n"/>
      <c r="W74" s="228" t="inlineStr">
        <is>
          <t>RYAN</t>
        </is>
      </c>
      <c r="X74" s="228" t="inlineStr">
        <is>
          <t>GREY WORN IN</t>
        </is>
      </c>
      <c r="Y74" s="248" t="inlineStr">
        <is>
          <t>CALIK</t>
        </is>
      </c>
      <c r="Z74" s="248" t="inlineStr">
        <is>
          <t>D7924O022 Pinus</t>
        </is>
      </c>
      <c r="AA74" s="248" t="n"/>
      <c r="AB74" s="226" t="inlineStr">
        <is>
          <t>SEASONAL BLACK</t>
        </is>
      </c>
      <c r="AC74" s="228" t="n">
        <v>1</v>
      </c>
      <c r="AD74" s="228" t="inlineStr">
        <is>
          <t>JEANS</t>
        </is>
      </c>
      <c r="AE74" s="238" t="inlineStr">
        <is>
          <t>MEN</t>
        </is>
      </c>
      <c r="AF74" s="239" t="inlineStr">
        <is>
          <t>ARTLAB</t>
        </is>
      </c>
      <c r="AG74" s="239" t="inlineStr">
        <is>
          <t>INTERWASHING</t>
        </is>
      </c>
      <c r="AH74" s="306" t="n"/>
      <c r="AI74" s="229" t="inlineStr">
        <is>
          <t>5 / 147</t>
        </is>
      </c>
      <c r="AJ74" s="257" t="n"/>
      <c r="AK74" s="240" t="n"/>
      <c r="AL74" s="226" t="n">
        <v>1.32</v>
      </c>
      <c r="AM74" s="267" t="n"/>
      <c r="AN74" s="277" t="n">
        <v>300</v>
      </c>
      <c r="AO74" s="267" t="n"/>
      <c r="AP74" s="277" t="n">
        <v>300</v>
      </c>
      <c r="AQ74" s="267" t="n">
        <v>54</v>
      </c>
      <c r="AR74" s="267" t="n">
        <v>54</v>
      </c>
      <c r="AS74" s="267" t="n">
        <v>54</v>
      </c>
      <c r="AT74" s="267" t="n">
        <v>94</v>
      </c>
      <c r="AU74" s="277" t="n">
        <v>300</v>
      </c>
      <c r="AV74" s="267" t="n">
        <v>178</v>
      </c>
      <c r="AW74" s="267" t="n">
        <v>400</v>
      </c>
      <c r="AX74" s="267" t="n">
        <v>209</v>
      </c>
      <c r="AY74" s="267" t="n">
        <v>271</v>
      </c>
      <c r="AZ74" s="267" t="n">
        <v>387</v>
      </c>
      <c r="BA74" s="267" t="n">
        <v>387</v>
      </c>
      <c r="BB74" s="267" t="n">
        <v>437</v>
      </c>
      <c r="BC74" s="302" t="n">
        <v>537</v>
      </c>
      <c r="BD74" s="269">
        <f>BC74</f>
        <v/>
      </c>
      <c r="BE74" s="269" t="n"/>
      <c r="BF74" s="269" t="n"/>
      <c r="BG74" s="313">
        <f>(BD74*AL74)*1.03</f>
        <v/>
      </c>
      <c r="BH74" s="236" t="n"/>
      <c r="BI74" s="241" t="inlineStr">
        <is>
          <t>x</t>
        </is>
      </c>
      <c r="BJ74" s="236" t="n"/>
      <c r="BK74" s="241" t="n"/>
      <c r="BL74" s="236" t="n"/>
      <c r="BM74" s="313">
        <f>(BN74*AL74)*1.03</f>
        <v/>
      </c>
      <c r="BN74" s="236">
        <f>BO74+BQ74</f>
        <v/>
      </c>
      <c r="BO74" s="236" t="n">
        <v>540</v>
      </c>
      <c r="BP74" s="15" t="n"/>
      <c r="BQ74" s="15" t="n"/>
      <c r="BR74" s="15" t="n"/>
      <c r="BS74" s="15" t="n"/>
      <c r="BT74" s="236" t="n"/>
      <c r="BU74" s="236" t="n"/>
      <c r="BV74" s="241" t="n"/>
    </row>
    <row customFormat="1" customHeight="1" ht="15" r="75" s="15">
      <c r="A75" s="321" t="inlineStr">
        <is>
          <t>K170701114-2010102704-JUNO HIGH</t>
        </is>
      </c>
      <c r="B75" s="250" t="inlineStr">
        <is>
          <t>K170701114</t>
        </is>
      </c>
      <c r="C75" s="250" t="inlineStr">
        <is>
          <t>K170701114</t>
        </is>
      </c>
      <c r="D75" s="250" t="n"/>
      <c r="E75" s="250" t="inlineStr">
        <is>
          <t>K170701114</t>
        </is>
      </c>
      <c r="F75" s="250" t="inlineStr">
        <is>
          <t>K170701114</t>
        </is>
      </c>
      <c r="G75" s="250" t="inlineStr">
        <is>
          <t>K170701114</t>
        </is>
      </c>
      <c r="H75" s="250" t="inlineStr">
        <is>
          <t>K170701114</t>
        </is>
      </c>
      <c r="I75" s="250" t="inlineStr">
        <is>
          <t>K170701114</t>
        </is>
      </c>
      <c r="J75" s="250" t="inlineStr">
        <is>
          <t>K170701114</t>
        </is>
      </c>
      <c r="K75" s="230" t="n">
        <v>2010102704</v>
      </c>
      <c r="L75" s="250" t="n">
        <v>2010102704</v>
      </c>
      <c r="M75" s="230" t="n">
        <v>2010102704</v>
      </c>
      <c r="N75" s="230" t="n">
        <v>2010102704</v>
      </c>
      <c r="O75" s="230" t="n">
        <v>2010102704</v>
      </c>
      <c r="P75" s="230" t="n">
        <v>2010102704</v>
      </c>
      <c r="Q75" s="230" t="n">
        <v>2010102704</v>
      </c>
      <c r="R75" s="230" t="n">
        <v>2010102704</v>
      </c>
      <c r="S75" s="230" t="n">
        <v>2010102704</v>
      </c>
      <c r="T75" s="230" t="n">
        <v>2010102704</v>
      </c>
      <c r="U75" s="237" t="inlineStr">
        <is>
          <t>Zalando, MAW</t>
        </is>
      </c>
      <c r="V75" s="237" t="n"/>
      <c r="W75" s="228" t="inlineStr">
        <is>
          <t>JUNO HIGH</t>
        </is>
      </c>
      <c r="X75" s="228" t="inlineStr">
        <is>
          <t>HOME LAUNDERED GREY</t>
        </is>
      </c>
      <c r="Y75" s="250" t="inlineStr">
        <is>
          <t>CALIK</t>
        </is>
      </c>
      <c r="Z75" s="248" t="inlineStr">
        <is>
          <t>D7924O022 Pinus</t>
        </is>
      </c>
      <c r="AA75" s="250" t="n"/>
      <c r="AB75" s="226" t="inlineStr">
        <is>
          <t>SEASONAL BLACK</t>
        </is>
      </c>
      <c r="AC75" s="228" t="n">
        <v>1</v>
      </c>
      <c r="AD75" s="228" t="inlineStr">
        <is>
          <t>JEANS</t>
        </is>
      </c>
      <c r="AE75" s="238" t="inlineStr">
        <is>
          <t>WOMEN</t>
        </is>
      </c>
      <c r="AF75" s="239" t="inlineStr">
        <is>
          <t>ARTLAB</t>
        </is>
      </c>
      <c r="AG75" s="239" t="inlineStr">
        <is>
          <t>INTERWASHING</t>
        </is>
      </c>
      <c r="AH75" s="306" t="n"/>
      <c r="AI75" s="229" t="inlineStr">
        <is>
          <t>5 / 147</t>
        </is>
      </c>
      <c r="AJ75" s="257" t="n"/>
      <c r="AK75" s="240" t="n"/>
      <c r="AL75" s="226" t="n">
        <v>1.25</v>
      </c>
      <c r="AM75" s="267" t="n">
        <v>625</v>
      </c>
      <c r="AN75" s="277" t="n">
        <v>1300</v>
      </c>
      <c r="AO75" s="267" t="n">
        <v>650</v>
      </c>
      <c r="AP75" s="277" t="n">
        <v>1300</v>
      </c>
      <c r="AQ75" s="267" t="n">
        <v>688</v>
      </c>
      <c r="AR75" s="267" t="n">
        <v>706</v>
      </c>
      <c r="AS75" s="267" t="n">
        <v>706</v>
      </c>
      <c r="AT75" s="267" t="n">
        <v>723</v>
      </c>
      <c r="AU75" s="277" t="n">
        <v>1200</v>
      </c>
      <c r="AV75" s="267" t="n">
        <v>781</v>
      </c>
      <c r="AW75" s="267" t="n">
        <v>1200</v>
      </c>
      <c r="AX75" s="267" t="n">
        <v>803</v>
      </c>
      <c r="AY75" s="267" t="n">
        <v>834</v>
      </c>
      <c r="AZ75" s="267" t="n">
        <v>943</v>
      </c>
      <c r="BA75" s="267" t="n">
        <v>943</v>
      </c>
      <c r="BB75" s="267" t="n">
        <v>1034</v>
      </c>
      <c r="BC75" s="302" t="n">
        <v>1184</v>
      </c>
      <c r="BD75" s="269">
        <f>BC75</f>
        <v/>
      </c>
      <c r="BE75" s="269" t="n"/>
      <c r="BF75" s="269" t="n"/>
      <c r="BG75" s="313">
        <f>(BD75*AL75)*1.03</f>
        <v/>
      </c>
      <c r="BH75" s="236" t="n"/>
      <c r="BI75" s="241" t="inlineStr">
        <is>
          <t>x</t>
        </is>
      </c>
      <c r="BJ75" s="236" t="n"/>
      <c r="BK75" s="241" t="n"/>
      <c r="BL75" s="319" t="inlineStr">
        <is>
          <t>IMP ZALANDO MID JUNE</t>
        </is>
      </c>
      <c r="BM75" s="313">
        <f>(BN75*AL75)*1.03</f>
        <v/>
      </c>
      <c r="BN75" s="236">
        <f>BO75+BQ75</f>
        <v/>
      </c>
      <c r="BO75" s="236" t="n">
        <v>1190</v>
      </c>
      <c r="BP75" s="15" t="n"/>
      <c r="BQ75" s="15" t="n"/>
      <c r="BR75" s="15" t="n"/>
      <c r="BS75" s="15" t="n"/>
      <c r="BT75" s="236" t="n"/>
      <c r="BU75" s="236" t="n"/>
      <c r="BV75" s="241" t="n"/>
    </row>
    <row customFormat="1" customHeight="1" ht="15" r="76" s="15">
      <c r="A76" s="321" t="inlineStr">
        <is>
          <t>K170701206-2010102712-CHRISTINA HIGH</t>
        </is>
      </c>
      <c r="B76" s="223" t="inlineStr">
        <is>
          <t>K170701206</t>
        </is>
      </c>
      <c r="C76" s="250" t="inlineStr">
        <is>
          <t>K170701206</t>
        </is>
      </c>
      <c r="D76" s="223" t="n"/>
      <c r="E76" s="250" t="inlineStr">
        <is>
          <t>K170701206</t>
        </is>
      </c>
      <c r="F76" s="250" t="inlineStr">
        <is>
          <t>K170701206</t>
        </is>
      </c>
      <c r="G76" s="250" t="inlineStr">
        <is>
          <t>K170701206</t>
        </is>
      </c>
      <c r="H76" s="250" t="inlineStr">
        <is>
          <t>K170701206</t>
        </is>
      </c>
      <c r="I76" s="250" t="inlineStr">
        <is>
          <t>K170701206</t>
        </is>
      </c>
      <c r="J76" s="250" t="inlineStr">
        <is>
          <t>K170701206</t>
        </is>
      </c>
      <c r="K76" s="230" t="n">
        <v>2010102712</v>
      </c>
      <c r="L76" s="250" t="n">
        <v>2010102712</v>
      </c>
      <c r="M76" s="230" t="n">
        <v>2010102712</v>
      </c>
      <c r="N76" s="230" t="n">
        <v>2010102712</v>
      </c>
      <c r="O76" s="230" t="n">
        <v>2010102712</v>
      </c>
      <c r="P76" s="230" t="n">
        <v>2010102712</v>
      </c>
      <c r="Q76" s="230" t="n">
        <v>2010102712</v>
      </c>
      <c r="R76" s="230" t="n">
        <v>2010102712</v>
      </c>
      <c r="S76" s="230" t="n">
        <v>2010102712</v>
      </c>
      <c r="T76" s="230" t="n">
        <v>2010102712</v>
      </c>
      <c r="U76" s="237" t="inlineStr">
        <is>
          <t>Zalando, MAW</t>
        </is>
      </c>
      <c r="V76" s="237" t="n"/>
      <c r="W76" s="228" t="inlineStr">
        <is>
          <t>CHRISTINA HIGH</t>
        </is>
      </c>
      <c r="X76" s="228" t="inlineStr">
        <is>
          <t>DEEP BLACK</t>
        </is>
      </c>
      <c r="Y76" s="248" t="inlineStr">
        <is>
          <t>CANDIANI</t>
        </is>
      </c>
      <c r="Z76" s="248" t="inlineStr">
        <is>
          <t>LR7777 sioux coal organic</t>
        </is>
      </c>
      <c r="AA76" s="248" t="inlineStr">
        <is>
          <t>LR7777 sioux coal</t>
        </is>
      </c>
      <c r="AB76" s="226" t="inlineStr">
        <is>
          <t>SEASONAL BLACK</t>
        </is>
      </c>
      <c r="AC76" s="228" t="n">
        <v>2</v>
      </c>
      <c r="AD76" s="228" t="inlineStr">
        <is>
          <t>JEANS</t>
        </is>
      </c>
      <c r="AE76" s="238" t="inlineStr">
        <is>
          <t>WOMEN</t>
        </is>
      </c>
      <c r="AF76" s="239" t="inlineStr">
        <is>
          <t>ARTLAB</t>
        </is>
      </c>
      <c r="AG76" s="239" t="inlineStr">
        <is>
          <t>INTERWASHING</t>
        </is>
      </c>
      <c r="AH76" s="306" t="n"/>
      <c r="AI76" s="229" t="inlineStr">
        <is>
          <t>5,9 / 150</t>
        </is>
      </c>
      <c r="AJ76" s="257" t="n">
        <v>4000</v>
      </c>
      <c r="AK76" s="240" t="n"/>
      <c r="AL76" s="226" t="n">
        <v>1.16</v>
      </c>
      <c r="AM76" s="267" t="n">
        <v>620</v>
      </c>
      <c r="AN76" s="277" t="n">
        <v>1200</v>
      </c>
      <c r="AO76" s="267" t="n">
        <v>668</v>
      </c>
      <c r="AP76" s="277" t="n">
        <v>1200</v>
      </c>
      <c r="AQ76" s="267" t="n">
        <v>668</v>
      </c>
      <c r="AR76" s="267" t="n">
        <v>678</v>
      </c>
      <c r="AS76" s="267" t="n">
        <v>678</v>
      </c>
      <c r="AT76" s="267" t="n">
        <v>715</v>
      </c>
      <c r="AU76" s="277" t="n">
        <v>1200</v>
      </c>
      <c r="AV76" s="267" t="n">
        <v>760</v>
      </c>
      <c r="AW76" s="267" t="n">
        <v>1200</v>
      </c>
      <c r="AX76" s="267" t="n">
        <v>810</v>
      </c>
      <c r="AY76" s="267" t="n">
        <v>834</v>
      </c>
      <c r="AZ76" s="267" t="n">
        <v>882</v>
      </c>
      <c r="BA76" s="267" t="n">
        <v>882</v>
      </c>
      <c r="BB76" s="267" t="n">
        <v>973</v>
      </c>
      <c r="BC76" s="302" t="n">
        <v>1123</v>
      </c>
      <c r="BD76" s="269">
        <f>BC76</f>
        <v/>
      </c>
      <c r="BE76" s="269" t="n"/>
      <c r="BF76" s="269" t="n"/>
      <c r="BG76" s="313">
        <f>(BD76*AL76)*1.03</f>
        <v/>
      </c>
      <c r="BH76" s="236" t="n"/>
      <c r="BI76" s="241" t="n">
        <v>42807</v>
      </c>
      <c r="BJ76" s="236" t="n">
        <v>4000</v>
      </c>
      <c r="BK76" s="241" t="n">
        <v>42832</v>
      </c>
      <c r="BL76" s="236" t="n"/>
      <c r="BM76" s="313">
        <f>(BN76*AL76)*1.03</f>
        <v/>
      </c>
      <c r="BN76" s="236">
        <f>BO76+BQ76</f>
        <v/>
      </c>
      <c r="BO76" s="236" t="n">
        <v>1128</v>
      </c>
      <c r="BP76" s="15" t="n"/>
      <c r="BQ76" s="15" t="n"/>
      <c r="BR76" s="15" t="n"/>
      <c r="BS76" s="15" t="n"/>
      <c r="BT76" s="236" t="n"/>
      <c r="BU76" s="236" t="n">
        <v>3000</v>
      </c>
      <c r="BV76" s="241" t="n">
        <v>42817</v>
      </c>
    </row>
    <row customFormat="1" customHeight="1" ht="15" r="77" s="15">
      <c r="A77" s="321" t="inlineStr">
        <is>
          <t>K170701115-2010102705-JUNO HIGH</t>
        </is>
      </c>
      <c r="B77" s="250" t="inlineStr">
        <is>
          <t>K170701115</t>
        </is>
      </c>
      <c r="C77" s="250" t="inlineStr">
        <is>
          <t>K170701115</t>
        </is>
      </c>
      <c r="D77" s="250" t="n"/>
      <c r="E77" s="250" t="inlineStr">
        <is>
          <t>K170701115</t>
        </is>
      </c>
      <c r="F77" s="250" t="inlineStr">
        <is>
          <t>K170701115</t>
        </is>
      </c>
      <c r="G77" s="250" t="inlineStr">
        <is>
          <t>K170701115</t>
        </is>
      </c>
      <c r="H77" s="250" t="inlineStr">
        <is>
          <t>K170701115</t>
        </is>
      </c>
      <c r="I77" s="250" t="inlineStr">
        <is>
          <t>K170701115</t>
        </is>
      </c>
      <c r="J77" s="250" t="inlineStr">
        <is>
          <t>K170701115</t>
        </is>
      </c>
      <c r="K77" s="230" t="n">
        <v>2010102705</v>
      </c>
      <c r="L77" s="250" t="n">
        <v>2010102705</v>
      </c>
      <c r="M77" s="230" t="n">
        <v>2010102705</v>
      </c>
      <c r="N77" s="230" t="n">
        <v>2010102705</v>
      </c>
      <c r="O77" s="230" t="n">
        <v>2010102705</v>
      </c>
      <c r="P77" s="230" t="n">
        <v>2010102705</v>
      </c>
      <c r="Q77" s="230" t="n">
        <v>2010102705</v>
      </c>
      <c r="R77" s="230" t="n">
        <v>2010102705</v>
      </c>
      <c r="S77" s="230" t="n">
        <v>2010102705</v>
      </c>
      <c r="T77" s="230" t="n">
        <v>2010102705</v>
      </c>
      <c r="U77" s="237" t="inlineStr">
        <is>
          <t>SB</t>
        </is>
      </c>
      <c r="V77" s="237" t="n"/>
      <c r="W77" s="228" t="inlineStr">
        <is>
          <t>JUNO HIGH</t>
        </is>
      </c>
      <c r="X77" s="228" t="inlineStr">
        <is>
          <t>DEEP BLACK</t>
        </is>
      </c>
      <c r="Y77" s="248" t="inlineStr">
        <is>
          <t>CANDIANI</t>
        </is>
      </c>
      <c r="Z77" s="248" t="inlineStr">
        <is>
          <t>LR7777 sioux coal organic</t>
        </is>
      </c>
      <c r="AA77" s="248" t="inlineStr">
        <is>
          <t>LR7777 sioux coal</t>
        </is>
      </c>
      <c r="AB77" s="226" t="inlineStr">
        <is>
          <t>SEASONAL BLACK</t>
        </is>
      </c>
      <c r="AC77" s="228" t="n">
        <v>2</v>
      </c>
      <c r="AD77" s="228" t="inlineStr">
        <is>
          <t>JEANS</t>
        </is>
      </c>
      <c r="AE77" s="238" t="inlineStr">
        <is>
          <t>WOMEN</t>
        </is>
      </c>
      <c r="AF77" s="239" t="inlineStr">
        <is>
          <t>ARTLAB</t>
        </is>
      </c>
      <c r="AG77" s="239" t="inlineStr">
        <is>
          <t>INTERWASHING</t>
        </is>
      </c>
      <c r="AH77" s="306" t="n"/>
      <c r="AI77" s="229" t="inlineStr">
        <is>
          <t>5,9 / 150</t>
        </is>
      </c>
      <c r="AJ77" s="257" t="n">
        <v>4000</v>
      </c>
      <c r="AK77" s="240" t="n"/>
      <c r="AL77" s="226" t="n">
        <v>1.13</v>
      </c>
      <c r="AM77" s="267" t="n">
        <v>194</v>
      </c>
      <c r="AN77" s="277" t="n">
        <v>700</v>
      </c>
      <c r="AO77" s="267" t="n">
        <v>204</v>
      </c>
      <c r="AP77" s="277" t="n">
        <v>700</v>
      </c>
      <c r="AQ77" s="267" t="n">
        <v>289</v>
      </c>
      <c r="AR77" s="267" t="n">
        <v>359</v>
      </c>
      <c r="AS77" s="267" t="n">
        <v>359</v>
      </c>
      <c r="AT77" s="267" t="n">
        <v>378</v>
      </c>
      <c r="AU77" s="277" t="n">
        <v>800</v>
      </c>
      <c r="AV77" s="267" t="n">
        <v>521</v>
      </c>
      <c r="AW77" s="267" t="n">
        <v>800</v>
      </c>
      <c r="AX77" s="267" t="n">
        <v>626</v>
      </c>
      <c r="AY77" s="267" t="n">
        <v>735</v>
      </c>
      <c r="AZ77" s="267" t="n">
        <v>922</v>
      </c>
      <c r="BA77" s="267" t="n">
        <v>921</v>
      </c>
      <c r="BB77" s="267" t="n">
        <v>1024</v>
      </c>
      <c r="BC77" s="302" t="n">
        <v>1174</v>
      </c>
      <c r="BD77" s="269">
        <f>BC77</f>
        <v/>
      </c>
      <c r="BE77" s="269" t="n"/>
      <c r="BF77" s="269" t="n"/>
      <c r="BG77" s="313">
        <f>(BD77*AL77)*1.03</f>
        <v/>
      </c>
      <c r="BH77" s="236" t="n"/>
      <c r="BI77" s="236" t="inlineStr">
        <is>
          <t>x</t>
        </is>
      </c>
      <c r="BJ77" s="236" t="n"/>
      <c r="BK77" s="241" t="n"/>
      <c r="BL77" s="236" t="n"/>
      <c r="BM77" s="313">
        <f>(BN77*AL77)*1.03</f>
        <v/>
      </c>
      <c r="BN77" s="236">
        <f>BO77+BQ77</f>
        <v/>
      </c>
      <c r="BO77" s="236" t="n">
        <v>1176</v>
      </c>
      <c r="BP77" s="15" t="n"/>
      <c r="BQ77" s="15" t="n"/>
      <c r="BR77" s="15" t="n"/>
      <c r="BS77" s="15" t="n"/>
      <c r="BT77" s="236" t="n"/>
      <c r="BU77" s="236" t="inlineStr">
        <is>
          <t>x</t>
        </is>
      </c>
      <c r="BV77" s="241" t="n"/>
    </row>
    <row customFormat="1" customHeight="1" ht="15" r="78" s="15">
      <c r="A78" s="321" t="inlineStr">
        <is>
          <t>K999951201-1010103344-CHARLES</t>
        </is>
      </c>
      <c r="B78" s="250" t="inlineStr">
        <is>
          <t>K999951201</t>
        </is>
      </c>
      <c r="C78" s="250" t="inlineStr">
        <is>
          <t>K999951201</t>
        </is>
      </c>
      <c r="D78" s="250" t="n"/>
      <c r="E78" s="250" t="inlineStr">
        <is>
          <t>K999951201</t>
        </is>
      </c>
      <c r="F78" s="250" t="inlineStr">
        <is>
          <t>K999951201</t>
        </is>
      </c>
      <c r="G78" s="250" t="inlineStr">
        <is>
          <t>K999951201</t>
        </is>
      </c>
      <c r="H78" s="250" t="inlineStr">
        <is>
          <t>K999951201</t>
        </is>
      </c>
      <c r="I78" s="250" t="inlineStr">
        <is>
          <t>K999951201</t>
        </is>
      </c>
      <c r="J78" s="250" t="inlineStr">
        <is>
          <t>K999951201</t>
        </is>
      </c>
      <c r="K78" s="230" t="n">
        <v>1010103344</v>
      </c>
      <c r="L78" s="250" t="n">
        <v>1010103344</v>
      </c>
      <c r="M78" s="230" t="n">
        <v>1010103344</v>
      </c>
      <c r="N78" s="230" t="n">
        <v>1010103344</v>
      </c>
      <c r="O78" s="230" t="n">
        <v>1010103344</v>
      </c>
      <c r="P78" s="230" t="n">
        <v>1010103344</v>
      </c>
      <c r="Q78" s="230" t="n">
        <v>1010103344</v>
      </c>
      <c r="R78" s="230" t="n">
        <v>1010103344</v>
      </c>
      <c r="S78" s="230" t="n">
        <v>1010103344</v>
      </c>
      <c r="T78" s="230" t="n">
        <v>1010103344</v>
      </c>
      <c r="U78" s="237" t="n"/>
      <c r="V78" s="237" t="inlineStr">
        <is>
          <t>C/O</t>
        </is>
      </c>
      <c r="W78" s="228" t="inlineStr">
        <is>
          <t>CHARLES</t>
        </is>
      </c>
      <c r="X78" s="228" t="inlineStr">
        <is>
          <t>DARK WORN</t>
        </is>
      </c>
      <c r="Y78" s="248" t="inlineStr">
        <is>
          <t>CANDIANI</t>
        </is>
      </c>
      <c r="Z78" s="248" t="inlineStr">
        <is>
          <t>RR7716 Elast sioux crispy organic</t>
        </is>
      </c>
      <c r="AA78" s="248" t="inlineStr">
        <is>
          <t>RR7716 Elast sioux crispy</t>
        </is>
      </c>
      <c r="AB78" s="226" t="inlineStr">
        <is>
          <t>ROYAL CORE MAIN</t>
        </is>
      </c>
      <c r="AC78" s="228" t="inlineStr">
        <is>
          <t>Core</t>
        </is>
      </c>
      <c r="AD78" s="228" t="inlineStr">
        <is>
          <t>JEANS</t>
        </is>
      </c>
      <c r="AE78" s="238" t="inlineStr">
        <is>
          <t>MEN</t>
        </is>
      </c>
      <c r="AF78" s="239" t="inlineStr">
        <is>
          <t>ARTLAB</t>
        </is>
      </c>
      <c r="AG78" s="239" t="inlineStr">
        <is>
          <t>INTERWASHING</t>
        </is>
      </c>
      <c r="AH78" s="306" t="n"/>
      <c r="AI78" s="229" t="inlineStr">
        <is>
          <t>5 Q4 / 162</t>
        </is>
      </c>
      <c r="AJ78" s="257" t="n"/>
      <c r="AK78" s="240" t="n"/>
      <c r="AL78" s="226" t="n">
        <v>1.2</v>
      </c>
      <c r="AM78" s="267" t="n">
        <v>16</v>
      </c>
      <c r="AN78" s="277" t="inlineStr">
        <is>
          <t>?</t>
        </is>
      </c>
      <c r="AO78" s="267" t="n">
        <v>28</v>
      </c>
      <c r="AP78" s="277" t="inlineStr">
        <is>
          <t>?</t>
        </is>
      </c>
      <c r="AQ78" s="267" t="n">
        <v>28</v>
      </c>
      <c r="AR78" s="267" t="n">
        <v>42</v>
      </c>
      <c r="AS78" s="267" t="n">
        <v>42</v>
      </c>
      <c r="AT78" s="267" t="n">
        <v>42</v>
      </c>
      <c r="AU78" s="277" t="n">
        <v>0</v>
      </c>
      <c r="AV78" s="267" t="n">
        <v>52</v>
      </c>
      <c r="AW78" s="267" t="n">
        <v>0</v>
      </c>
      <c r="AX78" s="267" t="n">
        <v>52</v>
      </c>
      <c r="AY78" s="267" t="n">
        <v>80</v>
      </c>
      <c r="AZ78" s="267" t="n">
        <v>243</v>
      </c>
      <c r="BA78" s="267" t="n">
        <v>247</v>
      </c>
      <c r="BB78" s="267" t="n">
        <v>247</v>
      </c>
      <c r="BC78" s="302" t="n">
        <v>247</v>
      </c>
      <c r="BD78" s="269">
        <f>BC78</f>
        <v/>
      </c>
      <c r="BE78" s="269" t="n">
        <v>272</v>
      </c>
      <c r="BF78" s="269" t="inlineStr">
        <is>
          <t>check stock</t>
        </is>
      </c>
      <c r="BG78" s="313">
        <f>(BD78*AL78)*1.03</f>
        <v/>
      </c>
      <c r="BH78" s="236" t="n">
        <v>4600</v>
      </c>
      <c r="BI78" s="236" t="inlineStr">
        <is>
          <t>x</t>
        </is>
      </c>
      <c r="BK78" s="236" t="inlineStr">
        <is>
          <t>Stock TRC</t>
        </is>
      </c>
      <c r="BM78" s="313">
        <f>(BN78*AL78)*1.03</f>
        <v/>
      </c>
      <c r="BN78" s="236">
        <f>BO78+BQ78</f>
        <v/>
      </c>
      <c r="BO78" s="236" t="n">
        <v>227</v>
      </c>
      <c r="BP78" s="15" t="n"/>
      <c r="BQ78" s="15" t="n"/>
      <c r="BR78" s="15" t="n"/>
      <c r="BS78" s="15" t="n"/>
      <c r="BT78" s="236" t="n"/>
      <c r="BU78" s="236" t="inlineStr">
        <is>
          <t>x</t>
        </is>
      </c>
      <c r="BV78" s="241" t="n"/>
    </row>
    <row customFormat="1" customHeight="1" ht="15" r="79" s="15">
      <c r="A79" s="321" t="inlineStr">
        <is>
          <t>K999951301-1010103348-JOHN</t>
        </is>
      </c>
      <c r="B79" s="250" t="inlineStr">
        <is>
          <t>K999951301</t>
        </is>
      </c>
      <c r="C79" s="250" t="inlineStr">
        <is>
          <t>K999951301</t>
        </is>
      </c>
      <c r="D79" s="250" t="n"/>
      <c r="E79" s="250" t="inlineStr">
        <is>
          <t>K999951301</t>
        </is>
      </c>
      <c r="F79" s="250" t="inlineStr">
        <is>
          <t>K999951301</t>
        </is>
      </c>
      <c r="G79" s="250" t="inlineStr">
        <is>
          <t>K999951301</t>
        </is>
      </c>
      <c r="H79" s="250" t="inlineStr">
        <is>
          <t>K999951301</t>
        </is>
      </c>
      <c r="I79" s="250" t="inlineStr">
        <is>
          <t>K999951301</t>
        </is>
      </c>
      <c r="J79" s="300" t="e">
        <v>#N/A</v>
      </c>
      <c r="K79" s="230" t="n">
        <v>1010103348</v>
      </c>
      <c r="L79" s="250" t="n">
        <v>1010103348</v>
      </c>
      <c r="M79" s="230" t="n">
        <v>1010103348</v>
      </c>
      <c r="N79" s="230" t="n">
        <v>1010103348</v>
      </c>
      <c r="O79" s="230" t="n">
        <v>1010103348</v>
      </c>
      <c r="P79" s="230" t="n">
        <v>1010103348</v>
      </c>
      <c r="Q79" s="230" t="n">
        <v>1010103348</v>
      </c>
      <c r="R79" s="230" t="n">
        <v>1010103348</v>
      </c>
      <c r="S79" s="301" t="e">
        <v>#N/A</v>
      </c>
      <c r="T79" s="230" t="n">
        <v>1010103348</v>
      </c>
      <c r="U79" s="237" t="n"/>
      <c r="V79" s="237" t="inlineStr">
        <is>
          <t>C/O</t>
        </is>
      </c>
      <c r="W79" s="228" t="inlineStr">
        <is>
          <t>JOHN</t>
        </is>
      </c>
      <c r="X79" s="228" t="inlineStr">
        <is>
          <t>DARK WORN</t>
        </is>
      </c>
      <c r="Y79" s="248" t="inlineStr">
        <is>
          <t>CANDIANI</t>
        </is>
      </c>
      <c r="Z79" s="248" t="inlineStr">
        <is>
          <t>RR7716 Elast sioux crispy organic</t>
        </is>
      </c>
      <c r="AA79" s="248" t="inlineStr">
        <is>
          <t>RR7716 Elast sioux crispy</t>
        </is>
      </c>
      <c r="AB79" s="226" t="inlineStr">
        <is>
          <t>ROYAL CORE MAIN</t>
        </is>
      </c>
      <c r="AC79" s="228" t="inlineStr">
        <is>
          <t>Core</t>
        </is>
      </c>
      <c r="AD79" s="228" t="inlineStr">
        <is>
          <t>JEANS</t>
        </is>
      </c>
      <c r="AE79" s="238" t="inlineStr">
        <is>
          <t>MEN</t>
        </is>
      </c>
      <c r="AF79" s="239" t="inlineStr">
        <is>
          <t>ARTLAB</t>
        </is>
      </c>
      <c r="AG79" s="239" t="inlineStr">
        <is>
          <t>INTERWASHING</t>
        </is>
      </c>
      <c r="AH79" s="306" t="n"/>
      <c r="AI79" s="229" t="inlineStr">
        <is>
          <t>5 Q4 / 162</t>
        </is>
      </c>
      <c r="AJ79" s="257" t="n"/>
      <c r="AK79" s="240" t="n"/>
      <c r="AL79" s="226" t="n">
        <v>1.15</v>
      </c>
      <c r="AM79" s="267" t="n"/>
      <c r="AN79" s="277" t="inlineStr">
        <is>
          <t>?</t>
        </is>
      </c>
      <c r="AO79" s="267" t="n">
        <v>18</v>
      </c>
      <c r="AP79" s="277" t="inlineStr">
        <is>
          <t>?</t>
        </is>
      </c>
      <c r="AQ79" s="267" t="n">
        <v>23</v>
      </c>
      <c r="AR79" s="267" t="n">
        <v>61</v>
      </c>
      <c r="AS79" s="267" t="n">
        <v>61</v>
      </c>
      <c r="AT79" s="267" t="n">
        <v>61</v>
      </c>
      <c r="AU79" s="277" t="n">
        <v>0</v>
      </c>
      <c r="AV79" s="267" t="n">
        <v>101</v>
      </c>
      <c r="AW79" s="267" t="n">
        <v>0</v>
      </c>
      <c r="AX79" s="267" t="n">
        <v>101</v>
      </c>
      <c r="AY79" s="267" t="n">
        <v>137</v>
      </c>
      <c r="AZ79" s="267" t="n">
        <v>152</v>
      </c>
      <c r="BA79" s="267" t="n">
        <v>164</v>
      </c>
      <c r="BB79" s="267" t="n">
        <v>164</v>
      </c>
      <c r="BC79" s="302" t="n">
        <v>164</v>
      </c>
      <c r="BD79" s="269">
        <f>BC79</f>
        <v/>
      </c>
      <c r="BE79" s="269" t="n">
        <v>596</v>
      </c>
      <c r="BF79" s="269" t="inlineStr">
        <is>
          <t>check stock</t>
        </is>
      </c>
      <c r="BG79" s="313">
        <f>(BD79*AL79)*1.03</f>
        <v/>
      </c>
      <c r="BH79" s="236" t="n">
        <v>200</v>
      </c>
      <c r="BI79" s="236" t="inlineStr">
        <is>
          <t>x</t>
        </is>
      </c>
      <c r="BJ79" s="236" t="n"/>
      <c r="BK79" s="241" t="inlineStr">
        <is>
          <t>Stock Artlab</t>
        </is>
      </c>
      <c r="BL79" s="236" t="n"/>
      <c r="BM79" s="313">
        <f>(BN79*AL79)*1.03</f>
        <v/>
      </c>
      <c r="BN79" s="236">
        <f>BO79+BQ79</f>
        <v/>
      </c>
      <c r="BO79" s="236" t="n">
        <v>0</v>
      </c>
      <c r="BP79" s="15" t="n"/>
      <c r="BQ79" s="15" t="n"/>
      <c r="BR79" s="15" t="n"/>
      <c r="BS79" s="15" t="n"/>
      <c r="BT79" s="15" t="n"/>
      <c r="BU79" s="236" t="inlineStr">
        <is>
          <t>x</t>
        </is>
      </c>
      <c r="BV79" s="241" t="n"/>
    </row>
    <row customFormat="1" customHeight="1" ht="15" r="80" s="15">
      <c r="A80" s="321" t="inlineStr">
        <is>
          <t>K999951401-1010103352-RYAN</t>
        </is>
      </c>
      <c r="B80" s="250" t="inlineStr">
        <is>
          <t>K999951401</t>
        </is>
      </c>
      <c r="C80" s="250" t="inlineStr">
        <is>
          <t>K999951401</t>
        </is>
      </c>
      <c r="D80" s="250" t="n"/>
      <c r="E80" s="250" t="inlineStr">
        <is>
          <t>K999951401</t>
        </is>
      </c>
      <c r="F80" s="250" t="inlineStr">
        <is>
          <t>K999951401</t>
        </is>
      </c>
      <c r="G80" s="250" t="inlineStr">
        <is>
          <t>K999951401</t>
        </is>
      </c>
      <c r="H80" s="250" t="inlineStr">
        <is>
          <t>K999951401</t>
        </is>
      </c>
      <c r="I80" s="250" t="inlineStr">
        <is>
          <t>K999951401</t>
        </is>
      </c>
      <c r="J80" s="300" t="e">
        <v>#N/A</v>
      </c>
      <c r="K80" s="230" t="n">
        <v>1010103352</v>
      </c>
      <c r="L80" s="250" t="n">
        <v>1010103352</v>
      </c>
      <c r="M80" s="230" t="n">
        <v>1010103352</v>
      </c>
      <c r="N80" s="230" t="n">
        <v>1010103352</v>
      </c>
      <c r="O80" s="230" t="n">
        <v>1010103352</v>
      </c>
      <c r="P80" s="230" t="n">
        <v>1010103352</v>
      </c>
      <c r="Q80" s="230" t="n">
        <v>1010103352</v>
      </c>
      <c r="R80" s="230" t="n">
        <v>1010103352</v>
      </c>
      <c r="S80" s="301" t="e">
        <v>#N/A</v>
      </c>
      <c r="T80" s="230" t="n">
        <v>1010103352</v>
      </c>
      <c r="U80" s="237" t="n"/>
      <c r="V80" s="237" t="inlineStr">
        <is>
          <t>C/O</t>
        </is>
      </c>
      <c r="W80" s="228" t="inlineStr">
        <is>
          <t>RYAN</t>
        </is>
      </c>
      <c r="X80" s="228" t="inlineStr">
        <is>
          <t>DARK WORN</t>
        </is>
      </c>
      <c r="Y80" s="248" t="inlineStr">
        <is>
          <t>CANDIANI</t>
        </is>
      </c>
      <c r="Z80" s="248" t="inlineStr">
        <is>
          <t>RR7716 Elast sioux crispy organic</t>
        </is>
      </c>
      <c r="AA80" s="248" t="inlineStr">
        <is>
          <t>RR7716 Elast sioux crispy</t>
        </is>
      </c>
      <c r="AB80" s="226" t="inlineStr">
        <is>
          <t>ROYAL CORE MAIN</t>
        </is>
      </c>
      <c r="AC80" s="228" t="inlineStr">
        <is>
          <t>Core</t>
        </is>
      </c>
      <c r="AD80" s="228" t="inlineStr">
        <is>
          <t>JEANS</t>
        </is>
      </c>
      <c r="AE80" s="238" t="inlineStr">
        <is>
          <t>MEN</t>
        </is>
      </c>
      <c r="AF80" s="239" t="inlineStr">
        <is>
          <t>ARTLAB</t>
        </is>
      </c>
      <c r="AG80" s="239" t="inlineStr">
        <is>
          <t>INTERWASHING</t>
        </is>
      </c>
      <c r="AH80" s="306" t="n"/>
      <c r="AI80" s="229" t="inlineStr">
        <is>
          <t>5 Q4 / 162</t>
        </is>
      </c>
      <c r="AJ80" s="257" t="n"/>
      <c r="AK80" s="240" t="n"/>
      <c r="AL80" s="226" t="n">
        <v>1.19</v>
      </c>
      <c r="AM80" s="267" t="n"/>
      <c r="AN80" s="277" t="inlineStr">
        <is>
          <t>?</t>
        </is>
      </c>
      <c r="AO80" s="267" t="n"/>
      <c r="AP80" s="277" t="inlineStr">
        <is>
          <t>?</t>
        </is>
      </c>
      <c r="AQ80" s="267" t="n">
        <v>26</v>
      </c>
      <c r="AR80" s="267" t="n">
        <v>37</v>
      </c>
      <c r="AS80" s="267" t="n">
        <v>37</v>
      </c>
      <c r="AT80" s="267" t="n">
        <v>66</v>
      </c>
      <c r="AU80" s="277" t="n">
        <v>0</v>
      </c>
      <c r="AV80" s="267" t="n">
        <v>128</v>
      </c>
      <c r="AW80" s="267" t="n">
        <v>0</v>
      </c>
      <c r="AX80" s="267" t="n">
        <v>128</v>
      </c>
      <c r="AY80" s="267" t="n">
        <v>185</v>
      </c>
      <c r="AZ80" s="267" t="n">
        <v>235</v>
      </c>
      <c r="BA80" s="267" t="n">
        <v>416</v>
      </c>
      <c r="BB80" s="267" t="n">
        <v>416</v>
      </c>
      <c r="BC80" s="302" t="n">
        <v>716</v>
      </c>
      <c r="BD80" s="269">
        <f>BC80</f>
        <v/>
      </c>
      <c r="BE80" s="269" t="n">
        <v>464</v>
      </c>
      <c r="BF80" s="269" t="inlineStr">
        <is>
          <t>check stock</t>
        </is>
      </c>
      <c r="BG80" s="313">
        <f>(BD80*AL80)*1.03</f>
        <v/>
      </c>
      <c r="BH80" s="236" t="n"/>
      <c r="BI80" s="236" t="inlineStr">
        <is>
          <t>x</t>
        </is>
      </c>
      <c r="BK80" s="236" t="n"/>
      <c r="BM80" s="313">
        <f>(BN80*AL80)*1.03</f>
        <v/>
      </c>
      <c r="BN80" s="236">
        <f>BO80+BQ80</f>
        <v/>
      </c>
      <c r="BO80" s="236" t="n">
        <v>444</v>
      </c>
      <c r="BP80" s="15" t="n"/>
      <c r="BQ80" s="15" t="n"/>
      <c r="BR80" s="15" t="n"/>
      <c r="BS80" s="15" t="n"/>
      <c r="BT80" s="236" t="n"/>
      <c r="BU80" s="236" t="inlineStr">
        <is>
          <t>x</t>
        </is>
      </c>
      <c r="BV80" s="241" t="n"/>
    </row>
    <row customFormat="1" customHeight="1" ht="15" r="81" s="15">
      <c r="A81" s="321" t="inlineStr">
        <is>
          <t>K999951202-1010103345-CHARLES</t>
        </is>
      </c>
      <c r="B81" s="250" t="inlineStr">
        <is>
          <t>K999951202</t>
        </is>
      </c>
      <c r="C81" s="250" t="inlineStr">
        <is>
          <t>K999951202</t>
        </is>
      </c>
      <c r="D81" s="250" t="n"/>
      <c r="E81" s="250" t="inlineStr">
        <is>
          <t>K999951202</t>
        </is>
      </c>
      <c r="F81" s="250" t="inlineStr">
        <is>
          <t>K999951202</t>
        </is>
      </c>
      <c r="G81" s="250" t="inlineStr">
        <is>
          <t>K999951202</t>
        </is>
      </c>
      <c r="H81" s="250" t="inlineStr">
        <is>
          <t>K999951202</t>
        </is>
      </c>
      <c r="I81" s="250" t="inlineStr">
        <is>
          <t>K999951202</t>
        </is>
      </c>
      <c r="J81" s="300" t="e">
        <v>#N/A</v>
      </c>
      <c r="K81" s="230" t="n">
        <v>1010103345</v>
      </c>
      <c r="L81" s="250" t="n">
        <v>1010103345</v>
      </c>
      <c r="M81" s="230" t="n">
        <v>1010103345</v>
      </c>
      <c r="N81" s="230" t="n">
        <v>1010103345</v>
      </c>
      <c r="O81" s="230" t="n">
        <v>1010103345</v>
      </c>
      <c r="P81" s="230" t="n">
        <v>1010103345</v>
      </c>
      <c r="Q81" s="230" t="n">
        <v>1010103345</v>
      </c>
      <c r="R81" s="230" t="n">
        <v>1010103345</v>
      </c>
      <c r="S81" s="301" t="e">
        <v>#N/A</v>
      </c>
      <c r="T81" s="230" t="n">
        <v>1010103345</v>
      </c>
      <c r="U81" s="237" t="n"/>
      <c r="V81" s="237" t="inlineStr">
        <is>
          <t>C/O</t>
        </is>
      </c>
      <c r="W81" s="228" t="inlineStr">
        <is>
          <t>CHARLES</t>
        </is>
      </c>
      <c r="X81" s="228" t="inlineStr">
        <is>
          <t>MID INDIGO</t>
        </is>
      </c>
      <c r="Y81" s="248" t="inlineStr">
        <is>
          <t>CANDIANI</t>
        </is>
      </c>
      <c r="Z81" s="248" t="inlineStr">
        <is>
          <t>RR7716 Elast sioux crispy organic</t>
        </is>
      </c>
      <c r="AA81" s="248" t="inlineStr">
        <is>
          <t>RR7716 Elast sioux crispy</t>
        </is>
      </c>
      <c r="AB81" s="226" t="inlineStr">
        <is>
          <t>ROYAL CORE MAIN</t>
        </is>
      </c>
      <c r="AC81" s="228" t="inlineStr">
        <is>
          <t>Core</t>
        </is>
      </c>
      <c r="AD81" s="228" t="inlineStr">
        <is>
          <t>JEANS</t>
        </is>
      </c>
      <c r="AE81" s="238" t="inlineStr">
        <is>
          <t>MEN</t>
        </is>
      </c>
      <c r="AF81" s="239" t="inlineStr">
        <is>
          <t>ARTLAB</t>
        </is>
      </c>
      <c r="AG81" s="239" t="inlineStr">
        <is>
          <t>INTERWASHING</t>
        </is>
      </c>
      <c r="AH81" s="306" t="n"/>
      <c r="AI81" s="229" t="inlineStr">
        <is>
          <t>5 Q4 / 162</t>
        </is>
      </c>
      <c r="AJ81" s="257" t="n"/>
      <c r="AK81" s="240" t="n"/>
      <c r="AL81" s="226" t="n">
        <v>1.2</v>
      </c>
      <c r="AM81" s="267" t="n"/>
      <c r="AN81" s="277" t="inlineStr">
        <is>
          <t>?</t>
        </is>
      </c>
      <c r="AO81" s="267" t="n">
        <v>12</v>
      </c>
      <c r="AP81" s="277" t="inlineStr">
        <is>
          <t>?</t>
        </is>
      </c>
      <c r="AQ81" s="267" t="n">
        <v>12</v>
      </c>
      <c r="AR81" s="267" t="n">
        <v>21</v>
      </c>
      <c r="AS81" s="267" t="n">
        <v>21</v>
      </c>
      <c r="AT81" s="267" t="n">
        <v>29</v>
      </c>
      <c r="AU81" s="277" t="n">
        <v>0</v>
      </c>
      <c r="AV81" s="267" t="n">
        <v>29</v>
      </c>
      <c r="AW81" s="267" t="n">
        <v>0</v>
      </c>
      <c r="AX81" s="267" t="n">
        <v>29</v>
      </c>
      <c r="AY81" s="267" t="n">
        <v>29</v>
      </c>
      <c r="AZ81" s="267" t="n">
        <v>29</v>
      </c>
      <c r="BA81" s="267" t="n">
        <v>116</v>
      </c>
      <c r="BB81" s="267" t="n">
        <v>116</v>
      </c>
      <c r="BC81" s="302" t="n">
        <v>116</v>
      </c>
      <c r="BD81" s="269">
        <f>BC81</f>
        <v/>
      </c>
      <c r="BE81" s="269" t="n">
        <v>372</v>
      </c>
      <c r="BF81" s="269" t="inlineStr">
        <is>
          <t>check stock</t>
        </is>
      </c>
      <c r="BG81" s="313">
        <f>(BD81*AL81)*1.03</f>
        <v/>
      </c>
      <c r="BH81" s="236" t="n"/>
      <c r="BI81" s="236" t="inlineStr">
        <is>
          <t>x</t>
        </is>
      </c>
      <c r="BK81" s="236" t="n"/>
      <c r="BM81" s="313">
        <f>(BN81*AL81)*1.03</f>
        <v/>
      </c>
      <c r="BN81" s="236">
        <f>BO81+BQ81</f>
        <v/>
      </c>
      <c r="BO81" s="236" t="n">
        <v>0</v>
      </c>
      <c r="BP81" s="15" t="n"/>
      <c r="BQ81" s="15" t="n"/>
      <c r="BR81" s="15" t="n"/>
      <c r="BS81" s="15" t="n"/>
      <c r="BT81" s="15" t="n"/>
      <c r="BU81" s="236" t="inlineStr">
        <is>
          <t>x</t>
        </is>
      </c>
      <c r="BV81" s="241" t="n"/>
    </row>
    <row customFormat="1" customHeight="1" ht="15" r="82" s="15">
      <c r="A82" s="321" t="inlineStr">
        <is>
          <t>K999951102-1010103341-JAMES</t>
        </is>
      </c>
      <c r="B82" s="250" t="inlineStr">
        <is>
          <t>K999951102</t>
        </is>
      </c>
      <c r="C82" s="315" t="inlineStr">
        <is>
          <t>NO SO</t>
        </is>
      </c>
      <c r="D82" s="250" t="n"/>
      <c r="E82" s="250" t="inlineStr">
        <is>
          <t>K999951102</t>
        </is>
      </c>
      <c r="F82" s="250" t="inlineStr">
        <is>
          <t>K999951102</t>
        </is>
      </c>
      <c r="G82" s="250" t="inlineStr">
        <is>
          <t>K999951102</t>
        </is>
      </c>
      <c r="H82" s="300" t="e">
        <v>#N/A</v>
      </c>
      <c r="I82" s="300" t="e">
        <v>#N/A</v>
      </c>
      <c r="J82" s="300" t="e">
        <v>#N/A</v>
      </c>
      <c r="K82" s="230" t="n">
        <v>1010103341</v>
      </c>
      <c r="L82" s="250" t="n">
        <v>1010103341</v>
      </c>
      <c r="M82" s="230" t="n">
        <v>1010103341</v>
      </c>
      <c r="N82" s="230" t="n">
        <v>1010103341</v>
      </c>
      <c r="O82" s="230" t="n">
        <v>1010103341</v>
      </c>
      <c r="P82" s="230" t="n">
        <v>1010103341</v>
      </c>
      <c r="Q82" s="301" t="e">
        <v>#N/A</v>
      </c>
      <c r="R82" s="301" t="e">
        <v>#N/A</v>
      </c>
      <c r="S82" s="301" t="e">
        <v>#N/A</v>
      </c>
      <c r="T82" s="315" t="inlineStr">
        <is>
          <t>NO SO</t>
        </is>
      </c>
      <c r="U82" s="237" t="n"/>
      <c r="V82" s="237" t="inlineStr">
        <is>
          <t>C/O</t>
        </is>
      </c>
      <c r="W82" s="228" t="inlineStr">
        <is>
          <t>JAMES</t>
        </is>
      </c>
      <c r="X82" s="228" t="inlineStr">
        <is>
          <t>MID INDIGO</t>
        </is>
      </c>
      <c r="Y82" s="248" t="inlineStr">
        <is>
          <t>CANDIANI</t>
        </is>
      </c>
      <c r="Z82" s="248" t="inlineStr">
        <is>
          <t>RR7716 Elast sioux crispy organic</t>
        </is>
      </c>
      <c r="AA82" s="248" t="inlineStr">
        <is>
          <t>RR7716 Elast sioux crispy</t>
        </is>
      </c>
      <c r="AB82" s="226" t="inlineStr">
        <is>
          <t>ROYAL CORE MAIN</t>
        </is>
      </c>
      <c r="AC82" s="228" t="inlineStr">
        <is>
          <t>Core</t>
        </is>
      </c>
      <c r="AD82" s="228" t="inlineStr">
        <is>
          <t>JEANS</t>
        </is>
      </c>
      <c r="AE82" s="238" t="inlineStr">
        <is>
          <t>MEN</t>
        </is>
      </c>
      <c r="AF82" s="239" t="inlineStr">
        <is>
          <t>ARTLAB</t>
        </is>
      </c>
      <c r="AG82" s="239" t="inlineStr">
        <is>
          <t>INTERWASHING</t>
        </is>
      </c>
      <c r="AH82" s="306" t="n"/>
      <c r="AI82" s="229" t="inlineStr">
        <is>
          <t>5 Q4 / 162</t>
        </is>
      </c>
      <c r="AJ82" s="257" t="n"/>
      <c r="AK82" s="240" t="n"/>
      <c r="AL82" s="226" t="n">
        <v>1.26</v>
      </c>
      <c r="AM82" s="267" t="n"/>
      <c r="AN82" s="277" t="inlineStr">
        <is>
          <t>?</t>
        </is>
      </c>
      <c r="AO82" s="267" t="n"/>
      <c r="AP82" s="277" t="inlineStr">
        <is>
          <t>?</t>
        </is>
      </c>
      <c r="AQ82" s="267" t="n"/>
      <c r="AR82" s="267" t="n"/>
      <c r="AS82" s="267" t="n">
        <v>0</v>
      </c>
      <c r="AT82" s="267" t="n">
        <v>0</v>
      </c>
      <c r="AU82" s="277" t="n">
        <v>0</v>
      </c>
      <c r="AV82" s="267" t="n">
        <v>0</v>
      </c>
      <c r="AW82" s="267" t="n">
        <v>0</v>
      </c>
      <c r="AX82" s="267" t="n">
        <v>0</v>
      </c>
      <c r="AY82" s="267" t="n">
        <v>0</v>
      </c>
      <c r="AZ82" s="267" t="n">
        <v>0</v>
      </c>
      <c r="BA82" s="267" t="n">
        <v>0</v>
      </c>
      <c r="BB82" s="267" t="n">
        <v>0</v>
      </c>
      <c r="BC82" s="302" t="n">
        <v>0</v>
      </c>
      <c r="BD82" s="269">
        <f>BC82</f>
        <v/>
      </c>
      <c r="BE82" s="269" t="n">
        <v>136</v>
      </c>
      <c r="BF82" s="269" t="inlineStr">
        <is>
          <t>check stock</t>
        </is>
      </c>
      <c r="BG82" s="313">
        <f>(BD82*AL82)*1.03</f>
        <v/>
      </c>
      <c r="BH82" s="236" t="n"/>
      <c r="BI82" s="236" t="inlineStr">
        <is>
          <t>x</t>
        </is>
      </c>
      <c r="BJ82" s="236" t="n"/>
      <c r="BK82" s="241" t="n"/>
      <c r="BL82" s="236" t="n"/>
      <c r="BM82" s="313">
        <f>(BN82*AL82)*1.03</f>
        <v/>
      </c>
      <c r="BN82" s="236">
        <f>BO82+BQ82</f>
        <v/>
      </c>
      <c r="BO82" s="236" t="n">
        <v>0</v>
      </c>
      <c r="BP82" s="15" t="n"/>
      <c r="BQ82" s="15" t="n"/>
      <c r="BR82" s="15" t="n"/>
      <c r="BS82" s="15" t="n"/>
      <c r="BT82" s="15" t="n"/>
      <c r="BU82" s="236" t="inlineStr">
        <is>
          <t>x</t>
        </is>
      </c>
      <c r="BV82" s="241" t="n"/>
    </row>
    <row customFormat="1" customHeight="1" ht="15" r="83" s="15">
      <c r="A83" s="321" t="inlineStr">
        <is>
          <t>K999951302-1010103349-JOHN</t>
        </is>
      </c>
      <c r="B83" s="250" t="inlineStr">
        <is>
          <t>K999951302</t>
        </is>
      </c>
      <c r="C83" s="250" t="inlineStr">
        <is>
          <t>K999951302</t>
        </is>
      </c>
      <c r="D83" s="250" t="n"/>
      <c r="E83" s="250" t="inlineStr">
        <is>
          <t>K999951302</t>
        </is>
      </c>
      <c r="F83" s="250" t="inlineStr">
        <is>
          <t>K999951302</t>
        </is>
      </c>
      <c r="G83" s="250" t="inlineStr">
        <is>
          <t>K999951302</t>
        </is>
      </c>
      <c r="H83" s="250" t="inlineStr">
        <is>
          <t>K999951302</t>
        </is>
      </c>
      <c r="I83" s="300" t="e">
        <v>#N/A</v>
      </c>
      <c r="J83" s="300" t="e">
        <v>#N/A</v>
      </c>
      <c r="K83" s="230" t="n">
        <v>1010103349</v>
      </c>
      <c r="L83" s="250" t="n">
        <v>1010103349</v>
      </c>
      <c r="M83" s="230" t="n">
        <v>1010103349</v>
      </c>
      <c r="N83" s="230" t="n">
        <v>1010103349</v>
      </c>
      <c r="O83" s="230" t="n">
        <v>1010103349</v>
      </c>
      <c r="P83" s="230" t="n">
        <v>1010103349</v>
      </c>
      <c r="Q83" s="230" t="n">
        <v>1010103349</v>
      </c>
      <c r="R83" s="301" t="e">
        <v>#N/A</v>
      </c>
      <c r="S83" s="301" t="e">
        <v>#N/A</v>
      </c>
      <c r="T83" s="230" t="n">
        <v>1010103349</v>
      </c>
      <c r="U83" s="237" t="n"/>
      <c r="V83" s="237" t="inlineStr">
        <is>
          <t>C/O</t>
        </is>
      </c>
      <c r="W83" s="228" t="inlineStr">
        <is>
          <t>JOHN</t>
        </is>
      </c>
      <c r="X83" s="228" t="inlineStr">
        <is>
          <t>MID INDIGO</t>
        </is>
      </c>
      <c r="Y83" s="248" t="inlineStr">
        <is>
          <t>CANDIANI</t>
        </is>
      </c>
      <c r="Z83" s="248" t="inlineStr">
        <is>
          <t>RR7716 Elast sioux crispy organic</t>
        </is>
      </c>
      <c r="AA83" s="248" t="inlineStr">
        <is>
          <t>RR7716 Elast sioux crispy</t>
        </is>
      </c>
      <c r="AB83" s="226" t="inlineStr">
        <is>
          <t>ROYAL CORE MAIN</t>
        </is>
      </c>
      <c r="AC83" s="228" t="inlineStr">
        <is>
          <t>Core</t>
        </is>
      </c>
      <c r="AD83" s="228" t="inlineStr">
        <is>
          <t>JEANS</t>
        </is>
      </c>
      <c r="AE83" s="238" t="inlineStr">
        <is>
          <t>MEN</t>
        </is>
      </c>
      <c r="AF83" s="239" t="inlineStr">
        <is>
          <t>ARTLAB</t>
        </is>
      </c>
      <c r="AG83" s="239" t="inlineStr">
        <is>
          <t>INTERWASHING</t>
        </is>
      </c>
      <c r="AH83" s="306" t="n"/>
      <c r="AI83" s="229" t="inlineStr">
        <is>
          <t>5 Q4 / 162</t>
        </is>
      </c>
      <c r="AJ83" s="257" t="n"/>
      <c r="AK83" s="240" t="n"/>
      <c r="AL83" s="226" t="n">
        <v>1.15</v>
      </c>
      <c r="AM83" s="267" t="n"/>
      <c r="AN83" s="277" t="inlineStr">
        <is>
          <t>?</t>
        </is>
      </c>
      <c r="AO83" s="267" t="n"/>
      <c r="AP83" s="277" t="inlineStr">
        <is>
          <t>?</t>
        </is>
      </c>
      <c r="AQ83" s="267" t="n"/>
      <c r="AR83" s="267" t="n">
        <v>25</v>
      </c>
      <c r="AS83" s="267" t="n">
        <v>25</v>
      </c>
      <c r="AT83" s="267" t="n">
        <v>25</v>
      </c>
      <c r="AU83" s="277" t="n">
        <v>0</v>
      </c>
      <c r="AV83" s="267" t="n">
        <v>57</v>
      </c>
      <c r="AW83" s="267" t="n">
        <v>0</v>
      </c>
      <c r="AX83" s="267" t="n">
        <v>69</v>
      </c>
      <c r="AY83" s="267" t="n">
        <v>96</v>
      </c>
      <c r="AZ83" s="267" t="n">
        <v>96</v>
      </c>
      <c r="BA83" s="267" t="n">
        <v>96</v>
      </c>
      <c r="BB83" s="267" t="n">
        <v>96</v>
      </c>
      <c r="BC83" s="302" t="n">
        <v>96</v>
      </c>
      <c r="BD83" s="269">
        <f>BC83</f>
        <v/>
      </c>
      <c r="BE83" s="269" t="n">
        <v>1400</v>
      </c>
      <c r="BF83" s="269" t="inlineStr">
        <is>
          <t>check stock</t>
        </is>
      </c>
      <c r="BG83" s="313">
        <f>(BD83*AL83)*1.03</f>
        <v/>
      </c>
      <c r="BH83" s="236" t="n"/>
      <c r="BI83" s="236" t="inlineStr">
        <is>
          <t>x</t>
        </is>
      </c>
      <c r="BJ83" s="236" t="n"/>
      <c r="BK83" s="241" t="n"/>
      <c r="BL83" s="236" t="n"/>
      <c r="BM83" s="313">
        <f>(BN83*AL83)*1.03</f>
        <v/>
      </c>
      <c r="BN83" s="236">
        <f>BO83+BQ83</f>
        <v/>
      </c>
      <c r="BO83" s="236" t="n">
        <v>0</v>
      </c>
      <c r="BP83" s="15" t="n"/>
      <c r="BQ83" s="15" t="n"/>
      <c r="BR83" s="15" t="n"/>
      <c r="BS83" s="15" t="n"/>
      <c r="BT83" s="15" t="n"/>
      <c r="BU83" s="236" t="inlineStr">
        <is>
          <t>x</t>
        </is>
      </c>
      <c r="BV83" s="241" t="n"/>
    </row>
    <row customFormat="1" customHeight="1" ht="15" r="84" s="15">
      <c r="A84" s="321" t="inlineStr">
        <is>
          <t>K999951402-1010103353-RYAN</t>
        </is>
      </c>
      <c r="B84" s="250" t="inlineStr">
        <is>
          <t>K999951402</t>
        </is>
      </c>
      <c r="C84" s="250" t="inlineStr">
        <is>
          <t>K999951402</t>
        </is>
      </c>
      <c r="D84" s="250" t="n"/>
      <c r="E84" s="250" t="inlineStr">
        <is>
          <t>K999951402</t>
        </is>
      </c>
      <c r="F84" s="250" t="inlineStr">
        <is>
          <t>K999951402</t>
        </is>
      </c>
      <c r="G84" s="250" t="inlineStr">
        <is>
          <t>K999951402</t>
        </is>
      </c>
      <c r="H84" s="250" t="inlineStr">
        <is>
          <t>K999951402</t>
        </is>
      </c>
      <c r="I84" s="250" t="inlineStr">
        <is>
          <t>K999951402</t>
        </is>
      </c>
      <c r="J84" s="300" t="e">
        <v>#N/A</v>
      </c>
      <c r="K84" s="230" t="n">
        <v>1010103353</v>
      </c>
      <c r="L84" s="250" t="n">
        <v>1010103353</v>
      </c>
      <c r="M84" s="230" t="n">
        <v>1010103353</v>
      </c>
      <c r="N84" s="230" t="n">
        <v>1010103353</v>
      </c>
      <c r="O84" s="230" t="n">
        <v>1010103353</v>
      </c>
      <c r="P84" s="230" t="n">
        <v>1010103353</v>
      </c>
      <c r="Q84" s="230" t="n">
        <v>1010103353</v>
      </c>
      <c r="R84" s="230" t="n">
        <v>1010103353</v>
      </c>
      <c r="S84" s="301" t="e">
        <v>#N/A</v>
      </c>
      <c r="T84" s="230" t="n">
        <v>1010103353</v>
      </c>
      <c r="U84" s="237" t="n"/>
      <c r="V84" s="237" t="inlineStr">
        <is>
          <t>C/O</t>
        </is>
      </c>
      <c r="W84" s="228" t="inlineStr">
        <is>
          <t>RYAN</t>
        </is>
      </c>
      <c r="X84" s="228" t="inlineStr">
        <is>
          <t>MID INDIGO</t>
        </is>
      </c>
      <c r="Y84" s="248" t="inlineStr">
        <is>
          <t>CANDIANI</t>
        </is>
      </c>
      <c r="Z84" s="248" t="inlineStr">
        <is>
          <t>RR7716 Elast sioux crispy organic</t>
        </is>
      </c>
      <c r="AA84" s="248" t="inlineStr">
        <is>
          <t>RR7716 Elast sioux crispy</t>
        </is>
      </c>
      <c r="AB84" s="226" t="inlineStr">
        <is>
          <t>ROYAL CORE MAIN</t>
        </is>
      </c>
      <c r="AC84" s="228" t="inlineStr">
        <is>
          <t>Core</t>
        </is>
      </c>
      <c r="AD84" s="228" t="inlineStr">
        <is>
          <t>JEANS</t>
        </is>
      </c>
      <c r="AE84" s="238" t="inlineStr">
        <is>
          <t>MEN</t>
        </is>
      </c>
      <c r="AF84" s="239" t="inlineStr">
        <is>
          <t>ARTLAB</t>
        </is>
      </c>
      <c r="AG84" s="239" t="inlineStr">
        <is>
          <t>INTERWASHING</t>
        </is>
      </c>
      <c r="AH84" s="306" t="n"/>
      <c r="AI84" s="229" t="inlineStr">
        <is>
          <t>5 Q4 / 162</t>
        </is>
      </c>
      <c r="AJ84" s="257" t="n"/>
      <c r="AK84" s="240" t="n"/>
      <c r="AL84" s="226" t="n">
        <v>1.23</v>
      </c>
      <c r="AM84" s="267" t="n"/>
      <c r="AN84" s="277" t="inlineStr">
        <is>
          <t>?</t>
        </is>
      </c>
      <c r="AO84" s="267" t="n"/>
      <c r="AP84" s="277" t="inlineStr">
        <is>
          <t>?</t>
        </is>
      </c>
      <c r="AQ84" s="267" t="n">
        <v>14</v>
      </c>
      <c r="AR84" s="267" t="n">
        <v>14</v>
      </c>
      <c r="AS84" s="267" t="n">
        <v>14</v>
      </c>
      <c r="AT84" s="267" t="n">
        <v>35</v>
      </c>
      <c r="AU84" s="277" t="n">
        <v>0</v>
      </c>
      <c r="AV84" s="267" t="n">
        <v>55</v>
      </c>
      <c r="AW84" s="267" t="n">
        <v>0</v>
      </c>
      <c r="AX84" s="267" t="n">
        <v>55</v>
      </c>
      <c r="AY84" s="267" t="n">
        <v>77</v>
      </c>
      <c r="AZ84" s="267" t="n">
        <v>91</v>
      </c>
      <c r="BA84" s="267" t="n">
        <v>93</v>
      </c>
      <c r="BB84" s="267" t="n">
        <v>93</v>
      </c>
      <c r="BC84" s="302" t="n">
        <v>93</v>
      </c>
      <c r="BD84" s="269">
        <f>BC84</f>
        <v/>
      </c>
      <c r="BE84" s="269" t="n">
        <v>580</v>
      </c>
      <c r="BF84" s="269" t="inlineStr">
        <is>
          <t>check stock</t>
        </is>
      </c>
      <c r="BG84" s="313">
        <f>(BD84*AL84)*1.03</f>
        <v/>
      </c>
      <c r="BH84" s="236" t="n"/>
      <c r="BI84" s="236" t="inlineStr">
        <is>
          <t>x</t>
        </is>
      </c>
      <c r="BK84" s="236" t="n"/>
      <c r="BM84" s="313">
        <f>(BN84*AL84)*1.03</f>
        <v/>
      </c>
      <c r="BN84" s="236">
        <f>BO84+BQ84</f>
        <v/>
      </c>
      <c r="BO84" s="236" t="n">
        <v>0</v>
      </c>
      <c r="BP84" s="15" t="n"/>
      <c r="BQ84" s="15" t="n"/>
      <c r="BR84" s="15" t="n"/>
      <c r="BS84" s="15" t="n"/>
      <c r="BT84" s="15" t="n"/>
      <c r="BU84" s="236" t="inlineStr">
        <is>
          <t>x</t>
        </is>
      </c>
      <c r="BV84" s="241" t="n"/>
    </row>
    <row customFormat="1" customHeight="1" ht="15" r="85" s="15">
      <c r="A85" s="321" t="inlineStr">
        <is>
          <t>K170751402-1010103651-BORIS</t>
        </is>
      </c>
      <c r="B85" s="250" t="inlineStr">
        <is>
          <t>K170751402</t>
        </is>
      </c>
      <c r="C85" s="250" t="inlineStr">
        <is>
          <t>K170751402</t>
        </is>
      </c>
      <c r="D85" s="250" t="n"/>
      <c r="E85" s="250" t="inlineStr">
        <is>
          <t>K170751402</t>
        </is>
      </c>
      <c r="F85" s="250" t="inlineStr">
        <is>
          <t>K170751402</t>
        </is>
      </c>
      <c r="G85" s="250" t="inlineStr">
        <is>
          <t>K170751402</t>
        </is>
      </c>
      <c r="H85" s="250" t="inlineStr">
        <is>
          <t>K170751402</t>
        </is>
      </c>
      <c r="I85" s="250" t="inlineStr">
        <is>
          <t>K170751402</t>
        </is>
      </c>
      <c r="J85" s="250" t="inlineStr">
        <is>
          <t>K170751402</t>
        </is>
      </c>
      <c r="K85" s="230" t="n">
        <v>1010103651</v>
      </c>
      <c r="L85" s="250" t="n">
        <v>1010103651</v>
      </c>
      <c r="M85" s="230" t="n">
        <v>1010103651</v>
      </c>
      <c r="N85" s="230" t="n">
        <v>1010103651</v>
      </c>
      <c r="O85" s="230" t="n">
        <v>1010103651</v>
      </c>
      <c r="P85" s="230" t="n">
        <v>1010103651</v>
      </c>
      <c r="Q85" s="230" t="n">
        <v>1010103651</v>
      </c>
      <c r="R85" s="230" t="n">
        <v>1010103651</v>
      </c>
      <c r="S85" s="230" t="n">
        <v>1010103651</v>
      </c>
      <c r="T85" s="230" t="n">
        <v>1010103651</v>
      </c>
      <c r="U85" s="237" t="inlineStr">
        <is>
          <t>Zalando</t>
        </is>
      </c>
      <c r="V85" s="237" t="n"/>
      <c r="W85" s="228" t="inlineStr">
        <is>
          <t>BORIS</t>
        </is>
      </c>
      <c r="X85" s="228" t="inlineStr">
        <is>
          <t>TINTED SCRATCH</t>
        </is>
      </c>
      <c r="Y85" s="248" t="inlineStr">
        <is>
          <t>CANDIANI</t>
        </is>
      </c>
      <c r="Z85" s="248" t="inlineStr">
        <is>
          <t>RR7716 Elast sioux crispy organic</t>
        </is>
      </c>
      <c r="AA85" s="248" t="inlineStr">
        <is>
          <t>RR7716 Elast sioux crispy</t>
        </is>
      </c>
      <c r="AB85" s="226" t="inlineStr">
        <is>
          <t>SEASONAL MAIN</t>
        </is>
      </c>
      <c r="AC85" s="228" t="n">
        <v>1</v>
      </c>
      <c r="AD85" s="228" t="inlineStr">
        <is>
          <t>JEANS</t>
        </is>
      </c>
      <c r="AE85" s="238" t="inlineStr">
        <is>
          <t>MEN</t>
        </is>
      </c>
      <c r="AF85" s="239" t="inlineStr">
        <is>
          <t>ARTLAB</t>
        </is>
      </c>
      <c r="AG85" s="239" t="inlineStr">
        <is>
          <t>INTERWASHING</t>
        </is>
      </c>
      <c r="AH85" s="306" t="n"/>
      <c r="AI85" s="229" t="inlineStr">
        <is>
          <t>5 Q4 / 162</t>
        </is>
      </c>
      <c r="AJ85" s="257" t="inlineStr">
        <is>
          <t>5900 Stock / 4500</t>
        </is>
      </c>
      <c r="AK85" s="240" t="inlineStr">
        <is>
          <t>5-6</t>
        </is>
      </c>
      <c r="AL85" s="226" t="n">
        <v>1.25</v>
      </c>
      <c r="AM85" s="267" t="n">
        <v>151</v>
      </c>
      <c r="AN85" s="277" t="n">
        <v>400</v>
      </c>
      <c r="AO85" s="267" t="n">
        <v>159</v>
      </c>
      <c r="AP85" s="277" t="n">
        <v>400</v>
      </c>
      <c r="AQ85" s="267" t="n">
        <v>175</v>
      </c>
      <c r="AR85" s="267" t="n">
        <v>175</v>
      </c>
      <c r="AS85" s="267" t="n">
        <v>175</v>
      </c>
      <c r="AT85" s="267" t="n">
        <v>183</v>
      </c>
      <c r="AU85" s="277" t="n">
        <v>500</v>
      </c>
      <c r="AV85" s="267" t="n">
        <v>175</v>
      </c>
      <c r="AW85" s="267" t="n">
        <v>350</v>
      </c>
      <c r="AX85" s="267" t="n">
        <v>200</v>
      </c>
      <c r="AY85" s="267" t="n">
        <v>235</v>
      </c>
      <c r="AZ85" s="267" t="n">
        <v>256</v>
      </c>
      <c r="BA85" s="267" t="n">
        <v>256</v>
      </c>
      <c r="BB85" s="267" t="n">
        <v>323</v>
      </c>
      <c r="BC85" s="302" t="n">
        <v>363</v>
      </c>
      <c r="BD85" s="269">
        <f>BC85</f>
        <v/>
      </c>
      <c r="BE85" s="269" t="n"/>
      <c r="BF85" s="269" t="n"/>
      <c r="BG85" s="313">
        <f>(BD85*AL85)*1.03</f>
        <v/>
      </c>
      <c r="BH85" s="236" t="n"/>
      <c r="BI85" s="236" t="inlineStr">
        <is>
          <t>x</t>
        </is>
      </c>
      <c r="BJ85" s="236" t="n"/>
      <c r="BK85" s="241" t="n"/>
      <c r="BL85" s="319" t="inlineStr">
        <is>
          <t>IMP ZALANDO MID JUNE</t>
        </is>
      </c>
      <c r="BM85" s="313">
        <f>(BN85*AL85)*1.03</f>
        <v/>
      </c>
      <c r="BN85" s="236">
        <f>BO85+BQ85</f>
        <v/>
      </c>
      <c r="BO85" s="236" t="n">
        <v>368</v>
      </c>
      <c r="BP85" s="15" t="n"/>
      <c r="BQ85" s="15" t="n"/>
      <c r="BR85" s="15" t="n"/>
      <c r="BS85" s="15" t="n"/>
      <c r="BT85" s="236" t="n"/>
      <c r="BU85" s="236" t="n">
        <v>400</v>
      </c>
      <c r="BV85" s="241" t="n">
        <v>42817</v>
      </c>
    </row>
    <row customFormat="1" customHeight="1" ht="15" r="86" s="15">
      <c r="A86" s="321" t="inlineStr">
        <is>
          <t>K170701118-2010102708-JUNO HIGH</t>
        </is>
      </c>
      <c r="B86" s="223" t="inlineStr">
        <is>
          <t>K170701118</t>
        </is>
      </c>
      <c r="C86" s="250" t="inlineStr">
        <is>
          <t>K170701118</t>
        </is>
      </c>
      <c r="D86" s="223" t="n"/>
      <c r="E86" s="250" t="inlineStr">
        <is>
          <t>K170701118</t>
        </is>
      </c>
      <c r="F86" s="250" t="inlineStr">
        <is>
          <t>K170701118</t>
        </is>
      </c>
      <c r="G86" s="250" t="inlineStr">
        <is>
          <t>K170701118</t>
        </is>
      </c>
      <c r="H86" s="250" t="inlineStr">
        <is>
          <t>K170701118</t>
        </is>
      </c>
      <c r="I86" s="250" t="inlineStr">
        <is>
          <t>K170701118</t>
        </is>
      </c>
      <c r="J86" s="300" t="e">
        <v>#N/A</v>
      </c>
      <c r="K86" s="230" t="n">
        <v>2010102708</v>
      </c>
      <c r="L86" s="250" t="n">
        <v>2010102708</v>
      </c>
      <c r="M86" s="230" t="n">
        <v>2010102708</v>
      </c>
      <c r="N86" s="230" t="n">
        <v>2010102708</v>
      </c>
      <c r="O86" s="230" t="n">
        <v>2010102708</v>
      </c>
      <c r="P86" s="230" t="n">
        <v>2010102708</v>
      </c>
      <c r="Q86" s="230" t="n">
        <v>2010102708</v>
      </c>
      <c r="R86" s="230" t="n">
        <v>2010102708</v>
      </c>
      <c r="S86" s="301" t="e">
        <v>#N/A</v>
      </c>
      <c r="T86" s="230" t="n">
        <v>2010102708</v>
      </c>
      <c r="U86" s="237" t="n"/>
      <c r="V86" s="237" t="n"/>
      <c r="W86" s="228" t="inlineStr">
        <is>
          <t>JUNO HIGH</t>
        </is>
      </c>
      <c r="X86" s="237" t="inlineStr">
        <is>
          <t>SULPHUR WORN</t>
        </is>
      </c>
      <c r="Y86" s="250" t="inlineStr">
        <is>
          <t>CANDIANI</t>
        </is>
      </c>
      <c r="Z86" s="248" t="inlineStr">
        <is>
          <t>RR7733 N-joy sling organic</t>
        </is>
      </c>
      <c r="AA86" s="248" t="inlineStr">
        <is>
          <t>RR7733 N-joy sling</t>
        </is>
      </c>
      <c r="AB86" s="247" t="inlineStr">
        <is>
          <t>SEASONAL MAIN</t>
        </is>
      </c>
      <c r="AC86" s="228" t="n">
        <v>1</v>
      </c>
      <c r="AD86" s="237" t="inlineStr">
        <is>
          <t>JEANS</t>
        </is>
      </c>
      <c r="AE86" s="238" t="inlineStr">
        <is>
          <t>WOMEN</t>
        </is>
      </c>
      <c r="AF86" s="242" t="inlineStr">
        <is>
          <t>ARTLAB</t>
        </is>
      </c>
      <c r="AG86" s="242" t="inlineStr">
        <is>
          <t>INTERWASHING</t>
        </is>
      </c>
      <c r="AH86" s="246" t="n"/>
      <c r="AI86" s="229" t="inlineStr">
        <is>
          <t>5,15 / 145</t>
        </is>
      </c>
      <c r="AJ86" s="257" t="n">
        <v>4000</v>
      </c>
      <c r="AK86" s="240" t="inlineStr">
        <is>
          <t>5-6</t>
        </is>
      </c>
      <c r="AL86" s="226" t="n">
        <v>1.23</v>
      </c>
      <c r="AM86" s="267" t="n"/>
      <c r="AN86" s="277" t="n">
        <v>200</v>
      </c>
      <c r="AO86" s="267" t="n"/>
      <c r="AP86" s="277" t="n">
        <v>200</v>
      </c>
      <c r="AQ86" s="267" t="n">
        <v>17</v>
      </c>
      <c r="AR86" s="267" t="n">
        <v>17</v>
      </c>
      <c r="AS86" s="267" t="n">
        <v>17</v>
      </c>
      <c r="AT86" s="267" t="n">
        <v>42</v>
      </c>
      <c r="AU86" s="277" t="inlineStr">
        <is>
          <t>cx</t>
        </is>
      </c>
      <c r="AV86" s="267" t="n">
        <v>69</v>
      </c>
      <c r="AW86" s="267" t="n">
        <v>250</v>
      </c>
      <c r="AX86" s="267" t="n">
        <v>129</v>
      </c>
      <c r="AY86" s="267" t="n">
        <v>155</v>
      </c>
      <c r="AZ86" s="267" t="n">
        <v>156</v>
      </c>
      <c r="BA86" s="267" t="n">
        <v>156</v>
      </c>
      <c r="BB86" s="267" t="n">
        <v>237</v>
      </c>
      <c r="BC86" s="302" t="n">
        <v>277</v>
      </c>
      <c r="BD86" s="269">
        <f>BC86</f>
        <v/>
      </c>
      <c r="BE86" s="269" t="n"/>
      <c r="BF86" s="269" t="n"/>
      <c r="BG86" s="313">
        <f>(BD86*AL86)*1.03</f>
        <v/>
      </c>
      <c r="BH86" s="236" t="n">
        <v>1400</v>
      </c>
      <c r="BI86" s="236" t="inlineStr">
        <is>
          <t>x</t>
        </is>
      </c>
      <c r="BJ86" s="236" t="n"/>
      <c r="BK86" s="236" t="inlineStr">
        <is>
          <t>Stock TRC</t>
        </is>
      </c>
      <c r="BL86" s="236" t="n"/>
      <c r="BM86" s="313">
        <f>(BN86*AL86)*1.03</f>
        <v/>
      </c>
      <c r="BN86" s="236">
        <f>BO86+BQ86</f>
        <v/>
      </c>
      <c r="BO86" s="236" t="n">
        <v>291</v>
      </c>
      <c r="BP86" s="15" t="n"/>
      <c r="BQ86" s="15" t="n"/>
      <c r="BR86" s="15" t="n"/>
      <c r="BS86" s="15" t="n"/>
      <c r="BT86" s="236" t="n"/>
      <c r="BU86" s="236" t="n">
        <v>480</v>
      </c>
      <c r="BV86" s="241" t="n">
        <v>42817</v>
      </c>
    </row>
    <row customFormat="1" customHeight="1" ht="15" r="87" s="15">
      <c r="A87" s="321" t="inlineStr">
        <is>
          <t>K170751208-1010103485-JOHN</t>
        </is>
      </c>
      <c r="B87" s="250" t="inlineStr">
        <is>
          <t>K170751208</t>
        </is>
      </c>
      <c r="C87" s="314" t="inlineStr">
        <is>
          <t>K170151311</t>
        </is>
      </c>
      <c r="D87" s="250" t="n"/>
      <c r="E87" s="250" t="inlineStr">
        <is>
          <t>K170751208</t>
        </is>
      </c>
      <c r="F87" s="250" t="inlineStr">
        <is>
          <t>K170751208</t>
        </is>
      </c>
      <c r="G87" s="250" t="inlineStr">
        <is>
          <t>K170751208</t>
        </is>
      </c>
      <c r="H87" s="250" t="inlineStr">
        <is>
          <t>K170751208</t>
        </is>
      </c>
      <c r="I87" s="300" t="e">
        <v>#N/A</v>
      </c>
      <c r="J87" s="300" t="e">
        <v>#N/A</v>
      </c>
      <c r="K87" s="230" t="n">
        <v>1010103485</v>
      </c>
      <c r="L87" s="250" t="n">
        <v>1010103485</v>
      </c>
      <c r="M87" s="230" t="n">
        <v>1010103485</v>
      </c>
      <c r="N87" s="230" t="n">
        <v>1010103485</v>
      </c>
      <c r="O87" s="230" t="n">
        <v>1010103485</v>
      </c>
      <c r="P87" s="230" t="n">
        <v>1010103485</v>
      </c>
      <c r="Q87" s="230" t="n">
        <v>1010103485</v>
      </c>
      <c r="R87" s="230" t="n">
        <v>1010103485</v>
      </c>
      <c r="S87" s="301" t="e">
        <v>#N/A</v>
      </c>
      <c r="T87" s="230" t="n">
        <v>1010103485</v>
      </c>
      <c r="U87" s="237" t="n"/>
      <c r="V87" s="237" t="inlineStr">
        <is>
          <t>C/O</t>
        </is>
      </c>
      <c r="W87" s="228" t="inlineStr">
        <is>
          <t>JOHN</t>
        </is>
      </c>
      <c r="X87" s="228" t="inlineStr">
        <is>
          <t xml:space="preserve">SULPHUR WORN </t>
        </is>
      </c>
      <c r="Y87" s="248" t="inlineStr">
        <is>
          <t>CANDIANI</t>
        </is>
      </c>
      <c r="Z87" s="248" t="inlineStr">
        <is>
          <t>RR7733 N-joy sling organic</t>
        </is>
      </c>
      <c r="AA87" s="248" t="inlineStr">
        <is>
          <t>RR7733 N-joy sling</t>
        </is>
      </c>
      <c r="AB87" s="226" t="inlineStr">
        <is>
          <t>SEASONAL MAIN</t>
        </is>
      </c>
      <c r="AC87" s="228" t="n">
        <v>1</v>
      </c>
      <c r="AD87" s="228" t="inlineStr">
        <is>
          <t>JEANS</t>
        </is>
      </c>
      <c r="AE87" s="238" t="inlineStr">
        <is>
          <t>MEN</t>
        </is>
      </c>
      <c r="AF87" s="239" t="inlineStr">
        <is>
          <t>ARTLAB</t>
        </is>
      </c>
      <c r="AG87" s="239" t="inlineStr">
        <is>
          <t>INTERWASHING</t>
        </is>
      </c>
      <c r="AH87" s="306" t="n"/>
      <c r="AI87" s="229" t="inlineStr">
        <is>
          <t>5,15 / 145</t>
        </is>
      </c>
      <c r="AJ87" s="257" t="n">
        <v>4000</v>
      </c>
      <c r="AK87" s="240" t="inlineStr">
        <is>
          <t>5-6</t>
        </is>
      </c>
      <c r="AL87" s="226" t="n">
        <v>1.38</v>
      </c>
      <c r="AM87" s="267" t="n"/>
      <c r="AN87" s="277" t="n">
        <v>200</v>
      </c>
      <c r="AO87" s="267" t="n">
        <v>8</v>
      </c>
      <c r="AP87" s="277" t="n">
        <v>200</v>
      </c>
      <c r="AQ87" s="267" t="n">
        <v>20</v>
      </c>
      <c r="AR87" s="267" t="n">
        <v>20</v>
      </c>
      <c r="AS87" s="267" t="n">
        <v>20</v>
      </c>
      <c r="AT87" s="267" t="n">
        <v>20</v>
      </c>
      <c r="AU87" s="277" t="inlineStr">
        <is>
          <t>cx</t>
        </is>
      </c>
      <c r="AV87" s="267" t="n">
        <v>20</v>
      </c>
      <c r="AW87" s="267" t="n">
        <v>100</v>
      </c>
      <c r="AX87" s="267" t="n">
        <v>32</v>
      </c>
      <c r="AY87" s="267" t="n">
        <v>32</v>
      </c>
      <c r="AZ87" s="267" t="n">
        <v>37</v>
      </c>
      <c r="BA87" s="267" t="n">
        <v>37</v>
      </c>
      <c r="BB87" s="267" t="n">
        <v>69</v>
      </c>
      <c r="BC87" s="302" t="n">
        <v>69</v>
      </c>
      <c r="BD87" s="269">
        <f>BC87</f>
        <v/>
      </c>
      <c r="BE87" s="269" t="n">
        <v>237</v>
      </c>
      <c r="BF87" s="269" t="inlineStr">
        <is>
          <t>check stock</t>
        </is>
      </c>
      <c r="BG87" s="313">
        <f>(BD87*AL87)*1.03</f>
        <v/>
      </c>
      <c r="BH87" s="236" t="n"/>
      <c r="BI87" s="236" t="inlineStr">
        <is>
          <t>x</t>
        </is>
      </c>
      <c r="BJ87" s="236" t="n"/>
      <c r="BK87" s="241" t="n"/>
      <c r="BL87" s="236" t="n"/>
      <c r="BM87" s="313">
        <f>(BN87*AL87)*1.03</f>
        <v/>
      </c>
      <c r="BN87" s="236">
        <f>BO87+BQ87</f>
        <v/>
      </c>
      <c r="BO87" s="236" t="n">
        <v>0</v>
      </c>
      <c r="BP87" s="15" t="n"/>
      <c r="BQ87" s="15" t="n"/>
      <c r="BR87" s="15" t="n"/>
      <c r="BS87" s="15" t="n"/>
      <c r="BT87" s="15" t="n"/>
      <c r="BU87" s="236" t="inlineStr">
        <is>
          <t>x</t>
        </is>
      </c>
      <c r="BV87" s="241" t="n"/>
    </row>
    <row customFormat="1" customHeight="1" ht="15" r="88" s="15">
      <c r="A88" s="321" t="inlineStr">
        <is>
          <t>K170751102-1010103634-CHARLES</t>
        </is>
      </c>
      <c r="B88" s="250" t="inlineStr">
        <is>
          <t>K170751102</t>
        </is>
      </c>
      <c r="C88" s="250" t="inlineStr">
        <is>
          <t>K170751102</t>
        </is>
      </c>
      <c r="D88" s="250" t="n"/>
      <c r="E88" s="250" t="inlineStr">
        <is>
          <t>K170751102</t>
        </is>
      </c>
      <c r="F88" s="250" t="inlineStr">
        <is>
          <t>K170751102</t>
        </is>
      </c>
      <c r="G88" s="250" t="inlineStr">
        <is>
          <t>K170751102</t>
        </is>
      </c>
      <c r="H88" s="250" t="inlineStr">
        <is>
          <t>K170751102</t>
        </is>
      </c>
      <c r="I88" s="250" t="inlineStr">
        <is>
          <t>K170751102</t>
        </is>
      </c>
      <c r="J88" s="250" t="inlineStr">
        <is>
          <t>K170751102</t>
        </is>
      </c>
      <c r="K88" s="230" t="n">
        <v>1010103634</v>
      </c>
      <c r="L88" s="250" t="n">
        <v>1010103634</v>
      </c>
      <c r="M88" s="230" t="n">
        <v>1010103634</v>
      </c>
      <c r="N88" s="230" t="n">
        <v>1010103634</v>
      </c>
      <c r="O88" s="230" t="n">
        <v>1010103634</v>
      </c>
      <c r="P88" s="230" t="n">
        <v>1010103634</v>
      </c>
      <c r="Q88" s="230" t="n">
        <v>1010103634</v>
      </c>
      <c r="R88" s="230" t="n">
        <v>1010103634</v>
      </c>
      <c r="S88" s="230" t="n">
        <v>1010103634</v>
      </c>
      <c r="T88" s="230" t="n">
        <v>1010103634</v>
      </c>
      <c r="U88" s="237" t="inlineStr">
        <is>
          <t>Zalando</t>
        </is>
      </c>
      <c r="V88" s="237" t="n"/>
      <c r="W88" s="228" t="inlineStr">
        <is>
          <t>CHARLES</t>
        </is>
      </c>
      <c r="X88" s="228" t="inlineStr">
        <is>
          <t>SULPHUR GREY</t>
        </is>
      </c>
      <c r="Y88" s="248" t="inlineStr">
        <is>
          <t>CANDIANI</t>
        </is>
      </c>
      <c r="Z88" s="248" t="inlineStr">
        <is>
          <t>RR7736 N-joy rebus organic</t>
        </is>
      </c>
      <c r="AA88" s="248" t="inlineStr">
        <is>
          <t>RR7736 N-joy rebus</t>
        </is>
      </c>
      <c r="AB88" s="226" t="inlineStr">
        <is>
          <t>SEASONAL BLACK</t>
        </is>
      </c>
      <c r="AC88" s="228" t="n">
        <v>1</v>
      </c>
      <c r="AD88" s="228" t="inlineStr">
        <is>
          <t>JEANS</t>
        </is>
      </c>
      <c r="AE88" s="238" t="inlineStr">
        <is>
          <t>MEN</t>
        </is>
      </c>
      <c r="AF88" s="239" t="inlineStr">
        <is>
          <t>ARTLAB</t>
        </is>
      </c>
      <c r="AG88" s="239" t="inlineStr">
        <is>
          <t>INTERWASHING</t>
        </is>
      </c>
      <c r="AH88" s="306" t="n"/>
      <c r="AI88" s="229" t="inlineStr">
        <is>
          <t>6 / 142</t>
        </is>
      </c>
      <c r="AJ88" s="257" t="n">
        <v>4000</v>
      </c>
      <c r="AK88" s="240" t="inlineStr">
        <is>
          <t>5-6</t>
        </is>
      </c>
      <c r="AL88" s="226" t="n">
        <v>1.41</v>
      </c>
      <c r="AM88" s="267" t="n">
        <v>100</v>
      </c>
      <c r="AN88" s="277" t="n">
        <v>400</v>
      </c>
      <c r="AO88" s="267" t="n">
        <v>100</v>
      </c>
      <c r="AP88" s="277" t="n">
        <v>400</v>
      </c>
      <c r="AQ88" s="267" t="n">
        <v>128</v>
      </c>
      <c r="AR88" s="267" t="n">
        <v>156</v>
      </c>
      <c r="AS88" s="267" t="n">
        <v>156</v>
      </c>
      <c r="AT88" s="267" t="n">
        <v>243</v>
      </c>
      <c r="AU88" s="277" t="n">
        <v>400</v>
      </c>
      <c r="AV88" s="267" t="n">
        <v>300</v>
      </c>
      <c r="AW88" s="267" t="n">
        <v>600</v>
      </c>
      <c r="AX88" s="267" t="n">
        <v>310</v>
      </c>
      <c r="AY88" s="267" t="n">
        <v>320</v>
      </c>
      <c r="AZ88" s="267" t="n">
        <v>380</v>
      </c>
      <c r="BA88" s="267" t="n">
        <v>394</v>
      </c>
      <c r="BB88" s="267" t="n">
        <v>471</v>
      </c>
      <c r="BC88" s="302" t="n">
        <v>571</v>
      </c>
      <c r="BD88" s="269">
        <f>BC88</f>
        <v/>
      </c>
      <c r="BE88" s="269" t="n"/>
      <c r="BF88" s="269" t="n"/>
      <c r="BG88" s="313">
        <f>(BD88*AL88)*1.03</f>
        <v/>
      </c>
      <c r="BH88" s="236" t="n"/>
      <c r="BI88" s="241" t="n">
        <v>42807</v>
      </c>
      <c r="BJ88" s="236" t="n">
        <v>4000</v>
      </c>
      <c r="BK88" s="241" t="n">
        <v>42853</v>
      </c>
      <c r="BL88" s="319" t="inlineStr">
        <is>
          <t>IMP ZALANDO MID JUNE</t>
        </is>
      </c>
      <c r="BM88" s="313">
        <f>(BN88*AL88)*1.03</f>
        <v/>
      </c>
      <c r="BN88" s="236">
        <f>BO88+BQ88</f>
        <v/>
      </c>
      <c r="BO88" s="236" t="n">
        <v>576</v>
      </c>
      <c r="BP88" s="15" t="n"/>
      <c r="BQ88" s="15" t="n"/>
      <c r="BR88" s="15" t="n"/>
      <c r="BS88" s="15" t="n"/>
      <c r="BT88" s="236" t="n"/>
      <c r="BU88" s="236" t="n">
        <v>4300</v>
      </c>
      <c r="BV88" s="241" t="n">
        <v>42817</v>
      </c>
    </row>
    <row customFormat="1" customHeight="1" ht="15" r="89" s="15">
      <c r="A89" s="321" t="inlineStr">
        <is>
          <t>K170701103-2010102696-JUNO</t>
        </is>
      </c>
      <c r="B89" s="250" t="inlineStr">
        <is>
          <t>K170701103</t>
        </is>
      </c>
      <c r="C89" s="250" t="inlineStr">
        <is>
          <t>K170701103</t>
        </is>
      </c>
      <c r="D89" s="250" t="n"/>
      <c r="E89" s="250" t="inlineStr">
        <is>
          <t>K170701103</t>
        </is>
      </c>
      <c r="F89" s="250" t="inlineStr">
        <is>
          <t>K170701103</t>
        </is>
      </c>
      <c r="G89" s="250" t="inlineStr">
        <is>
          <t>K170701103</t>
        </is>
      </c>
      <c r="H89" s="250" t="inlineStr">
        <is>
          <t>K170701103</t>
        </is>
      </c>
      <c r="I89" s="250" t="inlineStr">
        <is>
          <t>K170701103</t>
        </is>
      </c>
      <c r="J89" s="250" t="inlineStr">
        <is>
          <t>K170701103</t>
        </is>
      </c>
      <c r="K89" s="230" t="n">
        <v>2010102696</v>
      </c>
      <c r="L89" s="250" t="n">
        <v>2010102696</v>
      </c>
      <c r="M89" s="230" t="n">
        <v>2010102696</v>
      </c>
      <c r="N89" s="230" t="n">
        <v>2010102696</v>
      </c>
      <c r="O89" s="230" t="n">
        <v>2010102696</v>
      </c>
      <c r="P89" s="230" t="n">
        <v>2010102696</v>
      </c>
      <c r="Q89" s="230" t="n">
        <v>2010102696</v>
      </c>
      <c r="R89" s="230" t="n">
        <v>2010102696</v>
      </c>
      <c r="S89" s="230" t="n">
        <v>2010102696</v>
      </c>
      <c r="T89" s="230" t="n">
        <v>2010102696</v>
      </c>
      <c r="U89" s="237" t="n"/>
      <c r="V89" s="237" t="n"/>
      <c r="W89" s="228" t="inlineStr">
        <is>
          <t>JUNO</t>
        </is>
      </c>
      <c r="X89" s="228" t="inlineStr">
        <is>
          <t>SULPHUR GREY</t>
        </is>
      </c>
      <c r="Y89" s="248" t="inlineStr">
        <is>
          <t>CANDIANI</t>
        </is>
      </c>
      <c r="Z89" s="248" t="inlineStr">
        <is>
          <t>RR7736 N-joy rebus organic</t>
        </is>
      </c>
      <c r="AA89" s="248" t="inlineStr">
        <is>
          <t>RR7736 N-joy rebus</t>
        </is>
      </c>
      <c r="AB89" s="226" t="inlineStr">
        <is>
          <t>SEASONAL BLACK</t>
        </is>
      </c>
      <c r="AC89" s="228" t="n">
        <v>2</v>
      </c>
      <c r="AD89" s="228" t="inlineStr">
        <is>
          <t>JEANS</t>
        </is>
      </c>
      <c r="AE89" s="238" t="inlineStr">
        <is>
          <t>WOMEN</t>
        </is>
      </c>
      <c r="AF89" s="239" t="inlineStr">
        <is>
          <t>ARTLAB</t>
        </is>
      </c>
      <c r="AG89" s="239" t="inlineStr">
        <is>
          <t>INTERWASHING</t>
        </is>
      </c>
      <c r="AH89" s="306" t="n"/>
      <c r="AI89" s="229" t="inlineStr">
        <is>
          <t>6 / 142</t>
        </is>
      </c>
      <c r="AJ89" s="257" t="n">
        <v>4000</v>
      </c>
      <c r="AK89" s="240" t="inlineStr">
        <is>
          <t>5-6</t>
        </is>
      </c>
      <c r="AL89" s="226" t="n">
        <v>1.25</v>
      </c>
      <c r="AM89" s="267" t="n">
        <v>18</v>
      </c>
      <c r="AN89" s="277" t="n">
        <v>300</v>
      </c>
      <c r="AO89" s="267" t="n">
        <v>34</v>
      </c>
      <c r="AP89" s="277" t="n">
        <v>300</v>
      </c>
      <c r="AQ89" s="267" t="n">
        <v>145</v>
      </c>
      <c r="AR89" s="267" t="n">
        <v>221</v>
      </c>
      <c r="AS89" s="267" t="n">
        <v>221</v>
      </c>
      <c r="AT89" s="267" t="n">
        <v>287</v>
      </c>
      <c r="AU89" s="277" t="n">
        <v>500</v>
      </c>
      <c r="AV89" s="267" t="n">
        <v>403</v>
      </c>
      <c r="AW89" s="267" t="n">
        <v>700</v>
      </c>
      <c r="AX89" s="267" t="n">
        <v>516</v>
      </c>
      <c r="AY89" s="267" t="n">
        <v>629</v>
      </c>
      <c r="AZ89" s="267" t="n">
        <v>676</v>
      </c>
      <c r="BA89" s="267" t="n">
        <v>676</v>
      </c>
      <c r="BB89" s="267" t="n">
        <v>756</v>
      </c>
      <c r="BC89" s="302" t="n">
        <v>856</v>
      </c>
      <c r="BD89" s="269">
        <f>BC89</f>
        <v/>
      </c>
      <c r="BE89" s="269" t="n"/>
      <c r="BF89" s="269" t="n"/>
      <c r="BG89" s="313">
        <f>(BD89*AL89)*1.03</f>
        <v/>
      </c>
      <c r="BH89" s="236" t="n"/>
      <c r="BI89" s="236" t="inlineStr">
        <is>
          <t>x</t>
        </is>
      </c>
      <c r="BJ89" s="236" t="n"/>
      <c r="BK89" s="241" t="n"/>
      <c r="BL89" s="236" t="n"/>
      <c r="BM89" s="313">
        <f>(BN89*AL89)*1.03</f>
        <v/>
      </c>
      <c r="BN89" s="236">
        <f>BO89+BQ89</f>
        <v/>
      </c>
      <c r="BO89" s="236" t="n">
        <v>868</v>
      </c>
      <c r="BP89" s="15" t="n"/>
      <c r="BQ89" s="15" t="n"/>
      <c r="BR89" s="15" t="n"/>
      <c r="BS89" s="15" t="n"/>
      <c r="BT89" s="236" t="n"/>
      <c r="BU89" s="236" t="inlineStr">
        <is>
          <t>x</t>
        </is>
      </c>
      <c r="BV89" s="241" t="n"/>
    </row>
    <row customFormat="1" customHeight="1" ht="15" r="90" s="15">
      <c r="A90" s="321" t="inlineStr">
        <is>
          <t>K170701303-2010102717-DIDO</t>
        </is>
      </c>
      <c r="B90" s="250" t="inlineStr">
        <is>
          <t>K170701303</t>
        </is>
      </c>
      <c r="C90" s="250" t="inlineStr">
        <is>
          <t>K170701303</t>
        </is>
      </c>
      <c r="D90" s="250" t="n"/>
      <c r="E90" s="250" t="inlineStr">
        <is>
          <t>K170701303</t>
        </is>
      </c>
      <c r="F90" s="250" t="inlineStr">
        <is>
          <t>K170701303</t>
        </is>
      </c>
      <c r="G90" s="250" t="inlineStr">
        <is>
          <t>K170701303</t>
        </is>
      </c>
      <c r="H90" s="250" t="inlineStr">
        <is>
          <t>K170701303</t>
        </is>
      </c>
      <c r="I90" s="250" t="inlineStr">
        <is>
          <t>K170701303</t>
        </is>
      </c>
      <c r="J90" s="250" t="inlineStr">
        <is>
          <t>K170701303</t>
        </is>
      </c>
      <c r="K90" s="230" t="n">
        <v>2010102717</v>
      </c>
      <c r="L90" s="250" t="n">
        <v>2010102717</v>
      </c>
      <c r="M90" s="230" t="n">
        <v>2010102717</v>
      </c>
      <c r="N90" s="230" t="n">
        <v>2010102717</v>
      </c>
      <c r="O90" s="230" t="n">
        <v>2010102717</v>
      </c>
      <c r="P90" s="230" t="n">
        <v>2010102717</v>
      </c>
      <c r="Q90" s="230" t="n">
        <v>2010102717</v>
      </c>
      <c r="R90" s="230" t="n">
        <v>2010102717</v>
      </c>
      <c r="S90" s="230" t="n">
        <v>2010102717</v>
      </c>
      <c r="T90" s="230" t="n">
        <v>2010102717</v>
      </c>
      <c r="U90" s="237" t="inlineStr">
        <is>
          <t>Zalando</t>
        </is>
      </c>
      <c r="V90" s="237" t="n"/>
      <c r="W90" s="228" t="inlineStr">
        <is>
          <t>DIDO</t>
        </is>
      </c>
      <c r="X90" s="228" t="inlineStr">
        <is>
          <t>SULPHUR GREY BLUE</t>
        </is>
      </c>
      <c r="Y90" s="248" t="inlineStr">
        <is>
          <t>CANDIANI</t>
        </is>
      </c>
      <c r="Z90" s="248" t="inlineStr">
        <is>
          <t>RR7736 N-joy rebus organic</t>
        </is>
      </c>
      <c r="AA90" s="248" t="inlineStr">
        <is>
          <t>RR7736 N-joy rebus</t>
        </is>
      </c>
      <c r="AB90" s="226" t="inlineStr">
        <is>
          <t>SEASONAL BLACK</t>
        </is>
      </c>
      <c r="AC90" s="228" t="n">
        <v>2</v>
      </c>
      <c r="AD90" s="228" t="inlineStr">
        <is>
          <t>JEANS</t>
        </is>
      </c>
      <c r="AE90" s="238" t="inlineStr">
        <is>
          <t>WOMEN</t>
        </is>
      </c>
      <c r="AF90" s="239" t="inlineStr">
        <is>
          <t>ARTLAB</t>
        </is>
      </c>
      <c r="AG90" s="239" t="inlineStr">
        <is>
          <t>INTERWASHING</t>
        </is>
      </c>
      <c r="AH90" s="306" t="n"/>
      <c r="AI90" s="229" t="inlineStr">
        <is>
          <t>6 / 142</t>
        </is>
      </c>
      <c r="AJ90" s="257" t="n">
        <v>4000</v>
      </c>
      <c r="AK90" s="240" t="inlineStr">
        <is>
          <t>5-6</t>
        </is>
      </c>
      <c r="AL90" s="226" t="n">
        <v>1.12</v>
      </c>
      <c r="AM90" s="267" t="n">
        <v>80</v>
      </c>
      <c r="AN90" s="277" t="n">
        <v>400</v>
      </c>
      <c r="AO90" s="267" t="n">
        <v>115</v>
      </c>
      <c r="AP90" s="277" t="n">
        <v>400</v>
      </c>
      <c r="AQ90" s="267" t="n">
        <v>150</v>
      </c>
      <c r="AR90" s="267" t="n">
        <v>163</v>
      </c>
      <c r="AS90" s="267" t="n">
        <v>163</v>
      </c>
      <c r="AT90" s="267" t="n">
        <v>210</v>
      </c>
      <c r="AU90" s="277" t="n">
        <v>400</v>
      </c>
      <c r="AV90" s="267" t="n">
        <v>274</v>
      </c>
      <c r="AW90" s="267" t="n">
        <v>600</v>
      </c>
      <c r="AX90" s="267" t="n">
        <v>328</v>
      </c>
      <c r="AY90" s="267" t="n">
        <v>338</v>
      </c>
      <c r="AZ90" s="267" t="n">
        <v>373</v>
      </c>
      <c r="BA90" s="267" t="n">
        <v>373</v>
      </c>
      <c r="BB90" s="267" t="n">
        <v>434</v>
      </c>
      <c r="BC90" s="302" t="n">
        <v>514</v>
      </c>
      <c r="BD90" s="269">
        <f>BC90</f>
        <v/>
      </c>
      <c r="BE90" s="269" t="n"/>
      <c r="BF90" s="269" t="n"/>
      <c r="BG90" s="313">
        <f>(BD90*AL90)*1.03</f>
        <v/>
      </c>
      <c r="BH90" s="236" t="n"/>
      <c r="BI90" s="236" t="inlineStr">
        <is>
          <t>x</t>
        </is>
      </c>
      <c r="BK90" s="236" t="n"/>
      <c r="BM90" s="313">
        <f>(BN90*AL90)*1.03</f>
        <v/>
      </c>
      <c r="BN90" s="236">
        <f>BO90+BQ90</f>
        <v/>
      </c>
      <c r="BO90" s="236" t="n">
        <v>521</v>
      </c>
      <c r="BP90" s="15" t="n"/>
      <c r="BQ90" s="15" t="n"/>
      <c r="BR90" s="15" t="n"/>
      <c r="BS90" s="15" t="n"/>
      <c r="BT90" s="236" t="n"/>
      <c r="BU90" s="236" t="inlineStr">
        <is>
          <t>x</t>
        </is>
      </c>
      <c r="BV90" s="241" t="n"/>
    </row>
    <row customFormat="1" customHeight="1" ht="15" r="91" s="15">
      <c r="A91" s="321" t="inlineStr">
        <is>
          <t>K170751207-1010103644-JOHN</t>
        </is>
      </c>
      <c r="B91" s="250" t="inlineStr">
        <is>
          <t>K170751207</t>
        </is>
      </c>
      <c r="C91" s="250" t="inlineStr">
        <is>
          <t>K170751207</t>
        </is>
      </c>
      <c r="D91" s="250" t="n"/>
      <c r="E91" s="250" t="inlineStr">
        <is>
          <t>K170751207</t>
        </is>
      </c>
      <c r="F91" s="250" t="inlineStr">
        <is>
          <t>K170751207</t>
        </is>
      </c>
      <c r="G91" s="250" t="inlineStr">
        <is>
          <t>K170751207</t>
        </is>
      </c>
      <c r="H91" s="250" t="inlineStr">
        <is>
          <t>K170751207</t>
        </is>
      </c>
      <c r="I91" s="250" t="inlineStr">
        <is>
          <t>K170751207</t>
        </is>
      </c>
      <c r="J91" s="250" t="inlineStr">
        <is>
          <t>K170751207</t>
        </is>
      </c>
      <c r="K91" s="230" t="n">
        <v>1010103644</v>
      </c>
      <c r="L91" s="250" t="n">
        <v>1010103644</v>
      </c>
      <c r="M91" s="230" t="n">
        <v>1010103644</v>
      </c>
      <c r="N91" s="230" t="n">
        <v>1010103644</v>
      </c>
      <c r="O91" s="230" t="n">
        <v>1010103644</v>
      </c>
      <c r="P91" s="230" t="n">
        <v>1010103644</v>
      </c>
      <c r="Q91" s="230" t="n">
        <v>1010103644</v>
      </c>
      <c r="R91" s="230" t="n">
        <v>1010103644</v>
      </c>
      <c r="S91" s="230" t="n">
        <v>1010103644</v>
      </c>
      <c r="T91" s="230" t="n">
        <v>1010103644</v>
      </c>
      <c r="U91" s="237" t="inlineStr">
        <is>
          <t>SB</t>
        </is>
      </c>
      <c r="V91" s="237" t="n"/>
      <c r="W91" s="228" t="inlineStr">
        <is>
          <t>JOHN</t>
        </is>
      </c>
      <c r="X91" s="228" t="inlineStr">
        <is>
          <t>SULPHUR GREY BLUE</t>
        </is>
      </c>
      <c r="Y91" s="248" t="inlineStr">
        <is>
          <t>CANDIANI</t>
        </is>
      </c>
      <c r="Z91" s="248" t="inlineStr">
        <is>
          <t>RR7736 N-joy rebus organic</t>
        </is>
      </c>
      <c r="AA91" s="248" t="inlineStr">
        <is>
          <t>RR7736 N-joy rebus</t>
        </is>
      </c>
      <c r="AB91" s="226" t="inlineStr">
        <is>
          <t>SEASONAL BLACK</t>
        </is>
      </c>
      <c r="AC91" s="228" t="n">
        <v>1</v>
      </c>
      <c r="AD91" s="228" t="inlineStr">
        <is>
          <t>JEANS</t>
        </is>
      </c>
      <c r="AE91" s="238" t="inlineStr">
        <is>
          <t>MEN</t>
        </is>
      </c>
      <c r="AF91" s="239" t="inlineStr">
        <is>
          <t>ARTLAB</t>
        </is>
      </c>
      <c r="AG91" s="239" t="inlineStr">
        <is>
          <t>INTERWASHING</t>
        </is>
      </c>
      <c r="AH91" s="306" t="n"/>
      <c r="AI91" s="229" t="inlineStr">
        <is>
          <t>6 / 142</t>
        </is>
      </c>
      <c r="AJ91" s="257" t="n">
        <v>4000</v>
      </c>
      <c r="AK91" s="240" t="inlineStr">
        <is>
          <t>5-6</t>
        </is>
      </c>
      <c r="AL91" s="226" t="n">
        <v>1.26</v>
      </c>
      <c r="AM91" s="267" t="n">
        <v>199</v>
      </c>
      <c r="AN91" s="277" t="n">
        <v>600</v>
      </c>
      <c r="AO91" s="267" t="n">
        <v>214</v>
      </c>
      <c r="AP91" s="277" t="n">
        <v>600</v>
      </c>
      <c r="AQ91" s="267" t="n">
        <v>283</v>
      </c>
      <c r="AR91" s="267" t="n">
        <v>283</v>
      </c>
      <c r="AS91" s="267" t="n">
        <v>283</v>
      </c>
      <c r="AT91" s="267" t="n">
        <v>310</v>
      </c>
      <c r="AU91" s="277" t="n">
        <v>600</v>
      </c>
      <c r="AV91" s="267" t="n">
        <v>370</v>
      </c>
      <c r="AW91" s="267" t="n">
        <v>600</v>
      </c>
      <c r="AX91" s="267" t="n">
        <v>476</v>
      </c>
      <c r="AY91" s="267" t="n">
        <v>513</v>
      </c>
      <c r="AZ91" s="267" t="n">
        <v>540</v>
      </c>
      <c r="BA91" s="267" t="n">
        <v>540</v>
      </c>
      <c r="BB91" s="267" t="n">
        <v>616</v>
      </c>
      <c r="BC91" s="302" t="n">
        <v>676</v>
      </c>
      <c r="BD91" s="269">
        <f>BC91</f>
        <v/>
      </c>
      <c r="BE91" s="269" t="n"/>
      <c r="BF91" s="269" t="n"/>
      <c r="BG91" s="313">
        <f>(BD91*AL91)*1.03</f>
        <v/>
      </c>
      <c r="BH91" s="236" t="n"/>
      <c r="BI91" s="236" t="inlineStr">
        <is>
          <t>x</t>
        </is>
      </c>
      <c r="BJ91" s="236" t="n"/>
      <c r="BK91" s="241" t="n"/>
      <c r="BL91" s="236" t="n"/>
      <c r="BM91" s="313">
        <f>(BN91*AL91)*1.03</f>
        <v/>
      </c>
      <c r="BN91" s="236">
        <f>BO91+BQ91</f>
        <v/>
      </c>
      <c r="BO91" s="236" t="n">
        <v>680</v>
      </c>
      <c r="BP91" s="15" t="n"/>
      <c r="BQ91" s="15" t="n"/>
      <c r="BR91" s="15" t="n"/>
      <c r="BS91" s="15" t="n"/>
      <c r="BT91" s="236" t="n"/>
      <c r="BU91" s="236" t="inlineStr">
        <is>
          <t>x</t>
        </is>
      </c>
      <c r="BV91" s="241" t="n"/>
    </row>
    <row customFormat="1" customHeight="1" ht="15" r="92" s="15">
      <c r="A92" s="321" t="inlineStr">
        <is>
          <t>K170751422-1010103788-RYAN</t>
        </is>
      </c>
      <c r="B92" s="250" t="inlineStr">
        <is>
          <t>K170751422</t>
        </is>
      </c>
      <c r="C92" s="250" t="inlineStr">
        <is>
          <t>K170751422</t>
        </is>
      </c>
      <c r="D92" s="250" t="n"/>
      <c r="E92" s="250" t="inlineStr">
        <is>
          <t>K170751422</t>
        </is>
      </c>
      <c r="F92" s="250" t="inlineStr">
        <is>
          <t>K170751422</t>
        </is>
      </c>
      <c r="G92" s="250" t="inlineStr">
        <is>
          <t>K170751422</t>
        </is>
      </c>
      <c r="H92" s="250" t="inlineStr">
        <is>
          <t>K170751422</t>
        </is>
      </c>
      <c r="I92" s="250" t="inlineStr">
        <is>
          <t>K170751422</t>
        </is>
      </c>
      <c r="J92" s="300" t="e">
        <v>#N/A</v>
      </c>
      <c r="K92" s="230" t="n">
        <v>1010103788</v>
      </c>
      <c r="L92" s="250" t="n">
        <v>1010103788</v>
      </c>
      <c r="M92" s="230" t="n">
        <v>1010103788</v>
      </c>
      <c r="N92" s="230" t="n">
        <v>1010103788</v>
      </c>
      <c r="O92" s="230" t="n">
        <v>1010103788</v>
      </c>
      <c r="P92" s="230" t="n">
        <v>1010103788</v>
      </c>
      <c r="Q92" s="230" t="n">
        <v>1010103788</v>
      </c>
      <c r="R92" s="230" t="n">
        <v>1010103788</v>
      </c>
      <c r="S92" s="301" t="e">
        <v>#N/A</v>
      </c>
      <c r="T92" s="230" t="n">
        <v>1010103788</v>
      </c>
      <c r="U92" s="237" t="n"/>
      <c r="V92" s="237" t="n"/>
      <c r="W92" s="228" t="inlineStr">
        <is>
          <t>RYAN</t>
        </is>
      </c>
      <c r="X92" s="228" t="inlineStr">
        <is>
          <t>SULPHUR GREY BLUE</t>
        </is>
      </c>
      <c r="Y92" s="248" t="inlineStr">
        <is>
          <t>CANDIANI</t>
        </is>
      </c>
      <c r="Z92" s="248" t="inlineStr">
        <is>
          <t>RR7736 N-joy rebus organic</t>
        </is>
      </c>
      <c r="AA92" s="248" t="inlineStr">
        <is>
          <t>RR7736 N-joy rebus</t>
        </is>
      </c>
      <c r="AB92" s="226" t="inlineStr">
        <is>
          <t>SEASONAL BLACK</t>
        </is>
      </c>
      <c r="AC92" s="228" t="n">
        <v>1</v>
      </c>
      <c r="AD92" s="228" t="inlineStr">
        <is>
          <t>JEANS</t>
        </is>
      </c>
      <c r="AE92" s="238" t="inlineStr">
        <is>
          <t>MEN</t>
        </is>
      </c>
      <c r="AF92" s="239" t="inlineStr">
        <is>
          <t>ARTLAB</t>
        </is>
      </c>
      <c r="AG92" s="239" t="inlineStr">
        <is>
          <t>INTERWASHING</t>
        </is>
      </c>
      <c r="AH92" s="306" t="n"/>
      <c r="AI92" s="229" t="inlineStr">
        <is>
          <t>6 / 142</t>
        </is>
      </c>
      <c r="AJ92" s="257" t="n">
        <v>4000</v>
      </c>
      <c r="AK92" s="240" t="inlineStr">
        <is>
          <t>5-6</t>
        </is>
      </c>
      <c r="AL92" s="274" t="n">
        <v>1.3</v>
      </c>
      <c r="AM92" s="267" t="n"/>
      <c r="AN92" s="277" t="n">
        <v>300</v>
      </c>
      <c r="AO92" s="267" t="n"/>
      <c r="AP92" s="277" t="n">
        <v>300</v>
      </c>
      <c r="AQ92" s="267" t="n">
        <v>13</v>
      </c>
      <c r="AR92" s="267" t="n">
        <v>27</v>
      </c>
      <c r="AS92" s="267" t="n">
        <v>27</v>
      </c>
      <c r="AT92" s="267" t="n">
        <v>54</v>
      </c>
      <c r="AU92" s="277" t="n">
        <v>250</v>
      </c>
      <c r="AV92" s="267" t="n">
        <v>77</v>
      </c>
      <c r="AW92" s="267" t="n">
        <v>250</v>
      </c>
      <c r="AX92" s="267" t="n">
        <v>77</v>
      </c>
      <c r="AY92" s="267" t="n">
        <v>141</v>
      </c>
      <c r="AZ92" s="267" t="n">
        <v>215</v>
      </c>
      <c r="BA92" s="267" t="n">
        <v>215</v>
      </c>
      <c r="BB92" s="267" t="n">
        <v>256</v>
      </c>
      <c r="BC92" s="302" t="n">
        <v>326</v>
      </c>
      <c r="BD92" s="269">
        <f>BC92</f>
        <v/>
      </c>
      <c r="BE92" s="269" t="n"/>
      <c r="BF92" s="269" t="n"/>
      <c r="BG92" s="313">
        <f>(BD92*AL92)*1.03</f>
        <v/>
      </c>
      <c r="BH92" s="236" t="n"/>
      <c r="BI92" s="236" t="inlineStr">
        <is>
          <t>x</t>
        </is>
      </c>
      <c r="BJ92" s="236" t="n"/>
      <c r="BK92" s="241" t="n"/>
      <c r="BL92" s="236" t="n"/>
      <c r="BM92" s="313">
        <f>(BN92*AL92)*1.03</f>
        <v/>
      </c>
      <c r="BN92" s="236">
        <f>BO92+BQ92</f>
        <v/>
      </c>
      <c r="BO92" s="236" t="n">
        <v>332</v>
      </c>
      <c r="BP92" s="15" t="n"/>
      <c r="BQ92" s="15" t="n"/>
      <c r="BR92" s="15" t="n"/>
      <c r="BS92" s="15" t="n"/>
      <c r="BT92" s="236" t="n"/>
      <c r="BU92" s="236" t="inlineStr">
        <is>
          <t>x</t>
        </is>
      </c>
      <c r="BV92" s="241" t="n"/>
    </row>
    <row customFormat="1" customHeight="1" ht="15" r="93" s="15">
      <c r="A93" s="321" t="inlineStr">
        <is>
          <t>K170751100-1010103475-CHARLES SELVAGE</t>
        </is>
      </c>
      <c r="B93" s="250" t="inlineStr">
        <is>
          <t>K170751100</t>
        </is>
      </c>
      <c r="C93" s="315" t="inlineStr">
        <is>
          <t>NO SO</t>
        </is>
      </c>
      <c r="D93" s="250" t="n"/>
      <c r="E93" s="300" t="e">
        <v>#N/A</v>
      </c>
      <c r="F93" s="300" t="e">
        <v>#N/A</v>
      </c>
      <c r="G93" s="300" t="e">
        <v>#N/A</v>
      </c>
      <c r="H93" s="300" t="e">
        <v>#N/A</v>
      </c>
      <c r="I93" s="300" t="e">
        <v>#N/A</v>
      </c>
      <c r="J93" s="300" t="e">
        <v>#N/A</v>
      </c>
      <c r="K93" s="230" t="n">
        <v>1010103475</v>
      </c>
      <c r="L93" s="250" t="n">
        <v>1010103475</v>
      </c>
      <c r="M93" s="230" t="n">
        <v>1010103475</v>
      </c>
      <c r="N93" s="230" t="n">
        <v>1010103475</v>
      </c>
      <c r="O93" s="230" t="n">
        <v>1010103475</v>
      </c>
      <c r="P93" s="230" t="n">
        <v>1010103475</v>
      </c>
      <c r="Q93" s="301" t="e">
        <v>#N/A</v>
      </c>
      <c r="R93" s="301" t="e">
        <v>#N/A</v>
      </c>
      <c r="S93" s="301" t="e">
        <v>#N/A</v>
      </c>
      <c r="T93" s="315" t="inlineStr">
        <is>
          <t>NO SO</t>
        </is>
      </c>
      <c r="U93" s="237" t="n"/>
      <c r="V93" s="237" t="inlineStr">
        <is>
          <t>C/O SS16</t>
        </is>
      </c>
      <c r="W93" s="228" t="inlineStr">
        <is>
          <t>CHARLES SELVAGE</t>
        </is>
      </c>
      <c r="X93" s="228" t="inlineStr">
        <is>
          <t>N-GINE DRY</t>
        </is>
      </c>
      <c r="Y93" s="248" t="inlineStr">
        <is>
          <t>CANDIANI</t>
        </is>
      </c>
      <c r="Z93" s="248" t="inlineStr">
        <is>
          <t>SL4760 N gine preshrunk organic</t>
        </is>
      </c>
      <c r="AA93" s="248" t="inlineStr">
        <is>
          <t>SL4760 N gine preshrunk</t>
        </is>
      </c>
      <c r="AB93" s="226" t="inlineStr">
        <is>
          <t>KINGS OF SHUTTLE LOOM</t>
        </is>
      </c>
      <c r="AC93" s="228" t="n">
        <v>1</v>
      </c>
      <c r="AD93" s="228" t="inlineStr">
        <is>
          <t>JEANS</t>
        </is>
      </c>
      <c r="AE93" s="238" t="inlineStr">
        <is>
          <t>MEN</t>
        </is>
      </c>
      <c r="AF93" s="239" t="inlineStr">
        <is>
          <t>ARTLAB</t>
        </is>
      </c>
      <c r="AG93" s="239" t="inlineStr">
        <is>
          <t>-</t>
        </is>
      </c>
      <c r="AH93" s="306" t="n"/>
      <c r="AI93" s="229" t="inlineStr">
        <is>
          <t>4,85 / 78</t>
        </is>
      </c>
      <c r="AJ93" s="257" t="n">
        <v>1500</v>
      </c>
      <c r="AK93" s="240" t="inlineStr">
        <is>
          <t>6-7</t>
        </is>
      </c>
      <c r="AL93" s="226" t="n">
        <v>2.5</v>
      </c>
      <c r="AM93" s="267" t="n"/>
      <c r="AN93" s="277" t="inlineStr">
        <is>
          <t>check stock</t>
        </is>
      </c>
      <c r="AO93" s="267" t="n"/>
      <c r="AP93" s="277" t="inlineStr">
        <is>
          <t>check stock</t>
        </is>
      </c>
      <c r="AQ93" s="267" t="n"/>
      <c r="AR93" s="267" t="n"/>
      <c r="AS93" s="267" t="n">
        <v>0</v>
      </c>
      <c r="AT93" s="267" t="n">
        <v>0</v>
      </c>
      <c r="AU93" s="277" t="n">
        <v>0</v>
      </c>
      <c r="AV93" s="267" t="n">
        <v>0</v>
      </c>
      <c r="AW93" s="267" t="n">
        <v>0</v>
      </c>
      <c r="AX93" s="267" t="n">
        <v>0</v>
      </c>
      <c r="AY93" s="267" t="n">
        <v>0</v>
      </c>
      <c r="AZ93" s="267" t="n">
        <v>0</v>
      </c>
      <c r="BA93" s="267" t="n">
        <v>0</v>
      </c>
      <c r="BB93" s="267" t="n">
        <v>0</v>
      </c>
      <c r="BC93" s="302" t="n">
        <v>0</v>
      </c>
      <c r="BD93" s="269">
        <f>BC93</f>
        <v/>
      </c>
      <c r="BE93" s="269">
        <f>17+148</f>
        <v/>
      </c>
      <c r="BF93" s="269" t="n"/>
      <c r="BG93" s="313">
        <f>(BD93*AL93)*1.03</f>
        <v/>
      </c>
      <c r="BH93" s="236" t="n">
        <v>143</v>
      </c>
      <c r="BI93" s="236" t="inlineStr">
        <is>
          <t>x</t>
        </is>
      </c>
      <c r="BK93" s="236" t="inlineStr">
        <is>
          <t>Stock ArtLab</t>
        </is>
      </c>
      <c r="BM93" s="313">
        <f>(BN93*AL93)*1.03</f>
        <v/>
      </c>
      <c r="BN93" s="236">
        <f>BO93+BQ93</f>
        <v/>
      </c>
      <c r="BO93" s="236" t="n">
        <v>0</v>
      </c>
      <c r="BP93" s="15" t="n"/>
      <c r="BQ93" s="15" t="n"/>
      <c r="BR93" s="15" t="n"/>
      <c r="BS93" s="15" t="n"/>
      <c r="BT93" s="15" t="n"/>
      <c r="BU93" s="236" t="n"/>
      <c r="BV93" s="241" t="n"/>
    </row>
    <row customFormat="1" customHeight="1" ht="15" r="94" s="15">
      <c r="A94" s="321" t="inlineStr">
        <is>
          <t>K170751099-1010103474-CHARLES SELVAGE</t>
        </is>
      </c>
      <c r="B94" s="250" t="inlineStr">
        <is>
          <t>K170751099</t>
        </is>
      </c>
      <c r="C94" s="250" t="inlineStr">
        <is>
          <t>K160751209</t>
        </is>
      </c>
      <c r="D94" s="250" t="n"/>
      <c r="E94" s="300" t="e">
        <v>#N/A</v>
      </c>
      <c r="F94" s="300" t="e">
        <v>#N/A</v>
      </c>
      <c r="G94" s="300" t="e">
        <v>#N/A</v>
      </c>
      <c r="H94" s="300" t="e">
        <v>#N/A</v>
      </c>
      <c r="I94" s="300" t="e">
        <v>#N/A</v>
      </c>
      <c r="J94" s="300" t="e">
        <v>#N/A</v>
      </c>
      <c r="K94" s="230" t="n">
        <v>1010103474</v>
      </c>
      <c r="L94" s="250" t="n">
        <v>1010103474</v>
      </c>
      <c r="M94" s="230" t="n">
        <v>1010103474</v>
      </c>
      <c r="N94" s="230" t="n">
        <v>1010103474</v>
      </c>
      <c r="O94" s="230" t="n">
        <v>1010103474</v>
      </c>
      <c r="P94" s="230" t="n">
        <v>1010103474</v>
      </c>
      <c r="Q94" s="301" t="e">
        <v>#N/A</v>
      </c>
      <c r="R94" s="301" t="e">
        <v>#N/A</v>
      </c>
      <c r="S94" s="301" t="e">
        <v>#N/A</v>
      </c>
      <c r="T94" s="230" t="n">
        <v>1010103310</v>
      </c>
      <c r="U94" s="237" t="n"/>
      <c r="V94" s="237" t="inlineStr">
        <is>
          <t>C/O SS16</t>
        </is>
      </c>
      <c r="W94" s="228" t="inlineStr">
        <is>
          <t>CHARLES SELVAGE</t>
        </is>
      </c>
      <c r="X94" s="228" t="inlineStr">
        <is>
          <t>13 OZ. DRY BLACK</t>
        </is>
      </c>
      <c r="Y94" s="248" t="inlineStr">
        <is>
          <t>CANDIANI</t>
        </is>
      </c>
      <c r="Z94" s="248" t="inlineStr">
        <is>
          <t>SL7274 N pitch appeal-preshrunk organic</t>
        </is>
      </c>
      <c r="AA94" s="248" t="inlineStr">
        <is>
          <t>SL7274 N pitch appeal-preshrunk</t>
        </is>
      </c>
      <c r="AB94" s="226" t="inlineStr">
        <is>
          <t>KINGS OF SHUTTLE LOOM</t>
        </is>
      </c>
      <c r="AC94" s="228" t="n">
        <v>1</v>
      </c>
      <c r="AD94" s="228" t="inlineStr">
        <is>
          <t>JEANS</t>
        </is>
      </c>
      <c r="AE94" s="238" t="inlineStr">
        <is>
          <t>MEN</t>
        </is>
      </c>
      <c r="AF94" s="239" t="inlineStr">
        <is>
          <t>ARTLAB</t>
        </is>
      </c>
      <c r="AG94" s="239" t="inlineStr">
        <is>
          <t>-</t>
        </is>
      </c>
      <c r="AH94" s="306" t="n"/>
      <c r="AI94" s="229" t="inlineStr">
        <is>
          <t>5,55 / 80</t>
        </is>
      </c>
      <c r="AJ94" s="257" t="n">
        <v>1500</v>
      </c>
      <c r="AK94" s="240" t="inlineStr">
        <is>
          <t>6-7</t>
        </is>
      </c>
      <c r="AL94" s="226" t="n">
        <v>2.48</v>
      </c>
      <c r="AM94" s="267" t="n"/>
      <c r="AN94" s="277" t="inlineStr">
        <is>
          <t>check stock</t>
        </is>
      </c>
      <c r="AO94" s="267" t="n"/>
      <c r="AP94" s="277" t="inlineStr">
        <is>
          <t>check stock</t>
        </is>
      </c>
      <c r="AQ94" s="267" t="n"/>
      <c r="AR94" s="267" t="n"/>
      <c r="AS94" s="267" t="n">
        <v>0</v>
      </c>
      <c r="AT94" s="267" t="n">
        <v>0</v>
      </c>
      <c r="AU94" s="277" t="n">
        <v>0</v>
      </c>
      <c r="AV94" s="267" t="n">
        <v>0</v>
      </c>
      <c r="AW94" s="267" t="n">
        <v>0</v>
      </c>
      <c r="AX94" s="267" t="n">
        <v>0</v>
      </c>
      <c r="AY94" s="267" t="n">
        <v>0</v>
      </c>
      <c r="AZ94" s="267" t="n">
        <v>0</v>
      </c>
      <c r="BA94" s="267" t="n">
        <v>0</v>
      </c>
      <c r="BB94" s="267" t="n">
        <v>0</v>
      </c>
      <c r="BC94" s="302" t="n">
        <v>0</v>
      </c>
      <c r="BD94" s="303" t="n">
        <v>43</v>
      </c>
      <c r="BE94" s="269" t="n">
        <v>292</v>
      </c>
      <c r="BF94" s="269" t="n"/>
      <c r="BG94" s="313">
        <f>(BD94*AL94)*1.03</f>
        <v/>
      </c>
      <c r="BH94" s="236" t="n">
        <v>100</v>
      </c>
      <c r="BI94" s="236" t="inlineStr">
        <is>
          <t>x</t>
        </is>
      </c>
      <c r="BK94" s="236" t="inlineStr">
        <is>
          <t>Stock ArtLab</t>
        </is>
      </c>
      <c r="BM94" s="313">
        <f>(BN94*AL94)*1.03</f>
        <v/>
      </c>
      <c r="BN94" s="236">
        <f>BO94+BQ94</f>
        <v/>
      </c>
      <c r="BO94" s="236" t="n">
        <v>0</v>
      </c>
      <c r="BP94" s="15" t="n"/>
      <c r="BQ94" s="15" t="n"/>
      <c r="BR94" s="15" t="n"/>
      <c r="BS94" s="15" t="n"/>
      <c r="BT94" s="15" t="n"/>
      <c r="BU94" s="236" t="n">
        <v>600</v>
      </c>
      <c r="BV94" s="241" t="n">
        <v>42817</v>
      </c>
    </row>
    <row customFormat="1" customHeight="1" ht="15" r="95" s="15">
      <c r="A95" s="321" t="inlineStr">
        <is>
          <t>K170750001-5109900068-BABY KOI</t>
        </is>
      </c>
      <c r="B95" s="250" t="inlineStr">
        <is>
          <t>K170750001</t>
        </is>
      </c>
      <c r="C95" s="314" t="inlineStr">
        <is>
          <t>K170150001</t>
        </is>
      </c>
      <c r="D95" s="250" t="n"/>
      <c r="E95" s="250" t="inlineStr">
        <is>
          <t>K170750001</t>
        </is>
      </c>
      <c r="F95" s="250" t="inlineStr">
        <is>
          <t>K170750001</t>
        </is>
      </c>
      <c r="G95" s="250" t="inlineStr">
        <is>
          <t>K170750001</t>
        </is>
      </c>
      <c r="H95" s="300" t="e">
        <v>#N/A</v>
      </c>
      <c r="I95" s="300" t="e">
        <v>#N/A</v>
      </c>
      <c r="J95" s="300" t="e">
        <v>#N/A</v>
      </c>
      <c r="K95" s="230" t="n">
        <v>5109900068</v>
      </c>
      <c r="L95" s="250" t="n">
        <v>5109900068</v>
      </c>
      <c r="M95" s="230" t="n">
        <v>5109900068</v>
      </c>
      <c r="N95" s="230" t="n">
        <v>5109900068</v>
      </c>
      <c r="O95" s="230" t="n">
        <v>5109900068</v>
      </c>
      <c r="P95" s="230" t="n">
        <v>5109900068</v>
      </c>
      <c r="Q95" s="230" t="n">
        <v>5109900068</v>
      </c>
      <c r="R95" s="301" t="e">
        <v>#N/A</v>
      </c>
      <c r="S95" s="301" t="e">
        <v>#N/A</v>
      </c>
      <c r="T95" s="230" t="n">
        <v>5109900068</v>
      </c>
      <c r="U95" s="237" t="n"/>
      <c r="V95" s="237" t="inlineStr">
        <is>
          <t>C/O</t>
        </is>
      </c>
      <c r="W95" s="228" t="inlineStr">
        <is>
          <t>BABY KOI</t>
        </is>
      </c>
      <c r="X95" s="228" t="inlineStr">
        <is>
          <t>DRY SELVAGE</t>
        </is>
      </c>
      <c r="Y95" s="248" t="inlineStr">
        <is>
          <t>CANDIANI</t>
        </is>
      </c>
      <c r="Z95" s="248" t="inlineStr">
        <is>
          <t>SL7276 Sioux crispy organic</t>
        </is>
      </c>
      <c r="AA95" s="248" t="n"/>
      <c r="AB95" s="226" t="inlineStr">
        <is>
          <t>KINGS OF SHUTTLE LOOM</t>
        </is>
      </c>
      <c r="AC95" s="228" t="n">
        <v>1</v>
      </c>
      <c r="AD95" s="228" t="inlineStr">
        <is>
          <t>JEANS</t>
        </is>
      </c>
      <c r="AE95" s="238" t="inlineStr">
        <is>
          <t>UNISEX</t>
        </is>
      </c>
      <c r="AF95" s="239" t="inlineStr">
        <is>
          <t>ARTLAB</t>
        </is>
      </c>
      <c r="AG95" s="239" t="inlineStr">
        <is>
          <t>-</t>
        </is>
      </c>
      <c r="AH95" s="306" t="n"/>
      <c r="AI95" s="229" t="inlineStr">
        <is>
          <t>4,9 / 80</t>
        </is>
      </c>
      <c r="AJ95" s="257" t="n">
        <v>1500</v>
      </c>
      <c r="AK95" s="240" t="inlineStr">
        <is>
          <t>6-7</t>
        </is>
      </c>
      <c r="AL95" s="226" t="n">
        <v>1.04</v>
      </c>
      <c r="AM95" s="267" t="n"/>
      <c r="AN95" s="277" t="inlineStr">
        <is>
          <t>check stock</t>
        </is>
      </c>
      <c r="AO95" s="267" t="n"/>
      <c r="AP95" s="277" t="inlineStr">
        <is>
          <t>check stock</t>
        </is>
      </c>
      <c r="AQ95" s="267" t="n"/>
      <c r="AR95" s="267" t="n">
        <v>5</v>
      </c>
      <c r="AS95" s="267" t="n">
        <v>5</v>
      </c>
      <c r="AT95" s="267" t="n">
        <v>5</v>
      </c>
      <c r="AU95" s="277" t="n">
        <v>0</v>
      </c>
      <c r="AV95" s="267" t="n">
        <v>5</v>
      </c>
      <c r="AW95" s="267" t="n">
        <v>0</v>
      </c>
      <c r="AX95" s="267" t="n">
        <v>5</v>
      </c>
      <c r="AY95" s="267" t="n">
        <v>6</v>
      </c>
      <c r="AZ95" s="267" t="n">
        <v>6</v>
      </c>
      <c r="BA95" s="267" t="n">
        <v>6</v>
      </c>
      <c r="BB95" s="267" t="n">
        <v>6</v>
      </c>
      <c r="BC95" s="302" t="n">
        <v>6</v>
      </c>
      <c r="BD95" s="269">
        <f>BC95</f>
        <v/>
      </c>
      <c r="BE95" s="269" t="n">
        <v>49</v>
      </c>
      <c r="BF95" s="269" t="inlineStr">
        <is>
          <t>check stock</t>
        </is>
      </c>
      <c r="BG95" s="313">
        <f>(BD95*AL95)*1.03</f>
        <v/>
      </c>
      <c r="BH95" s="236">
        <f>450+1500</f>
        <v/>
      </c>
      <c r="BI95" s="236" t="inlineStr">
        <is>
          <t>x</t>
        </is>
      </c>
      <c r="BK95" s="236" t="inlineStr">
        <is>
          <t>Stock ArtLab, TRC</t>
        </is>
      </c>
      <c r="BM95" s="313">
        <f>(BN95*AL95)*1.03</f>
        <v/>
      </c>
      <c r="BN95" s="236">
        <f>BO95+BQ95</f>
        <v/>
      </c>
      <c r="BO95" s="236" t="n">
        <v>0</v>
      </c>
      <c r="BP95" s="15" t="n"/>
      <c r="BQ95" s="15" t="n"/>
      <c r="BR95" s="15" t="n"/>
      <c r="BS95" s="15" t="n"/>
      <c r="BT95" s="15" t="n"/>
      <c r="BU95" s="236" t="n">
        <v>550</v>
      </c>
      <c r="BV95" s="241" t="n">
        <v>42817</v>
      </c>
    </row>
    <row customFormat="1" customHeight="1" ht="15" r="96" s="15">
      <c r="A96" s="321" t="inlineStr">
        <is>
          <t xml:space="preserve">K170702041-2050300169-ERIC SELVAGE </t>
        </is>
      </c>
      <c r="B96" s="250" t="inlineStr">
        <is>
          <t>K170702041</t>
        </is>
      </c>
      <c r="C96" s="314" t="inlineStr">
        <is>
          <t>K170102001</t>
        </is>
      </c>
      <c r="D96" s="250" t="n"/>
      <c r="E96" s="300" t="e">
        <v>#N/A</v>
      </c>
      <c r="F96" s="300" t="e">
        <v>#N/A</v>
      </c>
      <c r="G96" s="300" t="e">
        <v>#N/A</v>
      </c>
      <c r="H96" s="300" t="e">
        <v>#N/A</v>
      </c>
      <c r="I96" s="300" t="e">
        <v>#N/A</v>
      </c>
      <c r="J96" s="300" t="e">
        <v>#N/A</v>
      </c>
      <c r="K96" s="230" t="n">
        <v>2050300169</v>
      </c>
      <c r="L96" s="250" t="n">
        <v>2050300169</v>
      </c>
      <c r="M96" s="230" t="n">
        <v>2050300169</v>
      </c>
      <c r="N96" s="230" t="n">
        <v>2050300169</v>
      </c>
      <c r="O96" s="230" t="n">
        <v>2050300169</v>
      </c>
      <c r="P96" s="230" t="n">
        <v>2050300169</v>
      </c>
      <c r="Q96" s="301" t="e">
        <v>#N/A</v>
      </c>
      <c r="R96" s="301" t="e">
        <v>#N/A</v>
      </c>
      <c r="S96" s="301" t="e">
        <v>#N/A</v>
      </c>
      <c r="T96" s="230" t="n">
        <v>2050300169</v>
      </c>
      <c r="U96" s="237" t="n"/>
      <c r="V96" s="237" t="inlineStr">
        <is>
          <t>C/O SS17</t>
        </is>
      </c>
      <c r="W96" s="228" t="inlineStr">
        <is>
          <t xml:space="preserve">ERIC SELVAGE </t>
        </is>
      </c>
      <c r="X96" s="228" t="inlineStr">
        <is>
          <t>DRY SELVAGE</t>
        </is>
      </c>
      <c r="Y96" s="248" t="inlineStr">
        <is>
          <t>CANDIANI</t>
        </is>
      </c>
      <c r="Z96" s="250" t="inlineStr">
        <is>
          <t>SL7276 Sioux crispy organic</t>
        </is>
      </c>
      <c r="AA96" s="248" t="n"/>
      <c r="AB96" s="226" t="inlineStr">
        <is>
          <t>ROYAL CORE</t>
        </is>
      </c>
      <c r="AC96" s="228" t="inlineStr">
        <is>
          <t>Core</t>
        </is>
      </c>
      <c r="AD96" s="228" t="inlineStr">
        <is>
          <t>JACKET</t>
        </is>
      </c>
      <c r="AE96" s="238" t="inlineStr">
        <is>
          <t>WOMEN</t>
        </is>
      </c>
      <c r="AF96" s="239" t="inlineStr">
        <is>
          <t>ARTLAB</t>
        </is>
      </c>
      <c r="AG96" s="239" t="inlineStr">
        <is>
          <t>-</t>
        </is>
      </c>
      <c r="AH96" s="306" t="n"/>
      <c r="AI96" s="229" t="inlineStr">
        <is>
          <t>4,9 / 80</t>
        </is>
      </c>
      <c r="AJ96" s="257" t="n">
        <v>1500</v>
      </c>
      <c r="AK96" s="240" t="inlineStr">
        <is>
          <t>6-7</t>
        </is>
      </c>
      <c r="AL96" s="226" t="n">
        <v>2.8</v>
      </c>
      <c r="AM96" s="267" t="n"/>
      <c r="AN96" s="277" t="inlineStr">
        <is>
          <t>check stock</t>
        </is>
      </c>
      <c r="AO96" s="267" t="n"/>
      <c r="AP96" s="277" t="inlineStr">
        <is>
          <t>check stock</t>
        </is>
      </c>
      <c r="AQ96" s="267" t="n"/>
      <c r="AR96" s="267" t="n"/>
      <c r="AS96" s="267" t="n">
        <v>0</v>
      </c>
      <c r="AT96" s="267" t="n">
        <v>0</v>
      </c>
      <c r="AU96" s="277" t="n">
        <v>0</v>
      </c>
      <c r="AV96" s="267" t="n">
        <v>8</v>
      </c>
      <c r="AW96" s="267" t="n">
        <v>0</v>
      </c>
      <c r="AX96" s="267" t="n">
        <v>8</v>
      </c>
      <c r="AY96" s="267" t="n">
        <v>8</v>
      </c>
      <c r="AZ96" s="267" t="n">
        <v>8</v>
      </c>
      <c r="BA96" s="267" t="n">
        <v>8</v>
      </c>
      <c r="BB96" s="267" t="n">
        <v>8</v>
      </c>
      <c r="BC96" s="302" t="n">
        <v>8</v>
      </c>
      <c r="BD96" s="269">
        <f>BC96</f>
        <v/>
      </c>
      <c r="BE96" s="269" t="n">
        <v>38</v>
      </c>
      <c r="BF96" s="269" t="inlineStr">
        <is>
          <t>check stock</t>
        </is>
      </c>
      <c r="BG96" s="313">
        <f>(BD96*AL96)*1.03</f>
        <v/>
      </c>
      <c r="BH96" s="236" t="n"/>
      <c r="BI96" s="236" t="inlineStr">
        <is>
          <t>x</t>
        </is>
      </c>
      <c r="BJ96" s="236" t="n"/>
      <c r="BK96" s="236" t="n"/>
      <c r="BL96" s="236" t="n"/>
      <c r="BM96" s="313">
        <f>(BN96*AL96)*1.03</f>
        <v/>
      </c>
      <c r="BN96" s="236">
        <f>BO96+BQ96</f>
        <v/>
      </c>
      <c r="BO96" s="236" t="n">
        <v>0</v>
      </c>
      <c r="BP96" s="15" t="n"/>
      <c r="BQ96" s="15" t="n"/>
      <c r="BR96" s="15" t="n"/>
      <c r="BS96" s="15" t="n"/>
      <c r="BT96" s="15" t="n"/>
      <c r="BU96" s="236" t="inlineStr">
        <is>
          <t>x</t>
        </is>
      </c>
      <c r="BV96" s="236" t="n"/>
    </row>
    <row customFormat="1" customHeight="1" ht="15" r="97" s="15">
      <c r="A97" s="321" t="inlineStr">
        <is>
          <t xml:space="preserve">K170752051-1050300144-ERIC SELVAGE </t>
        </is>
      </c>
      <c r="B97" s="250" t="inlineStr">
        <is>
          <t>K170752051</t>
        </is>
      </c>
      <c r="C97" s="314" t="inlineStr">
        <is>
          <t>K170152001</t>
        </is>
      </c>
      <c r="D97" s="250" t="n"/>
      <c r="E97" s="300" t="e">
        <v>#N/A</v>
      </c>
      <c r="F97" s="300" t="e">
        <v>#N/A</v>
      </c>
      <c r="G97" s="300" t="e">
        <v>#N/A</v>
      </c>
      <c r="H97" s="300" t="e">
        <v>#N/A</v>
      </c>
      <c r="I97" s="300" t="e">
        <v>#N/A</v>
      </c>
      <c r="J97" s="300" t="e">
        <v>#N/A</v>
      </c>
      <c r="K97" s="230" t="n">
        <v>1050300144</v>
      </c>
      <c r="L97" s="250" t="n">
        <v>1050300144</v>
      </c>
      <c r="M97" s="230" t="n">
        <v>1050300144</v>
      </c>
      <c r="N97" s="230" t="n">
        <v>1050300144</v>
      </c>
      <c r="O97" s="230" t="n">
        <v>1050300144</v>
      </c>
      <c r="P97" s="230" t="n">
        <v>1050300144</v>
      </c>
      <c r="Q97" s="230" t="n">
        <v>1050300144</v>
      </c>
      <c r="R97" s="230" t="n">
        <v>1050300144</v>
      </c>
      <c r="S97" s="301" t="e">
        <v>#N/A</v>
      </c>
      <c r="T97" s="230" t="n">
        <v>1050300144</v>
      </c>
      <c r="U97" s="237" t="n"/>
      <c r="V97" s="237" t="inlineStr">
        <is>
          <t>C/O SS17</t>
        </is>
      </c>
      <c r="W97" s="228" t="inlineStr">
        <is>
          <t xml:space="preserve">ERIC SELVAGE </t>
        </is>
      </c>
      <c r="X97" s="228" t="inlineStr">
        <is>
          <t>DRY SELVAGE</t>
        </is>
      </c>
      <c r="Y97" s="248" t="inlineStr">
        <is>
          <t>CANDIANI</t>
        </is>
      </c>
      <c r="Z97" s="250" t="inlineStr">
        <is>
          <t>SL7276 Sioux crispy organic</t>
        </is>
      </c>
      <c r="AA97" s="248" t="n"/>
      <c r="AB97" s="226" t="inlineStr">
        <is>
          <t>ROYAL CORE</t>
        </is>
      </c>
      <c r="AC97" s="228" t="inlineStr">
        <is>
          <t>Core</t>
        </is>
      </c>
      <c r="AD97" s="228" t="inlineStr">
        <is>
          <t>JACKET</t>
        </is>
      </c>
      <c r="AE97" s="238" t="inlineStr">
        <is>
          <t>MEN</t>
        </is>
      </c>
      <c r="AF97" s="239" t="inlineStr">
        <is>
          <t>ARTLAB</t>
        </is>
      </c>
      <c r="AG97" s="239" t="inlineStr">
        <is>
          <t>-</t>
        </is>
      </c>
      <c r="AH97" s="306" t="n"/>
      <c r="AI97" s="229" t="inlineStr">
        <is>
          <t>4,9 / 80</t>
        </is>
      </c>
      <c r="AJ97" s="257" t="n">
        <v>1500</v>
      </c>
      <c r="AK97" s="240" t="inlineStr">
        <is>
          <t>6-7</t>
        </is>
      </c>
      <c r="AL97" s="226" t="n">
        <v>2.8</v>
      </c>
      <c r="AM97" s="267" t="n"/>
      <c r="AN97" s="277" t="inlineStr">
        <is>
          <t>check stock</t>
        </is>
      </c>
      <c r="AO97" s="267" t="n"/>
      <c r="AP97" s="277" t="inlineStr">
        <is>
          <t>check stock</t>
        </is>
      </c>
      <c r="AQ97" s="267" t="n">
        <v>3</v>
      </c>
      <c r="AR97" s="267" t="n">
        <v>3</v>
      </c>
      <c r="AS97" s="267" t="n">
        <v>3</v>
      </c>
      <c r="AT97" s="267" t="n">
        <v>3</v>
      </c>
      <c r="AU97" s="277" t="n">
        <v>0</v>
      </c>
      <c r="AV97" s="267" t="n">
        <v>3</v>
      </c>
      <c r="AW97" s="267" t="n">
        <v>0</v>
      </c>
      <c r="AX97" s="267" t="n">
        <v>3</v>
      </c>
      <c r="AY97" s="267" t="n">
        <v>3</v>
      </c>
      <c r="AZ97" s="267" t="n">
        <v>3</v>
      </c>
      <c r="BA97" s="267" t="n">
        <v>3</v>
      </c>
      <c r="BB97" s="267" t="n">
        <v>13</v>
      </c>
      <c r="BC97" s="302" t="n">
        <v>13</v>
      </c>
      <c r="BD97" s="269">
        <f>BC97</f>
        <v/>
      </c>
      <c r="BE97" s="269" t="n">
        <v>38</v>
      </c>
      <c r="BF97" s="269" t="inlineStr">
        <is>
          <t>check stock</t>
        </is>
      </c>
      <c r="BG97" s="313">
        <f>(BD97*AL97)*1.03</f>
        <v/>
      </c>
      <c r="BH97" s="236" t="n"/>
      <c r="BI97" s="236" t="inlineStr">
        <is>
          <t>x</t>
        </is>
      </c>
      <c r="BJ97" s="236" t="n"/>
      <c r="BK97" s="241" t="n"/>
      <c r="BL97" s="236" t="n"/>
      <c r="BM97" s="313">
        <f>(BN97*AL97)*1.03</f>
        <v/>
      </c>
      <c r="BN97" s="236">
        <f>BO97+BQ97</f>
        <v/>
      </c>
      <c r="BO97" s="236" t="n">
        <v>0</v>
      </c>
      <c r="BP97" s="15" t="n"/>
      <c r="BQ97" s="15" t="n"/>
      <c r="BR97" s="15" t="n"/>
      <c r="BS97" s="15" t="n"/>
      <c r="BT97" s="15" t="n"/>
      <c r="BU97" s="236" t="inlineStr">
        <is>
          <t>x</t>
        </is>
      </c>
      <c r="BV97" s="241" t="n"/>
    </row>
    <row customFormat="1" customHeight="1" ht="15" r="98" s="15">
      <c r="A98" s="321" t="inlineStr">
        <is>
          <t>K170751200-1010103488-JOHN SELVAGE</t>
        </is>
      </c>
      <c r="B98" s="250" t="inlineStr">
        <is>
          <t>K170751200</t>
        </is>
      </c>
      <c r="C98" s="314" t="inlineStr">
        <is>
          <t>K170151314</t>
        </is>
      </c>
      <c r="D98" s="250" t="n"/>
      <c r="E98" s="300" t="e">
        <v>#N/A</v>
      </c>
      <c r="F98" s="300" t="e">
        <v>#N/A</v>
      </c>
      <c r="G98" s="300" t="e">
        <v>#N/A</v>
      </c>
      <c r="H98" s="300" t="e">
        <v>#N/A</v>
      </c>
      <c r="I98" s="300" t="e">
        <v>#N/A</v>
      </c>
      <c r="J98" s="300" t="e">
        <v>#N/A</v>
      </c>
      <c r="K98" s="230" t="n">
        <v>1010103488</v>
      </c>
      <c r="L98" s="250" t="n">
        <v>1010103488</v>
      </c>
      <c r="M98" s="230" t="n">
        <v>1010103488</v>
      </c>
      <c r="N98" s="230" t="n">
        <v>1010103488</v>
      </c>
      <c r="O98" s="230" t="n">
        <v>1010103488</v>
      </c>
      <c r="P98" s="230" t="n">
        <v>1010103488</v>
      </c>
      <c r="Q98" s="301" t="e">
        <v>#N/A</v>
      </c>
      <c r="R98" s="301" t="e">
        <v>#N/A</v>
      </c>
      <c r="S98" s="301" t="e">
        <v>#N/A</v>
      </c>
      <c r="T98" s="230" t="n">
        <v>1010103488</v>
      </c>
      <c r="U98" s="237" t="n"/>
      <c r="V98" s="237" t="inlineStr">
        <is>
          <t>C/O</t>
        </is>
      </c>
      <c r="W98" s="228" t="inlineStr">
        <is>
          <t>JOHN SELVAGE</t>
        </is>
      </c>
      <c r="X98" s="228" t="inlineStr">
        <is>
          <t>DRY SELVAGE</t>
        </is>
      </c>
      <c r="Y98" s="248" t="inlineStr">
        <is>
          <t>CANDIANI</t>
        </is>
      </c>
      <c r="Z98" s="248" t="inlineStr">
        <is>
          <t>SL7276 Sioux crispy organic</t>
        </is>
      </c>
      <c r="AA98" s="248" t="n"/>
      <c r="AB98" s="226" t="inlineStr">
        <is>
          <t>KINGS OF SHUTTLE LOOM</t>
        </is>
      </c>
      <c r="AC98" s="228" t="n">
        <v>1</v>
      </c>
      <c r="AD98" s="228" t="inlineStr">
        <is>
          <t>JEANS</t>
        </is>
      </c>
      <c r="AE98" s="238" t="inlineStr">
        <is>
          <t>MEN</t>
        </is>
      </c>
      <c r="AF98" s="239" t="inlineStr">
        <is>
          <t>ARTLAB</t>
        </is>
      </c>
      <c r="AG98" s="239" t="inlineStr">
        <is>
          <t>-</t>
        </is>
      </c>
      <c r="AH98" s="306" t="n"/>
      <c r="AI98" s="229" t="inlineStr">
        <is>
          <t>4,9 / 80</t>
        </is>
      </c>
      <c r="AJ98" s="257" t="n">
        <v>1500</v>
      </c>
      <c r="AK98" s="240" t="inlineStr">
        <is>
          <t>6-7</t>
        </is>
      </c>
      <c r="AL98" s="226" t="n">
        <v>2.47</v>
      </c>
      <c r="AM98" s="267" t="n"/>
      <c r="AN98" s="277" t="inlineStr">
        <is>
          <t>check stock</t>
        </is>
      </c>
      <c r="AO98" s="267" t="n"/>
      <c r="AP98" s="277" t="inlineStr">
        <is>
          <t>check stock</t>
        </is>
      </c>
      <c r="AQ98" s="267" t="n"/>
      <c r="AR98" s="267" t="n"/>
      <c r="AS98" s="267" t="n">
        <v>0</v>
      </c>
      <c r="AT98" s="267" t="n">
        <v>0</v>
      </c>
      <c r="AU98" s="277" t="n">
        <v>0</v>
      </c>
      <c r="AV98" s="267" t="n">
        <v>22</v>
      </c>
      <c r="AW98" s="267" t="n">
        <v>0</v>
      </c>
      <c r="AX98" s="267" t="n">
        <v>22</v>
      </c>
      <c r="AY98" s="267" t="n">
        <v>29</v>
      </c>
      <c r="AZ98" s="267" t="n">
        <v>45</v>
      </c>
      <c r="BA98" s="267" t="n">
        <v>67</v>
      </c>
      <c r="BB98" s="267" t="n">
        <v>103</v>
      </c>
      <c r="BC98" s="302" t="n">
        <v>143</v>
      </c>
      <c r="BD98" s="269">
        <f>BC98</f>
        <v/>
      </c>
      <c r="BE98" s="269" t="n">
        <v>175</v>
      </c>
      <c r="BF98" s="269" t="inlineStr">
        <is>
          <t>check stock</t>
        </is>
      </c>
      <c r="BG98" s="313">
        <f>(BD98*AL98)*1.03</f>
        <v/>
      </c>
      <c r="BH98" s="236" t="n"/>
      <c r="BI98" s="236" t="inlineStr">
        <is>
          <t>x</t>
        </is>
      </c>
      <c r="BJ98" s="236" t="n"/>
      <c r="BK98" s="241" t="n"/>
      <c r="BL98" s="236" t="n"/>
      <c r="BM98" s="313">
        <f>(BN98*AL98)*1.03</f>
        <v/>
      </c>
      <c r="BN98" s="236">
        <f>BO98+BQ98</f>
        <v/>
      </c>
      <c r="BO98" s="236" t="n">
        <v>110</v>
      </c>
      <c r="BP98" s="15" t="n"/>
      <c r="BQ98" s="15" t="n"/>
      <c r="BR98" s="15" t="n"/>
      <c r="BS98" s="15" t="n"/>
      <c r="BT98" s="236" t="inlineStr">
        <is>
          <t>MISSING</t>
        </is>
      </c>
      <c r="BU98" s="236" t="inlineStr">
        <is>
          <t>x</t>
        </is>
      </c>
      <c r="BV98" s="241" t="n"/>
    </row>
    <row customFormat="1" customHeight="1" ht="15" r="99" s="15">
      <c r="A99" s="321" t="inlineStr">
        <is>
          <t>K170751801-1010103666-THOR  SELVAGE</t>
        </is>
      </c>
      <c r="B99" s="250" t="inlineStr">
        <is>
          <t>K170751801</t>
        </is>
      </c>
      <c r="C99" s="250" t="inlineStr">
        <is>
          <t>K170751801</t>
        </is>
      </c>
      <c r="D99" s="250" t="n"/>
      <c r="E99" s="250" t="inlineStr">
        <is>
          <t>K170751801</t>
        </is>
      </c>
      <c r="F99" s="250" t="inlineStr">
        <is>
          <t>K170751801</t>
        </is>
      </c>
      <c r="G99" s="250" t="inlineStr">
        <is>
          <t>K170751801</t>
        </is>
      </c>
      <c r="H99" s="250" t="inlineStr">
        <is>
          <t>K170751801</t>
        </is>
      </c>
      <c r="I99" s="250" t="inlineStr">
        <is>
          <t>K170751801</t>
        </is>
      </c>
      <c r="J99" s="250" t="inlineStr">
        <is>
          <t>K170751801</t>
        </is>
      </c>
      <c r="K99" s="230" t="n">
        <v>1010103666</v>
      </c>
      <c r="L99" s="250" t="n">
        <v>1010103666</v>
      </c>
      <c r="M99" s="230" t="n">
        <v>1010103666</v>
      </c>
      <c r="N99" s="230" t="n">
        <v>1010103666</v>
      </c>
      <c r="O99" s="230" t="n">
        <v>1010103666</v>
      </c>
      <c r="P99" s="230" t="n">
        <v>1010103666</v>
      </c>
      <c r="Q99" s="230" t="n">
        <v>1010103666</v>
      </c>
      <c r="R99" s="230" t="n">
        <v>1010103666</v>
      </c>
      <c r="S99" s="230" t="n">
        <v>1010103666</v>
      </c>
      <c r="T99" s="230" t="n">
        <v>1010103666</v>
      </c>
      <c r="U99" s="237" t="n"/>
      <c r="V99" s="237" t="n"/>
      <c r="W99" s="228" t="inlineStr">
        <is>
          <t>THOR  SELVAGE</t>
        </is>
      </c>
      <c r="X99" s="228" t="inlineStr">
        <is>
          <t>DRY SELVAGE</t>
        </is>
      </c>
      <c r="Y99" s="248" t="inlineStr">
        <is>
          <t>CANDIANI</t>
        </is>
      </c>
      <c r="Z99" s="248" t="inlineStr">
        <is>
          <t>SL7276 Sioux crispy organic</t>
        </is>
      </c>
      <c r="AA99" s="248" t="n"/>
      <c r="AB99" s="226" t="inlineStr">
        <is>
          <t>KINGS OF SHUTTLE LOOM</t>
        </is>
      </c>
      <c r="AC99" s="228" t="n">
        <v>2</v>
      </c>
      <c r="AD99" s="228" t="inlineStr">
        <is>
          <t>JEANS</t>
        </is>
      </c>
      <c r="AE99" s="238" t="inlineStr">
        <is>
          <t>MEN</t>
        </is>
      </c>
      <c r="AF99" s="239" t="inlineStr">
        <is>
          <t>ARTLAB</t>
        </is>
      </c>
      <c r="AG99" s="239" t="inlineStr">
        <is>
          <t>-</t>
        </is>
      </c>
      <c r="AH99" s="306" t="n"/>
      <c r="AI99" s="229" t="inlineStr">
        <is>
          <t>4,9 / 80</t>
        </is>
      </c>
      <c r="AJ99" s="257" t="n">
        <v>1500</v>
      </c>
      <c r="AK99" s="240" t="inlineStr">
        <is>
          <t>6-7</t>
        </is>
      </c>
      <c r="AL99" s="226" t="n">
        <v>2.49</v>
      </c>
      <c r="AM99" s="267" t="n">
        <v>3</v>
      </c>
      <c r="AN99" s="277" t="n">
        <v>150</v>
      </c>
      <c r="AO99" s="267" t="n">
        <v>3</v>
      </c>
      <c r="AP99" s="277" t="n">
        <v>150</v>
      </c>
      <c r="AQ99" s="267" t="n">
        <v>3</v>
      </c>
      <c r="AR99" s="267" t="n">
        <v>3</v>
      </c>
      <c r="AS99" s="267" t="n">
        <v>3</v>
      </c>
      <c r="AT99" s="267" t="n">
        <v>3</v>
      </c>
      <c r="AU99" s="277" t="inlineStr">
        <is>
          <t>wait</t>
        </is>
      </c>
      <c r="AV99" s="267" t="n">
        <v>3</v>
      </c>
      <c r="AW99" s="267" t="inlineStr">
        <is>
          <t>wait</t>
        </is>
      </c>
      <c r="AX99" s="267" t="n">
        <v>3</v>
      </c>
      <c r="AY99" s="267" t="n">
        <v>3</v>
      </c>
      <c r="AZ99" s="267" t="n">
        <v>9</v>
      </c>
      <c r="BA99" s="267" t="n">
        <v>9</v>
      </c>
      <c r="BB99" s="267" t="n">
        <v>64</v>
      </c>
      <c r="BC99" s="302" t="n">
        <v>64</v>
      </c>
      <c r="BD99" s="269">
        <f>BC99</f>
        <v/>
      </c>
      <c r="BE99" s="269" t="n"/>
      <c r="BF99" s="308" t="inlineStr">
        <is>
          <t>TBA MOQ</t>
        </is>
      </c>
      <c r="BG99" s="313">
        <f>(BD99*AL99)*1.03</f>
        <v/>
      </c>
      <c r="BH99" s="236" t="n"/>
      <c r="BI99" s="236" t="inlineStr">
        <is>
          <t>x</t>
        </is>
      </c>
      <c r="BJ99" s="236" t="n"/>
      <c r="BK99" s="241" t="n"/>
      <c r="BL99" s="236" t="n"/>
      <c r="BM99" s="313">
        <f>(BN99*AL99)*1.03</f>
        <v/>
      </c>
      <c r="BN99" s="236">
        <f>BO99+BQ99</f>
        <v/>
      </c>
      <c r="BO99" s="236" t="n">
        <v>153</v>
      </c>
      <c r="BP99" s="15" t="n"/>
      <c r="BQ99" s="15" t="n"/>
      <c r="BR99" s="15" t="n"/>
      <c r="BS99" s="15" t="n"/>
      <c r="BT99" s="236" t="inlineStr">
        <is>
          <t>MISSING</t>
        </is>
      </c>
      <c r="BU99" s="236" t="inlineStr">
        <is>
          <t>x</t>
        </is>
      </c>
      <c r="BV99" s="241" t="n"/>
    </row>
    <row customFormat="1" customHeight="1" ht="15" r="100" s="15">
      <c r="A100" s="321" t="inlineStr">
        <is>
          <t>K170751502-1010103656-HOMER SELVAGE</t>
        </is>
      </c>
      <c r="B100" s="250" t="inlineStr">
        <is>
          <t>K170751502</t>
        </is>
      </c>
      <c r="C100" s="250" t="inlineStr">
        <is>
          <t>K170751502</t>
        </is>
      </c>
      <c r="D100" s="250" t="n"/>
      <c r="E100" s="250" t="inlineStr">
        <is>
          <t>K170751502</t>
        </is>
      </c>
      <c r="F100" s="250" t="inlineStr">
        <is>
          <t>K170751502</t>
        </is>
      </c>
      <c r="G100" s="250" t="inlineStr">
        <is>
          <t>K170751502</t>
        </is>
      </c>
      <c r="H100" s="250" t="inlineStr">
        <is>
          <t>K170751502</t>
        </is>
      </c>
      <c r="I100" s="250" t="inlineStr">
        <is>
          <t>K170751502</t>
        </is>
      </c>
      <c r="J100" s="250" t="inlineStr">
        <is>
          <t>K170751502</t>
        </is>
      </c>
      <c r="K100" s="230" t="n">
        <v>1010103656</v>
      </c>
      <c r="L100" s="250" t="n">
        <v>1010103656</v>
      </c>
      <c r="M100" s="230" t="n">
        <v>1010103656</v>
      </c>
      <c r="N100" s="230" t="n">
        <v>1010103656</v>
      </c>
      <c r="O100" s="230" t="n">
        <v>1010103656</v>
      </c>
      <c r="P100" s="230" t="n">
        <v>1010103656</v>
      </c>
      <c r="Q100" s="230" t="n">
        <v>1010103656</v>
      </c>
      <c r="R100" s="230" t="n">
        <v>1010103656</v>
      </c>
      <c r="S100" s="230" t="n">
        <v>1010103656</v>
      </c>
      <c r="T100" s="230" t="n">
        <v>1010103656</v>
      </c>
      <c r="U100" s="237" t="inlineStr">
        <is>
          <t>Zalando</t>
        </is>
      </c>
      <c r="V100" s="237" t="n"/>
      <c r="W100" s="228" t="inlineStr">
        <is>
          <t>HOMER SELVAGE</t>
        </is>
      </c>
      <c r="X100" s="228" t="inlineStr">
        <is>
          <t xml:space="preserve">BLACK BLACK </t>
        </is>
      </c>
      <c r="Y100" s="248" t="inlineStr">
        <is>
          <t xml:space="preserve">CANDIANI </t>
        </is>
      </c>
      <c r="Z100" s="248" t="inlineStr">
        <is>
          <t>SL7274 N pitch appeal-preshrunk organic</t>
        </is>
      </c>
      <c r="AA100" s="248" t="inlineStr">
        <is>
          <t>SL7274 N pitch appeal-preshrunk</t>
        </is>
      </c>
      <c r="AB100" s="226" t="inlineStr">
        <is>
          <t>KINGS OF SHUTTLE LOOM</t>
        </is>
      </c>
      <c r="AC100" s="228" t="n">
        <v>2</v>
      </c>
      <c r="AD100" s="228" t="inlineStr">
        <is>
          <t>JEANS</t>
        </is>
      </c>
      <c r="AE100" s="238" t="inlineStr">
        <is>
          <t>MEN</t>
        </is>
      </c>
      <c r="AF100" s="239" t="inlineStr">
        <is>
          <t>ARTLAB</t>
        </is>
      </c>
      <c r="AG100" s="239" t="inlineStr">
        <is>
          <t>-</t>
        </is>
      </c>
      <c r="AH100" s="306" t="n"/>
      <c r="AI100" s="229" t="inlineStr">
        <is>
          <t>5,55 / 80</t>
        </is>
      </c>
      <c r="AJ100" s="257" t="n">
        <v>1500</v>
      </c>
      <c r="AK100" s="240" t="inlineStr">
        <is>
          <t>6-7</t>
        </is>
      </c>
      <c r="AL100" s="226" t="n">
        <v>2.54</v>
      </c>
      <c r="AM100" s="267" t="n">
        <v>65</v>
      </c>
      <c r="AN100" s="277" t="n">
        <v>300</v>
      </c>
      <c r="AO100" s="267" t="n">
        <v>65</v>
      </c>
      <c r="AP100" s="277" t="n">
        <v>300</v>
      </c>
      <c r="AQ100" s="267" t="n">
        <v>65</v>
      </c>
      <c r="AR100" s="267" t="n">
        <v>65</v>
      </c>
      <c r="AS100" s="267" t="n">
        <v>65</v>
      </c>
      <c r="AT100" s="267" t="n">
        <v>65</v>
      </c>
      <c r="AU100" s="277" t="n">
        <v>250</v>
      </c>
      <c r="AV100" s="267" t="n">
        <v>70</v>
      </c>
      <c r="AW100" s="267" t="n">
        <v>250</v>
      </c>
      <c r="AX100" s="267" t="n">
        <v>87</v>
      </c>
      <c r="AY100" s="267" t="n">
        <v>102</v>
      </c>
      <c r="AZ100" s="267" t="n">
        <v>118</v>
      </c>
      <c r="BA100" s="267" t="n">
        <v>118</v>
      </c>
      <c r="BB100" s="267" t="n">
        <v>175</v>
      </c>
      <c r="BC100" s="302" t="n">
        <v>225</v>
      </c>
      <c r="BD100" s="269">
        <f>BC100</f>
        <v/>
      </c>
      <c r="BE100" s="269" t="n"/>
      <c r="BF100" s="269" t="n"/>
      <c r="BG100" s="313">
        <f>(BD100*AL100)*1.03</f>
        <v/>
      </c>
      <c r="BH100" s="236" t="n"/>
      <c r="BI100" s="241" t="n">
        <v>42807</v>
      </c>
      <c r="BJ100" s="236" t="n">
        <v>1500</v>
      </c>
      <c r="BK100" s="241" t="n">
        <v>42853</v>
      </c>
      <c r="BL100" s="236" t="n"/>
      <c r="BM100" s="313">
        <f>(BN100*AL100)*1.03</f>
        <v/>
      </c>
      <c r="BN100" s="236">
        <f>BO100+BQ100</f>
        <v/>
      </c>
      <c r="BO100" s="236" t="n">
        <v>226</v>
      </c>
      <c r="BP100" s="15" t="n"/>
      <c r="BQ100" s="15" t="n"/>
      <c r="BR100" s="15" t="n"/>
      <c r="BS100" s="15" t="n"/>
      <c r="BT100" s="236" t="n"/>
      <c r="BU100" s="236" t="inlineStr">
        <is>
          <t>x</t>
        </is>
      </c>
      <c r="BV100" s="241" t="n"/>
    </row>
    <row customFormat="1" customHeight="1" ht="15" r="101" s="15">
      <c r="A101" s="321" t="n"/>
      <c r="B101" s="250" t="inlineStr">
        <is>
          <t>K170799011</t>
        </is>
      </c>
      <c r="C101" s="250" t="inlineStr">
        <is>
          <t>K170799011</t>
        </is>
      </c>
      <c r="D101" s="250" t="n"/>
      <c r="E101" s="250" t="inlineStr">
        <is>
          <t>K170799011</t>
        </is>
      </c>
      <c r="F101" s="250" t="inlineStr">
        <is>
          <t>K170799011</t>
        </is>
      </c>
      <c r="G101" s="250" t="inlineStr">
        <is>
          <t>K170799011</t>
        </is>
      </c>
      <c r="H101" s="250" t="inlineStr">
        <is>
          <t>K170799011</t>
        </is>
      </c>
      <c r="I101" s="250" t="inlineStr">
        <is>
          <t>K170799011</t>
        </is>
      </c>
      <c r="J101" s="300" t="e">
        <v>#N/A</v>
      </c>
      <c r="K101" s="230" t="n">
        <v>5101100083</v>
      </c>
      <c r="L101" s="250" t="n">
        <v>5101100083</v>
      </c>
      <c r="M101" s="230" t="n">
        <v>5101100083</v>
      </c>
      <c r="N101" s="230" t="n">
        <v>5101100083</v>
      </c>
      <c r="O101" s="230" t="n">
        <v>5101100083</v>
      </c>
      <c r="P101" s="230" t="n">
        <v>5101100083</v>
      </c>
      <c r="Q101" s="230" t="n">
        <v>5101100083</v>
      </c>
      <c r="R101" s="230" t="n">
        <v>5101100083</v>
      </c>
      <c r="S101" s="301" t="e">
        <v>#N/A</v>
      </c>
      <c r="T101" s="230" t="n">
        <v>5101100083</v>
      </c>
      <c r="U101" s="237" t="n"/>
      <c r="V101" s="237" t="n"/>
      <c r="W101" s="228" t="inlineStr">
        <is>
          <t>MAURITS</t>
        </is>
      </c>
      <c r="X101" s="228" t="inlineStr">
        <is>
          <t>OLIVE</t>
        </is>
      </c>
      <c r="Y101" s="248" t="inlineStr">
        <is>
          <t>FILATURES DU PARC</t>
        </is>
      </c>
      <c r="Z101" s="219" t="inlineStr">
        <is>
          <t>100% RECYCLED MATERIAL - 6112 ECO PLANET</t>
        </is>
      </c>
      <c r="AA101" s="248" t="n"/>
      <c r="AB101" s="226" t="inlineStr">
        <is>
          <t>-</t>
        </is>
      </c>
      <c r="AC101" s="228" t="n">
        <v>2</v>
      </c>
      <c r="AD101" s="228" t="inlineStr">
        <is>
          <t>ACCESSORIES</t>
        </is>
      </c>
      <c r="AE101" s="238" t="inlineStr">
        <is>
          <t>UNISEX</t>
        </is>
      </c>
      <c r="AF101" s="239" t="inlineStr">
        <is>
          <t>TRISCOTTON</t>
        </is>
      </c>
      <c r="AG101" s="239" t="n"/>
      <c r="AH101" s="306" t="inlineStr">
        <is>
          <t>Vendor</t>
        </is>
      </c>
      <c r="AI101" s="229" t="n"/>
      <c r="AJ101" s="257" t="n"/>
      <c r="AK101" s="240" t="n"/>
      <c r="AL101" s="226" t="n"/>
      <c r="AM101" s="267" t="n"/>
      <c r="AN101" s="277" t="n">
        <v>100</v>
      </c>
      <c r="AO101" s="267" t="n"/>
      <c r="AP101" s="277" t="n">
        <v>100</v>
      </c>
      <c r="AQ101" s="267" t="n">
        <v>9</v>
      </c>
      <c r="AR101" s="267" t="n">
        <v>11</v>
      </c>
      <c r="AS101" s="267" t="n">
        <v>11</v>
      </c>
      <c r="AT101" s="267" t="n">
        <v>11</v>
      </c>
      <c r="AU101" s="277" t="n">
        <v>100</v>
      </c>
      <c r="AV101" s="267" t="n">
        <v>14</v>
      </c>
      <c r="AW101" s="267" t="n">
        <v>100</v>
      </c>
      <c r="AX101" s="267" t="n">
        <v>20</v>
      </c>
      <c r="AY101" s="267" t="n">
        <v>26</v>
      </c>
      <c r="AZ101" s="267" t="n">
        <v>26</v>
      </c>
      <c r="BA101" s="267" t="n">
        <v>26</v>
      </c>
      <c r="BB101" s="267" t="n">
        <v>42</v>
      </c>
      <c r="BC101" s="302" t="n">
        <v>72</v>
      </c>
      <c r="BD101" s="269">
        <f>BC101</f>
        <v/>
      </c>
      <c r="BE101" s="269" t="n"/>
      <c r="BF101" s="308" t="inlineStr">
        <is>
          <t>TBA MOQ</t>
        </is>
      </c>
      <c r="BG101" s="313">
        <f>(BD101*AL101)*1.03</f>
        <v/>
      </c>
      <c r="BH101" s="236" t="n"/>
      <c r="BI101" s="241" t="inlineStr">
        <is>
          <t>x</t>
        </is>
      </c>
      <c r="BJ101" s="236" t="n"/>
      <c r="BK101" s="241" t="n"/>
      <c r="BL101" s="236" t="n"/>
      <c r="BM101" s="313">
        <f>(BN101*AL101)*1.03</f>
        <v/>
      </c>
      <c r="BN101" s="236">
        <f>BO101+BQ101</f>
        <v/>
      </c>
      <c r="BO101" s="236" t="n">
        <v>72</v>
      </c>
      <c r="BP101" s="15" t="n"/>
      <c r="BQ101" s="15" t="n"/>
      <c r="BR101" s="15" t="n"/>
      <c r="BS101" s="15" t="n"/>
      <c r="BT101" s="15" t="n"/>
      <c r="BU101" s="236" t="n"/>
      <c r="BV101" s="241" t="n"/>
    </row>
    <row customFormat="1" customHeight="1" ht="15" r="102" s="15">
      <c r="A102" s="321" t="n"/>
      <c r="B102" s="250" t="inlineStr">
        <is>
          <t>K170799020</t>
        </is>
      </c>
      <c r="C102" s="250" t="inlineStr">
        <is>
          <t>K170799020</t>
        </is>
      </c>
      <c r="D102" s="250" t="n"/>
      <c r="E102" s="250" t="inlineStr">
        <is>
          <t>K170799020</t>
        </is>
      </c>
      <c r="F102" s="250" t="inlineStr">
        <is>
          <t>K170799020</t>
        </is>
      </c>
      <c r="G102" s="250" t="inlineStr">
        <is>
          <t>K170799020</t>
        </is>
      </c>
      <c r="H102" s="250" t="inlineStr">
        <is>
          <t>K170799020</t>
        </is>
      </c>
      <c r="I102" s="250" t="inlineStr">
        <is>
          <t>K170799020</t>
        </is>
      </c>
      <c r="J102" s="300" t="e">
        <v>#N/A</v>
      </c>
      <c r="K102" s="230" t="n">
        <v>5100900006</v>
      </c>
      <c r="L102" s="250" t="n">
        <v>5100900006</v>
      </c>
      <c r="M102" s="230" t="n">
        <v>5100900006</v>
      </c>
      <c r="N102" s="230" t="n">
        <v>5100900006</v>
      </c>
      <c r="O102" s="230" t="n">
        <v>5100900006</v>
      </c>
      <c r="P102" s="230" t="n">
        <v>5100900006</v>
      </c>
      <c r="Q102" s="230" t="n">
        <v>5100900006</v>
      </c>
      <c r="R102" s="230" t="n">
        <v>5100900006</v>
      </c>
      <c r="S102" s="301" t="e">
        <v>#N/A</v>
      </c>
      <c r="T102" s="230" t="n">
        <v>5100900006</v>
      </c>
      <c r="U102" s="237" t="n"/>
      <c r="V102" s="237" t="n"/>
      <c r="W102" s="228" t="inlineStr">
        <is>
          <t>JEFFERSON</t>
        </is>
      </c>
      <c r="X102" s="228" t="inlineStr">
        <is>
          <t>OFF WHITE NAVY STRIPE</t>
        </is>
      </c>
      <c r="Y102" s="248" t="inlineStr">
        <is>
          <t>FILATURES DU PARC</t>
        </is>
      </c>
      <c r="Z102" s="248" t="inlineStr">
        <is>
          <t>100% RECYCLED MATERIAL - 6113 ECO PLANET</t>
        </is>
      </c>
      <c r="AA102" s="218" t="n"/>
      <c r="AB102" s="226" t="inlineStr">
        <is>
          <t>-</t>
        </is>
      </c>
      <c r="AC102" s="228" t="n">
        <v>2</v>
      </c>
      <c r="AD102" s="228" t="inlineStr">
        <is>
          <t>ACCESSORIES</t>
        </is>
      </c>
      <c r="AE102" s="238" t="inlineStr">
        <is>
          <t>UNISEX</t>
        </is>
      </c>
      <c r="AF102" s="239" t="inlineStr">
        <is>
          <t>TRISCOTTON</t>
        </is>
      </c>
      <c r="AG102" s="239" t="n"/>
      <c r="AH102" s="306" t="inlineStr">
        <is>
          <t>Vendor</t>
        </is>
      </c>
      <c r="AI102" s="229" t="n"/>
      <c r="AJ102" s="257" t="n"/>
      <c r="AK102" s="240" t="n"/>
      <c r="AL102" s="226" t="n"/>
      <c r="AM102" s="267" t="n"/>
      <c r="AN102" s="277" t="n">
        <v>100</v>
      </c>
      <c r="AO102" s="267" t="n"/>
      <c r="AP102" s="277" t="n">
        <v>100</v>
      </c>
      <c r="AQ102" s="267" t="n">
        <v>9</v>
      </c>
      <c r="AR102" s="267" t="n">
        <v>9</v>
      </c>
      <c r="AS102" s="267" t="n">
        <v>9</v>
      </c>
      <c r="AT102" s="267" t="n">
        <v>13</v>
      </c>
      <c r="AU102" s="277" t="n">
        <v>100</v>
      </c>
      <c r="AV102" s="267" t="n">
        <v>20</v>
      </c>
      <c r="AW102" s="267" t="n">
        <v>100</v>
      </c>
      <c r="AX102" s="267" t="n">
        <v>25</v>
      </c>
      <c r="AY102" s="267" t="n">
        <v>28</v>
      </c>
      <c r="AZ102" s="267" t="n">
        <v>44</v>
      </c>
      <c r="BA102" s="267" t="n">
        <v>44</v>
      </c>
      <c r="BB102" s="267" t="n">
        <v>63</v>
      </c>
      <c r="BC102" s="302" t="n">
        <v>93</v>
      </c>
      <c r="BD102" s="269">
        <f>BC102</f>
        <v/>
      </c>
      <c r="BE102" s="269" t="n"/>
      <c r="BF102" s="308" t="inlineStr">
        <is>
          <t>TBA MOQ</t>
        </is>
      </c>
      <c r="BG102" s="313">
        <f>(BD102*AL102)*1.03</f>
        <v/>
      </c>
      <c r="BH102" s="236" t="n"/>
      <c r="BI102" s="241" t="inlineStr">
        <is>
          <t>x</t>
        </is>
      </c>
      <c r="BJ102" s="236" t="n"/>
      <c r="BK102" s="241" t="n"/>
      <c r="BL102" s="236" t="n"/>
      <c r="BM102" s="313">
        <f>(BN102*AL102)*1.03</f>
        <v/>
      </c>
      <c r="BN102" s="236">
        <f>BO102+BQ102</f>
        <v/>
      </c>
      <c r="BO102" s="236" t="n">
        <v>93</v>
      </c>
      <c r="BP102" s="15" t="n"/>
      <c r="BQ102" s="15" t="n"/>
      <c r="BR102" s="15" t="n"/>
      <c r="BS102" s="15" t="n"/>
      <c r="BT102" s="15" t="n"/>
      <c r="BU102" s="236" t="n"/>
      <c r="BV102" s="241" t="n"/>
    </row>
    <row customFormat="1" customHeight="1" ht="15" r="103" s="15">
      <c r="A103" s="321" t="n"/>
      <c r="B103" s="250" t="inlineStr">
        <is>
          <t>K170799021</t>
        </is>
      </c>
      <c r="C103" s="250" t="inlineStr">
        <is>
          <t>K170799021</t>
        </is>
      </c>
      <c r="D103" s="250" t="n"/>
      <c r="E103" s="250" t="inlineStr">
        <is>
          <t>K170799021</t>
        </is>
      </c>
      <c r="F103" s="250" t="inlineStr">
        <is>
          <t>K170799021</t>
        </is>
      </c>
      <c r="G103" s="250" t="inlineStr">
        <is>
          <t>K170799021</t>
        </is>
      </c>
      <c r="H103" s="250" t="inlineStr">
        <is>
          <t>K170799021</t>
        </is>
      </c>
      <c r="I103" s="250" t="inlineStr">
        <is>
          <t>K170799021</t>
        </is>
      </c>
      <c r="J103" s="300" t="e">
        <v>#N/A</v>
      </c>
      <c r="K103" s="230" t="n">
        <v>5100900007</v>
      </c>
      <c r="L103" s="250" t="n">
        <v>5100900007</v>
      </c>
      <c r="M103" s="230" t="n">
        <v>5100900007</v>
      </c>
      <c r="N103" s="230" t="n">
        <v>5100900007</v>
      </c>
      <c r="O103" s="230" t="n">
        <v>5100900007</v>
      </c>
      <c r="P103" s="230" t="n">
        <v>5100900007</v>
      </c>
      <c r="Q103" s="230" t="n">
        <v>5100900007</v>
      </c>
      <c r="R103" s="230" t="n">
        <v>5100900007</v>
      </c>
      <c r="S103" s="301" t="e">
        <v>#N/A</v>
      </c>
      <c r="T103" s="230" t="n">
        <v>5100900007</v>
      </c>
      <c r="U103" s="237" t="n"/>
      <c r="V103" s="237" t="n"/>
      <c r="W103" s="228" t="inlineStr">
        <is>
          <t>JEFFERSON</t>
        </is>
      </c>
      <c r="X103" s="228" t="inlineStr">
        <is>
          <t>OFF WHITE OLIVE STRIPE</t>
        </is>
      </c>
      <c r="Y103" s="248" t="inlineStr">
        <is>
          <t>FILATURES DU PARC</t>
        </is>
      </c>
      <c r="Z103" s="248" t="inlineStr">
        <is>
          <t>100% RECYCLED MATERIAL - 6113 ECO PLANET</t>
        </is>
      </c>
      <c r="AA103" s="248" t="n"/>
      <c r="AB103" s="226" t="inlineStr">
        <is>
          <t>-</t>
        </is>
      </c>
      <c r="AC103" s="228" t="n">
        <v>2</v>
      </c>
      <c r="AD103" s="228" t="inlineStr">
        <is>
          <t>ACCESSORIES</t>
        </is>
      </c>
      <c r="AE103" s="238" t="inlineStr">
        <is>
          <t>UNISEX</t>
        </is>
      </c>
      <c r="AF103" s="239" t="inlineStr">
        <is>
          <t>TRISCOTTON</t>
        </is>
      </c>
      <c r="AG103" s="239" t="n"/>
      <c r="AH103" s="306" t="inlineStr">
        <is>
          <t>Vendor</t>
        </is>
      </c>
      <c r="AI103" s="229" t="n"/>
      <c r="AJ103" s="257" t="n"/>
      <c r="AK103" s="240" t="n"/>
      <c r="AL103" s="226" t="n"/>
      <c r="AM103" s="267" t="n"/>
      <c r="AN103" s="277" t="n">
        <v>100</v>
      </c>
      <c r="AO103" s="267" t="n"/>
      <c r="AP103" s="277" t="n">
        <v>100</v>
      </c>
      <c r="AQ103" s="267" t="n">
        <v>11</v>
      </c>
      <c r="AR103" s="267" t="n">
        <v>11</v>
      </c>
      <c r="AS103" s="267" t="n">
        <v>11</v>
      </c>
      <c r="AT103" s="267" t="n">
        <v>11</v>
      </c>
      <c r="AU103" s="277" t="n">
        <v>100</v>
      </c>
      <c r="AV103" s="267" t="n">
        <v>16</v>
      </c>
      <c r="AW103" s="267" t="n">
        <v>100</v>
      </c>
      <c r="AX103" s="267" t="n">
        <v>24</v>
      </c>
      <c r="AY103" s="267" t="n">
        <v>27</v>
      </c>
      <c r="AZ103" s="267" t="n">
        <v>29</v>
      </c>
      <c r="BA103" s="267" t="n">
        <v>29</v>
      </c>
      <c r="BB103" s="267" t="n">
        <v>56</v>
      </c>
      <c r="BC103" s="302" t="n">
        <v>86</v>
      </c>
      <c r="BD103" s="269">
        <f>BC103</f>
        <v/>
      </c>
      <c r="BE103" s="269" t="n"/>
      <c r="BF103" s="308" t="inlineStr">
        <is>
          <t>TBA MOQ</t>
        </is>
      </c>
      <c r="BG103" s="313">
        <f>(BD103*AL103)*1.03</f>
        <v/>
      </c>
      <c r="BH103" s="236" t="n"/>
      <c r="BI103" s="241" t="inlineStr">
        <is>
          <t>x</t>
        </is>
      </c>
      <c r="BJ103" s="236" t="n"/>
      <c r="BK103" s="241" t="n"/>
      <c r="BL103" s="236" t="n"/>
      <c r="BM103" s="313">
        <f>(BN103*AL103)*1.03</f>
        <v/>
      </c>
      <c r="BN103" s="236">
        <f>BO103+BQ103</f>
        <v/>
      </c>
      <c r="BO103" s="236" t="n">
        <v>86</v>
      </c>
      <c r="BP103" s="15" t="n"/>
      <c r="BQ103" s="15" t="n"/>
      <c r="BR103" s="15" t="n"/>
      <c r="BS103" s="15" t="n"/>
      <c r="BT103" s="15" t="n"/>
      <c r="BU103" s="236" t="n"/>
      <c r="BV103" s="241" t="n"/>
    </row>
    <row customFormat="1" customHeight="1" ht="15" r="104" s="15">
      <c r="A104" s="321" t="n"/>
      <c r="B104" s="250" t="inlineStr">
        <is>
          <t>K170799010</t>
        </is>
      </c>
      <c r="C104" s="250" t="inlineStr">
        <is>
          <t>K170799010</t>
        </is>
      </c>
      <c r="D104" s="250" t="n"/>
      <c r="E104" s="250" t="inlineStr">
        <is>
          <t>K170799010</t>
        </is>
      </c>
      <c r="F104" s="250" t="inlineStr">
        <is>
          <t>K170799010</t>
        </is>
      </c>
      <c r="G104" s="250" t="inlineStr">
        <is>
          <t>K170799010</t>
        </is>
      </c>
      <c r="H104" s="250" t="inlineStr">
        <is>
          <t>K170799010</t>
        </is>
      </c>
      <c r="I104" s="250" t="inlineStr">
        <is>
          <t>K170799010</t>
        </is>
      </c>
      <c r="J104" s="300" t="e">
        <v>#N/A</v>
      </c>
      <c r="K104" s="230" t="n">
        <v>5101100082</v>
      </c>
      <c r="L104" s="250" t="n">
        <v>5101100082</v>
      </c>
      <c r="M104" s="230" t="n">
        <v>5101100082</v>
      </c>
      <c r="N104" s="230" t="n">
        <v>5101100082</v>
      </c>
      <c r="O104" s="230" t="n">
        <v>5101100082</v>
      </c>
      <c r="P104" s="230" t="n">
        <v>5101100082</v>
      </c>
      <c r="Q104" s="230" t="n">
        <v>5101100082</v>
      </c>
      <c r="R104" s="230" t="n">
        <v>5101100082</v>
      </c>
      <c r="S104" s="301" t="e">
        <v>#N/A</v>
      </c>
      <c r="T104" s="230" t="n">
        <v>5101100082</v>
      </c>
      <c r="U104" s="237" t="n"/>
      <c r="V104" s="237" t="n"/>
      <c r="W104" s="228" t="inlineStr">
        <is>
          <t>MAURITS</t>
        </is>
      </c>
      <c r="X104" s="228" t="inlineStr">
        <is>
          <t>NAVY</t>
        </is>
      </c>
      <c r="Y104" s="250" t="inlineStr">
        <is>
          <t>FILATURES DU PARC</t>
        </is>
      </c>
      <c r="Z104" s="250" t="inlineStr">
        <is>
          <t>100% RECYCLED MATERIAL - 6114 ECO PLANET</t>
        </is>
      </c>
      <c r="AA104" s="248" t="n"/>
      <c r="AB104" s="226" t="inlineStr">
        <is>
          <t>-</t>
        </is>
      </c>
      <c r="AC104" s="228" t="n">
        <v>2</v>
      </c>
      <c r="AD104" s="228" t="inlineStr">
        <is>
          <t>ACCESSORIES</t>
        </is>
      </c>
      <c r="AE104" s="238" t="inlineStr">
        <is>
          <t>UNISEX</t>
        </is>
      </c>
      <c r="AF104" s="239" t="inlineStr">
        <is>
          <t>TRISCOTTON</t>
        </is>
      </c>
      <c r="AG104" s="239" t="n"/>
      <c r="AH104" s="306" t="inlineStr">
        <is>
          <t>Vendor</t>
        </is>
      </c>
      <c r="AI104" s="229" t="n"/>
      <c r="AJ104" s="257" t="n"/>
      <c r="AK104" s="240" t="n"/>
      <c r="AL104" s="226" t="n"/>
      <c r="AM104" s="267" t="n"/>
      <c r="AN104" s="277" t="n">
        <v>100</v>
      </c>
      <c r="AO104" s="267" t="n"/>
      <c r="AP104" s="277" t="n">
        <v>100</v>
      </c>
      <c r="AQ104" s="267" t="n">
        <v>6</v>
      </c>
      <c r="AR104" s="267" t="n">
        <v>9</v>
      </c>
      <c r="AS104" s="267" t="n">
        <v>9</v>
      </c>
      <c r="AT104" s="267" t="n">
        <v>12</v>
      </c>
      <c r="AU104" s="277" t="n">
        <v>100</v>
      </c>
      <c r="AV104" s="267" t="n">
        <v>15</v>
      </c>
      <c r="AW104" s="267" t="n">
        <v>100</v>
      </c>
      <c r="AX104" s="267" t="n">
        <v>25</v>
      </c>
      <c r="AY104" s="267" t="n">
        <v>34</v>
      </c>
      <c r="AZ104" s="267" t="n">
        <v>40</v>
      </c>
      <c r="BA104" s="267" t="n">
        <v>40</v>
      </c>
      <c r="BB104" s="267" t="n">
        <v>56</v>
      </c>
      <c r="BC104" s="302" t="n">
        <v>86</v>
      </c>
      <c r="BD104" s="269">
        <f>BC104</f>
        <v/>
      </c>
      <c r="BE104" s="269" t="n"/>
      <c r="BF104" s="308" t="inlineStr">
        <is>
          <t>TBA MOQ</t>
        </is>
      </c>
      <c r="BG104" s="313">
        <f>(BD104*AL104)*1.03</f>
        <v/>
      </c>
      <c r="BH104" s="236" t="n"/>
      <c r="BI104" s="241" t="inlineStr">
        <is>
          <t>x</t>
        </is>
      </c>
      <c r="BJ104" s="236" t="n"/>
      <c r="BK104" s="241" t="n"/>
      <c r="BL104" s="236" t="n"/>
      <c r="BM104" s="313">
        <f>(BN104*AL104)*1.03</f>
        <v/>
      </c>
      <c r="BN104" s="236">
        <f>BO104+BQ104</f>
        <v/>
      </c>
      <c r="BO104" s="236" t="n">
        <v>86</v>
      </c>
      <c r="BP104" s="15" t="n"/>
      <c r="BQ104" s="15" t="n"/>
      <c r="BR104" s="15" t="n"/>
      <c r="BS104" s="15" t="n"/>
      <c r="BT104" s="15" t="n"/>
      <c r="BU104" s="236" t="n"/>
      <c r="BV104" s="241" t="n"/>
    </row>
    <row customFormat="1" customHeight="1" ht="15" r="105" s="15">
      <c r="A105" s="321" t="n"/>
      <c r="B105" s="250" t="inlineStr">
        <is>
          <t>K170756017</t>
        </is>
      </c>
      <c r="C105" s="250" t="inlineStr">
        <is>
          <t>K170756017</t>
        </is>
      </c>
      <c r="D105" s="250" t="n"/>
      <c r="E105" s="250" t="inlineStr">
        <is>
          <t>K170756017</t>
        </is>
      </c>
      <c r="F105" s="250" t="inlineStr">
        <is>
          <t>K170756017</t>
        </is>
      </c>
      <c r="G105" s="250" t="inlineStr">
        <is>
          <t>K170756017</t>
        </is>
      </c>
      <c r="H105" s="250" t="inlineStr">
        <is>
          <t>K170756017</t>
        </is>
      </c>
      <c r="I105" s="250" t="inlineStr">
        <is>
          <t>K170756017</t>
        </is>
      </c>
      <c r="J105" s="250" t="inlineStr">
        <is>
          <t>K170756017</t>
        </is>
      </c>
      <c r="K105" s="230" t="n">
        <v>1080100849</v>
      </c>
      <c r="L105" s="250" t="n">
        <v>1080100849</v>
      </c>
      <c r="M105" s="230" t="n">
        <v>1080100849</v>
      </c>
      <c r="N105" s="230" t="n">
        <v>1080100849</v>
      </c>
      <c r="O105" s="230" t="n">
        <v>1080100849</v>
      </c>
      <c r="P105" s="230" t="n">
        <v>1080100849</v>
      </c>
      <c r="Q105" s="230" t="n">
        <v>1080100849</v>
      </c>
      <c r="R105" s="230" t="n">
        <v>1080100849</v>
      </c>
      <c r="S105" s="230" t="n">
        <v>1080100849</v>
      </c>
      <c r="T105" s="230" t="n">
        <v>1080100849</v>
      </c>
      <c r="U105" s="237" t="inlineStr">
        <is>
          <t>Zalando</t>
        </is>
      </c>
      <c r="V105" s="237" t="n"/>
      <c r="W105" s="228" t="inlineStr">
        <is>
          <t>BRIAN SAILOR</t>
        </is>
      </c>
      <c r="X105" s="228" t="inlineStr">
        <is>
          <t>BLACK STRIPE</t>
        </is>
      </c>
      <c r="Y105" s="248" t="inlineStr">
        <is>
          <t>FILATURES DU PARC</t>
        </is>
      </c>
      <c r="Z105" s="248" t="inlineStr">
        <is>
          <t>100% RECYCLED MATERIAL - 6126P ECO PLANET</t>
        </is>
      </c>
      <c r="AA105" s="250" t="n"/>
      <c r="AB105" s="226" t="inlineStr">
        <is>
          <t>-</t>
        </is>
      </c>
      <c r="AC105" s="228" t="n">
        <v>2</v>
      </c>
      <c r="AD105" s="228" t="inlineStr">
        <is>
          <t>LS KNIT</t>
        </is>
      </c>
      <c r="AE105" s="238" t="inlineStr">
        <is>
          <t>MEN</t>
        </is>
      </c>
      <c r="AF105" s="239" t="inlineStr">
        <is>
          <t>TRISCOTTON</t>
        </is>
      </c>
      <c r="AG105" s="239" t="n"/>
      <c r="AH105" s="306" t="inlineStr">
        <is>
          <t>Vendor</t>
        </is>
      </c>
      <c r="AI105" s="229" t="n"/>
      <c r="AJ105" s="257" t="n"/>
      <c r="AK105" s="240" t="n"/>
      <c r="AL105" s="226" t="n"/>
      <c r="AM105" s="267" t="n">
        <v>50</v>
      </c>
      <c r="AN105" s="277" t="n">
        <v>250</v>
      </c>
      <c r="AO105" s="267" t="n">
        <v>50</v>
      </c>
      <c r="AP105" s="277" t="n">
        <v>250</v>
      </c>
      <c r="AQ105" s="267" t="n">
        <v>54</v>
      </c>
      <c r="AR105" s="267" t="n">
        <v>54</v>
      </c>
      <c r="AS105" s="267" t="n">
        <v>54</v>
      </c>
      <c r="AT105" s="267" t="n">
        <v>58</v>
      </c>
      <c r="AU105" s="277" t="n">
        <v>250</v>
      </c>
      <c r="AV105" s="267" t="n">
        <v>58</v>
      </c>
      <c r="AW105" s="267" t="n">
        <v>150</v>
      </c>
      <c r="AX105" s="267" t="n">
        <v>58</v>
      </c>
      <c r="AY105" s="267" t="n">
        <v>58</v>
      </c>
      <c r="AZ105" s="267" t="n">
        <v>70</v>
      </c>
      <c r="BA105" s="267" t="n">
        <v>70</v>
      </c>
      <c r="BB105" s="267" t="n">
        <v>99</v>
      </c>
      <c r="BC105" s="302" t="n">
        <v>129</v>
      </c>
      <c r="BD105" s="269">
        <f>BC105</f>
        <v/>
      </c>
      <c r="BE105" s="269" t="n"/>
      <c r="BF105" s="269" t="n"/>
      <c r="BG105" s="313">
        <f>(BD105*AL105)*1.03</f>
        <v/>
      </c>
      <c r="BH105" s="236" t="n"/>
      <c r="BI105" s="241" t="inlineStr">
        <is>
          <t>x</t>
        </is>
      </c>
      <c r="BJ105" s="236" t="n"/>
      <c r="BK105" s="241" t="n"/>
      <c r="BL105" s="236" t="n"/>
      <c r="BM105" s="313">
        <f>(BN105*AL105)*1.03</f>
        <v/>
      </c>
      <c r="BN105" s="236">
        <f>BO105+BQ105</f>
        <v/>
      </c>
      <c r="BO105" s="236" t="n">
        <v>129</v>
      </c>
      <c r="BP105" s="15" t="n"/>
      <c r="BQ105" s="15" t="n"/>
      <c r="BR105" s="15" t="n"/>
      <c r="BS105" s="15" t="n"/>
      <c r="BT105" s="15" t="n"/>
      <c r="BU105" s="236" t="n"/>
      <c r="BV105" s="241" t="n"/>
    </row>
    <row customFormat="1" customHeight="1" ht="15" r="106" s="15">
      <c r="A106" s="321" t="n"/>
      <c r="B106" s="250" t="inlineStr">
        <is>
          <t>K170756015</t>
        </is>
      </c>
      <c r="C106" s="250" t="inlineStr">
        <is>
          <t>K170756015</t>
        </is>
      </c>
      <c r="D106" s="250" t="n"/>
      <c r="E106" s="250" t="inlineStr">
        <is>
          <t>K170756015</t>
        </is>
      </c>
      <c r="F106" s="250" t="inlineStr">
        <is>
          <t>K170756015</t>
        </is>
      </c>
      <c r="G106" s="250" t="inlineStr">
        <is>
          <t>K170756015</t>
        </is>
      </c>
      <c r="H106" s="250" t="inlineStr">
        <is>
          <t>K170756015</t>
        </is>
      </c>
      <c r="I106" s="250" t="inlineStr">
        <is>
          <t>K170756015</t>
        </is>
      </c>
      <c r="J106" s="250" t="inlineStr">
        <is>
          <t>K170756015</t>
        </is>
      </c>
      <c r="K106" s="230" t="n">
        <v>1080100847</v>
      </c>
      <c r="L106" s="250" t="n">
        <v>1080100847</v>
      </c>
      <c r="M106" s="230" t="n">
        <v>1080100847</v>
      </c>
      <c r="N106" s="230" t="n">
        <v>1080100847</v>
      </c>
      <c r="O106" s="230" t="n">
        <v>1080100847</v>
      </c>
      <c r="P106" s="230" t="n">
        <v>1080100847</v>
      </c>
      <c r="Q106" s="230" t="n">
        <v>1080100847</v>
      </c>
      <c r="R106" s="230" t="n">
        <v>1080100847</v>
      </c>
      <c r="S106" s="230" t="n">
        <v>1080100847</v>
      </c>
      <c r="T106" s="230" t="n">
        <v>1080100847</v>
      </c>
      <c r="U106" s="237" t="inlineStr">
        <is>
          <t>SB</t>
        </is>
      </c>
      <c r="V106" s="237" t="n"/>
      <c r="W106" s="228" t="inlineStr">
        <is>
          <t>BRIAN SAILOR</t>
        </is>
      </c>
      <c r="X106" s="228" t="inlineStr">
        <is>
          <t>NAVY STRIPE</t>
        </is>
      </c>
      <c r="Y106" s="248" t="inlineStr">
        <is>
          <t>FILATURES DU PARC</t>
        </is>
      </c>
      <c r="Z106" s="248" t="inlineStr">
        <is>
          <t>100% RECYCLED MATERIAL - 6127P ECO PLANET</t>
        </is>
      </c>
      <c r="AA106" s="248" t="n"/>
      <c r="AB106" s="226" t="inlineStr">
        <is>
          <t>-</t>
        </is>
      </c>
      <c r="AC106" s="228" t="n">
        <v>1</v>
      </c>
      <c r="AD106" s="228" t="inlineStr">
        <is>
          <t>LS KNIT</t>
        </is>
      </c>
      <c r="AE106" s="238" t="inlineStr">
        <is>
          <t>MEN</t>
        </is>
      </c>
      <c r="AF106" s="239" t="inlineStr">
        <is>
          <t>TRISCOTTON</t>
        </is>
      </c>
      <c r="AG106" s="239" t="n"/>
      <c r="AH106" s="306" t="inlineStr">
        <is>
          <t>Vendor</t>
        </is>
      </c>
      <c r="AI106" s="229" t="n"/>
      <c r="AJ106" s="257" t="n"/>
      <c r="AK106" s="240" t="n"/>
      <c r="AL106" s="226" t="n"/>
      <c r="AM106" s="267" t="n">
        <v>30</v>
      </c>
      <c r="AN106" s="277" t="n">
        <v>250</v>
      </c>
      <c r="AO106" s="267" t="n">
        <v>36</v>
      </c>
      <c r="AP106" s="277" t="n">
        <v>250</v>
      </c>
      <c r="AQ106" s="267" t="n">
        <v>36</v>
      </c>
      <c r="AR106" s="267" t="n">
        <v>40</v>
      </c>
      <c r="AS106" s="267" t="n">
        <v>40</v>
      </c>
      <c r="AT106" s="267" t="n">
        <v>44</v>
      </c>
      <c r="AU106" s="277" t="n">
        <v>250</v>
      </c>
      <c r="AV106" s="267" t="n">
        <v>55</v>
      </c>
      <c r="AW106" s="267" t="n">
        <v>150</v>
      </c>
      <c r="AX106" s="267" t="n">
        <v>66</v>
      </c>
      <c r="AY106" s="267" t="n">
        <v>79</v>
      </c>
      <c r="AZ106" s="267" t="n">
        <v>101</v>
      </c>
      <c r="BA106" s="267" t="n">
        <v>101</v>
      </c>
      <c r="BB106" s="267" t="n">
        <v>123</v>
      </c>
      <c r="BC106" s="302" t="n">
        <v>153</v>
      </c>
      <c r="BD106" s="269">
        <f>BC106</f>
        <v/>
      </c>
      <c r="BE106" s="269" t="n"/>
      <c r="BF106" s="269" t="n"/>
      <c r="BG106" s="313">
        <f>(BD106*AL106)*1.03</f>
        <v/>
      </c>
      <c r="BH106" s="236" t="n"/>
      <c r="BI106" s="241" t="inlineStr">
        <is>
          <t>x</t>
        </is>
      </c>
      <c r="BJ106" s="236" t="n"/>
      <c r="BK106" s="241" t="n"/>
      <c r="BL106" s="236" t="n"/>
      <c r="BM106" s="313">
        <f>(BN106*AL106)*1.03</f>
        <v/>
      </c>
      <c r="BN106" s="236">
        <f>BO106+BQ106</f>
        <v/>
      </c>
      <c r="BO106" s="236" t="n">
        <v>154</v>
      </c>
      <c r="BP106" s="15" t="n"/>
      <c r="BQ106" s="15" t="n"/>
      <c r="BR106" s="15" t="n"/>
      <c r="BS106" s="15" t="n"/>
      <c r="BT106" s="15" t="n"/>
      <c r="BU106" s="236" t="n"/>
      <c r="BV106" s="241" t="n"/>
    </row>
    <row customFormat="1" customHeight="1" ht="15" r="107" s="15">
      <c r="A107" s="321" t="n"/>
      <c r="B107" s="250" t="inlineStr">
        <is>
          <t>K170756016</t>
        </is>
      </c>
      <c r="C107" s="250" t="inlineStr">
        <is>
          <t>K170756016</t>
        </is>
      </c>
      <c r="D107" s="250" t="n"/>
      <c r="E107" s="250" t="inlineStr">
        <is>
          <t>K170756016</t>
        </is>
      </c>
      <c r="F107" s="250" t="inlineStr">
        <is>
          <t>K170756016</t>
        </is>
      </c>
      <c r="G107" s="250" t="inlineStr">
        <is>
          <t>K170756016</t>
        </is>
      </c>
      <c r="H107" s="250" t="inlineStr">
        <is>
          <t>K170756016</t>
        </is>
      </c>
      <c r="I107" s="250" t="inlineStr">
        <is>
          <t>K170756016</t>
        </is>
      </c>
      <c r="J107" s="300" t="e">
        <v>#N/A</v>
      </c>
      <c r="K107" s="230" t="n">
        <v>1080100848</v>
      </c>
      <c r="L107" s="250" t="n">
        <v>1080100848</v>
      </c>
      <c r="M107" s="230" t="n">
        <v>1080100848</v>
      </c>
      <c r="N107" s="230" t="n">
        <v>1080100848</v>
      </c>
      <c r="O107" s="230" t="n">
        <v>1080100848</v>
      </c>
      <c r="P107" s="230" t="n">
        <v>1080100848</v>
      </c>
      <c r="Q107" s="230" t="n">
        <v>1080100848</v>
      </c>
      <c r="R107" s="230" t="n">
        <v>1080100848</v>
      </c>
      <c r="S107" s="301" t="e">
        <v>#N/A</v>
      </c>
      <c r="T107" s="230" t="n">
        <v>1080100848</v>
      </c>
      <c r="U107" s="237" t="n"/>
      <c r="V107" s="237" t="n"/>
      <c r="W107" s="228" t="inlineStr">
        <is>
          <t>BRIAN SAILOR</t>
        </is>
      </c>
      <c r="X107" s="228" t="inlineStr">
        <is>
          <t>RED STRIPE</t>
        </is>
      </c>
      <c r="Y107" s="248" t="inlineStr">
        <is>
          <t>FILATURES DU PARC</t>
        </is>
      </c>
      <c r="Z107" s="248" t="inlineStr">
        <is>
          <t>100% RECYCLED MATERIAL - 6127P ECO PLANET</t>
        </is>
      </c>
      <c r="AA107" s="248" t="n"/>
      <c r="AB107" s="226" t="inlineStr">
        <is>
          <t>-</t>
        </is>
      </c>
      <c r="AC107" s="228" t="n">
        <v>1</v>
      </c>
      <c r="AD107" s="228" t="inlineStr">
        <is>
          <t>LS KNIT</t>
        </is>
      </c>
      <c r="AE107" s="238" t="inlineStr">
        <is>
          <t>MEN</t>
        </is>
      </c>
      <c r="AF107" s="239" t="inlineStr">
        <is>
          <t>TRISCOTTON</t>
        </is>
      </c>
      <c r="AG107" s="239" t="n"/>
      <c r="AH107" s="306" t="inlineStr">
        <is>
          <t>Vendor</t>
        </is>
      </c>
      <c r="AI107" s="229" t="n"/>
      <c r="AJ107" s="257" t="n"/>
      <c r="AK107" s="240" t="n"/>
      <c r="AL107" s="226" t="n"/>
      <c r="AM107" s="267" t="n"/>
      <c r="AN107" s="277" t="n">
        <v>200</v>
      </c>
      <c r="AO107" s="267" t="n">
        <v>6</v>
      </c>
      <c r="AP107" s="277" t="n">
        <v>200</v>
      </c>
      <c r="AQ107" s="267" t="n">
        <v>13</v>
      </c>
      <c r="AR107" s="267" t="n">
        <v>19</v>
      </c>
      <c r="AS107" s="267" t="n">
        <v>19</v>
      </c>
      <c r="AT107" s="267" t="n">
        <v>23</v>
      </c>
      <c r="AU107" s="277" t="n">
        <v>100</v>
      </c>
      <c r="AV107" s="267" t="n">
        <v>42</v>
      </c>
      <c r="AW107" s="267" t="n">
        <v>150</v>
      </c>
      <c r="AX107" s="267" t="n">
        <v>53</v>
      </c>
      <c r="AY107" s="267" t="n">
        <v>63</v>
      </c>
      <c r="AZ107" s="267" t="n">
        <v>63</v>
      </c>
      <c r="BA107" s="267" t="n">
        <v>63</v>
      </c>
      <c r="BB107" s="267" t="n">
        <v>89</v>
      </c>
      <c r="BC107" s="302" t="n">
        <v>109</v>
      </c>
      <c r="BD107" s="269">
        <f>BC107</f>
        <v/>
      </c>
      <c r="BE107" s="269" t="n"/>
      <c r="BF107" s="269" t="n"/>
      <c r="BG107" s="313">
        <f>(BD107*AL107)*1.03</f>
        <v/>
      </c>
      <c r="BH107" s="236" t="n"/>
      <c r="BI107" s="241" t="inlineStr">
        <is>
          <t>x</t>
        </is>
      </c>
      <c r="BJ107" s="236" t="n"/>
      <c r="BK107" s="241" t="n"/>
      <c r="BL107" s="236" t="n"/>
      <c r="BM107" s="313">
        <f>(BN107*AL107)*1.03</f>
        <v/>
      </c>
      <c r="BN107" s="236">
        <f>BO107+BQ107</f>
        <v/>
      </c>
      <c r="BO107" s="236" t="n">
        <v>110</v>
      </c>
      <c r="BP107" s="15" t="n"/>
      <c r="BQ107" s="15" t="n"/>
      <c r="BR107" s="15" t="n"/>
      <c r="BS107" s="15" t="n"/>
      <c r="BT107" s="15" t="n"/>
      <c r="BU107" s="236" t="n"/>
      <c r="BV107" s="241" t="n"/>
    </row>
    <row customFormat="1" customHeight="1" ht="15" r="108" s="15">
      <c r="A108" s="321" t="n"/>
      <c r="B108" s="250" t="inlineStr">
        <is>
          <t>K170756010</t>
        </is>
      </c>
      <c r="C108" s="250" t="inlineStr">
        <is>
          <t>K170756010</t>
        </is>
      </c>
      <c r="D108" s="250" t="n"/>
      <c r="E108" s="250" t="inlineStr">
        <is>
          <t>K170756010</t>
        </is>
      </c>
      <c r="F108" s="250" t="inlineStr">
        <is>
          <t>K170756010</t>
        </is>
      </c>
      <c r="G108" s="250" t="inlineStr">
        <is>
          <t>K170756010</t>
        </is>
      </c>
      <c r="H108" s="250" t="inlineStr">
        <is>
          <t>K170756010</t>
        </is>
      </c>
      <c r="I108" s="250" t="inlineStr">
        <is>
          <t>K170756010</t>
        </is>
      </c>
      <c r="J108" s="250" t="inlineStr">
        <is>
          <t>K170756010</t>
        </is>
      </c>
      <c r="K108" s="230" t="n">
        <v>1080100845</v>
      </c>
      <c r="L108" s="250" t="n">
        <v>1080100845</v>
      </c>
      <c r="M108" s="230" t="n">
        <v>1080100845</v>
      </c>
      <c r="N108" s="230" t="n">
        <v>1080100845</v>
      </c>
      <c r="O108" s="230" t="n">
        <v>1080100845</v>
      </c>
      <c r="P108" s="230" t="n">
        <v>1080100845</v>
      </c>
      <c r="Q108" s="230" t="n">
        <v>1080100845</v>
      </c>
      <c r="R108" s="230" t="n">
        <v>1080100845</v>
      </c>
      <c r="S108" s="230" t="n">
        <v>1080100845</v>
      </c>
      <c r="T108" s="230" t="n">
        <v>1080100845</v>
      </c>
      <c r="U108" s="237" t="n"/>
      <c r="V108" s="237" t="n"/>
      <c r="W108" s="228" t="inlineStr">
        <is>
          <t>BRIAN</t>
        </is>
      </c>
      <c r="X108" s="228" t="inlineStr">
        <is>
          <t>BLACK</t>
        </is>
      </c>
      <c r="Y108" s="250" t="inlineStr">
        <is>
          <t>FILATURES DU PARC</t>
        </is>
      </c>
      <c r="Z108" s="248" t="inlineStr">
        <is>
          <t>100% RECYCLED MATERIAL - 8301P ECO PLANET</t>
        </is>
      </c>
      <c r="AA108" s="248" t="n"/>
      <c r="AB108" s="226" t="inlineStr">
        <is>
          <t>-</t>
        </is>
      </c>
      <c r="AC108" s="228" t="n">
        <v>2</v>
      </c>
      <c r="AD108" s="228" t="inlineStr">
        <is>
          <t>LS KNIT</t>
        </is>
      </c>
      <c r="AE108" s="238" t="inlineStr">
        <is>
          <t>MEN</t>
        </is>
      </c>
      <c r="AF108" s="239" t="inlineStr">
        <is>
          <t>TRISCOTTON</t>
        </is>
      </c>
      <c r="AG108" s="239" t="n"/>
      <c r="AH108" s="306" t="inlineStr">
        <is>
          <t>Vendor</t>
        </is>
      </c>
      <c r="AI108" s="229" t="n"/>
      <c r="AJ108" s="257" t="n"/>
      <c r="AK108" s="240" t="n"/>
      <c r="AL108" s="226" t="n"/>
      <c r="AM108" s="267" t="n">
        <v>4</v>
      </c>
      <c r="AN108" s="277" t="n">
        <v>200</v>
      </c>
      <c r="AO108" s="267" t="n">
        <v>4</v>
      </c>
      <c r="AP108" s="277" t="n">
        <v>200</v>
      </c>
      <c r="AQ108" s="267" t="n">
        <v>10</v>
      </c>
      <c r="AR108" s="267" t="n">
        <v>10</v>
      </c>
      <c r="AS108" s="267" t="n">
        <v>10</v>
      </c>
      <c r="AT108" s="267" t="n">
        <v>16</v>
      </c>
      <c r="AU108" s="277" t="n">
        <v>100</v>
      </c>
      <c r="AV108" s="267" t="n">
        <v>28</v>
      </c>
      <c r="AW108" s="267" t="n">
        <v>100</v>
      </c>
      <c r="AX108" s="267" t="n">
        <v>24</v>
      </c>
      <c r="AY108" s="267" t="n">
        <v>24</v>
      </c>
      <c r="AZ108" s="267" t="n">
        <v>42</v>
      </c>
      <c r="BA108" s="267" t="n">
        <v>42</v>
      </c>
      <c r="BB108" s="267" t="n">
        <v>73</v>
      </c>
      <c r="BC108" s="302" t="n">
        <v>113</v>
      </c>
      <c r="BD108" s="269">
        <f>BC108</f>
        <v/>
      </c>
      <c r="BE108" s="269" t="n"/>
      <c r="BF108" s="269" t="n"/>
      <c r="BG108" s="313">
        <f>(BD108*AL108)*1.03</f>
        <v/>
      </c>
      <c r="BH108" s="236" t="n"/>
      <c r="BI108" s="241" t="inlineStr">
        <is>
          <t>x</t>
        </is>
      </c>
      <c r="BJ108" s="236" t="n"/>
      <c r="BK108" s="236" t="n"/>
      <c r="BL108" s="236" t="n"/>
      <c r="BM108" s="313">
        <f>(BN108*AL108)*1.03</f>
        <v/>
      </c>
      <c r="BN108" s="236">
        <f>BO108+BQ108</f>
        <v/>
      </c>
      <c r="BO108" s="236" t="n">
        <v>114</v>
      </c>
      <c r="BP108" s="15" t="n"/>
      <c r="BQ108" s="15" t="n"/>
      <c r="BR108" s="15" t="n"/>
      <c r="BS108" s="15" t="n"/>
      <c r="BT108" s="15" t="n"/>
      <c r="BU108" s="236" t="n"/>
      <c r="BV108" s="236" t="n"/>
    </row>
    <row customFormat="1" customHeight="1" ht="15" r="109" s="15">
      <c r="A109" s="321" t="n"/>
      <c r="B109" s="250" t="inlineStr">
        <is>
          <t>K170756011</t>
        </is>
      </c>
      <c r="C109" s="250" t="inlineStr">
        <is>
          <t>K170756011</t>
        </is>
      </c>
      <c r="D109" s="250" t="n"/>
      <c r="E109" s="250" t="inlineStr">
        <is>
          <t>K170756011</t>
        </is>
      </c>
      <c r="F109" s="250" t="inlineStr">
        <is>
          <t>K170756011</t>
        </is>
      </c>
      <c r="G109" s="250" t="inlineStr">
        <is>
          <t>K170756011</t>
        </is>
      </c>
      <c r="H109" s="250" t="inlineStr">
        <is>
          <t>K170756011</t>
        </is>
      </c>
      <c r="I109" s="250" t="inlineStr">
        <is>
          <t>K170756011</t>
        </is>
      </c>
      <c r="J109" s="300" t="e">
        <v>#N/A</v>
      </c>
      <c r="K109" s="230" t="n">
        <v>1080100846</v>
      </c>
      <c r="L109" s="250" t="n">
        <v>1080100846</v>
      </c>
      <c r="M109" s="230" t="n">
        <v>1080100846</v>
      </c>
      <c r="N109" s="230" t="n">
        <v>1080100846</v>
      </c>
      <c r="O109" s="230" t="n">
        <v>1080100846</v>
      </c>
      <c r="P109" s="230" t="n">
        <v>1080100846</v>
      </c>
      <c r="Q109" s="230" t="n">
        <v>1080100846</v>
      </c>
      <c r="R109" s="230" t="n">
        <v>1080100846</v>
      </c>
      <c r="S109" s="301" t="e">
        <v>#N/A</v>
      </c>
      <c r="T109" s="230" t="n">
        <v>1080100846</v>
      </c>
      <c r="U109" s="237" t="n"/>
      <c r="V109" s="237" t="n"/>
      <c r="W109" s="228" t="inlineStr">
        <is>
          <t>BRIAN</t>
        </is>
      </c>
      <c r="X109" s="228" t="inlineStr">
        <is>
          <t>BRONZE GREEN</t>
        </is>
      </c>
      <c r="Y109" s="250" t="inlineStr">
        <is>
          <t>FILATURES DU PARC</t>
        </is>
      </c>
      <c r="Z109" s="248" t="inlineStr">
        <is>
          <t>100% RECYCLED MATERIAL - 8301P ECO PLANET</t>
        </is>
      </c>
      <c r="AA109" s="248" t="n"/>
      <c r="AB109" s="226" t="inlineStr">
        <is>
          <t>-</t>
        </is>
      </c>
      <c r="AC109" s="228" t="n">
        <v>2</v>
      </c>
      <c r="AD109" s="228" t="inlineStr">
        <is>
          <t>LS KNIT</t>
        </is>
      </c>
      <c r="AE109" s="238" t="inlineStr">
        <is>
          <t>MEN</t>
        </is>
      </c>
      <c r="AF109" s="239" t="inlineStr">
        <is>
          <t>TRISCOTTON</t>
        </is>
      </c>
      <c r="AG109" s="239" t="n"/>
      <c r="AH109" s="306" t="inlineStr">
        <is>
          <t>Vendor</t>
        </is>
      </c>
      <c r="AI109" s="229" t="n"/>
      <c r="AJ109" s="257" t="n"/>
      <c r="AK109" s="240" t="n"/>
      <c r="AL109" s="226" t="n"/>
      <c r="AM109" s="267" t="n"/>
      <c r="AN109" s="277" t="n">
        <v>150</v>
      </c>
      <c r="AO109" s="267" t="n"/>
      <c r="AP109" s="277" t="n">
        <v>150</v>
      </c>
      <c r="AQ109" s="267" t="n">
        <v>16</v>
      </c>
      <c r="AR109" s="267" t="n">
        <v>28</v>
      </c>
      <c r="AS109" s="267" t="n">
        <v>28</v>
      </c>
      <c r="AT109" s="267" t="n">
        <v>39</v>
      </c>
      <c r="AU109" s="277" t="n">
        <v>150</v>
      </c>
      <c r="AV109" s="267" t="n">
        <v>73</v>
      </c>
      <c r="AW109" s="267" t="n">
        <v>200</v>
      </c>
      <c r="AX109" s="267" t="n">
        <v>85</v>
      </c>
      <c r="AY109" s="267" t="n">
        <v>85</v>
      </c>
      <c r="AZ109" s="267" t="n">
        <v>106</v>
      </c>
      <c r="BA109" s="267" t="n">
        <v>112</v>
      </c>
      <c r="BB109" s="267" t="n">
        <v>138</v>
      </c>
      <c r="BC109" s="302" t="n">
        <v>158</v>
      </c>
      <c r="BD109" s="269">
        <f>BC109</f>
        <v/>
      </c>
      <c r="BE109" s="269" t="n"/>
      <c r="BF109" s="269" t="n"/>
      <c r="BG109" s="313">
        <f>(BD109*AL109)*1.03</f>
        <v/>
      </c>
      <c r="BH109" s="236" t="n"/>
      <c r="BI109" s="241" t="inlineStr">
        <is>
          <t>x</t>
        </is>
      </c>
      <c r="BJ109" s="236" t="n"/>
      <c r="BK109" s="241" t="n"/>
      <c r="BL109" s="236" t="n"/>
      <c r="BM109" s="313">
        <f>(BN109*AL109)*1.03</f>
        <v/>
      </c>
      <c r="BN109" s="236">
        <f>BO109+BQ109</f>
        <v/>
      </c>
      <c r="BO109" s="236" t="n">
        <v>161</v>
      </c>
      <c r="BP109" s="15" t="n"/>
      <c r="BQ109" s="15" t="n"/>
      <c r="BR109" s="15" t="n"/>
      <c r="BS109" s="15" t="n"/>
      <c r="BT109" s="15" t="n"/>
      <c r="BU109" s="236" t="n"/>
      <c r="BV109" s="241" t="n"/>
    </row>
    <row customFormat="1" customHeight="1" ht="15" r="110" s="15">
      <c r="A110" s="321" t="n"/>
      <c r="B110" s="250" t="inlineStr">
        <is>
          <t>K170756013</t>
        </is>
      </c>
      <c r="C110" s="250" t="inlineStr">
        <is>
          <t>K170756013</t>
        </is>
      </c>
      <c r="D110" s="250" t="n"/>
      <c r="E110" s="250" t="inlineStr">
        <is>
          <t>K170756013</t>
        </is>
      </c>
      <c r="F110" s="250" t="inlineStr">
        <is>
          <t>K170756013</t>
        </is>
      </c>
      <c r="G110" s="250" t="inlineStr">
        <is>
          <t>K170756013</t>
        </is>
      </c>
      <c r="H110" s="250" t="inlineStr">
        <is>
          <t>K170756013</t>
        </is>
      </c>
      <c r="I110" s="250" t="inlineStr">
        <is>
          <t>K170756013</t>
        </is>
      </c>
      <c r="J110" s="250" t="inlineStr">
        <is>
          <t>K170756013</t>
        </is>
      </c>
      <c r="K110" s="230" t="n">
        <v>1080100920</v>
      </c>
      <c r="L110" s="250" t="n">
        <v>1080100920</v>
      </c>
      <c r="M110" s="230" t="n">
        <v>1080100920</v>
      </c>
      <c r="N110" s="230" t="n">
        <v>1080100920</v>
      </c>
      <c r="O110" s="230" t="n">
        <v>1080100920</v>
      </c>
      <c r="P110" s="230" t="n">
        <v>1080100920</v>
      </c>
      <c r="Q110" s="230" t="n">
        <v>1080100920</v>
      </c>
      <c r="R110" s="230" t="n">
        <v>1080100920</v>
      </c>
      <c r="S110" s="230" t="n">
        <v>1080100920</v>
      </c>
      <c r="T110" s="230" t="n">
        <v>1080100920</v>
      </c>
      <c r="U110" s="237" t="inlineStr">
        <is>
          <t>SB</t>
        </is>
      </c>
      <c r="V110" s="237" t="n"/>
      <c r="W110" s="228" t="inlineStr">
        <is>
          <t>BRIAN</t>
        </is>
      </c>
      <c r="X110" s="228" t="inlineStr">
        <is>
          <t>GREY MELEE</t>
        </is>
      </c>
      <c r="Y110" s="248" t="inlineStr">
        <is>
          <t>FILATURES DU PARC</t>
        </is>
      </c>
      <c r="Z110" s="248" t="inlineStr">
        <is>
          <t>100% RECYCLED MATERIAL - 8301P ECO PLANET</t>
        </is>
      </c>
      <c r="AA110" s="248" t="n"/>
      <c r="AB110" s="226" t="inlineStr">
        <is>
          <t>-</t>
        </is>
      </c>
      <c r="AC110" s="228" t="n">
        <v>2</v>
      </c>
      <c r="AD110" s="228" t="inlineStr">
        <is>
          <t>LS KNIT</t>
        </is>
      </c>
      <c r="AE110" s="238" t="inlineStr">
        <is>
          <t>MEN</t>
        </is>
      </c>
      <c r="AF110" s="239" t="inlineStr">
        <is>
          <t>TRISCOTTON</t>
        </is>
      </c>
      <c r="AG110" s="239" t="n"/>
      <c r="AH110" s="306" t="inlineStr">
        <is>
          <t>Vendor</t>
        </is>
      </c>
      <c r="AI110" s="229" t="n"/>
      <c r="AJ110" s="257" t="n"/>
      <c r="AK110" s="240" t="n"/>
      <c r="AL110" s="226" t="n"/>
      <c r="AM110" s="267" t="n">
        <v>28</v>
      </c>
      <c r="AN110" s="277" t="n">
        <v>200</v>
      </c>
      <c r="AO110" s="267" t="n">
        <v>32</v>
      </c>
      <c r="AP110" s="277" t="n">
        <v>200</v>
      </c>
      <c r="AQ110" s="267" t="n">
        <v>36</v>
      </c>
      <c r="AR110" s="267" t="n">
        <v>46</v>
      </c>
      <c r="AS110" s="267" t="n">
        <v>46</v>
      </c>
      <c r="AT110" s="267" t="n">
        <v>66</v>
      </c>
      <c r="AU110" s="277" t="n">
        <v>200</v>
      </c>
      <c r="AV110" s="267" t="n">
        <v>84</v>
      </c>
      <c r="AW110" s="267" t="n">
        <v>200</v>
      </c>
      <c r="AX110" s="267" t="n">
        <v>99</v>
      </c>
      <c r="AY110" s="267" t="n">
        <v>111</v>
      </c>
      <c r="AZ110" s="267" t="n">
        <v>122</v>
      </c>
      <c r="BA110" s="267" t="n">
        <v>128</v>
      </c>
      <c r="BB110" s="267" t="n">
        <v>154</v>
      </c>
      <c r="BC110" s="302" t="n">
        <v>184</v>
      </c>
      <c r="BD110" s="269">
        <f>BC110</f>
        <v/>
      </c>
      <c r="BE110" s="269" t="n"/>
      <c r="BF110" s="269" t="n"/>
      <c r="BG110" s="313">
        <f>(BD110*AL110)*1.03</f>
        <v/>
      </c>
      <c r="BH110" s="236" t="n"/>
      <c r="BI110" s="241" t="inlineStr">
        <is>
          <t>x</t>
        </is>
      </c>
      <c r="BJ110" s="236" t="n"/>
      <c r="BK110" s="241" t="n"/>
      <c r="BL110" s="236" t="n"/>
      <c r="BM110" s="313">
        <f>(BN110*AL110)*1.03</f>
        <v/>
      </c>
      <c r="BN110" s="236">
        <f>BO110+BQ110</f>
        <v/>
      </c>
      <c r="BO110" s="236" t="n">
        <v>185</v>
      </c>
      <c r="BP110" s="15" t="n"/>
      <c r="BQ110" s="15" t="n"/>
      <c r="BR110" s="15" t="n"/>
      <c r="BS110" s="15" t="n"/>
      <c r="BT110" s="15" t="n"/>
      <c r="BU110" s="236" t="n"/>
      <c r="BV110" s="241" t="n"/>
    </row>
    <row customFormat="1" customHeight="1" ht="15" r="111" s="15">
      <c r="A111" s="321" t="n"/>
      <c r="B111" s="250" t="inlineStr">
        <is>
          <t>K170756012</t>
        </is>
      </c>
      <c r="C111" s="250" t="inlineStr">
        <is>
          <t>K170756012</t>
        </is>
      </c>
      <c r="D111" s="250" t="n"/>
      <c r="E111" s="250" t="inlineStr">
        <is>
          <t>K170756012</t>
        </is>
      </c>
      <c r="F111" s="250" t="inlineStr">
        <is>
          <t>K170756012</t>
        </is>
      </c>
      <c r="G111" s="250" t="inlineStr">
        <is>
          <t>K170756012</t>
        </is>
      </c>
      <c r="H111" s="250" t="inlineStr">
        <is>
          <t>K170756012</t>
        </is>
      </c>
      <c r="I111" s="250" t="inlineStr">
        <is>
          <t>K170756012</t>
        </is>
      </c>
      <c r="J111" s="300" t="e">
        <v>#N/A</v>
      </c>
      <c r="K111" s="230" t="n">
        <v>1080100919</v>
      </c>
      <c r="L111" s="250" t="n">
        <v>1080100919</v>
      </c>
      <c r="M111" s="230" t="n">
        <v>1080100919</v>
      </c>
      <c r="N111" s="230" t="n">
        <v>1080100919</v>
      </c>
      <c r="O111" s="230" t="n">
        <v>1080100919</v>
      </c>
      <c r="P111" s="230" t="n">
        <v>1080100919</v>
      </c>
      <c r="Q111" s="230" t="n">
        <v>1080100919</v>
      </c>
      <c r="R111" s="230" t="n">
        <v>1080100919</v>
      </c>
      <c r="S111" s="301" t="e">
        <v>#N/A</v>
      </c>
      <c r="T111" s="230" t="n">
        <v>1080100919</v>
      </c>
      <c r="U111" s="237" t="n"/>
      <c r="V111" s="237" t="n"/>
      <c r="W111" s="228" t="inlineStr">
        <is>
          <t>BRIAN</t>
        </is>
      </c>
      <c r="X111" s="228" t="inlineStr">
        <is>
          <t>NAVY</t>
        </is>
      </c>
      <c r="Y111" s="248" t="inlineStr">
        <is>
          <t>FILATURES DU PARC</t>
        </is>
      </c>
      <c r="Z111" s="248" t="inlineStr">
        <is>
          <t>100% RECYCLED MATERIAL - 8301P ECO PLANET</t>
        </is>
      </c>
      <c r="AA111" s="248" t="n"/>
      <c r="AB111" s="226" t="inlineStr">
        <is>
          <t>-</t>
        </is>
      </c>
      <c r="AC111" s="228" t="n">
        <v>2</v>
      </c>
      <c r="AD111" s="228" t="inlineStr">
        <is>
          <t>LS KNIT</t>
        </is>
      </c>
      <c r="AE111" s="238" t="inlineStr">
        <is>
          <t>MEN</t>
        </is>
      </c>
      <c r="AF111" s="239" t="inlineStr">
        <is>
          <t>TRISCOTTON</t>
        </is>
      </c>
      <c r="AG111" s="239" t="n"/>
      <c r="AH111" s="306" t="inlineStr">
        <is>
          <t>Vendor</t>
        </is>
      </c>
      <c r="AI111" s="229" t="n"/>
      <c r="AJ111" s="257" t="n"/>
      <c r="AK111" s="240" t="n"/>
      <c r="AL111" s="226" t="n"/>
      <c r="AM111" s="267" t="n"/>
      <c r="AN111" s="277" t="n">
        <v>200</v>
      </c>
      <c r="AO111" s="267" t="n">
        <v>6</v>
      </c>
      <c r="AP111" s="277" t="n">
        <v>200</v>
      </c>
      <c r="AQ111" s="267" t="n">
        <v>10</v>
      </c>
      <c r="AR111" s="267" t="n">
        <v>20</v>
      </c>
      <c r="AS111" s="267" t="n">
        <v>20</v>
      </c>
      <c r="AT111" s="267" t="n">
        <v>40</v>
      </c>
      <c r="AU111" s="277" t="n">
        <v>200</v>
      </c>
      <c r="AV111" s="267" t="n">
        <v>54</v>
      </c>
      <c r="AW111" s="267" t="n">
        <v>150</v>
      </c>
      <c r="AX111" s="267" t="n">
        <v>68</v>
      </c>
      <c r="AY111" s="267" t="n">
        <v>74</v>
      </c>
      <c r="AZ111" s="267" t="n">
        <v>90</v>
      </c>
      <c r="BA111" s="267" t="n">
        <v>90</v>
      </c>
      <c r="BB111" s="267" t="n">
        <v>116</v>
      </c>
      <c r="BC111" s="302" t="n">
        <v>146</v>
      </c>
      <c r="BD111" s="269">
        <f>BC111</f>
        <v/>
      </c>
      <c r="BE111" s="269" t="n"/>
      <c r="BF111" s="269" t="n"/>
      <c r="BG111" s="313">
        <f>(BD111*AL111)*1.03</f>
        <v/>
      </c>
      <c r="BH111" s="236" t="n"/>
      <c r="BI111" s="241" t="inlineStr">
        <is>
          <t>x</t>
        </is>
      </c>
      <c r="BJ111" s="236" t="n"/>
      <c r="BK111" s="241" t="n"/>
      <c r="BL111" s="236" t="n"/>
      <c r="BM111" s="313">
        <f>(BN111*AL111)*1.03</f>
        <v/>
      </c>
      <c r="BN111" s="236">
        <f>BO111+BQ111</f>
        <v/>
      </c>
      <c r="BO111" s="236" t="n">
        <v>147</v>
      </c>
      <c r="BP111" s="15" t="n"/>
      <c r="BQ111" s="15" t="n"/>
      <c r="BR111" s="15" t="n"/>
      <c r="BS111" s="15" t="n"/>
      <c r="BT111" s="15" t="n"/>
      <c r="BU111" s="236" t="n"/>
      <c r="BV111" s="241" t="n"/>
    </row>
    <row customFormat="1" customHeight="1" ht="15" r="112" s="15">
      <c r="A112" s="322" t="n"/>
      <c r="B112" s="298" t="inlineStr">
        <is>
          <t>K170756021</t>
        </is>
      </c>
      <c r="C112" s="298" t="inlineStr">
        <is>
          <t>K170756021</t>
        </is>
      </c>
      <c r="D112" s="298" t="n"/>
      <c r="E112" s="298" t="inlineStr">
        <is>
          <t>K170756021</t>
        </is>
      </c>
      <c r="F112" s="298" t="inlineStr">
        <is>
          <t>K170756021</t>
        </is>
      </c>
      <c r="G112" s="298" t="inlineStr">
        <is>
          <t>K170756021</t>
        </is>
      </c>
      <c r="H112" s="298" t="inlineStr">
        <is>
          <t>K170756021</t>
        </is>
      </c>
      <c r="I112" s="298" t="inlineStr">
        <is>
          <t>K170756021</t>
        </is>
      </c>
      <c r="J112" s="298" t="inlineStr">
        <is>
          <t>K170756021</t>
        </is>
      </c>
      <c r="K112" s="284" t="n">
        <v>1080100851</v>
      </c>
      <c r="L112" s="298" t="n">
        <v>1080100851</v>
      </c>
      <c r="M112" s="284" t="n">
        <v>1080100851</v>
      </c>
      <c r="N112" s="284" t="n">
        <v>1080100851</v>
      </c>
      <c r="O112" s="284" t="n">
        <v>1080100851</v>
      </c>
      <c r="P112" s="284" t="n">
        <v>1080100851</v>
      </c>
      <c r="Q112" s="284" t="n">
        <v>1080100851</v>
      </c>
      <c r="R112" s="284" t="n">
        <v>1080100851</v>
      </c>
      <c r="S112" s="284" t="n">
        <v>1080100851</v>
      </c>
      <c r="T112" s="284" t="n">
        <v>1080100851</v>
      </c>
      <c r="U112" s="95" t="n"/>
      <c r="V112" s="95" t="n"/>
      <c r="W112" s="285" t="inlineStr">
        <is>
          <t>VALENTIN</t>
        </is>
      </c>
      <c r="X112" s="285" t="inlineStr">
        <is>
          <t>BLACK</t>
        </is>
      </c>
      <c r="Y112" s="272" t="inlineStr">
        <is>
          <t>FILATURES DU PARC</t>
        </is>
      </c>
      <c r="Z112" s="272" t="inlineStr">
        <is>
          <t>100% RECYCLED MATERIAL - 8781X ECO PLANET</t>
        </is>
      </c>
      <c r="AA112" s="272" t="n"/>
      <c r="AB112" s="286" t="inlineStr">
        <is>
          <t>-</t>
        </is>
      </c>
      <c r="AC112" s="285" t="n">
        <v>2</v>
      </c>
      <c r="AD112" s="285" t="inlineStr">
        <is>
          <t>LS KNIT</t>
        </is>
      </c>
      <c r="AE112" s="287" t="inlineStr">
        <is>
          <t>MEN</t>
        </is>
      </c>
      <c r="AF112" s="286" t="inlineStr">
        <is>
          <t>TRISCOTTON</t>
        </is>
      </c>
      <c r="AG112" s="286" t="n"/>
      <c r="AH112" s="286" t="inlineStr">
        <is>
          <t>Vendor</t>
        </is>
      </c>
      <c r="AI112" s="288" t="n"/>
      <c r="AJ112" s="289" t="n"/>
      <c r="AK112" s="290" t="n"/>
      <c r="AL112" s="286" t="inlineStr">
        <is>
          <t>-</t>
        </is>
      </c>
      <c r="AM112" s="291" t="n">
        <v>7</v>
      </c>
      <c r="AN112" s="292" t="n">
        <v>150</v>
      </c>
      <c r="AO112" s="291" t="n">
        <v>7</v>
      </c>
      <c r="AP112" s="292" t="n">
        <v>150</v>
      </c>
      <c r="AQ112" s="291" t="n">
        <v>7</v>
      </c>
      <c r="AR112" s="291" t="n">
        <v>7</v>
      </c>
      <c r="AS112" s="291" t="n">
        <v>7</v>
      </c>
      <c r="AT112" s="291" t="n">
        <v>7</v>
      </c>
      <c r="AU112" s="292" t="inlineStr">
        <is>
          <t>cx</t>
        </is>
      </c>
      <c r="AV112" s="291" t="n">
        <v>7</v>
      </c>
      <c r="AW112" s="291" t="inlineStr">
        <is>
          <t>cx</t>
        </is>
      </c>
      <c r="AX112" s="291" t="n">
        <v>7</v>
      </c>
      <c r="AY112" s="291" t="n">
        <v>7</v>
      </c>
      <c r="AZ112" s="291" t="n">
        <v>0</v>
      </c>
      <c r="BA112" s="291" t="n">
        <v>0</v>
      </c>
      <c r="BB112" s="291" t="n">
        <v>0</v>
      </c>
      <c r="BC112" s="293" t="n">
        <v>0</v>
      </c>
      <c r="BD112" s="293">
        <f>BC112</f>
        <v/>
      </c>
      <c r="BE112" s="269" t="n"/>
      <c r="BF112" s="269" t="inlineStr">
        <is>
          <t>cx</t>
        </is>
      </c>
      <c r="BG112" s="313" t="n"/>
      <c r="BH112" s="236" t="n"/>
      <c r="BI112" s="241" t="inlineStr">
        <is>
          <t>x</t>
        </is>
      </c>
      <c r="BJ112" s="236" t="n"/>
      <c r="BK112" s="241" t="n"/>
      <c r="BL112" s="236" t="n"/>
      <c r="BM112" s="313">
        <f>(BN112*AL112)*1.03</f>
        <v/>
      </c>
      <c r="BN112" s="236">
        <f>BO112+BQ112</f>
        <v/>
      </c>
      <c r="BO112" s="236" t="n">
        <v>0</v>
      </c>
      <c r="BP112" s="15" t="n"/>
      <c r="BQ112" s="15" t="n"/>
      <c r="BR112" s="15" t="n"/>
      <c r="BS112" s="15" t="n"/>
      <c r="BT112" s="15" t="n"/>
      <c r="BU112" s="236" t="n"/>
      <c r="BV112" s="241" t="n"/>
    </row>
    <row customFormat="1" customHeight="1" ht="15" r="113" s="15">
      <c r="A113" s="322" t="n"/>
      <c r="B113" s="298" t="inlineStr">
        <is>
          <t>K170756020</t>
        </is>
      </c>
      <c r="C113" s="298" t="inlineStr">
        <is>
          <t>K170756020</t>
        </is>
      </c>
      <c r="D113" s="298" t="n"/>
      <c r="E113" s="298" t="inlineStr">
        <is>
          <t>K170756020</t>
        </is>
      </c>
      <c r="F113" s="298" t="inlineStr">
        <is>
          <t>K170756020</t>
        </is>
      </c>
      <c r="G113" s="298" t="inlineStr">
        <is>
          <t>K170756020</t>
        </is>
      </c>
      <c r="H113" s="298" t="e">
        <v>#N/A</v>
      </c>
      <c r="I113" s="298" t="e">
        <v>#N/A</v>
      </c>
      <c r="J113" s="298" t="e">
        <v>#N/A</v>
      </c>
      <c r="K113" s="284" t="n">
        <v>1080100850</v>
      </c>
      <c r="L113" s="298" t="n">
        <v>1080100850</v>
      </c>
      <c r="M113" s="284" t="n">
        <v>1080100850</v>
      </c>
      <c r="N113" s="284" t="n">
        <v>1080100850</v>
      </c>
      <c r="O113" s="284" t="n">
        <v>1080100850</v>
      </c>
      <c r="P113" s="284" t="n">
        <v>1080100850</v>
      </c>
      <c r="Q113" s="284" t="e">
        <v>#N/A</v>
      </c>
      <c r="R113" s="284" t="e">
        <v>#N/A</v>
      </c>
      <c r="S113" s="284" t="e">
        <v>#N/A</v>
      </c>
      <c r="T113" s="284" t="n">
        <v>1080100850</v>
      </c>
      <c r="U113" s="95" t="n"/>
      <c r="V113" s="95" t="n"/>
      <c r="W113" s="285" t="inlineStr">
        <is>
          <t>VALENTIN</t>
        </is>
      </c>
      <c r="X113" s="285" t="inlineStr">
        <is>
          <t>GREY MELEE</t>
        </is>
      </c>
      <c r="Y113" s="272" t="inlineStr">
        <is>
          <t>FILATURES DU PARC</t>
        </is>
      </c>
      <c r="Z113" s="272" t="inlineStr">
        <is>
          <t>100% RECYCLED MATERIAL - 8781X ECO PLANET</t>
        </is>
      </c>
      <c r="AA113" s="272" t="n"/>
      <c r="AB113" s="286" t="inlineStr">
        <is>
          <t>-</t>
        </is>
      </c>
      <c r="AC113" s="285" t="n">
        <v>2</v>
      </c>
      <c r="AD113" s="285" t="inlineStr">
        <is>
          <t>LS KNIT</t>
        </is>
      </c>
      <c r="AE113" s="287" t="inlineStr">
        <is>
          <t>MEN</t>
        </is>
      </c>
      <c r="AF113" s="286" t="inlineStr">
        <is>
          <t>TRISCOTTON</t>
        </is>
      </c>
      <c r="AG113" s="286" t="n"/>
      <c r="AH113" s="286" t="inlineStr">
        <is>
          <t>Vendor</t>
        </is>
      </c>
      <c r="AI113" s="288" t="n"/>
      <c r="AJ113" s="289" t="n"/>
      <c r="AK113" s="290" t="n"/>
      <c r="AL113" s="286" t="inlineStr">
        <is>
          <t>-</t>
        </is>
      </c>
      <c r="AM113" s="291" t="n"/>
      <c r="AN113" s="292" t="n">
        <v>150</v>
      </c>
      <c r="AO113" s="291" t="n"/>
      <c r="AP113" s="292" t="n">
        <v>150</v>
      </c>
      <c r="AQ113" s="291" t="n"/>
      <c r="AR113" s="291" t="n"/>
      <c r="AS113" s="291" t="n">
        <v>0</v>
      </c>
      <c r="AT113" s="291" t="n">
        <v>0</v>
      </c>
      <c r="AU113" s="292" t="inlineStr">
        <is>
          <t>cx</t>
        </is>
      </c>
      <c r="AV113" s="291" t="n">
        <v>12</v>
      </c>
      <c r="AW113" s="291" t="inlineStr">
        <is>
          <t>cx</t>
        </is>
      </c>
      <c r="AX113" s="291" t="n">
        <v>12</v>
      </c>
      <c r="AY113" s="291" t="n">
        <v>12</v>
      </c>
      <c r="AZ113" s="291" t="n">
        <v>0</v>
      </c>
      <c r="BA113" s="291" t="n">
        <v>0</v>
      </c>
      <c r="BB113" s="291" t="n">
        <v>0</v>
      </c>
      <c r="BC113" s="293" t="n">
        <v>0</v>
      </c>
      <c r="BD113" s="293">
        <f>BC113</f>
        <v/>
      </c>
      <c r="BE113" s="269" t="n"/>
      <c r="BF113" s="269" t="inlineStr">
        <is>
          <t>cx</t>
        </is>
      </c>
      <c r="BG113" s="313" t="n"/>
      <c r="BH113" s="236" t="n"/>
      <c r="BI113" s="241" t="inlineStr">
        <is>
          <t>x</t>
        </is>
      </c>
      <c r="BJ113" s="236" t="n"/>
      <c r="BK113" s="241" t="n"/>
      <c r="BL113" s="236" t="n"/>
      <c r="BM113" s="313">
        <f>(BN113*AL113)*1.03</f>
        <v/>
      </c>
      <c r="BN113" s="236">
        <f>BO113+BQ113</f>
        <v/>
      </c>
      <c r="BO113" s="236" t="n">
        <v>0</v>
      </c>
      <c r="BP113" s="15" t="n"/>
      <c r="BQ113" s="15" t="n"/>
      <c r="BR113" s="15" t="n"/>
      <c r="BS113" s="15" t="n"/>
      <c r="BT113" s="15" t="n"/>
      <c r="BU113" s="236" t="n"/>
      <c r="BV113" s="241" t="n"/>
    </row>
    <row customFormat="1" customHeight="1" ht="15" r="114" s="15">
      <c r="A114" s="321" t="n"/>
      <c r="B114" s="250" t="inlineStr">
        <is>
          <t>K170706040</t>
        </is>
      </c>
      <c r="C114" s="250" t="inlineStr">
        <is>
          <t>K170706040</t>
        </is>
      </c>
      <c r="D114" s="250" t="n"/>
      <c r="E114" s="250" t="inlineStr">
        <is>
          <t>K170706040</t>
        </is>
      </c>
      <c r="F114" s="250" t="inlineStr">
        <is>
          <t>K170706040</t>
        </is>
      </c>
      <c r="G114" s="250" t="inlineStr">
        <is>
          <t>K170706040</t>
        </is>
      </c>
      <c r="H114" s="250" t="inlineStr">
        <is>
          <t>K170706040</t>
        </is>
      </c>
      <c r="I114" s="250" t="inlineStr">
        <is>
          <t>K170706040</t>
        </is>
      </c>
      <c r="J114" s="250" t="inlineStr">
        <is>
          <t>K170706040</t>
        </is>
      </c>
      <c r="K114" s="230" t="n">
        <v>2080200124</v>
      </c>
      <c r="L114" s="250" t="n">
        <v>2080200124</v>
      </c>
      <c r="M114" s="230" t="n">
        <v>2080200124</v>
      </c>
      <c r="N114" s="230" t="n">
        <v>2080200124</v>
      </c>
      <c r="O114" s="230" t="n">
        <v>2080200124</v>
      </c>
      <c r="P114" s="230" t="n">
        <v>2080200124</v>
      </c>
      <c r="Q114" s="230" t="n">
        <v>2080200124</v>
      </c>
      <c r="R114" s="230" t="n">
        <v>2080200124</v>
      </c>
      <c r="S114" s="230" t="n">
        <v>2080200124</v>
      </c>
      <c r="T114" s="230" t="n">
        <v>2080200124</v>
      </c>
      <c r="U114" s="237" t="inlineStr">
        <is>
          <t>Zalando, SB</t>
        </is>
      </c>
      <c r="V114" s="237" t="n"/>
      <c r="W114" s="228" t="inlineStr">
        <is>
          <t>SABINA</t>
        </is>
      </c>
      <c r="X114" s="228" t="inlineStr">
        <is>
          <t>GREY MELEE</t>
        </is>
      </c>
      <c r="Y114" s="248" t="inlineStr">
        <is>
          <t>FILATURES DU PARC</t>
        </is>
      </c>
      <c r="Z114" s="248" t="inlineStr">
        <is>
          <t>Col. GRIS CLAIR ECOCHIC</t>
        </is>
      </c>
      <c r="AA114" s="248" t="n"/>
      <c r="AB114" s="226" t="inlineStr">
        <is>
          <t>-</t>
        </is>
      </c>
      <c r="AC114" s="228" t="n">
        <v>2</v>
      </c>
      <c r="AD114" s="228" t="inlineStr">
        <is>
          <t>LS KNIT</t>
        </is>
      </c>
      <c r="AE114" s="238" t="inlineStr">
        <is>
          <t>WOMEN</t>
        </is>
      </c>
      <c r="AF114" s="239" t="inlineStr">
        <is>
          <t>BERRETTI</t>
        </is>
      </c>
      <c r="AG114" s="239" t="n"/>
      <c r="AH114" s="306" t="inlineStr">
        <is>
          <t>Vendor</t>
        </is>
      </c>
      <c r="AI114" s="229" t="inlineStr">
        <is>
          <t>9,45 EUR/kg</t>
        </is>
      </c>
      <c r="AJ114" s="257" t="n"/>
      <c r="AK114" s="240" t="n"/>
      <c r="AL114" s="226" t="n"/>
      <c r="AM114" s="267" t="n">
        <v>133</v>
      </c>
      <c r="AN114" s="277" t="n">
        <v>500</v>
      </c>
      <c r="AO114" s="267" t="n">
        <v>133</v>
      </c>
      <c r="AP114" s="277" t="n">
        <v>500</v>
      </c>
      <c r="AQ114" s="267" t="n">
        <v>146</v>
      </c>
      <c r="AR114" s="267" t="n">
        <v>154</v>
      </c>
      <c r="AS114" s="267" t="n">
        <v>154</v>
      </c>
      <c r="AT114" s="267" t="n">
        <v>179</v>
      </c>
      <c r="AU114" s="277" t="n">
        <v>350</v>
      </c>
      <c r="AV114" s="267" t="n">
        <v>200</v>
      </c>
      <c r="AW114" s="267" t="n">
        <v>400</v>
      </c>
      <c r="AX114" s="267" t="n">
        <v>211</v>
      </c>
      <c r="AY114" s="267" t="n">
        <v>228</v>
      </c>
      <c r="AZ114" s="267" t="n">
        <v>269</v>
      </c>
      <c r="BA114" s="267" t="n">
        <v>261</v>
      </c>
      <c r="BB114" s="267" t="n">
        <v>309</v>
      </c>
      <c r="BC114" s="302" t="n">
        <v>349</v>
      </c>
      <c r="BD114" s="269">
        <f>BC114</f>
        <v/>
      </c>
      <c r="BE114" s="269" t="n"/>
      <c r="BF114" s="269" t="n"/>
      <c r="BG114" s="313">
        <f>(BD114*AL114)*1.03</f>
        <v/>
      </c>
      <c r="BI114" s="241" t="inlineStr">
        <is>
          <t>x</t>
        </is>
      </c>
      <c r="BK114" s="236" t="n"/>
      <c r="BM114" s="313">
        <f>(BN114*AL114)*1.03</f>
        <v/>
      </c>
      <c r="BN114" s="236">
        <f>BO114+BQ114</f>
        <v/>
      </c>
      <c r="BO114" s="236" t="n">
        <v>349</v>
      </c>
      <c r="BP114" s="15" t="n"/>
      <c r="BQ114" s="15" t="n"/>
      <c r="BR114" s="15" t="n"/>
      <c r="BS114" s="15" t="n"/>
      <c r="BT114" s="15" t="n"/>
      <c r="BU114" s="236" t="n"/>
      <c r="BV114" s="241" t="n"/>
    </row>
    <row customFormat="1" customHeight="1" ht="15" r="115" s="15">
      <c r="A115" s="321" t="n"/>
      <c r="B115" s="250" t="inlineStr">
        <is>
          <t>K170706070</t>
        </is>
      </c>
      <c r="C115" s="250" t="inlineStr">
        <is>
          <t>K170706070</t>
        </is>
      </c>
      <c r="D115" s="250" t="n"/>
      <c r="E115" s="250" t="inlineStr">
        <is>
          <t>K170706070</t>
        </is>
      </c>
      <c r="F115" s="250" t="inlineStr">
        <is>
          <t>K170706070</t>
        </is>
      </c>
      <c r="G115" s="250" t="inlineStr">
        <is>
          <t>K170706070</t>
        </is>
      </c>
      <c r="H115" s="250" t="inlineStr">
        <is>
          <t>K170706070</t>
        </is>
      </c>
      <c r="I115" s="250" t="inlineStr">
        <is>
          <t>K170706070</t>
        </is>
      </c>
      <c r="J115" s="250" t="inlineStr">
        <is>
          <t>K170706070</t>
        </is>
      </c>
      <c r="K115" s="230" t="n">
        <v>2080100603</v>
      </c>
      <c r="L115" s="250" t="n">
        <v>2080100603</v>
      </c>
      <c r="M115" s="230" t="n">
        <v>2080100603</v>
      </c>
      <c r="N115" s="230" t="n">
        <v>2080100603</v>
      </c>
      <c r="O115" s="230" t="n">
        <v>2080100603</v>
      </c>
      <c r="P115" s="230" t="n">
        <v>2080100603</v>
      </c>
      <c r="Q115" s="230" t="n">
        <v>2080100603</v>
      </c>
      <c r="R115" s="230" t="n">
        <v>2080100603</v>
      </c>
      <c r="S115" s="230" t="n">
        <v>2080100603</v>
      </c>
      <c r="T115" s="230" t="n">
        <v>2080100603</v>
      </c>
      <c r="U115" s="237" t="inlineStr">
        <is>
          <t>Zalando</t>
        </is>
      </c>
      <c r="V115" s="237" t="n"/>
      <c r="W115" s="228" t="inlineStr">
        <is>
          <t>MAY</t>
        </is>
      </c>
      <c r="X115" s="228" t="inlineStr">
        <is>
          <t>BURNT HENNA</t>
        </is>
      </c>
      <c r="Y115" s="248" t="inlineStr">
        <is>
          <t>FILATURES DU PARC</t>
        </is>
      </c>
      <c r="Z115" s="248" t="inlineStr">
        <is>
          <t>Col. LAQUE ECO PURE</t>
        </is>
      </c>
      <c r="AA115" s="248" t="n"/>
      <c r="AB115" s="226" t="inlineStr">
        <is>
          <t>-</t>
        </is>
      </c>
      <c r="AC115" s="228" t="n">
        <v>1</v>
      </c>
      <c r="AD115" s="228" t="inlineStr">
        <is>
          <t>LS KNIT</t>
        </is>
      </c>
      <c r="AE115" s="238" t="inlineStr">
        <is>
          <t>WOMEN</t>
        </is>
      </c>
      <c r="AF115" s="239" t="inlineStr">
        <is>
          <t>TRISCOTTON</t>
        </is>
      </c>
      <c r="AG115" s="239" t="n"/>
      <c r="AH115" s="306" t="inlineStr">
        <is>
          <t>Vendor</t>
        </is>
      </c>
      <c r="AI115" s="229" t="n"/>
      <c r="AJ115" s="257" t="n"/>
      <c r="AK115" s="240" t="n"/>
      <c r="AL115" s="226" t="n"/>
      <c r="AM115" s="267" t="n">
        <v>50</v>
      </c>
      <c r="AN115" s="277" t="n">
        <v>250</v>
      </c>
      <c r="AO115" s="267" t="n">
        <v>54</v>
      </c>
      <c r="AP115" s="277" t="n">
        <v>250</v>
      </c>
      <c r="AQ115" s="267" t="n">
        <v>70</v>
      </c>
      <c r="AR115" s="267" t="n">
        <v>76</v>
      </c>
      <c r="AS115" s="267" t="n">
        <v>76</v>
      </c>
      <c r="AT115" s="267" t="n">
        <v>100</v>
      </c>
      <c r="AU115" s="277" t="n">
        <v>250</v>
      </c>
      <c r="AV115" s="267" t="n">
        <v>146</v>
      </c>
      <c r="AW115" s="267" t="n">
        <v>300</v>
      </c>
      <c r="AX115" s="267" t="n">
        <v>154</v>
      </c>
      <c r="AY115" s="267" t="n">
        <v>154</v>
      </c>
      <c r="AZ115" s="267" t="n">
        <v>205</v>
      </c>
      <c r="BA115" s="267" t="n">
        <v>205</v>
      </c>
      <c r="BB115" s="267" t="n">
        <v>254</v>
      </c>
      <c r="BC115" s="302" t="n">
        <v>279</v>
      </c>
      <c r="BD115" s="269">
        <f>BC115</f>
        <v/>
      </c>
      <c r="BE115" s="269" t="n"/>
      <c r="BF115" s="269" t="n"/>
      <c r="BG115" s="313">
        <f>(BD115*AL115)*1.03</f>
        <v/>
      </c>
      <c r="BH115" s="236" t="n"/>
      <c r="BI115" s="241" t="inlineStr">
        <is>
          <t>x</t>
        </is>
      </c>
      <c r="BJ115" s="236" t="n"/>
      <c r="BK115" s="241" t="n"/>
      <c r="BL115" s="319" t="inlineStr">
        <is>
          <t>IMP ZALANDO MID JUNE</t>
        </is>
      </c>
      <c r="BM115" s="313">
        <f>(BN115*AL115)*1.03</f>
        <v/>
      </c>
      <c r="BN115" s="236">
        <f>BO115+BQ115</f>
        <v/>
      </c>
      <c r="BO115" s="236" t="n">
        <v>279</v>
      </c>
      <c r="BP115" s="15" t="n"/>
      <c r="BQ115" s="15" t="n"/>
      <c r="BR115" s="15" t="n"/>
      <c r="BS115" s="15" t="n"/>
      <c r="BT115" s="15" t="n"/>
      <c r="BU115" s="236" t="n"/>
      <c r="BV115" s="241" t="n"/>
    </row>
    <row customFormat="1" customHeight="1" ht="15" r="116" s="15">
      <c r="A116" s="321" t="n"/>
      <c r="B116" s="250" t="inlineStr">
        <is>
          <t>K170706011</t>
        </is>
      </c>
      <c r="C116" s="314" t="inlineStr">
        <is>
          <t>K160707040</t>
        </is>
      </c>
      <c r="D116" s="250" t="n"/>
      <c r="E116" s="250" t="inlineStr">
        <is>
          <t>K170706011</t>
        </is>
      </c>
      <c r="F116" s="250" t="inlineStr">
        <is>
          <t>K170706011</t>
        </is>
      </c>
      <c r="G116" s="250" t="inlineStr">
        <is>
          <t>K170706011</t>
        </is>
      </c>
      <c r="H116" s="250" t="inlineStr">
        <is>
          <t>K170706011</t>
        </is>
      </c>
      <c r="I116" s="300" t="e">
        <v>#N/A</v>
      </c>
      <c r="J116" s="300" t="e">
        <v>#N/A</v>
      </c>
      <c r="K116" s="230" t="n">
        <v>2040100669</v>
      </c>
      <c r="L116" s="250" t="n">
        <v>2040100669</v>
      </c>
      <c r="M116" s="230" t="n">
        <v>2040100669</v>
      </c>
      <c r="N116" s="230" t="n">
        <v>2040100669</v>
      </c>
      <c r="O116" s="230" t="n">
        <v>2040100669</v>
      </c>
      <c r="P116" s="230" t="n">
        <v>2040100669</v>
      </c>
      <c r="Q116" s="230" t="n">
        <v>2040100669</v>
      </c>
      <c r="R116" s="230" t="n">
        <v>2040100669</v>
      </c>
      <c r="S116" s="230" t="n">
        <v>2040100669</v>
      </c>
      <c r="T116" s="230" t="n">
        <v>2040100669</v>
      </c>
      <c r="U116" s="237" t="inlineStr">
        <is>
          <t>Zalando</t>
        </is>
      </c>
      <c r="V116" s="237" t="inlineStr">
        <is>
          <t>C/O AW16</t>
        </is>
      </c>
      <c r="W116" s="228" t="inlineStr">
        <is>
          <t>LORRAINE</t>
        </is>
      </c>
      <c r="X116" s="228" t="inlineStr">
        <is>
          <t>LIGHT GREY MELEE</t>
        </is>
      </c>
      <c r="Y116" s="248" t="inlineStr">
        <is>
          <t>FILATURES DU PARC</t>
        </is>
      </c>
      <c r="Z116" s="250" t="inlineStr">
        <is>
          <t>ECOCHIC - FER</t>
        </is>
      </c>
      <c r="AA116" s="248" t="n"/>
      <c r="AB116" s="226" t="inlineStr">
        <is>
          <t>-</t>
        </is>
      </c>
      <c r="AC116" s="228" t="n">
        <v>2</v>
      </c>
      <c r="AD116" s="228" t="inlineStr">
        <is>
          <t>LS KNIT</t>
        </is>
      </c>
      <c r="AE116" s="238" t="inlineStr">
        <is>
          <t>WOMEN</t>
        </is>
      </c>
      <c r="AF116" s="239" t="inlineStr">
        <is>
          <t>TRISCOTTON</t>
        </is>
      </c>
      <c r="AG116" s="239" t="n"/>
      <c r="AH116" s="306" t="inlineStr">
        <is>
          <t>Vendor</t>
        </is>
      </c>
      <c r="AI116" s="229" t="n"/>
      <c r="AJ116" s="257" t="n"/>
      <c r="AK116" s="240" t="n"/>
      <c r="AL116" s="226" t="n"/>
      <c r="AM116" s="267" t="n">
        <v>60</v>
      </c>
      <c r="AN116" s="277" t="n">
        <v>300</v>
      </c>
      <c r="AO116" s="267" t="n">
        <v>100</v>
      </c>
      <c r="AP116" s="277" t="n">
        <v>400</v>
      </c>
      <c r="AQ116" s="267" t="n">
        <v>100</v>
      </c>
      <c r="AR116" s="267" t="n">
        <v>100</v>
      </c>
      <c r="AS116" s="267" t="n">
        <v>100</v>
      </c>
      <c r="AT116" s="267" t="n">
        <v>100</v>
      </c>
      <c r="AU116" s="277" t="n">
        <v>350</v>
      </c>
      <c r="AV116" s="267" t="n">
        <v>100</v>
      </c>
      <c r="AW116" s="267" t="n">
        <v>200</v>
      </c>
      <c r="AX116" s="267" t="n">
        <v>115</v>
      </c>
      <c r="AY116" s="267" t="n">
        <v>125</v>
      </c>
      <c r="AZ116" s="267" t="n">
        <v>123</v>
      </c>
      <c r="BA116" s="267" t="n">
        <v>123</v>
      </c>
      <c r="BB116" s="267" t="n">
        <v>174</v>
      </c>
      <c r="BC116" s="302" t="n">
        <v>204</v>
      </c>
      <c r="BD116" s="269">
        <f>BC116</f>
        <v/>
      </c>
      <c r="BE116" s="269" t="n"/>
      <c r="BF116" s="269" t="n"/>
      <c r="BG116" s="313">
        <f>(BD116*AL116)*1.03</f>
        <v/>
      </c>
      <c r="BH116" s="236" t="n"/>
      <c r="BI116" s="241" t="inlineStr">
        <is>
          <t>x</t>
        </is>
      </c>
      <c r="BJ116" s="236" t="n"/>
      <c r="BK116" s="241" t="n"/>
      <c r="BL116" s="236" t="n"/>
      <c r="BM116" s="313">
        <f>(BN116*AL116)*1.03</f>
        <v/>
      </c>
      <c r="BN116" s="236">
        <f>BO116+BQ116</f>
        <v/>
      </c>
      <c r="BO116" s="236" t="n">
        <v>204</v>
      </c>
      <c r="BP116" s="15" t="n"/>
      <c r="BQ116" s="15" t="n"/>
      <c r="BR116" s="15" t="n"/>
      <c r="BS116" s="15" t="n"/>
      <c r="BT116" s="15" t="n"/>
      <c r="BU116" s="236" t="n"/>
      <c r="BV116" s="241" t="n"/>
    </row>
    <row customFormat="1" customHeight="1" ht="15" r="117" s="15">
      <c r="A117" s="321" t="n"/>
      <c r="B117" s="250" t="inlineStr">
        <is>
          <t>K170706010</t>
        </is>
      </c>
      <c r="C117" s="250" t="inlineStr">
        <is>
          <t>K170706010</t>
        </is>
      </c>
      <c r="D117" s="250" t="n"/>
      <c r="E117" s="250" t="inlineStr">
        <is>
          <t>K170706010</t>
        </is>
      </c>
      <c r="F117" s="250" t="inlineStr">
        <is>
          <t>K170706010</t>
        </is>
      </c>
      <c r="G117" s="250" t="inlineStr">
        <is>
          <t>K170706010</t>
        </is>
      </c>
      <c r="H117" s="250" t="inlineStr">
        <is>
          <t>K170706010</t>
        </is>
      </c>
      <c r="I117" s="250" t="inlineStr">
        <is>
          <t>K170706010</t>
        </is>
      </c>
      <c r="J117" s="250" t="inlineStr">
        <is>
          <t>K170706010</t>
        </is>
      </c>
      <c r="K117" s="230" t="n">
        <v>2020600108</v>
      </c>
      <c r="L117" s="250" t="n">
        <v>2020600108</v>
      </c>
      <c r="M117" s="230" t="n">
        <v>2020600108</v>
      </c>
      <c r="N117" s="230" t="n">
        <v>2020600108</v>
      </c>
      <c r="O117" s="230" t="n">
        <v>2020600108</v>
      </c>
      <c r="P117" s="230" t="n">
        <v>2020600108</v>
      </c>
      <c r="Q117" s="230" t="n">
        <v>2020600108</v>
      </c>
      <c r="R117" s="230" t="n">
        <v>2020600108</v>
      </c>
      <c r="S117" s="230" t="n">
        <v>2020600108</v>
      </c>
      <c r="T117" s="230" t="n">
        <v>2020600108</v>
      </c>
      <c r="U117" s="237" t="inlineStr">
        <is>
          <t>Zalando</t>
        </is>
      </c>
      <c r="V117" s="237" t="n"/>
      <c r="W117" s="237" t="inlineStr">
        <is>
          <t>LORRAINE</t>
        </is>
      </c>
      <c r="X117" s="228" t="inlineStr">
        <is>
          <t>FOREST NIGHT</t>
        </is>
      </c>
      <c r="Y117" s="248" t="inlineStr">
        <is>
          <t>FILATURES DU PARC</t>
        </is>
      </c>
      <c r="Z117" s="250" t="inlineStr">
        <is>
          <t>LORRAINE PROVA 4 swatch ECO PURE</t>
        </is>
      </c>
      <c r="AA117" s="248" t="n"/>
      <c r="AB117" s="247" t="inlineStr">
        <is>
          <t>-</t>
        </is>
      </c>
      <c r="AC117" s="228" t="n">
        <v>2</v>
      </c>
      <c r="AD117" s="237" t="inlineStr">
        <is>
          <t>LS KNIT</t>
        </is>
      </c>
      <c r="AE117" s="238" t="inlineStr">
        <is>
          <t>WOMEN</t>
        </is>
      </c>
      <c r="AF117" s="242" t="inlineStr">
        <is>
          <t>TRISCOTTON</t>
        </is>
      </c>
      <c r="AG117" s="242" t="n"/>
      <c r="AH117" s="246" t="inlineStr">
        <is>
          <t>Vendor</t>
        </is>
      </c>
      <c r="AI117" s="229" t="n"/>
      <c r="AJ117" s="257" t="n"/>
      <c r="AK117" s="240" t="n"/>
      <c r="AL117" s="226" t="n"/>
      <c r="AM117" s="267" t="n">
        <v>40</v>
      </c>
      <c r="AN117" s="277" t="n">
        <v>200</v>
      </c>
      <c r="AO117" s="267" t="n">
        <v>80</v>
      </c>
      <c r="AP117" s="277" t="n">
        <v>250</v>
      </c>
      <c r="AQ117" s="267" t="n">
        <v>90</v>
      </c>
      <c r="AR117" s="267" t="n">
        <v>91</v>
      </c>
      <c r="AS117" s="267" t="n">
        <v>91</v>
      </c>
      <c r="AT117" s="267" t="n">
        <v>107</v>
      </c>
      <c r="AU117" s="277" t="n">
        <v>250</v>
      </c>
      <c r="AV117" s="267" t="n">
        <v>144</v>
      </c>
      <c r="AW117" s="267" t="n">
        <v>250</v>
      </c>
      <c r="AX117" s="267" t="n">
        <v>170</v>
      </c>
      <c r="AY117" s="267" t="n">
        <v>184</v>
      </c>
      <c r="AZ117" s="267" t="n">
        <v>235</v>
      </c>
      <c r="BA117" s="267" t="n">
        <v>235</v>
      </c>
      <c r="BB117" s="267" t="n">
        <v>292</v>
      </c>
      <c r="BC117" s="302" t="n">
        <v>317</v>
      </c>
      <c r="BD117" s="269">
        <f>BC117</f>
        <v/>
      </c>
      <c r="BE117" s="269" t="n"/>
      <c r="BF117" s="269" t="n"/>
      <c r="BG117" s="313">
        <f>(BD117*AL117)*1.03</f>
        <v/>
      </c>
      <c r="BH117" s="236" t="n"/>
      <c r="BI117" s="241" t="inlineStr">
        <is>
          <t>x</t>
        </is>
      </c>
      <c r="BJ117" s="236" t="n"/>
      <c r="BK117" s="236" t="n"/>
      <c r="BL117" s="236" t="n"/>
      <c r="BM117" s="313">
        <f>(BN117*AL117)*1.03</f>
        <v/>
      </c>
      <c r="BN117" s="236">
        <f>BO117+BQ117</f>
        <v/>
      </c>
      <c r="BO117" s="236" t="n">
        <v>317</v>
      </c>
      <c r="BP117" s="15" t="n"/>
      <c r="BQ117" s="15" t="n"/>
      <c r="BR117" s="15" t="n"/>
      <c r="BS117" s="15" t="n"/>
      <c r="BT117" s="15" t="n"/>
      <c r="BU117" s="236" t="n"/>
      <c r="BV117" s="236" t="n"/>
    </row>
    <row customFormat="1" customHeight="1" ht="15" r="118" s="15">
      <c r="A118" s="322" t="n"/>
      <c r="B118" s="298" t="inlineStr">
        <is>
          <t>K170706020</t>
        </is>
      </c>
      <c r="C118" s="298" t="inlineStr">
        <is>
          <t>K170706020</t>
        </is>
      </c>
      <c r="D118" s="298" t="n"/>
      <c r="E118" s="298" t="inlineStr">
        <is>
          <t>K170706020</t>
        </is>
      </c>
      <c r="F118" s="298" t="inlineStr">
        <is>
          <t>K170706020</t>
        </is>
      </c>
      <c r="G118" s="298" t="inlineStr">
        <is>
          <t>K170706020</t>
        </is>
      </c>
      <c r="H118" s="298" t="inlineStr">
        <is>
          <t>K170706020</t>
        </is>
      </c>
      <c r="I118" s="298" t="inlineStr">
        <is>
          <t>K170706020</t>
        </is>
      </c>
      <c r="J118" s="298" t="e">
        <v>#N/A</v>
      </c>
      <c r="K118" s="284" t="n">
        <v>2080500809</v>
      </c>
      <c r="L118" s="298" t="n">
        <v>2080500809</v>
      </c>
      <c r="M118" s="284" t="n">
        <v>2080500809</v>
      </c>
      <c r="N118" s="284" t="n">
        <v>2080500809</v>
      </c>
      <c r="O118" s="284" t="n">
        <v>2080500809</v>
      </c>
      <c r="P118" s="284" t="n">
        <v>2080500809</v>
      </c>
      <c r="Q118" s="284" t="n">
        <v>2080500809</v>
      </c>
      <c r="R118" s="284" t="n">
        <v>2080500809</v>
      </c>
      <c r="S118" s="284" t="e">
        <v>#N/A</v>
      </c>
      <c r="T118" s="284" t="n">
        <v>2080500809</v>
      </c>
      <c r="U118" s="95" t="n"/>
      <c r="V118" s="95" t="n"/>
      <c r="W118" s="285" t="inlineStr">
        <is>
          <t>ORIANA</t>
        </is>
      </c>
      <c r="X118" s="285" t="inlineStr">
        <is>
          <t>FOREST NIGHT</t>
        </is>
      </c>
      <c r="Y118" s="272" t="inlineStr">
        <is>
          <t>FILATURES DU PARC</t>
        </is>
      </c>
      <c r="Z118" s="272" t="inlineStr">
        <is>
          <t>ORIANA 16 technique + more thick yarn (as per ECHOS swatch) ECO PURE</t>
        </is>
      </c>
      <c r="AA118" s="296" t="n"/>
      <c r="AB118" s="286" t="inlineStr">
        <is>
          <t>-</t>
        </is>
      </c>
      <c r="AC118" s="285" t="n">
        <v>2</v>
      </c>
      <c r="AD118" s="285" t="inlineStr">
        <is>
          <t>LS KNIT</t>
        </is>
      </c>
      <c r="AE118" s="287" t="inlineStr">
        <is>
          <t>WOMEN</t>
        </is>
      </c>
      <c r="AF118" s="286" t="inlineStr">
        <is>
          <t>TRISCOTTON</t>
        </is>
      </c>
      <c r="AG118" s="286" t="n"/>
      <c r="AH118" s="286" t="inlineStr">
        <is>
          <t>Vendor</t>
        </is>
      </c>
      <c r="AI118" s="288" t="n"/>
      <c r="AJ118" s="289" t="n"/>
      <c r="AK118" s="290" t="n"/>
      <c r="AL118" s="286" t="inlineStr">
        <is>
          <t>-</t>
        </is>
      </c>
      <c r="AM118" s="291" t="n"/>
      <c r="AN118" s="292" t="n">
        <v>200</v>
      </c>
      <c r="AO118" s="291" t="n"/>
      <c r="AP118" s="292" t="n">
        <v>200</v>
      </c>
      <c r="AQ118" s="291" t="n">
        <v>8</v>
      </c>
      <c r="AR118" s="291" t="n">
        <v>8</v>
      </c>
      <c r="AS118" s="291" t="n">
        <v>8</v>
      </c>
      <c r="AT118" s="291" t="n">
        <v>23</v>
      </c>
      <c r="AU118" s="292" t="inlineStr">
        <is>
          <t>cx</t>
        </is>
      </c>
      <c r="AV118" s="291" t="n">
        <v>38</v>
      </c>
      <c r="AW118" s="291" t="inlineStr">
        <is>
          <t>cx</t>
        </is>
      </c>
      <c r="AX118" s="291" t="n">
        <v>47</v>
      </c>
      <c r="AY118" s="291" t="n">
        <v>47</v>
      </c>
      <c r="AZ118" s="291" t="n">
        <v>0</v>
      </c>
      <c r="BA118" s="291" t="n">
        <v>0</v>
      </c>
      <c r="BB118" s="291" t="n">
        <v>0</v>
      </c>
      <c r="BC118" s="293" t="n">
        <v>0</v>
      </c>
      <c r="BD118" s="293">
        <f>BC118</f>
        <v/>
      </c>
      <c r="BE118" s="269" t="n"/>
      <c r="BF118" s="269" t="inlineStr">
        <is>
          <t>cx</t>
        </is>
      </c>
      <c r="BG118" s="313" t="n"/>
      <c r="BH118" s="236" t="n"/>
      <c r="BI118" s="241" t="inlineStr">
        <is>
          <t>x</t>
        </is>
      </c>
      <c r="BJ118" s="236" t="n"/>
      <c r="BK118" s="241" t="n"/>
      <c r="BL118" s="236" t="n"/>
      <c r="BM118" s="313">
        <f>(BN118*AL118)*1.03</f>
        <v/>
      </c>
      <c r="BN118" s="236">
        <f>BO118+BQ118</f>
        <v/>
      </c>
      <c r="BO118" s="236" t="n">
        <v>0</v>
      </c>
      <c r="BP118" s="15" t="n"/>
      <c r="BQ118" s="15" t="n"/>
      <c r="BR118" s="15" t="n"/>
      <c r="BS118" s="15" t="n"/>
      <c r="BT118" s="15" t="n"/>
      <c r="BU118" s="236" t="n"/>
      <c r="BV118" s="241" t="n"/>
    </row>
    <row customFormat="1" customHeight="1" ht="15" r="119" s="15">
      <c r="A119" s="321" t="n"/>
      <c r="B119" s="223" t="inlineStr">
        <is>
          <t>K170706071</t>
        </is>
      </c>
      <c r="C119" s="250" t="inlineStr">
        <is>
          <t>K170706071</t>
        </is>
      </c>
      <c r="D119" s="223" t="n"/>
      <c r="E119" s="250" t="inlineStr">
        <is>
          <t>K170706071</t>
        </is>
      </c>
      <c r="F119" s="250" t="inlineStr">
        <is>
          <t>K170706071</t>
        </is>
      </c>
      <c r="G119" s="250" t="inlineStr">
        <is>
          <t>K170706071</t>
        </is>
      </c>
      <c r="H119" s="250" t="inlineStr">
        <is>
          <t>K170706071</t>
        </is>
      </c>
      <c r="I119" s="250" t="inlineStr">
        <is>
          <t>K170706071</t>
        </is>
      </c>
      <c r="J119" s="250" t="inlineStr">
        <is>
          <t>K170706071</t>
        </is>
      </c>
      <c r="K119" s="230" t="n">
        <v>2080100604</v>
      </c>
      <c r="L119" s="250" t="n">
        <v>2080100604</v>
      </c>
      <c r="M119" s="230" t="n">
        <v>2080100604</v>
      </c>
      <c r="N119" s="230" t="n">
        <v>2080100604</v>
      </c>
      <c r="O119" s="230" t="n">
        <v>2080100604</v>
      </c>
      <c r="P119" s="230" t="n">
        <v>2080100604</v>
      </c>
      <c r="Q119" s="230" t="n">
        <v>2080100604</v>
      </c>
      <c r="R119" s="230" t="n">
        <v>2080100604</v>
      </c>
      <c r="S119" s="230" t="n">
        <v>2080100604</v>
      </c>
      <c r="T119" s="230" t="n">
        <v>2080100604</v>
      </c>
      <c r="U119" s="237" t="inlineStr">
        <is>
          <t>Zalando</t>
        </is>
      </c>
      <c r="V119" s="237" t="n"/>
      <c r="W119" s="228" t="inlineStr">
        <is>
          <t>MAY STRIPE</t>
        </is>
      </c>
      <c r="X119" s="228" t="inlineStr">
        <is>
          <t>STRIPE</t>
        </is>
      </c>
      <c r="Y119" s="248" t="inlineStr">
        <is>
          <t>FILATURES DU PARC</t>
        </is>
      </c>
      <c r="Z119" s="248" t="inlineStr">
        <is>
          <t>STRIPE # INFO PER SKETCH ECOCHIC</t>
        </is>
      </c>
      <c r="AA119" s="248" t="n"/>
      <c r="AB119" s="226" t="inlineStr">
        <is>
          <t>-</t>
        </is>
      </c>
      <c r="AC119" s="228" t="n">
        <v>1</v>
      </c>
      <c r="AD119" s="228" t="inlineStr">
        <is>
          <t>LS KNIT</t>
        </is>
      </c>
      <c r="AE119" s="238" t="inlineStr">
        <is>
          <t>WOMEN</t>
        </is>
      </c>
      <c r="AF119" s="239" t="inlineStr">
        <is>
          <t>TRISCOTTON</t>
        </is>
      </c>
      <c r="AG119" s="239" t="n"/>
      <c r="AH119" s="306" t="inlineStr">
        <is>
          <t>Vendor</t>
        </is>
      </c>
      <c r="AI119" s="229" t="n"/>
      <c r="AJ119" s="257" t="n"/>
      <c r="AK119" s="240" t="n"/>
      <c r="AL119" s="226" t="n"/>
      <c r="AM119" s="267" t="n">
        <v>50</v>
      </c>
      <c r="AN119" s="277" t="n">
        <v>250</v>
      </c>
      <c r="AO119" s="267" t="n">
        <v>50</v>
      </c>
      <c r="AP119" s="277" t="n">
        <v>250</v>
      </c>
      <c r="AQ119" s="267" t="n">
        <v>55</v>
      </c>
      <c r="AR119" s="267" t="n">
        <v>77</v>
      </c>
      <c r="AS119" s="267" t="n">
        <v>77</v>
      </c>
      <c r="AT119" s="267" t="n">
        <v>93</v>
      </c>
      <c r="AU119" s="277" t="n">
        <v>250</v>
      </c>
      <c r="AV119" s="267" t="n">
        <v>126</v>
      </c>
      <c r="AW119" s="267" t="n">
        <v>250</v>
      </c>
      <c r="AX119" s="267" t="n">
        <v>136</v>
      </c>
      <c r="AY119" s="267" t="n">
        <v>172</v>
      </c>
      <c r="AZ119" s="267" t="n">
        <v>198</v>
      </c>
      <c r="BA119" s="267" t="n">
        <v>192</v>
      </c>
      <c r="BB119" s="267" t="n">
        <v>232</v>
      </c>
      <c r="BC119" s="302" t="n">
        <v>257</v>
      </c>
      <c r="BD119" s="269">
        <f>BC119</f>
        <v/>
      </c>
      <c r="BE119" s="269" t="n"/>
      <c r="BF119" s="269" t="n"/>
      <c r="BG119" s="313">
        <f>(BD119*AL119)*1.03</f>
        <v/>
      </c>
      <c r="BH119" s="236" t="n"/>
      <c r="BI119" s="241" t="inlineStr">
        <is>
          <t>x</t>
        </is>
      </c>
      <c r="BJ119" s="236" t="n"/>
      <c r="BK119" s="241" t="n"/>
      <c r="BL119" s="319" t="inlineStr">
        <is>
          <t>IMP ZALANDO MID JUNE</t>
        </is>
      </c>
      <c r="BM119" s="313">
        <f>(BN119*AL119)*1.03</f>
        <v/>
      </c>
      <c r="BN119" s="236">
        <f>BO119+BQ119</f>
        <v/>
      </c>
      <c r="BO119" s="236" t="n">
        <v>258</v>
      </c>
      <c r="BP119" s="15" t="n"/>
      <c r="BQ119" s="15" t="n"/>
      <c r="BR119" s="15" t="n"/>
      <c r="BS119" s="15" t="n"/>
      <c r="BT119" s="15" t="n"/>
      <c r="BU119" s="236" t="n"/>
      <c r="BV119" s="241" t="n"/>
    </row>
    <row customFormat="1" customHeight="1" ht="15" r="120" s="15">
      <c r="A120" s="321" t="n"/>
      <c r="B120" s="250" t="inlineStr">
        <is>
          <t>K170755020</t>
        </is>
      </c>
      <c r="C120" s="250" t="inlineStr">
        <is>
          <t>K170755020</t>
        </is>
      </c>
      <c r="D120" s="250" t="n"/>
      <c r="E120" s="250" t="inlineStr">
        <is>
          <t>K170755020</t>
        </is>
      </c>
      <c r="F120" s="250" t="inlineStr">
        <is>
          <t>K170755020</t>
        </is>
      </c>
      <c r="G120" s="250" t="inlineStr">
        <is>
          <t>K170755020</t>
        </is>
      </c>
      <c r="H120" s="250" t="inlineStr">
        <is>
          <t>K170755020</t>
        </is>
      </c>
      <c r="I120" s="250" t="inlineStr">
        <is>
          <t>K170755020</t>
        </is>
      </c>
      <c r="J120" s="250" t="inlineStr">
        <is>
          <t>K170755020</t>
        </is>
      </c>
      <c r="K120" s="230" t="n">
        <v>1040102257</v>
      </c>
      <c r="L120" s="250" t="n">
        <v>1040102257</v>
      </c>
      <c r="M120" s="230" t="n">
        <v>1040102257</v>
      </c>
      <c r="N120" s="230" t="n">
        <v>1040102257</v>
      </c>
      <c r="O120" s="230" t="n">
        <v>1040102257</v>
      </c>
      <c r="P120" s="230" t="n">
        <v>1040102257</v>
      </c>
      <c r="Q120" s="230" t="n">
        <v>1040102257</v>
      </c>
      <c r="R120" s="230" t="n">
        <v>1040102257</v>
      </c>
      <c r="S120" s="230" t="n">
        <v>1040102257</v>
      </c>
      <c r="T120" s="230" t="n">
        <v>1040102257</v>
      </c>
      <c r="U120" s="237" t="inlineStr">
        <is>
          <t>MAW</t>
        </is>
      </c>
      <c r="V120" s="237" t="n"/>
      <c r="W120" s="228" t="inlineStr">
        <is>
          <t>BALDWIN</t>
        </is>
      </c>
      <c r="X120" s="228" t="inlineStr">
        <is>
          <t>INDIGO</t>
        </is>
      </c>
      <c r="Y120" s="248" t="inlineStr">
        <is>
          <t>HELLAS COTTON</t>
        </is>
      </c>
      <c r="Z120" s="250" t="inlineStr">
        <is>
          <t>195-124-15000-402</t>
        </is>
      </c>
      <c r="AA120" s="248" t="n"/>
      <c r="AB120" s="226" t="inlineStr">
        <is>
          <t>-</t>
        </is>
      </c>
      <c r="AC120" s="228" t="n">
        <v>1</v>
      </c>
      <c r="AD120" s="228" t="inlineStr">
        <is>
          <t>SWEAT</t>
        </is>
      </c>
      <c r="AE120" s="238" t="inlineStr">
        <is>
          <t>MEN</t>
        </is>
      </c>
      <c r="AF120" s="239" t="inlineStr">
        <is>
          <t>NEW POWER</t>
        </is>
      </c>
      <c r="AG120" s="239" t="inlineStr">
        <is>
          <t>ALEXANDROS</t>
        </is>
      </c>
      <c r="AH120" s="306" t="inlineStr">
        <is>
          <t>Vendor</t>
        </is>
      </c>
      <c r="AI120" s="229" t="n"/>
      <c r="AJ120" s="257" t="n">
        <v>200</v>
      </c>
      <c r="AK120" s="240" t="inlineStr">
        <is>
          <t>6W</t>
        </is>
      </c>
      <c r="AL120" s="226" t="n"/>
      <c r="AM120" s="267" t="n">
        <v>20</v>
      </c>
      <c r="AN120" s="277" t="n">
        <v>150</v>
      </c>
      <c r="AO120" s="267" t="n">
        <v>20</v>
      </c>
      <c r="AP120" s="277" t="n">
        <v>150</v>
      </c>
      <c r="AQ120" s="267" t="n">
        <v>20</v>
      </c>
      <c r="AR120" s="267" t="n">
        <v>26</v>
      </c>
      <c r="AS120" s="267" t="n">
        <v>26</v>
      </c>
      <c r="AT120" s="267" t="n">
        <v>26</v>
      </c>
      <c r="AU120" s="277" t="n">
        <v>100</v>
      </c>
      <c r="AV120" s="267" t="n">
        <v>36</v>
      </c>
      <c r="AW120" s="267" t="n">
        <v>100</v>
      </c>
      <c r="AX120" s="267" t="n">
        <v>36</v>
      </c>
      <c r="AY120" s="267" t="n">
        <v>41</v>
      </c>
      <c r="AZ120" s="267" t="n">
        <v>44</v>
      </c>
      <c r="BA120" s="267" t="n">
        <v>44</v>
      </c>
      <c r="BB120" s="267" t="n">
        <v>55</v>
      </c>
      <c r="BC120" s="302" t="n">
        <v>95</v>
      </c>
      <c r="BD120" s="269">
        <f>BC120</f>
        <v/>
      </c>
      <c r="BE120" s="308" t="n"/>
      <c r="BF120" s="308" t="inlineStr">
        <is>
          <t>TBA MOQ</t>
        </is>
      </c>
      <c r="BG120" s="313">
        <f>(BD120*AL120)*1.03</f>
        <v/>
      </c>
      <c r="BH120" s="236" t="n"/>
      <c r="BI120" s="241" t="inlineStr">
        <is>
          <t>x</t>
        </is>
      </c>
      <c r="BJ120" s="236" t="n"/>
      <c r="BK120" s="241" t="n"/>
      <c r="BL120" s="236" t="inlineStr">
        <is>
          <t>Tagging on to Oililli order!</t>
        </is>
      </c>
      <c r="BM120" s="313">
        <f>(BN120*AL120)*1.03</f>
        <v/>
      </c>
      <c r="BN120" s="236">
        <f>BO120+BQ120</f>
        <v/>
      </c>
      <c r="BO120" s="236" t="n">
        <v>99</v>
      </c>
      <c r="BP120" s="15" t="n"/>
      <c r="BQ120" s="15" t="n"/>
      <c r="BR120" s="15" t="n"/>
      <c r="BS120" s="15" t="n"/>
      <c r="BT120" s="15" t="n"/>
      <c r="BU120" s="236" t="n"/>
      <c r="BV120" s="241" t="n"/>
    </row>
    <row customFormat="1" customHeight="1" ht="15" r="121" s="15">
      <c r="A121" s="321" t="n"/>
      <c r="B121" s="250" t="inlineStr">
        <is>
          <t>K999954012</t>
        </is>
      </c>
      <c r="C121" s="315" t="inlineStr">
        <is>
          <t>NO SO</t>
        </is>
      </c>
      <c r="D121" s="250" t="n"/>
      <c r="E121" s="250" t="inlineStr">
        <is>
          <t>K999954012</t>
        </is>
      </c>
      <c r="F121" s="250" t="inlineStr">
        <is>
          <t>K999954012</t>
        </is>
      </c>
      <c r="G121" s="250" t="inlineStr">
        <is>
          <t>K999954012</t>
        </is>
      </c>
      <c r="H121" s="300" t="e">
        <v>#N/A</v>
      </c>
      <c r="I121" s="300" t="e">
        <v>#N/A</v>
      </c>
      <c r="J121" s="300" t="e">
        <v>#N/A</v>
      </c>
      <c r="K121" s="230" t="n">
        <v>1070504376</v>
      </c>
      <c r="L121" s="250" t="n">
        <v>1070504376</v>
      </c>
      <c r="M121" s="230" t="n">
        <v>1070504376</v>
      </c>
      <c r="N121" s="230" t="n">
        <v>1070504376</v>
      </c>
      <c r="O121" s="230" t="n">
        <v>1070504376</v>
      </c>
      <c r="P121" s="230" t="n">
        <v>1070504376</v>
      </c>
      <c r="Q121" s="301" t="e">
        <v>#N/A</v>
      </c>
      <c r="R121" s="301" t="e">
        <v>#N/A</v>
      </c>
      <c r="S121" s="301" t="e">
        <v>#N/A</v>
      </c>
      <c r="T121" s="315" t="inlineStr">
        <is>
          <t>NO SO</t>
        </is>
      </c>
      <c r="U121" s="237" t="n"/>
      <c r="V121" s="237" t="inlineStr">
        <is>
          <t>C/O AW16</t>
        </is>
      </c>
      <c r="W121" s="228" t="inlineStr">
        <is>
          <t xml:space="preserve">DARIUS </t>
        </is>
      </c>
      <c r="X121" s="228" t="inlineStr">
        <is>
          <t>GREY MELEE</t>
        </is>
      </c>
      <c r="Y121" s="250" t="inlineStr">
        <is>
          <t>HELLAS COTTON</t>
        </is>
      </c>
      <c r="Z121" s="250" t="inlineStr">
        <is>
          <t>COLOR CODE APCP-G8018</t>
        </is>
      </c>
      <c r="AA121" s="250" t="n"/>
      <c r="AB121" s="226" t="inlineStr">
        <is>
          <t>ROYAL CORE</t>
        </is>
      </c>
      <c r="AC121" s="228" t="inlineStr">
        <is>
          <t>Core</t>
        </is>
      </c>
      <c r="AD121" s="228" t="inlineStr">
        <is>
          <t>T-SHIRT</t>
        </is>
      </c>
      <c r="AE121" s="238" t="inlineStr">
        <is>
          <t>MEN</t>
        </is>
      </c>
      <c r="AF121" s="239" t="inlineStr">
        <is>
          <t>NEW POWER</t>
        </is>
      </c>
      <c r="AG121" s="239" t="n"/>
      <c r="AH121" s="306" t="inlineStr">
        <is>
          <t>Vendor</t>
        </is>
      </c>
      <c r="AI121" s="229" t="n"/>
      <c r="AJ121" s="257" t="n">
        <v>200</v>
      </c>
      <c r="AK121" s="240" t="inlineStr">
        <is>
          <t>6W</t>
        </is>
      </c>
      <c r="AL121" s="226" t="inlineStr">
        <is>
          <t>-</t>
        </is>
      </c>
      <c r="AM121" s="267" t="n"/>
      <c r="AN121" s="277" t="n">
        <v>0</v>
      </c>
      <c r="AO121" s="267" t="n"/>
      <c r="AP121" s="277" t="n">
        <v>0</v>
      </c>
      <c r="AQ121" s="267" t="n"/>
      <c r="AR121" s="267" t="n"/>
      <c r="AS121" s="267" t="n">
        <v>0</v>
      </c>
      <c r="AT121" s="267" t="n">
        <v>0</v>
      </c>
      <c r="AU121" s="277" t="inlineStr">
        <is>
          <t>wait</t>
        </is>
      </c>
      <c r="AV121" s="267" t="n">
        <v>0</v>
      </c>
      <c r="AW121" s="267" t="inlineStr">
        <is>
          <t>wait</t>
        </is>
      </c>
      <c r="AX121" s="267" t="n">
        <v>0</v>
      </c>
      <c r="AY121" s="267" t="n">
        <v>0</v>
      </c>
      <c r="AZ121" s="267" t="n">
        <v>0</v>
      </c>
      <c r="BA121" s="267" t="n">
        <v>0</v>
      </c>
      <c r="BB121" s="267" t="n">
        <v>0</v>
      </c>
      <c r="BC121" s="302" t="n">
        <v>0</v>
      </c>
      <c r="BD121" s="269">
        <f>BC121</f>
        <v/>
      </c>
      <c r="BE121" s="269" t="n">
        <v>95</v>
      </c>
      <c r="BF121" s="269" t="n"/>
      <c r="BG121" s="313">
        <f>(BD121*AL121)*1.03</f>
        <v/>
      </c>
      <c r="BH121" s="236" t="n"/>
      <c r="BI121" s="241" t="inlineStr">
        <is>
          <t>x</t>
        </is>
      </c>
      <c r="BJ121" s="236" t="n"/>
      <c r="BK121" s="241" t="n"/>
      <c r="BL121" s="236" t="n"/>
      <c r="BM121" s="313">
        <f>(BN121*AL121)*1.03</f>
        <v/>
      </c>
      <c r="BN121" s="236">
        <f>BO121+BQ121</f>
        <v/>
      </c>
      <c r="BO121" s="236" t="n">
        <v>0</v>
      </c>
      <c r="BP121" s="15" t="n"/>
      <c r="BQ121" s="15" t="n"/>
      <c r="BR121" s="15" t="n"/>
      <c r="BS121" s="15" t="n"/>
      <c r="BT121" s="15" t="n"/>
      <c r="BU121" s="236" t="n"/>
      <c r="BV121" s="241" t="n"/>
    </row>
    <row customFormat="1" customHeight="1" ht="15" r="122" s="15">
      <c r="A122" s="322" t="n"/>
      <c r="B122" s="298" t="inlineStr">
        <is>
          <t>K170754010</t>
        </is>
      </c>
      <c r="C122" s="298" t="inlineStr">
        <is>
          <t>K170754010</t>
        </is>
      </c>
      <c r="D122" s="298" t="n"/>
      <c r="E122" s="250" t="inlineStr">
        <is>
          <t>K170754010</t>
        </is>
      </c>
      <c r="F122" s="250" t="inlineStr">
        <is>
          <t>K170754010</t>
        </is>
      </c>
      <c r="G122" s="250" t="inlineStr">
        <is>
          <t>K170754010</t>
        </is>
      </c>
      <c r="H122" s="250" t="inlineStr">
        <is>
          <t>K170754010</t>
        </is>
      </c>
      <c r="I122" s="250" t="inlineStr">
        <is>
          <t>K170754010</t>
        </is>
      </c>
      <c r="J122" s="250" t="inlineStr">
        <is>
          <t>K170754010</t>
        </is>
      </c>
      <c r="K122" s="284" t="n">
        <v>1070504679</v>
      </c>
      <c r="L122" s="250" t="n">
        <v>1070504679</v>
      </c>
      <c r="M122" s="230" t="n">
        <v>1070504679</v>
      </c>
      <c r="N122" s="230" t="n">
        <v>1070504679</v>
      </c>
      <c r="O122" s="230" t="n">
        <v>1070504679</v>
      </c>
      <c r="P122" s="230" t="n">
        <v>1070504679</v>
      </c>
      <c r="Q122" s="230" t="n">
        <v>1070504679</v>
      </c>
      <c r="R122" s="230" t="n">
        <v>1070504679</v>
      </c>
      <c r="S122" s="230" t="n">
        <v>1070504679</v>
      </c>
      <c r="T122" s="284" t="n">
        <v>1070504679</v>
      </c>
      <c r="U122" s="95" t="n"/>
      <c r="V122" s="95" t="n"/>
      <c r="W122" s="285" t="inlineStr">
        <is>
          <t>DARIUS</t>
        </is>
      </c>
      <c r="X122" s="285" t="inlineStr">
        <is>
          <t>INDIGO</t>
        </is>
      </c>
      <c r="Y122" s="298" t="inlineStr">
        <is>
          <t>HELLAS COTTON</t>
        </is>
      </c>
      <c r="Z122" s="272" t="inlineStr">
        <is>
          <t>INDIGO JERSEY</t>
        </is>
      </c>
      <c r="AA122" s="272" t="n"/>
      <c r="AB122" s="286" t="inlineStr">
        <is>
          <t>-</t>
        </is>
      </c>
      <c r="AC122" s="285" t="n">
        <v>1</v>
      </c>
      <c r="AD122" s="285" t="inlineStr">
        <is>
          <t>T-SHIRT</t>
        </is>
      </c>
      <c r="AE122" s="287" t="inlineStr">
        <is>
          <t>MEN</t>
        </is>
      </c>
      <c r="AF122" s="286" t="inlineStr">
        <is>
          <t>NEW POWER</t>
        </is>
      </c>
      <c r="AG122" s="286" t="inlineStr">
        <is>
          <t>ALEXANDROS</t>
        </is>
      </c>
      <c r="AH122" s="286" t="inlineStr">
        <is>
          <t>Vendor</t>
        </is>
      </c>
      <c r="AI122" s="288" t="n"/>
      <c r="AJ122" s="289" t="n">
        <v>200</v>
      </c>
      <c r="AK122" s="290" t="inlineStr">
        <is>
          <t>6W</t>
        </is>
      </c>
      <c r="AL122" s="286" t="n"/>
      <c r="AM122" s="291" t="n">
        <v>6</v>
      </c>
      <c r="AN122" s="292" t="n">
        <v>150</v>
      </c>
      <c r="AO122" s="291" t="n">
        <v>6</v>
      </c>
      <c r="AP122" s="292" t="n">
        <v>150</v>
      </c>
      <c r="AQ122" s="291" t="n">
        <v>6</v>
      </c>
      <c r="AR122" s="291" t="n">
        <v>6</v>
      </c>
      <c r="AS122" s="291" t="n">
        <v>6</v>
      </c>
      <c r="AT122" s="291" t="n">
        <v>14</v>
      </c>
      <c r="AU122" s="292" t="inlineStr">
        <is>
          <t>wait</t>
        </is>
      </c>
      <c r="AV122" s="291" t="n">
        <v>33</v>
      </c>
      <c r="AW122" s="291" t="n">
        <v>100</v>
      </c>
      <c r="AX122" s="291" t="n">
        <v>48</v>
      </c>
      <c r="AY122" s="291" t="n">
        <v>54</v>
      </c>
      <c r="AZ122" s="291" t="n">
        <v>59</v>
      </c>
      <c r="BA122" s="291" t="n">
        <v>59</v>
      </c>
      <c r="BB122" s="291" t="n">
        <v>74</v>
      </c>
      <c r="BC122" s="293" t="inlineStr">
        <is>
          <t>cx</t>
        </is>
      </c>
      <c r="BD122" s="293" t="n">
        <v>0</v>
      </c>
      <c r="BE122" s="269" t="n"/>
      <c r="BF122" s="269" t="inlineStr">
        <is>
          <t>Not Organic!</t>
        </is>
      </c>
      <c r="BG122" s="313">
        <f>(BD122*AL122)*1.03</f>
        <v/>
      </c>
      <c r="BH122" s="236" t="n"/>
      <c r="BI122" s="241" t="inlineStr">
        <is>
          <t>x</t>
        </is>
      </c>
      <c r="BJ122" s="236" t="n"/>
      <c r="BK122" s="241" t="n"/>
      <c r="BL122" s="236" t="n"/>
      <c r="BM122" s="313">
        <f>(BN122*AL122)*1.03</f>
        <v/>
      </c>
      <c r="BN122" s="236">
        <f>BO122+BQ122</f>
        <v/>
      </c>
      <c r="BO122" s="236" t="n">
        <v>0</v>
      </c>
      <c r="BP122" s="15" t="n"/>
      <c r="BQ122" s="15" t="n"/>
      <c r="BR122" s="15" t="n"/>
      <c r="BS122" s="15" t="n"/>
      <c r="BT122" s="15" t="n"/>
      <c r="BU122" s="236" t="n"/>
      <c r="BV122" s="241" t="n"/>
    </row>
    <row customFormat="1" customHeight="1" ht="15" r="123" s="15">
      <c r="A123" s="321" t="n"/>
      <c r="B123" s="250" t="inlineStr">
        <is>
          <t>K999954011</t>
        </is>
      </c>
      <c r="C123" s="315" t="inlineStr">
        <is>
          <t>NO SO</t>
        </is>
      </c>
      <c r="D123" s="250" t="n"/>
      <c r="E123" s="250" t="inlineStr">
        <is>
          <t>K999954011</t>
        </is>
      </c>
      <c r="F123" s="250" t="inlineStr">
        <is>
          <t>K999954011</t>
        </is>
      </c>
      <c r="G123" s="250" t="inlineStr">
        <is>
          <t>K999954011</t>
        </is>
      </c>
      <c r="H123" s="300" t="e">
        <v>#N/A</v>
      </c>
      <c r="I123" s="300" t="e">
        <v>#N/A</v>
      </c>
      <c r="J123" s="300" t="e">
        <v>#N/A</v>
      </c>
      <c r="K123" s="230" t="n">
        <v>1070504375</v>
      </c>
      <c r="L123" s="250" t="n">
        <v>1070504375</v>
      </c>
      <c r="M123" s="230" t="n">
        <v>1070504375</v>
      </c>
      <c r="N123" s="230" t="n">
        <v>1070504375</v>
      </c>
      <c r="O123" s="230" t="n">
        <v>1070504375</v>
      </c>
      <c r="P123" s="230" t="n">
        <v>1070504375</v>
      </c>
      <c r="Q123" s="301" t="e">
        <v>#N/A</v>
      </c>
      <c r="R123" s="301" t="e">
        <v>#N/A</v>
      </c>
      <c r="S123" s="301" t="e">
        <v>#N/A</v>
      </c>
      <c r="T123" s="315" t="inlineStr">
        <is>
          <t>NO SO</t>
        </is>
      </c>
      <c r="U123" s="237" t="n"/>
      <c r="V123" s="237" t="inlineStr">
        <is>
          <t>C/O AW16</t>
        </is>
      </c>
      <c r="W123" s="228" t="inlineStr">
        <is>
          <t>DARIUS</t>
        </is>
      </c>
      <c r="X123" s="228" t="inlineStr">
        <is>
          <t>BLACK</t>
        </is>
      </c>
      <c r="Y123" s="250" t="inlineStr">
        <is>
          <t>HELLAS COTTON</t>
        </is>
      </c>
      <c r="Z123" s="250" t="inlineStr">
        <is>
          <t>JERSEY</t>
        </is>
      </c>
      <c r="AA123" s="250" t="n"/>
      <c r="AB123" s="226" t="inlineStr">
        <is>
          <t>ROYAL CORE</t>
        </is>
      </c>
      <c r="AC123" s="228" t="inlineStr">
        <is>
          <t>Core</t>
        </is>
      </c>
      <c r="AD123" s="228" t="inlineStr">
        <is>
          <t>T-SHIRT</t>
        </is>
      </c>
      <c r="AE123" s="238" t="inlineStr">
        <is>
          <t>MEN</t>
        </is>
      </c>
      <c r="AF123" s="239" t="inlineStr">
        <is>
          <t>NEW POWER</t>
        </is>
      </c>
      <c r="AG123" s="239" t="n"/>
      <c r="AH123" s="306" t="inlineStr">
        <is>
          <t>Vendor</t>
        </is>
      </c>
      <c r="AI123" s="229" t="n"/>
      <c r="AJ123" s="257" t="n">
        <v>200</v>
      </c>
      <c r="AK123" s="240" t="inlineStr">
        <is>
          <t>6W</t>
        </is>
      </c>
      <c r="AL123" s="226" t="inlineStr">
        <is>
          <t>-</t>
        </is>
      </c>
      <c r="AM123" s="267" t="n"/>
      <c r="AN123" s="277" t="n">
        <v>0</v>
      </c>
      <c r="AO123" s="267" t="n"/>
      <c r="AP123" s="277" t="n">
        <v>0</v>
      </c>
      <c r="AQ123" s="267" t="n"/>
      <c r="AR123" s="267" t="n"/>
      <c r="AS123" s="267" t="n">
        <v>0</v>
      </c>
      <c r="AT123" s="267" t="n">
        <v>0</v>
      </c>
      <c r="AU123" s="277" t="inlineStr">
        <is>
          <t>wait</t>
        </is>
      </c>
      <c r="AV123" s="267" t="n">
        <v>0</v>
      </c>
      <c r="AW123" s="267" t="inlineStr">
        <is>
          <t>wait</t>
        </is>
      </c>
      <c r="AX123" s="267" t="n">
        <v>0</v>
      </c>
      <c r="AY123" s="267" t="n">
        <v>0</v>
      </c>
      <c r="AZ123" s="267" t="n">
        <v>0</v>
      </c>
      <c r="BA123" s="267" t="n">
        <v>0</v>
      </c>
      <c r="BB123" s="267" t="n">
        <v>0</v>
      </c>
      <c r="BC123" s="302" t="n">
        <v>0</v>
      </c>
      <c r="BD123" s="269">
        <f>BC123</f>
        <v/>
      </c>
      <c r="BE123" s="269" t="n">
        <v>77</v>
      </c>
      <c r="BF123" s="269" t="n"/>
      <c r="BG123" s="313">
        <f>(BD123*AL123)*1.03</f>
        <v/>
      </c>
      <c r="BH123" s="236" t="n"/>
      <c r="BI123" s="241" t="inlineStr">
        <is>
          <t>x</t>
        </is>
      </c>
      <c r="BJ123" s="236" t="n"/>
      <c r="BK123" s="241" t="n"/>
      <c r="BL123" s="236" t="n"/>
      <c r="BM123" s="313">
        <f>(BN123*AL123)*1.03</f>
        <v/>
      </c>
      <c r="BN123" s="236">
        <f>BO123+BQ123</f>
        <v/>
      </c>
      <c r="BO123" s="236" t="n">
        <v>0</v>
      </c>
      <c r="BP123" s="15" t="n"/>
      <c r="BQ123" s="15" t="n"/>
      <c r="BR123" s="15" t="n"/>
      <c r="BS123" s="15" t="n"/>
      <c r="BT123" s="15" t="n"/>
      <c r="BU123" s="236" t="n"/>
      <c r="BV123" s="241" t="n"/>
    </row>
    <row customFormat="1" customHeight="1" ht="15" r="124" s="15">
      <c r="A124" s="321" t="n"/>
      <c r="B124" s="250" t="inlineStr">
        <is>
          <t>K999954003</t>
        </is>
      </c>
      <c r="C124" s="314" t="inlineStr">
        <is>
          <t>K170154010</t>
        </is>
      </c>
      <c r="D124" s="250" t="n"/>
      <c r="E124" s="300" t="e">
        <v>#N/A</v>
      </c>
      <c r="F124" s="300" t="e">
        <v>#N/A</v>
      </c>
      <c r="G124" s="300" t="e">
        <v>#N/A</v>
      </c>
      <c r="H124" s="300" t="e">
        <v>#N/A</v>
      </c>
      <c r="I124" s="300" t="e">
        <v>#N/A</v>
      </c>
      <c r="J124" s="300" t="e">
        <v>#N/A</v>
      </c>
      <c r="K124" s="230" t="n">
        <v>1070504492</v>
      </c>
      <c r="L124" s="250" t="n">
        <v>1070504492</v>
      </c>
      <c r="M124" s="230" t="n">
        <v>1070504492</v>
      </c>
      <c r="N124" s="230" t="n">
        <v>1070504492</v>
      </c>
      <c r="O124" s="230" t="n">
        <v>1070504492</v>
      </c>
      <c r="P124" s="230" t="n">
        <v>1070504492</v>
      </c>
      <c r="Q124" s="230" t="n">
        <v>1070504492</v>
      </c>
      <c r="R124" s="230" t="n">
        <v>1070504492</v>
      </c>
      <c r="S124" s="230" t="n">
        <v>1070504492</v>
      </c>
      <c r="T124" s="230" t="n">
        <v>1070504492</v>
      </c>
      <c r="U124" s="237" t="inlineStr">
        <is>
          <t>MAW</t>
        </is>
      </c>
      <c r="V124" s="237" t="inlineStr">
        <is>
          <t>C/O SS17</t>
        </is>
      </c>
      <c r="W124" s="237" t="inlineStr">
        <is>
          <t>DARIUS</t>
        </is>
      </c>
      <c r="X124" s="228" t="inlineStr">
        <is>
          <t>KINGS OF INDIGO WHITE</t>
        </is>
      </c>
      <c r="Y124" s="250" t="inlineStr">
        <is>
          <t>HELLAS COTTON</t>
        </is>
      </c>
      <c r="Z124" s="250" t="inlineStr">
        <is>
          <t>JERSEY</t>
        </is>
      </c>
      <c r="AA124" s="250" t="n"/>
      <c r="AB124" s="247" t="inlineStr">
        <is>
          <t>ROYAL CORE</t>
        </is>
      </c>
      <c r="AC124" s="228" t="inlineStr">
        <is>
          <t>Core</t>
        </is>
      </c>
      <c r="AD124" s="237" t="inlineStr">
        <is>
          <t>T-SHIRT</t>
        </is>
      </c>
      <c r="AE124" s="238" t="inlineStr">
        <is>
          <t>MEN</t>
        </is>
      </c>
      <c r="AF124" s="242" t="inlineStr">
        <is>
          <t>NEW POWER</t>
        </is>
      </c>
      <c r="AG124" s="242" t="n"/>
      <c r="AH124" s="246" t="inlineStr">
        <is>
          <t>Vendor</t>
        </is>
      </c>
      <c r="AI124" s="229" t="n"/>
      <c r="AJ124" s="257" t="n">
        <v>200</v>
      </c>
      <c r="AK124" s="240" t="inlineStr">
        <is>
          <t>6W</t>
        </is>
      </c>
      <c r="AL124" s="226" t="inlineStr">
        <is>
          <t>-</t>
        </is>
      </c>
      <c r="AM124" s="267" t="n">
        <v>16</v>
      </c>
      <c r="AN124" s="277" t="n">
        <v>150</v>
      </c>
      <c r="AO124" s="267" t="n">
        <v>16</v>
      </c>
      <c r="AP124" s="277" t="n">
        <v>150</v>
      </c>
      <c r="AQ124" s="267" t="n">
        <v>16</v>
      </c>
      <c r="AR124" s="267" t="n">
        <v>16</v>
      </c>
      <c r="AS124" s="267" t="n">
        <v>16</v>
      </c>
      <c r="AT124" s="267" t="n">
        <v>16</v>
      </c>
      <c r="AU124" s="277" t="inlineStr">
        <is>
          <t>wait</t>
        </is>
      </c>
      <c r="AV124" s="267" t="n">
        <v>26</v>
      </c>
      <c r="AW124" s="267" t="inlineStr">
        <is>
          <t>wait</t>
        </is>
      </c>
      <c r="AX124" s="267" t="n">
        <v>26</v>
      </c>
      <c r="AY124" s="267" t="n">
        <v>26</v>
      </c>
      <c r="AZ124" s="267" t="n">
        <v>32</v>
      </c>
      <c r="BA124" s="267" t="n">
        <v>32</v>
      </c>
      <c r="BB124" s="267" t="n">
        <v>139</v>
      </c>
      <c r="BC124" s="302" t="n">
        <v>199</v>
      </c>
      <c r="BD124" s="269">
        <f>BC124</f>
        <v/>
      </c>
      <c r="BE124" s="269" t="n">
        <v>70</v>
      </c>
      <c r="BF124" s="269" t="n"/>
      <c r="BG124" s="313">
        <f>(BD124*AL124)*1.03</f>
        <v/>
      </c>
      <c r="BH124" s="236" t="n"/>
      <c r="BI124" s="241" t="inlineStr">
        <is>
          <t>x</t>
        </is>
      </c>
      <c r="BJ124" s="236" t="n"/>
      <c r="BK124" s="236" t="n"/>
      <c r="BL124" s="236" t="inlineStr">
        <is>
          <t>BUY MORE INSEASON MARKETING??</t>
        </is>
      </c>
      <c r="BM124" s="313">
        <f>(BN124*AL124)*1.03</f>
        <v/>
      </c>
      <c r="BN124" s="236">
        <f>BO124+BQ124</f>
        <v/>
      </c>
      <c r="BO124" s="236" t="n">
        <v>280</v>
      </c>
      <c r="BP124" s="15" t="n"/>
      <c r="BQ124" s="15" t="n"/>
      <c r="BR124" s="15" t="n"/>
      <c r="BS124" s="15" t="n"/>
      <c r="BT124" s="15" t="n"/>
      <c r="BU124" s="236" t="n"/>
      <c r="BV124" s="241" t="n"/>
    </row>
    <row customFormat="1" customHeight="1" ht="15" r="125" s="15">
      <c r="A125" s="322" t="n"/>
      <c r="B125" s="298" t="inlineStr">
        <is>
          <t>K170754011</t>
        </is>
      </c>
      <c r="C125" s="315" t="inlineStr">
        <is>
          <t>CXLD</t>
        </is>
      </c>
      <c r="D125" s="298" t="n"/>
      <c r="E125" s="300" t="e">
        <v>#N/A</v>
      </c>
      <c r="F125" s="300" t="e">
        <v>#N/A</v>
      </c>
      <c r="G125" s="300" t="e">
        <v>#N/A</v>
      </c>
      <c r="H125" s="300" t="e">
        <v>#N/A</v>
      </c>
      <c r="I125" s="300" t="e">
        <v>#N/A</v>
      </c>
      <c r="J125" s="300" t="e">
        <v>#N/A</v>
      </c>
      <c r="K125" s="284" t="n">
        <v>1070504374</v>
      </c>
      <c r="L125" s="250" t="n">
        <v>1070504489</v>
      </c>
      <c r="M125" s="230" t="n">
        <v>1070504489</v>
      </c>
      <c r="N125" s="230" t="n">
        <v>1070504489</v>
      </c>
      <c r="O125" s="230" t="n">
        <v>1070504489</v>
      </c>
      <c r="P125" s="230" t="n">
        <v>1070504489</v>
      </c>
      <c r="Q125" s="301" t="e">
        <v>#N/A</v>
      </c>
      <c r="R125" s="301" t="e">
        <v>#N/A</v>
      </c>
      <c r="S125" s="301" t="e">
        <v>#N/A</v>
      </c>
      <c r="T125" s="315" t="inlineStr">
        <is>
          <t>CXLD</t>
        </is>
      </c>
      <c r="U125" s="95" t="n"/>
      <c r="V125" s="95" t="inlineStr">
        <is>
          <t>C/O SS17</t>
        </is>
      </c>
      <c r="W125" s="285" t="inlineStr">
        <is>
          <t>DARIUS</t>
        </is>
      </c>
      <c r="X125" s="285" t="inlineStr">
        <is>
          <t>WHITE</t>
        </is>
      </c>
      <c r="Y125" s="298" t="inlineStr">
        <is>
          <t>HELLAS COTTON</t>
        </is>
      </c>
      <c r="Z125" s="272" t="inlineStr">
        <is>
          <t>JERSEY</t>
        </is>
      </c>
      <c r="AA125" s="272" t="n"/>
      <c r="AB125" s="286" t="inlineStr">
        <is>
          <t>ROYAL CORE</t>
        </is>
      </c>
      <c r="AC125" s="285" t="inlineStr">
        <is>
          <t>Core</t>
        </is>
      </c>
      <c r="AD125" s="285" t="inlineStr">
        <is>
          <t>T-SHIRT</t>
        </is>
      </c>
      <c r="AE125" s="287" t="inlineStr">
        <is>
          <t>MEN</t>
        </is>
      </c>
      <c r="AF125" s="286" t="inlineStr">
        <is>
          <t>NEW POWER</t>
        </is>
      </c>
      <c r="AG125" s="286" t="n"/>
      <c r="AH125" s="286" t="inlineStr">
        <is>
          <t>Vendor</t>
        </is>
      </c>
      <c r="AI125" s="288" t="n"/>
      <c r="AJ125" s="289" t="n">
        <v>200</v>
      </c>
      <c r="AK125" s="290" t="inlineStr">
        <is>
          <t>6W</t>
        </is>
      </c>
      <c r="AL125" s="286" t="inlineStr">
        <is>
          <t>-</t>
        </is>
      </c>
      <c r="AM125" s="291" t="n"/>
      <c r="AN125" s="292" t="n">
        <v>0</v>
      </c>
      <c r="AO125" s="291" t="n"/>
      <c r="AP125" s="292" t="n">
        <v>0</v>
      </c>
      <c r="AQ125" s="291" t="n"/>
      <c r="AR125" s="291" t="n"/>
      <c r="AS125" s="291" t="n">
        <v>0</v>
      </c>
      <c r="AT125" s="291" t="n">
        <v>0</v>
      </c>
      <c r="AU125" s="292" t="inlineStr">
        <is>
          <t>wait</t>
        </is>
      </c>
      <c r="AV125" s="291" t="n">
        <v>0</v>
      </c>
      <c r="AW125" s="291" t="inlineStr">
        <is>
          <t>wait</t>
        </is>
      </c>
      <c r="AX125" s="291" t="n">
        <v>0</v>
      </c>
      <c r="AY125" s="291" t="n">
        <v>0</v>
      </c>
      <c r="AZ125" s="291" t="n">
        <v>0</v>
      </c>
      <c r="BA125" s="291" t="n">
        <v>0</v>
      </c>
      <c r="BB125" s="291" t="n">
        <v>0</v>
      </c>
      <c r="BC125" s="293" t="n">
        <v>0</v>
      </c>
      <c r="BD125" s="293">
        <f>BC125</f>
        <v/>
      </c>
      <c r="BE125" s="269" t="n"/>
      <c r="BF125" s="269" t="inlineStr">
        <is>
          <t>OLD version!</t>
        </is>
      </c>
      <c r="BG125" s="313">
        <f>(BD125*AL125)*1.03</f>
        <v/>
      </c>
      <c r="BH125" s="236" t="n"/>
      <c r="BI125" s="241" t="inlineStr">
        <is>
          <t>x</t>
        </is>
      </c>
      <c r="BJ125" s="236" t="n"/>
      <c r="BK125" s="241" t="n"/>
      <c r="BL125" s="236" t="n"/>
      <c r="BM125" s="313">
        <f>(BN125*AL125)*1.03</f>
        <v/>
      </c>
      <c r="BN125" s="236">
        <f>BO125+BQ125</f>
        <v/>
      </c>
      <c r="BO125" s="236" t="n">
        <v>0</v>
      </c>
      <c r="BP125" s="15" t="n"/>
      <c r="BQ125" s="15" t="n"/>
      <c r="BR125" s="15" t="n"/>
      <c r="BS125" s="15" t="n"/>
      <c r="BT125" s="15" t="n"/>
      <c r="BU125" s="236" t="n"/>
      <c r="BV125" s="241" t="n"/>
    </row>
    <row customFormat="1" customHeight="1" ht="15" r="126" s="15">
      <c r="A126" s="321" t="n"/>
      <c r="B126" s="250" t="inlineStr">
        <is>
          <t>K999954010</t>
        </is>
      </c>
      <c r="C126" s="315" t="inlineStr">
        <is>
          <t>NO SO</t>
        </is>
      </c>
      <c r="D126" s="250" t="n"/>
      <c r="E126" s="250" t="inlineStr">
        <is>
          <t>K999954010</t>
        </is>
      </c>
      <c r="F126" s="250" t="inlineStr">
        <is>
          <t>K999954010</t>
        </is>
      </c>
      <c r="G126" s="250" t="inlineStr">
        <is>
          <t>K999954010</t>
        </is>
      </c>
      <c r="H126" s="300" t="e">
        <v>#N/A</v>
      </c>
      <c r="I126" s="300" t="e">
        <v>#N/A</v>
      </c>
      <c r="J126" s="300" t="e">
        <v>#N/A</v>
      </c>
      <c r="K126" s="301" t="n">
        <v>1070504489</v>
      </c>
      <c r="L126" s="250" t="n">
        <v>1070504374</v>
      </c>
      <c r="M126" s="230" t="n">
        <v>1070504374</v>
      </c>
      <c r="N126" s="230" t="n">
        <v>1070504374</v>
      </c>
      <c r="O126" s="230" t="n">
        <v>1070504374</v>
      </c>
      <c r="P126" s="230" t="n">
        <v>1070504374</v>
      </c>
      <c r="Q126" s="301" t="e">
        <v>#N/A</v>
      </c>
      <c r="R126" s="301" t="e">
        <v>#N/A</v>
      </c>
      <c r="S126" s="301" t="e">
        <v>#N/A</v>
      </c>
      <c r="T126" s="315" t="inlineStr">
        <is>
          <t>NO SO</t>
        </is>
      </c>
      <c r="U126" s="237" t="n"/>
      <c r="V126" s="237" t="inlineStr">
        <is>
          <t>C/O AW16</t>
        </is>
      </c>
      <c r="W126" s="228" t="inlineStr">
        <is>
          <t>DARIUS</t>
        </is>
      </c>
      <c r="X126" s="228" t="inlineStr">
        <is>
          <t>WHITE</t>
        </is>
      </c>
      <c r="Y126" s="250" t="inlineStr">
        <is>
          <t>HELLAS COTTON</t>
        </is>
      </c>
      <c r="Z126" s="250" t="inlineStr">
        <is>
          <t>JERSEY</t>
        </is>
      </c>
      <c r="AA126" s="250" t="n"/>
      <c r="AB126" s="226" t="inlineStr">
        <is>
          <t>ROYAL CORE</t>
        </is>
      </c>
      <c r="AC126" s="228" t="inlineStr">
        <is>
          <t>Core</t>
        </is>
      </c>
      <c r="AD126" s="228" t="inlineStr">
        <is>
          <t>T-SHIRT</t>
        </is>
      </c>
      <c r="AE126" s="238" t="inlineStr">
        <is>
          <t>MEN</t>
        </is>
      </c>
      <c r="AF126" s="239" t="inlineStr">
        <is>
          <t>NEW POWER</t>
        </is>
      </c>
      <c r="AG126" s="239" t="n"/>
      <c r="AH126" s="306" t="inlineStr">
        <is>
          <t>Vendor</t>
        </is>
      </c>
      <c r="AI126" s="229" t="n"/>
      <c r="AJ126" s="257" t="n">
        <v>200</v>
      </c>
      <c r="AK126" s="240" t="inlineStr">
        <is>
          <t>6W</t>
        </is>
      </c>
      <c r="AL126" s="226" t="inlineStr">
        <is>
          <t>-</t>
        </is>
      </c>
      <c r="AM126" s="267" t="n"/>
      <c r="AN126" s="277" t="n">
        <v>0</v>
      </c>
      <c r="AO126" s="267" t="n"/>
      <c r="AP126" s="277" t="n">
        <v>0</v>
      </c>
      <c r="AQ126" s="267" t="n"/>
      <c r="AR126" s="267" t="n"/>
      <c r="AS126" s="267" t="n">
        <v>0</v>
      </c>
      <c r="AT126" s="267" t="n">
        <v>0</v>
      </c>
      <c r="AU126" s="277" t="inlineStr">
        <is>
          <t>wait</t>
        </is>
      </c>
      <c r="AV126" s="267" t="n">
        <v>0</v>
      </c>
      <c r="AW126" s="267" t="inlineStr">
        <is>
          <t>wait</t>
        </is>
      </c>
      <c r="AX126" s="267" t="n">
        <v>0</v>
      </c>
      <c r="AY126" s="267" t="n">
        <v>0</v>
      </c>
      <c r="AZ126" s="267" t="n">
        <v>0</v>
      </c>
      <c r="BA126" s="267" t="n">
        <v>0</v>
      </c>
      <c r="BB126" s="267" t="n">
        <v>0</v>
      </c>
      <c r="BC126" s="302" t="n">
        <v>0</v>
      </c>
      <c r="BD126" s="269">
        <f>BC126</f>
        <v/>
      </c>
      <c r="BE126" s="269" t="n">
        <v>196</v>
      </c>
      <c r="BF126" s="269" t="n"/>
      <c r="BG126" s="313">
        <f>(BD126*AL126)*1.03</f>
        <v/>
      </c>
      <c r="BH126" s="236" t="n"/>
      <c r="BI126" s="241" t="inlineStr">
        <is>
          <t>x</t>
        </is>
      </c>
      <c r="BJ126" s="236" t="n"/>
      <c r="BK126" s="241" t="n"/>
      <c r="BL126" s="236" t="n"/>
      <c r="BM126" s="313">
        <f>(BN126*AL126)*1.03</f>
        <v/>
      </c>
      <c r="BN126" s="236">
        <f>BO126+BQ126</f>
        <v/>
      </c>
      <c r="BO126" s="236" t="n">
        <v>0</v>
      </c>
      <c r="BP126" s="15" t="n"/>
      <c r="BQ126" s="15" t="n"/>
      <c r="BR126" s="15" t="n"/>
      <c r="BS126" s="15" t="n"/>
      <c r="BT126" s="15" t="n"/>
      <c r="BU126" s="236" t="n"/>
      <c r="BV126" s="241" t="n"/>
    </row>
    <row customFormat="1" customHeight="1" ht="15" r="127" s="15">
      <c r="A127" s="321" t="n"/>
      <c r="B127" s="250" t="inlineStr">
        <is>
          <t>K999954000</t>
        </is>
      </c>
      <c r="C127" s="314" t="inlineStr">
        <is>
          <t>K170154000</t>
        </is>
      </c>
      <c r="D127" s="250" t="n"/>
      <c r="E127" s="300" t="e">
        <v>#N/A</v>
      </c>
      <c r="F127" s="300" t="e">
        <v>#N/A</v>
      </c>
      <c r="G127" s="300" t="e">
        <v>#N/A</v>
      </c>
      <c r="H127" s="300" t="e">
        <v>#N/A</v>
      </c>
      <c r="I127" s="300" t="e">
        <v>#N/A</v>
      </c>
      <c r="J127" s="300" t="e">
        <v>#N/A</v>
      </c>
      <c r="K127" s="230" t="n">
        <v>1070504486</v>
      </c>
      <c r="L127" s="250" t="n">
        <v>1070504486</v>
      </c>
      <c r="M127" s="230" t="n">
        <v>1070504486</v>
      </c>
      <c r="N127" s="230" t="n">
        <v>1070504486</v>
      </c>
      <c r="O127" s="230" t="n">
        <v>1070504486</v>
      </c>
      <c r="P127" s="230" t="n">
        <v>1070504486</v>
      </c>
      <c r="Q127" s="230" t="n">
        <v>1070504486</v>
      </c>
      <c r="R127" s="301" t="e">
        <v>#N/A</v>
      </c>
      <c r="S127" s="301" t="e">
        <v>#N/A</v>
      </c>
      <c r="T127" s="230" t="n">
        <v>1070504486</v>
      </c>
      <c r="U127" s="237" t="n"/>
      <c r="V127" s="237" t="inlineStr">
        <is>
          <t>C/O SS17</t>
        </is>
      </c>
      <c r="W127" s="228" t="inlineStr">
        <is>
          <t>DARIUS 2-PACK</t>
        </is>
      </c>
      <c r="X127" s="228" t="inlineStr">
        <is>
          <t>WHITE</t>
        </is>
      </c>
      <c r="Y127" s="250" t="inlineStr">
        <is>
          <t>HELLAS COTTON</t>
        </is>
      </c>
      <c r="Z127" s="250" t="inlineStr">
        <is>
          <t>JERSEY</t>
        </is>
      </c>
      <c r="AA127" s="250" t="n"/>
      <c r="AB127" s="226" t="inlineStr">
        <is>
          <t>ROYAL CORE</t>
        </is>
      </c>
      <c r="AC127" s="228" t="inlineStr">
        <is>
          <t>Core</t>
        </is>
      </c>
      <c r="AD127" s="228" t="inlineStr">
        <is>
          <t>T-SHIRT</t>
        </is>
      </c>
      <c r="AE127" s="238" t="inlineStr">
        <is>
          <t>MEN</t>
        </is>
      </c>
      <c r="AF127" s="239" t="inlineStr">
        <is>
          <t>NEW POWER</t>
        </is>
      </c>
      <c r="AG127" s="239" t="n"/>
      <c r="AH127" s="306" t="inlineStr">
        <is>
          <t>Vendor</t>
        </is>
      </c>
      <c r="AI127" s="229" t="n"/>
      <c r="AJ127" s="257" t="n">
        <v>200</v>
      </c>
      <c r="AK127" s="240" t="inlineStr">
        <is>
          <t>6W</t>
        </is>
      </c>
      <c r="AL127" s="226" t="inlineStr">
        <is>
          <t>-</t>
        </is>
      </c>
      <c r="AM127" s="267" t="n"/>
      <c r="AN127" s="277" t="inlineStr">
        <is>
          <t>check stock</t>
        </is>
      </c>
      <c r="AO127" s="267" t="n"/>
      <c r="AP127" s="277" t="inlineStr">
        <is>
          <t>check stock</t>
        </is>
      </c>
      <c r="AQ127" s="267" t="n"/>
      <c r="AR127" s="267" t="n">
        <v>6</v>
      </c>
      <c r="AS127" s="267" t="n">
        <v>6</v>
      </c>
      <c r="AT127" s="267" t="n">
        <v>6</v>
      </c>
      <c r="AU127" s="277" t="inlineStr">
        <is>
          <t>wait</t>
        </is>
      </c>
      <c r="AV127" s="267" t="n">
        <v>6</v>
      </c>
      <c r="AW127" s="267" t="inlineStr">
        <is>
          <t>wait</t>
        </is>
      </c>
      <c r="AX127" s="267" t="n">
        <v>10</v>
      </c>
      <c r="AY127" s="267" t="n">
        <v>14</v>
      </c>
      <c r="AZ127" s="267" t="n">
        <v>14</v>
      </c>
      <c r="BA127" s="267" t="n">
        <v>14</v>
      </c>
      <c r="BB127" s="267" t="n">
        <v>14</v>
      </c>
      <c r="BC127" s="302" t="n">
        <v>14</v>
      </c>
      <c r="BD127" s="269">
        <f>BC127</f>
        <v/>
      </c>
      <c r="BE127" s="269" t="n">
        <v>29</v>
      </c>
      <c r="BF127" s="269" t="inlineStr">
        <is>
          <t>check stock</t>
        </is>
      </c>
      <c r="BG127" s="313">
        <f>(BD127*AL127)*1.03</f>
        <v/>
      </c>
      <c r="BH127" s="236" t="n"/>
      <c r="BI127" s="241" t="inlineStr">
        <is>
          <t>x</t>
        </is>
      </c>
      <c r="BJ127" s="236" t="n"/>
      <c r="BK127" s="241" t="n"/>
      <c r="BL127" s="236" t="n"/>
      <c r="BM127" s="313">
        <f>(BN127*AL127)*1.03</f>
        <v/>
      </c>
      <c r="BN127" s="236">
        <f>BO127+BQ127</f>
        <v/>
      </c>
      <c r="BO127" s="236" t="n">
        <v>200</v>
      </c>
      <c r="BP127" s="15" t="n"/>
      <c r="BQ127" s="15" t="n"/>
      <c r="BR127" s="15" t="n"/>
      <c r="BS127" s="15" t="n"/>
      <c r="BT127" s="15" t="n"/>
      <c r="BU127" s="236" t="n"/>
      <c r="BV127" s="241" t="n"/>
    </row>
    <row customFormat="1" customHeight="1" ht="15" r="128" s="15">
      <c r="A128" s="322" t="n"/>
      <c r="B128" s="298" t="inlineStr">
        <is>
          <t>K170754012</t>
        </is>
      </c>
      <c r="C128" s="315" t="inlineStr">
        <is>
          <t>CXLD</t>
        </is>
      </c>
      <c r="D128" s="298" t="n"/>
      <c r="E128" s="300" t="e">
        <v>#N/A</v>
      </c>
      <c r="F128" s="300" t="e">
        <v>#N/A</v>
      </c>
      <c r="G128" s="300" t="e">
        <v>#N/A</v>
      </c>
      <c r="H128" s="300" t="e">
        <v>#N/A</v>
      </c>
      <c r="I128" s="300" t="e">
        <v>#N/A</v>
      </c>
      <c r="J128" s="300" t="e">
        <v>#N/A</v>
      </c>
      <c r="K128" s="284" t="n">
        <v>1070504490</v>
      </c>
      <c r="L128" s="250" t="n">
        <v>1070504490</v>
      </c>
      <c r="M128" s="230" t="n">
        <v>1070504490</v>
      </c>
      <c r="N128" s="230" t="n">
        <v>1070504490</v>
      </c>
      <c r="O128" s="230" t="n">
        <v>1070504490</v>
      </c>
      <c r="P128" s="230" t="n">
        <v>1070504490</v>
      </c>
      <c r="Q128" s="301" t="e">
        <v>#N/A</v>
      </c>
      <c r="R128" s="301" t="e">
        <v>#N/A</v>
      </c>
      <c r="S128" s="301" t="e">
        <v>#N/A</v>
      </c>
      <c r="T128" s="315" t="inlineStr">
        <is>
          <t>CXLD</t>
        </is>
      </c>
      <c r="U128" s="95" t="n"/>
      <c r="V128" s="95" t="inlineStr">
        <is>
          <t>C/O SS17</t>
        </is>
      </c>
      <c r="W128" s="285" t="inlineStr">
        <is>
          <t>DARIUS</t>
        </is>
      </c>
      <c r="X128" s="285" t="inlineStr">
        <is>
          <t>BLACK</t>
        </is>
      </c>
      <c r="Y128" s="298" t="inlineStr">
        <is>
          <t>HELLAS COTTON</t>
        </is>
      </c>
      <c r="Z128" s="298" t="inlineStr">
        <is>
          <t>NEW LIGHTER FABRIC</t>
        </is>
      </c>
      <c r="AA128" s="298" t="n"/>
      <c r="AB128" s="286" t="inlineStr">
        <is>
          <t>ROYAL CORE</t>
        </is>
      </c>
      <c r="AC128" s="285" t="inlineStr">
        <is>
          <t>Core</t>
        </is>
      </c>
      <c r="AD128" s="285" t="inlineStr">
        <is>
          <t>T-SHIRT</t>
        </is>
      </c>
      <c r="AE128" s="287" t="inlineStr">
        <is>
          <t>MEN</t>
        </is>
      </c>
      <c r="AF128" s="286" t="inlineStr">
        <is>
          <t>NEW POWER</t>
        </is>
      </c>
      <c r="AG128" s="286" t="n"/>
      <c r="AH128" s="286" t="inlineStr">
        <is>
          <t>Vendor</t>
        </is>
      </c>
      <c r="AI128" s="288" t="n"/>
      <c r="AJ128" s="289" t="n">
        <v>200</v>
      </c>
      <c r="AK128" s="290" t="inlineStr">
        <is>
          <t>6W</t>
        </is>
      </c>
      <c r="AL128" s="286" t="inlineStr">
        <is>
          <t>-</t>
        </is>
      </c>
      <c r="AM128" s="291" t="n"/>
      <c r="AN128" s="292" t="n">
        <v>0</v>
      </c>
      <c r="AO128" s="291" t="n"/>
      <c r="AP128" s="292" t="n">
        <v>0</v>
      </c>
      <c r="AQ128" s="291" t="n"/>
      <c r="AR128" s="291" t="n"/>
      <c r="AS128" s="291" t="n">
        <v>0</v>
      </c>
      <c r="AT128" s="291" t="n">
        <v>0</v>
      </c>
      <c r="AU128" s="292" t="inlineStr">
        <is>
          <t>wait</t>
        </is>
      </c>
      <c r="AV128" s="291" t="n">
        <v>0</v>
      </c>
      <c r="AW128" s="291" t="inlineStr">
        <is>
          <t>wait</t>
        </is>
      </c>
      <c r="AX128" s="291" t="n">
        <v>0</v>
      </c>
      <c r="AY128" s="291" t="n">
        <v>0</v>
      </c>
      <c r="AZ128" s="291" t="n">
        <v>0</v>
      </c>
      <c r="BA128" s="291" t="n">
        <v>0</v>
      </c>
      <c r="BB128" s="291" t="n">
        <v>0</v>
      </c>
      <c r="BC128" s="293" t="n">
        <v>0</v>
      </c>
      <c r="BD128" s="293">
        <f>BC128</f>
        <v/>
      </c>
      <c r="BE128" s="269" t="n"/>
      <c r="BF128" s="269" t="inlineStr">
        <is>
          <t>OLD version!</t>
        </is>
      </c>
      <c r="BG128" s="313">
        <f>(BD128*AL128)*1.03</f>
        <v/>
      </c>
      <c r="BH128" s="236" t="n"/>
      <c r="BI128" s="241" t="inlineStr">
        <is>
          <t>x</t>
        </is>
      </c>
      <c r="BJ128" s="236" t="n"/>
      <c r="BK128" s="236" t="n"/>
      <c r="BL128" s="236" t="n"/>
      <c r="BM128" s="313">
        <f>(BN128*AL128)*1.03</f>
        <v/>
      </c>
      <c r="BN128" s="236">
        <f>BO128+BQ128</f>
        <v/>
      </c>
      <c r="BO128" s="236" t="n">
        <v>0</v>
      </c>
      <c r="BP128" s="15" t="n"/>
      <c r="BQ128" s="15" t="n"/>
      <c r="BR128" s="15" t="n"/>
      <c r="BS128" s="15" t="n"/>
      <c r="BT128" s="15" t="n"/>
      <c r="BU128" s="236" t="n"/>
      <c r="BV128" s="236" t="n"/>
    </row>
    <row customFormat="1" customHeight="1" ht="15" r="129" s="15">
      <c r="A129" s="321" t="n"/>
      <c r="B129" s="250" t="inlineStr">
        <is>
          <t>K999954001</t>
        </is>
      </c>
      <c r="C129" s="314" t="inlineStr">
        <is>
          <t>K170154001</t>
        </is>
      </c>
      <c r="D129" s="250" t="n"/>
      <c r="E129" s="300" t="e">
        <v>#N/A</v>
      </c>
      <c r="F129" s="300" t="e">
        <v>#N/A</v>
      </c>
      <c r="G129" s="300" t="e">
        <v>#N/A</v>
      </c>
      <c r="H129" s="300" t="e">
        <v>#N/A</v>
      </c>
      <c r="I129" s="300" t="e">
        <v>#N/A</v>
      </c>
      <c r="J129" s="300" t="e">
        <v>#N/A</v>
      </c>
      <c r="K129" s="230" t="n">
        <v>1070504487</v>
      </c>
      <c r="L129" s="250" t="n">
        <v>1070504487</v>
      </c>
      <c r="M129" s="230" t="n">
        <v>1070504487</v>
      </c>
      <c r="N129" s="230" t="n">
        <v>1070504487</v>
      </c>
      <c r="O129" s="230" t="n">
        <v>1070504487</v>
      </c>
      <c r="P129" s="230" t="n">
        <v>1070504487</v>
      </c>
      <c r="Q129" s="301" t="e">
        <v>#N/A</v>
      </c>
      <c r="R129" s="301" t="e">
        <v>#N/A</v>
      </c>
      <c r="S129" s="301" t="e">
        <v>#N/A</v>
      </c>
      <c r="T129" s="230" t="n">
        <v>1070504487</v>
      </c>
      <c r="U129" s="237" t="n"/>
      <c r="V129" s="237" t="inlineStr">
        <is>
          <t>C/O SS17</t>
        </is>
      </c>
      <c r="W129" s="228" t="inlineStr">
        <is>
          <t>DARIUS 2-PACK</t>
        </is>
      </c>
      <c r="X129" s="228" t="inlineStr">
        <is>
          <t>BLACK</t>
        </is>
      </c>
      <c r="Y129" s="250" t="inlineStr">
        <is>
          <t>HELLAS COTTON</t>
        </is>
      </c>
      <c r="Z129" s="250" t="inlineStr">
        <is>
          <t>NEW LIGHTER FABRIC</t>
        </is>
      </c>
      <c r="AA129" s="250" t="n"/>
      <c r="AB129" s="226" t="inlineStr">
        <is>
          <t>ROYAL CORE</t>
        </is>
      </c>
      <c r="AC129" s="228" t="inlineStr">
        <is>
          <t>Core</t>
        </is>
      </c>
      <c r="AD129" s="228" t="inlineStr">
        <is>
          <t>T-SHIRT</t>
        </is>
      </c>
      <c r="AE129" s="238" t="inlineStr">
        <is>
          <t>MEN</t>
        </is>
      </c>
      <c r="AF129" s="239" t="inlineStr">
        <is>
          <t>NEW POWER</t>
        </is>
      </c>
      <c r="AG129" s="239" t="n"/>
      <c r="AH129" s="306" t="inlineStr">
        <is>
          <t>Vendor</t>
        </is>
      </c>
      <c r="AI129" s="229" t="n"/>
      <c r="AJ129" s="257" t="n">
        <v>200</v>
      </c>
      <c r="AK129" s="240" t="inlineStr">
        <is>
          <t>6W</t>
        </is>
      </c>
      <c r="AL129" s="226" t="inlineStr">
        <is>
          <t>-</t>
        </is>
      </c>
      <c r="AM129" s="267" t="n"/>
      <c r="AN129" s="277" t="inlineStr">
        <is>
          <t>check stock</t>
        </is>
      </c>
      <c r="AO129" s="267" t="n"/>
      <c r="AP129" s="277" t="inlineStr">
        <is>
          <t>check stock</t>
        </is>
      </c>
      <c r="AQ129" s="267" t="n"/>
      <c r="AR129" s="267" t="n"/>
      <c r="AS129" s="267" t="n">
        <v>0</v>
      </c>
      <c r="AT129" s="267" t="n">
        <v>0</v>
      </c>
      <c r="AU129" s="277" t="inlineStr">
        <is>
          <t>wait</t>
        </is>
      </c>
      <c r="AV129" s="267" t="n">
        <v>0</v>
      </c>
      <c r="AW129" s="267" t="inlineStr">
        <is>
          <t>wait</t>
        </is>
      </c>
      <c r="AX129" s="267" t="n">
        <v>4</v>
      </c>
      <c r="AY129" s="267" t="n">
        <v>8</v>
      </c>
      <c r="AZ129" s="267" t="n">
        <v>8</v>
      </c>
      <c r="BA129" s="267" t="n">
        <v>8</v>
      </c>
      <c r="BB129" s="267" t="n">
        <v>8</v>
      </c>
      <c r="BC129" s="302" t="n">
        <v>8</v>
      </c>
      <c r="BD129" s="269">
        <f>BC129</f>
        <v/>
      </c>
      <c r="BE129" s="269" t="n">
        <v>23</v>
      </c>
      <c r="BF129" s="269" t="inlineStr">
        <is>
          <t>check stock</t>
        </is>
      </c>
      <c r="BG129" s="313">
        <f>(BD129*AL129)*1.03</f>
        <v/>
      </c>
      <c r="BH129" s="236" t="n"/>
      <c r="BI129" s="241" t="inlineStr">
        <is>
          <t>x</t>
        </is>
      </c>
      <c r="BJ129" s="236" t="n"/>
      <c r="BK129" s="241" t="n"/>
      <c r="BL129" s="236" t="n"/>
      <c r="BM129" s="313">
        <f>(BN129*AL129)*1.03</f>
        <v/>
      </c>
      <c r="BN129" s="236">
        <f>BO129+BQ129</f>
        <v/>
      </c>
      <c r="BO129" s="236" t="n">
        <v>200</v>
      </c>
      <c r="BP129" s="15" t="n"/>
      <c r="BQ129" s="15" t="n"/>
      <c r="BR129" s="15" t="n"/>
      <c r="BS129" s="15" t="n"/>
      <c r="BT129" s="15" t="n"/>
      <c r="BU129" s="236" t="n"/>
      <c r="BV129" s="241" t="n"/>
    </row>
    <row customFormat="1" customHeight="1" ht="15" r="130" s="15">
      <c r="A130" s="322" t="n"/>
      <c r="B130" s="298" t="inlineStr">
        <is>
          <t>K170754013</t>
        </is>
      </c>
      <c r="C130" s="315" t="inlineStr">
        <is>
          <t>CXLD</t>
        </is>
      </c>
      <c r="D130" s="298" t="n"/>
      <c r="E130" s="300" t="e">
        <v>#N/A</v>
      </c>
      <c r="F130" s="300" t="e">
        <v>#N/A</v>
      </c>
      <c r="G130" s="300" t="e">
        <v>#N/A</v>
      </c>
      <c r="H130" s="300" t="e">
        <v>#N/A</v>
      </c>
      <c r="I130" s="300" t="e">
        <v>#N/A</v>
      </c>
      <c r="J130" s="300" t="e">
        <v>#N/A</v>
      </c>
      <c r="K130" s="284" t="n">
        <v>1070504491</v>
      </c>
      <c r="L130" s="250" t="n">
        <v>1070504491</v>
      </c>
      <c r="M130" s="230" t="n">
        <v>1070504491</v>
      </c>
      <c r="N130" s="230" t="n">
        <v>1070504491</v>
      </c>
      <c r="O130" s="230" t="n">
        <v>1070504491</v>
      </c>
      <c r="P130" s="230" t="n">
        <v>1070504491</v>
      </c>
      <c r="Q130" s="301" t="e">
        <v>#N/A</v>
      </c>
      <c r="R130" s="301" t="e">
        <v>#N/A</v>
      </c>
      <c r="S130" s="301" t="e">
        <v>#N/A</v>
      </c>
      <c r="T130" s="315" t="inlineStr">
        <is>
          <t>CXLD</t>
        </is>
      </c>
      <c r="U130" s="95" t="n"/>
      <c r="V130" s="95" t="inlineStr">
        <is>
          <t>C/O SS17</t>
        </is>
      </c>
      <c r="W130" s="285" t="inlineStr">
        <is>
          <t xml:space="preserve">DARIUS </t>
        </is>
      </c>
      <c r="X130" s="285" t="inlineStr">
        <is>
          <t>GREY MELEE</t>
        </is>
      </c>
      <c r="Y130" s="298" t="inlineStr">
        <is>
          <t>HELLAS COTTON</t>
        </is>
      </c>
      <c r="Z130" s="298" t="inlineStr">
        <is>
          <t>NEW LIGHTER FABRIC</t>
        </is>
      </c>
      <c r="AA130" s="298" t="n"/>
      <c r="AB130" s="286" t="inlineStr">
        <is>
          <t>ROYAL CORE</t>
        </is>
      </c>
      <c r="AC130" s="285" t="inlineStr">
        <is>
          <t>Core</t>
        </is>
      </c>
      <c r="AD130" s="285" t="inlineStr">
        <is>
          <t>T-SHIRT</t>
        </is>
      </c>
      <c r="AE130" s="287" t="inlineStr">
        <is>
          <t>MEN</t>
        </is>
      </c>
      <c r="AF130" s="286" t="inlineStr">
        <is>
          <t>NEW POWER</t>
        </is>
      </c>
      <c r="AG130" s="286" t="n"/>
      <c r="AH130" s="286" t="inlineStr">
        <is>
          <t>Vendor</t>
        </is>
      </c>
      <c r="AI130" s="288" t="n"/>
      <c r="AJ130" s="289" t="n">
        <v>200</v>
      </c>
      <c r="AK130" s="290" t="inlineStr">
        <is>
          <t>6W</t>
        </is>
      </c>
      <c r="AL130" s="286" t="inlineStr">
        <is>
          <t>-</t>
        </is>
      </c>
      <c r="AM130" s="291" t="n"/>
      <c r="AN130" s="292" t="n">
        <v>0</v>
      </c>
      <c r="AO130" s="291" t="n"/>
      <c r="AP130" s="292" t="n">
        <v>0</v>
      </c>
      <c r="AQ130" s="291" t="n"/>
      <c r="AR130" s="291" t="n"/>
      <c r="AS130" s="291" t="n">
        <v>0</v>
      </c>
      <c r="AT130" s="291" t="n">
        <v>0</v>
      </c>
      <c r="AU130" s="292" t="inlineStr">
        <is>
          <t>wait</t>
        </is>
      </c>
      <c r="AV130" s="291" t="n">
        <v>0</v>
      </c>
      <c r="AW130" s="291" t="inlineStr">
        <is>
          <t>wait</t>
        </is>
      </c>
      <c r="AX130" s="291" t="n">
        <v>0</v>
      </c>
      <c r="AY130" s="291" t="n">
        <v>0</v>
      </c>
      <c r="AZ130" s="291" t="n">
        <v>0</v>
      </c>
      <c r="BA130" s="291" t="n">
        <v>0</v>
      </c>
      <c r="BB130" s="291" t="n">
        <v>0</v>
      </c>
      <c r="BC130" s="293" t="n">
        <v>0</v>
      </c>
      <c r="BD130" s="293">
        <f>BC130</f>
        <v/>
      </c>
      <c r="BE130" s="269" t="n"/>
      <c r="BF130" s="269" t="inlineStr">
        <is>
          <t>OLD version!</t>
        </is>
      </c>
      <c r="BG130" s="313">
        <f>(BD130*AL130)*1.03</f>
        <v/>
      </c>
      <c r="BH130" s="236" t="n"/>
      <c r="BI130" s="241" t="inlineStr">
        <is>
          <t>x</t>
        </is>
      </c>
      <c r="BJ130" s="236" t="n"/>
      <c r="BK130" s="241" t="n"/>
      <c r="BL130" s="236" t="n"/>
      <c r="BM130" s="313">
        <f>(BN130*AL130)*1.03</f>
        <v/>
      </c>
      <c r="BN130" s="236">
        <f>BO130+BQ130</f>
        <v/>
      </c>
      <c r="BO130" s="236" t="n">
        <v>0</v>
      </c>
      <c r="BP130" s="15" t="n"/>
      <c r="BQ130" s="15" t="n"/>
      <c r="BR130" s="15" t="n"/>
      <c r="BS130" s="15" t="n"/>
      <c r="BT130" s="15" t="n"/>
      <c r="BU130" s="236" t="n"/>
      <c r="BV130" s="241" t="n"/>
    </row>
    <row customFormat="1" customHeight="1" ht="15" r="131" s="15">
      <c r="A131" s="321" t="n"/>
      <c r="B131" s="250" t="inlineStr">
        <is>
          <t>K999954002</t>
        </is>
      </c>
      <c r="C131" s="314" t="inlineStr">
        <is>
          <t>K170154002</t>
        </is>
      </c>
      <c r="D131" s="250" t="n"/>
      <c r="E131" s="300" t="e">
        <v>#N/A</v>
      </c>
      <c r="F131" s="300" t="e">
        <v>#N/A</v>
      </c>
      <c r="G131" s="300" t="e">
        <v>#N/A</v>
      </c>
      <c r="H131" s="300" t="e">
        <v>#N/A</v>
      </c>
      <c r="I131" s="300" t="e">
        <v>#N/A</v>
      </c>
      <c r="J131" s="300" t="e">
        <v>#N/A</v>
      </c>
      <c r="K131" s="230" t="n">
        <v>1070504488</v>
      </c>
      <c r="L131" s="250" t="n">
        <v>1070504488</v>
      </c>
      <c r="M131" s="230" t="n">
        <v>1070504488</v>
      </c>
      <c r="N131" s="230" t="n">
        <v>1070504488</v>
      </c>
      <c r="O131" s="230" t="n">
        <v>1070504488</v>
      </c>
      <c r="P131" s="230" t="n">
        <v>1070504488</v>
      </c>
      <c r="Q131" s="301" t="e">
        <v>#N/A</v>
      </c>
      <c r="R131" s="301" t="e">
        <v>#N/A</v>
      </c>
      <c r="S131" s="301" t="e">
        <v>#N/A</v>
      </c>
      <c r="T131" s="230" t="n">
        <v>1070504488</v>
      </c>
      <c r="U131" s="237" t="n"/>
      <c r="V131" s="237" t="inlineStr">
        <is>
          <t>C/O SS17</t>
        </is>
      </c>
      <c r="W131" s="228" t="inlineStr">
        <is>
          <t>DARIUS 2-PACK</t>
        </is>
      </c>
      <c r="X131" s="228" t="inlineStr">
        <is>
          <t>GREY MELEE</t>
        </is>
      </c>
      <c r="Y131" s="250" t="inlineStr">
        <is>
          <t>HELLAS COTTON</t>
        </is>
      </c>
      <c r="Z131" s="250" t="inlineStr">
        <is>
          <t>NEW LIGHTER FABRIC</t>
        </is>
      </c>
      <c r="AA131" s="250" t="n"/>
      <c r="AB131" s="226" t="inlineStr">
        <is>
          <t>ROYAL CORE</t>
        </is>
      </c>
      <c r="AC131" s="228" t="inlineStr">
        <is>
          <t>Core</t>
        </is>
      </c>
      <c r="AD131" s="228" t="inlineStr">
        <is>
          <t>T-SHIRT</t>
        </is>
      </c>
      <c r="AE131" s="238" t="inlineStr">
        <is>
          <t>MEN</t>
        </is>
      </c>
      <c r="AF131" s="239" t="inlineStr">
        <is>
          <t>NEW POWER</t>
        </is>
      </c>
      <c r="AG131" s="239" t="n"/>
      <c r="AH131" s="306" t="inlineStr">
        <is>
          <t>Vendor</t>
        </is>
      </c>
      <c r="AI131" s="229" t="n"/>
      <c r="AJ131" s="257" t="n">
        <v>200</v>
      </c>
      <c r="AK131" s="240" t="inlineStr">
        <is>
          <t>6W</t>
        </is>
      </c>
      <c r="AL131" s="226" t="inlineStr">
        <is>
          <t>-</t>
        </is>
      </c>
      <c r="AM131" s="267" t="n"/>
      <c r="AN131" s="277" t="inlineStr">
        <is>
          <t>check stock</t>
        </is>
      </c>
      <c r="AO131" s="267" t="n"/>
      <c r="AP131" s="277" t="inlineStr">
        <is>
          <t>check stock</t>
        </is>
      </c>
      <c r="AQ131" s="267" t="n"/>
      <c r="AR131" s="267" t="n"/>
      <c r="AS131" s="267" t="n">
        <v>0</v>
      </c>
      <c r="AT131" s="267" t="n">
        <v>0</v>
      </c>
      <c r="AU131" s="277" t="inlineStr">
        <is>
          <t>wait</t>
        </is>
      </c>
      <c r="AV131" s="267" t="n">
        <v>0</v>
      </c>
      <c r="AW131" s="267" t="inlineStr">
        <is>
          <t>wait</t>
        </is>
      </c>
      <c r="AX131" s="267" t="n">
        <v>0</v>
      </c>
      <c r="AY131" s="267" t="n">
        <v>4</v>
      </c>
      <c r="AZ131" s="267" t="n">
        <v>4</v>
      </c>
      <c r="BA131" s="267" t="n">
        <v>4</v>
      </c>
      <c r="BB131" s="267" t="n">
        <v>4</v>
      </c>
      <c r="BC131" s="302" t="n">
        <v>4</v>
      </c>
      <c r="BD131" s="269">
        <f>BC131</f>
        <v/>
      </c>
      <c r="BE131" s="269" t="n">
        <v>29</v>
      </c>
      <c r="BF131" s="269" t="inlineStr">
        <is>
          <t>check stock</t>
        </is>
      </c>
      <c r="BG131" s="313">
        <f>(BD131*AL131)*1.03</f>
        <v/>
      </c>
      <c r="BH131" s="236" t="n"/>
      <c r="BI131" s="241" t="inlineStr">
        <is>
          <t>x</t>
        </is>
      </c>
      <c r="BJ131" s="236" t="n"/>
      <c r="BK131" s="241" t="n"/>
      <c r="BL131" s="236" t="n"/>
      <c r="BM131" s="313">
        <f>(BN131*AL131)*1.03</f>
        <v/>
      </c>
      <c r="BN131" s="236">
        <f>BO131+BQ131</f>
        <v/>
      </c>
      <c r="BO131" s="236" t="n">
        <v>200</v>
      </c>
      <c r="BP131" s="15" t="n"/>
      <c r="BQ131" s="15" t="n"/>
      <c r="BR131" s="15" t="n"/>
      <c r="BS131" s="15" t="n"/>
      <c r="BT131" s="15" t="n"/>
      <c r="BU131" s="236" t="n"/>
      <c r="BV131" s="241" t="n"/>
    </row>
    <row customFormat="1" customHeight="1" ht="15" r="132" s="15">
      <c r="A132" s="321" t="n"/>
      <c r="B132" s="250" t="inlineStr">
        <is>
          <t>K170754020</t>
        </is>
      </c>
      <c r="C132" s="250" t="inlineStr">
        <is>
          <t>K170754020</t>
        </is>
      </c>
      <c r="D132" s="250" t="n"/>
      <c r="E132" s="250" t="inlineStr">
        <is>
          <t>K170754020</t>
        </is>
      </c>
      <c r="F132" s="250" t="inlineStr">
        <is>
          <t>K170754020</t>
        </is>
      </c>
      <c r="G132" s="250" t="inlineStr">
        <is>
          <t>K170754020</t>
        </is>
      </c>
      <c r="H132" s="250" t="inlineStr">
        <is>
          <t>K170754020</t>
        </is>
      </c>
      <c r="I132" s="300" t="e">
        <v>#N/A</v>
      </c>
      <c r="J132" s="300" t="e">
        <v>#N/A</v>
      </c>
      <c r="K132" s="230" t="n">
        <v>1080100842</v>
      </c>
      <c r="L132" s="250" t="n">
        <v>1080100842</v>
      </c>
      <c r="M132" s="230" t="n">
        <v>1080100842</v>
      </c>
      <c r="N132" s="230" t="n">
        <v>1080100842</v>
      </c>
      <c r="O132" s="230" t="n">
        <v>1080100842</v>
      </c>
      <c r="P132" s="230" t="n">
        <v>1080100842</v>
      </c>
      <c r="Q132" s="230" t="n">
        <v>1080100842</v>
      </c>
      <c r="R132" s="301" t="e">
        <v>#N/A</v>
      </c>
      <c r="S132" s="301" t="e">
        <v>#N/A</v>
      </c>
      <c r="T132" s="230" t="n">
        <v>1080100842</v>
      </c>
      <c r="U132" s="237" t="n"/>
      <c r="V132" s="237" t="n"/>
      <c r="W132" s="228" t="inlineStr">
        <is>
          <t>RICHARD</t>
        </is>
      </c>
      <c r="X132" s="228" t="inlineStr">
        <is>
          <t>BLACK</t>
        </is>
      </c>
      <c r="Y132" s="248" t="inlineStr">
        <is>
          <t>HELLAS COTTON</t>
        </is>
      </c>
      <c r="Z132" s="248" t="inlineStr">
        <is>
          <t>WAFFLE KNIT</t>
        </is>
      </c>
      <c r="AA132" s="248" t="n"/>
      <c r="AB132" s="226" t="inlineStr">
        <is>
          <t>-</t>
        </is>
      </c>
      <c r="AC132" s="228" t="n">
        <v>2</v>
      </c>
      <c r="AD132" s="228" t="inlineStr">
        <is>
          <t>LS KNIT</t>
        </is>
      </c>
      <c r="AE132" s="238" t="inlineStr">
        <is>
          <t>MEN</t>
        </is>
      </c>
      <c r="AF132" s="239" t="inlineStr">
        <is>
          <t>NEW POWER</t>
        </is>
      </c>
      <c r="AG132" s="239" t="inlineStr">
        <is>
          <t>ALEXANDROS</t>
        </is>
      </c>
      <c r="AH132" s="306" t="inlineStr">
        <is>
          <t>Vendor</t>
        </is>
      </c>
      <c r="AI132" s="229" t="n"/>
      <c r="AJ132" s="257" t="n">
        <v>200</v>
      </c>
      <c r="AK132" s="240" t="inlineStr">
        <is>
          <t>6W</t>
        </is>
      </c>
      <c r="AL132" s="226" t="n"/>
      <c r="AM132" s="267" t="n"/>
      <c r="AN132" s="277" t="n">
        <v>150</v>
      </c>
      <c r="AO132" s="267" t="n"/>
      <c r="AP132" s="277" t="n">
        <v>150</v>
      </c>
      <c r="AQ132" s="267" t="n"/>
      <c r="AR132" s="267" t="n">
        <v>8</v>
      </c>
      <c r="AS132" s="267" t="n">
        <v>8</v>
      </c>
      <c r="AT132" s="267" t="n">
        <v>18</v>
      </c>
      <c r="AU132" s="277" t="n">
        <v>150</v>
      </c>
      <c r="AV132" s="267" t="n">
        <v>30</v>
      </c>
      <c r="AW132" s="267" t="n">
        <v>150</v>
      </c>
      <c r="AX132" s="267" t="n">
        <v>42</v>
      </c>
      <c r="AY132" s="267" t="n">
        <v>42</v>
      </c>
      <c r="AZ132" s="267" t="n">
        <v>64</v>
      </c>
      <c r="BA132" s="267" t="n">
        <v>64</v>
      </c>
      <c r="BB132" s="267" t="n">
        <v>90</v>
      </c>
      <c r="BC132" s="302" t="n">
        <v>130</v>
      </c>
      <c r="BD132" s="269">
        <f>BC132</f>
        <v/>
      </c>
      <c r="BE132" s="269" t="n"/>
      <c r="BF132" s="269" t="n"/>
      <c r="BG132" s="313">
        <f>(BD132*AL132)*1.03</f>
        <v/>
      </c>
      <c r="BH132" s="236" t="n"/>
      <c r="BI132" s="241" t="inlineStr">
        <is>
          <t>x</t>
        </is>
      </c>
      <c r="BJ132" s="236" t="n"/>
      <c r="BK132" s="241" t="n"/>
      <c r="BL132" s="236" t="n"/>
      <c r="BM132" s="313">
        <f>(BN132*AL132)*1.03</f>
        <v/>
      </c>
      <c r="BN132" s="236">
        <f>BO132+BQ132</f>
        <v/>
      </c>
      <c r="BO132" s="236" t="n">
        <v>130</v>
      </c>
      <c r="BP132" s="15" t="n"/>
      <c r="BQ132" s="15" t="n"/>
      <c r="BR132" s="15" t="n"/>
      <c r="BS132" s="15" t="n"/>
      <c r="BT132" s="15" t="n"/>
      <c r="BU132" s="236" t="n"/>
      <c r="BV132" s="241" t="n"/>
    </row>
    <row customFormat="1" customHeight="1" ht="15" r="133" s="15">
      <c r="A133" s="321" t="n"/>
      <c r="B133" s="250" t="inlineStr">
        <is>
          <t>K170754030</t>
        </is>
      </c>
      <c r="C133" s="250" t="inlineStr">
        <is>
          <t>K170754030</t>
        </is>
      </c>
      <c r="D133" s="250" t="n"/>
      <c r="E133" s="250" t="inlineStr">
        <is>
          <t>K170754030</t>
        </is>
      </c>
      <c r="F133" s="250" t="inlineStr">
        <is>
          <t>K170754030</t>
        </is>
      </c>
      <c r="G133" s="250" t="inlineStr">
        <is>
          <t>K170754030</t>
        </is>
      </c>
      <c r="H133" s="250" t="inlineStr">
        <is>
          <t>K170754030</t>
        </is>
      </c>
      <c r="I133" s="250" t="inlineStr">
        <is>
          <t>K170754030</t>
        </is>
      </c>
      <c r="J133" s="250" t="inlineStr">
        <is>
          <t>K170754030</t>
        </is>
      </c>
      <c r="K133" s="230" t="n">
        <v>1080100844</v>
      </c>
      <c r="L133" s="250" t="n">
        <v>1080100844</v>
      </c>
      <c r="M133" s="230" t="n">
        <v>1080100844</v>
      </c>
      <c r="N133" s="230" t="n">
        <v>1080100844</v>
      </c>
      <c r="O133" s="230" t="n">
        <v>1080100844</v>
      </c>
      <c r="P133" s="230" t="n">
        <v>1080100844</v>
      </c>
      <c r="Q133" s="230" t="n">
        <v>1080100844</v>
      </c>
      <c r="R133" s="230" t="n">
        <v>1080100844</v>
      </c>
      <c r="S133" s="230" t="n">
        <v>1080100844</v>
      </c>
      <c r="T133" s="230" t="n">
        <v>1080100844</v>
      </c>
      <c r="U133" s="237" t="inlineStr">
        <is>
          <t>SB</t>
        </is>
      </c>
      <c r="V133" s="237" t="n"/>
      <c r="W133" s="228" t="inlineStr">
        <is>
          <t>RICHARD</t>
        </is>
      </c>
      <c r="X133" s="228" t="inlineStr">
        <is>
          <t>FOREST NIGHT</t>
        </is>
      </c>
      <c r="Y133" s="248" t="inlineStr">
        <is>
          <t>HELLAS COTTON</t>
        </is>
      </c>
      <c r="Z133" s="248" t="inlineStr">
        <is>
          <t>WAFFLE KNIT</t>
        </is>
      </c>
      <c r="AA133" s="248" t="n"/>
      <c r="AB133" s="226" t="inlineStr">
        <is>
          <t>-</t>
        </is>
      </c>
      <c r="AC133" s="228" t="n">
        <v>2</v>
      </c>
      <c r="AD133" s="228" t="inlineStr">
        <is>
          <t>LS KNIT</t>
        </is>
      </c>
      <c r="AE133" s="238" t="inlineStr">
        <is>
          <t>MEN</t>
        </is>
      </c>
      <c r="AF133" s="239" t="inlineStr">
        <is>
          <t>NEW POWER</t>
        </is>
      </c>
      <c r="AG133" s="239" t="inlineStr">
        <is>
          <t>ALEXANDROS</t>
        </is>
      </c>
      <c r="AH133" s="306" t="inlineStr">
        <is>
          <t>Vendor</t>
        </is>
      </c>
      <c r="AI133" s="229" t="n"/>
      <c r="AJ133" s="257" t="n">
        <v>200</v>
      </c>
      <c r="AK133" s="240" t="inlineStr">
        <is>
          <t>6W</t>
        </is>
      </c>
      <c r="AL133" s="226" t="n"/>
      <c r="AM133" s="267" t="n">
        <v>30</v>
      </c>
      <c r="AN133" s="277" t="n">
        <v>150</v>
      </c>
      <c r="AO133" s="267" t="n">
        <v>30</v>
      </c>
      <c r="AP133" s="277" t="n">
        <v>150</v>
      </c>
      <c r="AQ133" s="267" t="n">
        <v>33</v>
      </c>
      <c r="AR133" s="267" t="n">
        <v>47</v>
      </c>
      <c r="AS133" s="267" t="n">
        <v>47</v>
      </c>
      <c r="AT133" s="267" t="n">
        <v>67</v>
      </c>
      <c r="AU133" s="277" t="n">
        <v>150</v>
      </c>
      <c r="AV133" s="267" t="n">
        <v>85</v>
      </c>
      <c r="AW133" s="267" t="n">
        <v>200</v>
      </c>
      <c r="AX133" s="267" t="n">
        <v>112</v>
      </c>
      <c r="AY133" s="267" t="n">
        <v>112</v>
      </c>
      <c r="AZ133" s="267" t="n">
        <v>133</v>
      </c>
      <c r="BA133" s="267" t="n">
        <v>133</v>
      </c>
      <c r="BB133" s="267" t="n">
        <v>162</v>
      </c>
      <c r="BC133" s="302" t="n">
        <v>192</v>
      </c>
      <c r="BD133" s="269">
        <f>BC133</f>
        <v/>
      </c>
      <c r="BE133" s="269" t="n"/>
      <c r="BF133" s="269" t="n"/>
      <c r="BG133" s="313">
        <f>(BD133*AL133)*1.03</f>
        <v/>
      </c>
      <c r="BH133" s="236" t="n"/>
      <c r="BI133" s="241" t="inlineStr">
        <is>
          <t>x</t>
        </is>
      </c>
      <c r="BJ133" s="236" t="n"/>
      <c r="BK133" s="241" t="n"/>
      <c r="BL133" s="236" t="n"/>
      <c r="BM133" s="313">
        <f>(BN133*AL133)*1.03</f>
        <v/>
      </c>
      <c r="BN133" s="236">
        <f>BO133+BQ133</f>
        <v/>
      </c>
      <c r="BO133" s="236" t="n">
        <v>192</v>
      </c>
      <c r="BP133" s="15" t="n"/>
      <c r="BQ133" s="15" t="n"/>
      <c r="BR133" s="15" t="n"/>
      <c r="BS133" s="15" t="n"/>
      <c r="BT133" s="15" t="n"/>
      <c r="BU133" s="236" t="n"/>
      <c r="BV133" s="241" t="n"/>
    </row>
    <row customFormat="1" customHeight="1" ht="15" r="134" s="15">
      <c r="A134" s="321" t="n"/>
      <c r="B134" s="250" t="inlineStr">
        <is>
          <t>K170754031</t>
        </is>
      </c>
      <c r="C134" s="314" t="inlineStr">
        <is>
          <t>K170154051</t>
        </is>
      </c>
      <c r="D134" s="250" t="n"/>
      <c r="E134" s="300" t="e">
        <v>#N/A</v>
      </c>
      <c r="F134" s="300" t="e">
        <v>#N/A</v>
      </c>
      <c r="G134" s="300" t="e">
        <v>#N/A</v>
      </c>
      <c r="H134" s="300" t="e">
        <v>#N/A</v>
      </c>
      <c r="I134" s="300" t="e">
        <v>#N/A</v>
      </c>
      <c r="J134" s="300" t="e">
        <v>#N/A</v>
      </c>
      <c r="K134" s="230" t="n">
        <v>1070100882</v>
      </c>
      <c r="L134" s="250" t="n">
        <v>1070100882</v>
      </c>
      <c r="M134" s="230" t="n">
        <v>1070100882</v>
      </c>
      <c r="N134" s="230" t="n">
        <v>1070100882</v>
      </c>
      <c r="O134" s="230" t="n">
        <v>1070100882</v>
      </c>
      <c r="P134" s="230" t="n">
        <v>1070100882</v>
      </c>
      <c r="Q134" s="230" t="n">
        <v>1070100882</v>
      </c>
      <c r="R134" s="230" t="n">
        <v>1070100882</v>
      </c>
      <c r="S134" s="230" t="n">
        <v>1070100882</v>
      </c>
      <c r="T134" s="230" t="n">
        <v>1070100882</v>
      </c>
      <c r="U134" s="237" t="inlineStr">
        <is>
          <t>MAW</t>
        </is>
      </c>
      <c r="V134" s="237" t="inlineStr">
        <is>
          <t>C/O SS17</t>
        </is>
      </c>
      <c r="W134" s="228" t="inlineStr">
        <is>
          <t>ROBB</t>
        </is>
      </c>
      <c r="X134" s="228" t="inlineStr">
        <is>
          <t>NAVY</t>
        </is>
      </c>
      <c r="Y134" s="248" t="inlineStr">
        <is>
          <t>HELLAS COTTON</t>
        </is>
      </c>
      <c r="Z134" s="248" t="inlineStr">
        <is>
          <t>WAFFLE KNIT</t>
        </is>
      </c>
      <c r="AA134" s="248" t="n"/>
      <c r="AB134" s="226" t="inlineStr">
        <is>
          <t>-</t>
        </is>
      </c>
      <c r="AC134" s="228" t="n">
        <v>1</v>
      </c>
      <c r="AD134" s="228" t="inlineStr">
        <is>
          <t>LS KNIT</t>
        </is>
      </c>
      <c r="AE134" s="238" t="inlineStr">
        <is>
          <t>MEN</t>
        </is>
      </c>
      <c r="AF134" s="239" t="inlineStr">
        <is>
          <t>NEW POWER</t>
        </is>
      </c>
      <c r="AG134" s="239" t="n"/>
      <c r="AH134" s="306" t="inlineStr">
        <is>
          <t>Vendor</t>
        </is>
      </c>
      <c r="AI134" s="229" t="n"/>
      <c r="AJ134" s="257" t="n">
        <v>200</v>
      </c>
      <c r="AK134" s="240" t="inlineStr">
        <is>
          <t>6W</t>
        </is>
      </c>
      <c r="AL134" s="226" t="n"/>
      <c r="AM134" s="267" t="n">
        <v>12</v>
      </c>
      <c r="AN134" s="277" t="inlineStr">
        <is>
          <t>check stock</t>
        </is>
      </c>
      <c r="AO134" s="267" t="n">
        <v>24</v>
      </c>
      <c r="AP134" s="277" t="inlineStr">
        <is>
          <t>check stock</t>
        </is>
      </c>
      <c r="AQ134" s="267" t="n">
        <v>27</v>
      </c>
      <c r="AR134" s="267" t="n">
        <v>33</v>
      </c>
      <c r="AS134" s="267" t="n">
        <v>33</v>
      </c>
      <c r="AT134" s="267" t="n">
        <v>33</v>
      </c>
      <c r="AU134" s="277" t="n">
        <v>150</v>
      </c>
      <c r="AV134" s="267" t="n">
        <v>39</v>
      </c>
      <c r="AW134" s="267" t="n">
        <v>150</v>
      </c>
      <c r="AX134" s="267" t="n">
        <v>55</v>
      </c>
      <c r="AY134" s="267" t="n">
        <v>61</v>
      </c>
      <c r="AZ134" s="267" t="n">
        <v>72</v>
      </c>
      <c r="BA134" s="267" t="n">
        <v>72</v>
      </c>
      <c r="BB134" s="267" t="n">
        <v>98</v>
      </c>
      <c r="BC134" s="302" t="n">
        <v>128</v>
      </c>
      <c r="BD134" s="269">
        <f>BC134</f>
        <v/>
      </c>
      <c r="BE134" s="269" t="n"/>
      <c r="BF134" s="269" t="n"/>
      <c r="BG134" s="313">
        <f>(BD134*AL134)*1.03</f>
        <v/>
      </c>
      <c r="BH134" s="236" t="n"/>
      <c r="BI134" s="241" t="inlineStr">
        <is>
          <t>x</t>
        </is>
      </c>
      <c r="BJ134" s="236" t="n"/>
      <c r="BK134" s="241" t="n"/>
      <c r="BL134" s="236" t="n"/>
      <c r="BM134" s="313">
        <f>(BN134*AL134)*1.03</f>
        <v/>
      </c>
      <c r="BN134" s="236">
        <f>BO134+BQ134</f>
        <v/>
      </c>
      <c r="BO134" s="236" t="n">
        <v>128</v>
      </c>
      <c r="BP134" s="15" t="n"/>
      <c r="BQ134" s="15" t="n"/>
      <c r="BR134" s="15" t="n"/>
      <c r="BS134" s="15" t="n"/>
      <c r="BT134" s="15" t="n"/>
      <c r="BU134" s="236" t="n"/>
      <c r="BV134" s="241" t="n"/>
    </row>
    <row customFormat="1" customHeight="1" ht="15" r="135" s="15">
      <c r="A135" s="321" t="n"/>
      <c r="B135" s="250" t="inlineStr">
        <is>
          <t>K170754021</t>
        </is>
      </c>
      <c r="C135" s="250" t="inlineStr">
        <is>
          <t>K170754021</t>
        </is>
      </c>
      <c r="D135" s="250" t="n"/>
      <c r="E135" s="250" t="inlineStr">
        <is>
          <t>K170754021</t>
        </is>
      </c>
      <c r="F135" s="250" t="inlineStr">
        <is>
          <t>K170754021</t>
        </is>
      </c>
      <c r="G135" s="250" t="inlineStr">
        <is>
          <t>K170754021</t>
        </is>
      </c>
      <c r="H135" s="250" t="inlineStr">
        <is>
          <t>K170754021</t>
        </is>
      </c>
      <c r="I135" s="250" t="inlineStr">
        <is>
          <t>K170754021</t>
        </is>
      </c>
      <c r="J135" s="250" t="inlineStr">
        <is>
          <t>K170754021</t>
        </is>
      </c>
      <c r="K135" s="230" t="n">
        <v>1080100843</v>
      </c>
      <c r="L135" s="250" t="n">
        <v>1080100843</v>
      </c>
      <c r="M135" s="230" t="n">
        <v>1080100843</v>
      </c>
      <c r="N135" s="230" t="n">
        <v>1080100843</v>
      </c>
      <c r="O135" s="230" t="n">
        <v>1080100843</v>
      </c>
      <c r="P135" s="230" t="n">
        <v>1080100843</v>
      </c>
      <c r="Q135" s="230" t="n">
        <v>1080100843</v>
      </c>
      <c r="R135" s="230" t="n">
        <v>1080100843</v>
      </c>
      <c r="S135" s="230" t="n">
        <v>1080100843</v>
      </c>
      <c r="T135" s="230" t="n">
        <v>1080100843</v>
      </c>
      <c r="U135" s="237" t="inlineStr">
        <is>
          <t>MAW, SB</t>
        </is>
      </c>
      <c r="V135" s="237" t="n"/>
      <c r="W135" s="228" t="inlineStr">
        <is>
          <t>RICHARD</t>
        </is>
      </c>
      <c r="X135" s="228" t="inlineStr">
        <is>
          <t>NAVY STRIPE</t>
        </is>
      </c>
      <c r="Y135" s="248" t="inlineStr">
        <is>
          <t>HELLAS COTTON</t>
        </is>
      </c>
      <c r="Z135" s="248" t="inlineStr">
        <is>
          <t>WAFFLE KNIT</t>
        </is>
      </c>
      <c r="AA135" s="248" t="n"/>
      <c r="AB135" s="226" t="inlineStr">
        <is>
          <t>-</t>
        </is>
      </c>
      <c r="AC135" s="228" t="n">
        <v>1</v>
      </c>
      <c r="AD135" s="228" t="inlineStr">
        <is>
          <t>LS KNIT</t>
        </is>
      </c>
      <c r="AE135" s="238" t="inlineStr">
        <is>
          <t>MEN</t>
        </is>
      </c>
      <c r="AF135" s="239" t="inlineStr">
        <is>
          <t>NEW POWER</t>
        </is>
      </c>
      <c r="AG135" s="239" t="inlineStr">
        <is>
          <t>ALEXANDROS</t>
        </is>
      </c>
      <c r="AH135" s="306" t="inlineStr">
        <is>
          <t>Vendor</t>
        </is>
      </c>
      <c r="AI135" s="229" t="n"/>
      <c r="AJ135" s="257" t="n">
        <v>200</v>
      </c>
      <c r="AK135" s="240" t="inlineStr">
        <is>
          <t>6W</t>
        </is>
      </c>
      <c r="AL135" s="226" t="n"/>
      <c r="AM135" s="267" t="n">
        <v>42</v>
      </c>
      <c r="AN135" s="277" t="n">
        <v>150</v>
      </c>
      <c r="AO135" s="267" t="n">
        <v>48</v>
      </c>
      <c r="AP135" s="277" t="n">
        <v>150</v>
      </c>
      <c r="AQ135" s="267" t="n">
        <v>48</v>
      </c>
      <c r="AR135" s="267" t="n">
        <v>48</v>
      </c>
      <c r="AS135" s="267" t="n">
        <v>48</v>
      </c>
      <c r="AT135" s="267" t="n">
        <v>52</v>
      </c>
      <c r="AU135" s="277" t="n">
        <v>150</v>
      </c>
      <c r="AV135" s="267" t="n">
        <v>79</v>
      </c>
      <c r="AW135" s="267" t="n">
        <v>150</v>
      </c>
      <c r="AX135" s="267" t="n">
        <v>90</v>
      </c>
      <c r="AY135" s="267" t="n">
        <v>105</v>
      </c>
      <c r="AZ135" s="267" t="n">
        <v>139</v>
      </c>
      <c r="BA135" s="267" t="n">
        <v>139</v>
      </c>
      <c r="BB135" s="267" t="n">
        <v>168</v>
      </c>
      <c r="BC135" s="302" t="n">
        <v>198</v>
      </c>
      <c r="BD135" s="269">
        <f>BC135</f>
        <v/>
      </c>
      <c r="BE135" s="269" t="n"/>
      <c r="BF135" s="269" t="n"/>
      <c r="BG135" s="313">
        <f>(BD135*AL135)*1.03</f>
        <v/>
      </c>
      <c r="BH135" s="236" t="n"/>
      <c r="BI135" s="241" t="inlineStr">
        <is>
          <t>x</t>
        </is>
      </c>
      <c r="BJ135" s="236" t="n"/>
      <c r="BK135" s="241" t="n"/>
      <c r="BL135" s="236" t="n"/>
      <c r="BM135" s="313">
        <f>(BN135*AL135)*1.03</f>
        <v/>
      </c>
      <c r="BN135" s="236">
        <f>BO135+BQ135</f>
        <v/>
      </c>
      <c r="BO135" s="236" t="n">
        <v>200</v>
      </c>
      <c r="BP135" s="15" t="n"/>
      <c r="BQ135" s="15" t="n"/>
      <c r="BR135" s="15" t="n"/>
      <c r="BS135" s="15" t="n"/>
      <c r="BT135" s="15" t="n"/>
      <c r="BU135" s="236" t="n"/>
      <c r="BV135" s="241" t="n"/>
    </row>
    <row customFormat="1" customHeight="1" ht="15" r="136" s="15">
      <c r="A136" s="321" t="n"/>
      <c r="B136" s="250" t="inlineStr">
        <is>
          <t>K170754032</t>
        </is>
      </c>
      <c r="C136" s="314" t="inlineStr">
        <is>
          <t>K170154050</t>
        </is>
      </c>
      <c r="D136" s="250" t="n"/>
      <c r="E136" s="300" t="e">
        <v>#N/A</v>
      </c>
      <c r="F136" s="300" t="e">
        <v>#N/A</v>
      </c>
      <c r="G136" s="300" t="e">
        <v>#N/A</v>
      </c>
      <c r="H136" s="300" t="e">
        <v>#N/A</v>
      </c>
      <c r="I136" s="300" t="e">
        <v>#N/A</v>
      </c>
      <c r="J136" s="300" t="e">
        <v>#N/A</v>
      </c>
      <c r="K136" s="230" t="n">
        <v>1070100881</v>
      </c>
      <c r="L136" s="250" t="n">
        <v>1070100881</v>
      </c>
      <c r="M136" s="230" t="n">
        <v>1070100881</v>
      </c>
      <c r="N136" s="230" t="n">
        <v>1070100881</v>
      </c>
      <c r="O136" s="230" t="n">
        <v>1070100881</v>
      </c>
      <c r="P136" s="230" t="n">
        <v>1070100881</v>
      </c>
      <c r="Q136" s="230" t="n">
        <v>1070100881</v>
      </c>
      <c r="R136" s="230" t="n">
        <v>1070100881</v>
      </c>
      <c r="S136" s="301" t="e">
        <v>#N/A</v>
      </c>
      <c r="T136" s="230" t="n">
        <v>1070100881</v>
      </c>
      <c r="U136" s="237" t="n"/>
      <c r="V136" s="237" t="inlineStr">
        <is>
          <t>C/O SS17</t>
        </is>
      </c>
      <c r="W136" s="228" t="inlineStr">
        <is>
          <t>ROBB</t>
        </is>
      </c>
      <c r="X136" s="228" t="inlineStr">
        <is>
          <t>OFF WHITE</t>
        </is>
      </c>
      <c r="Y136" s="224" t="inlineStr">
        <is>
          <t>HELLAS COTTON</t>
        </is>
      </c>
      <c r="Z136" s="224" t="inlineStr">
        <is>
          <t>WAFFLE KNIT</t>
        </is>
      </c>
      <c r="AA136" s="248" t="n"/>
      <c r="AB136" s="226" t="inlineStr">
        <is>
          <t>-</t>
        </is>
      </c>
      <c r="AC136" s="228" t="n">
        <v>1</v>
      </c>
      <c r="AD136" s="228" t="inlineStr">
        <is>
          <t>LS KNIT</t>
        </is>
      </c>
      <c r="AE136" s="238" t="inlineStr">
        <is>
          <t>MEN</t>
        </is>
      </c>
      <c r="AF136" s="239" t="inlineStr">
        <is>
          <t>NEW POWER</t>
        </is>
      </c>
      <c r="AG136" s="239" t="n"/>
      <c r="AH136" s="306" t="inlineStr">
        <is>
          <t>Vendor</t>
        </is>
      </c>
      <c r="AI136" s="229" t="n"/>
      <c r="AJ136" s="257" t="n">
        <v>200</v>
      </c>
      <c r="AK136" s="240" t="inlineStr">
        <is>
          <t>6W</t>
        </is>
      </c>
      <c r="AL136" s="226" t="n"/>
      <c r="AM136" s="267" t="n"/>
      <c r="AN136" s="277" t="n">
        <v>0</v>
      </c>
      <c r="AO136" s="267" t="n">
        <v>12</v>
      </c>
      <c r="AP136" s="277" t="n">
        <v>0</v>
      </c>
      <c r="AQ136" s="267" t="n">
        <v>18</v>
      </c>
      <c r="AR136" s="267" t="n">
        <v>18</v>
      </c>
      <c r="AS136" s="267" t="n">
        <v>18</v>
      </c>
      <c r="AT136" s="267" t="n">
        <v>18</v>
      </c>
      <c r="AU136" s="277" t="n">
        <v>100</v>
      </c>
      <c r="AV136" s="267" t="n">
        <v>24</v>
      </c>
      <c r="AW136" s="267" t="n">
        <v>100</v>
      </c>
      <c r="AX136" s="267" t="n">
        <v>30</v>
      </c>
      <c r="AY136" s="267" t="n">
        <v>30</v>
      </c>
      <c r="AZ136" s="267" t="n">
        <v>24</v>
      </c>
      <c r="BA136" s="267" t="n">
        <v>24</v>
      </c>
      <c r="BB136" s="267" t="n">
        <v>45</v>
      </c>
      <c r="BC136" s="302" t="n">
        <v>85</v>
      </c>
      <c r="BD136" s="269">
        <f>BC136</f>
        <v/>
      </c>
      <c r="BE136" s="308" t="n"/>
      <c r="BF136" s="308" t="inlineStr">
        <is>
          <t>TBA MOQ</t>
        </is>
      </c>
      <c r="BG136" s="313">
        <f>(BD136*AL136)*1.03</f>
        <v/>
      </c>
      <c r="BH136" s="236" t="n"/>
      <c r="BI136" s="241" t="inlineStr">
        <is>
          <t>x</t>
        </is>
      </c>
      <c r="BJ136" s="236" t="n"/>
      <c r="BK136" s="241" t="n"/>
      <c r="BL136" s="236" t="inlineStr">
        <is>
          <t>OK!</t>
        </is>
      </c>
      <c r="BM136" s="313">
        <f>(BN136*AL136)*1.03</f>
        <v/>
      </c>
      <c r="BN136" s="236">
        <f>BO136+BQ136</f>
        <v/>
      </c>
      <c r="BO136" s="236" t="n">
        <v>85</v>
      </c>
      <c r="BP136" s="15" t="n"/>
      <c r="BQ136" s="15" t="n"/>
      <c r="BR136" s="15" t="n"/>
      <c r="BS136" s="15" t="n"/>
      <c r="BT136" s="15" t="n"/>
      <c r="BU136" s="236" t="n"/>
      <c r="BV136" s="241" t="n"/>
    </row>
    <row customFormat="1" customHeight="1" ht="15" r="137" s="15">
      <c r="A137" s="321" t="inlineStr">
        <is>
          <t>K170753069-1090400042-MAX</t>
        </is>
      </c>
      <c r="B137" s="250" t="inlineStr">
        <is>
          <t>K170753069</t>
        </is>
      </c>
      <c r="C137" s="250" t="inlineStr">
        <is>
          <t>K170753069</t>
        </is>
      </c>
      <c r="D137" s="250" t="n"/>
      <c r="E137" s="250" t="inlineStr">
        <is>
          <t>K170753069</t>
        </is>
      </c>
      <c r="F137" s="250" t="inlineStr">
        <is>
          <t>K170753069</t>
        </is>
      </c>
      <c r="G137" s="250" t="inlineStr">
        <is>
          <t>K170753069</t>
        </is>
      </c>
      <c r="H137" s="250" t="inlineStr">
        <is>
          <t>K170753069</t>
        </is>
      </c>
      <c r="I137" s="250" t="inlineStr">
        <is>
          <t>K170753069</t>
        </is>
      </c>
      <c r="J137" s="250" t="inlineStr">
        <is>
          <t>K170753069</t>
        </is>
      </c>
      <c r="K137" s="230" t="n">
        <v>1090400042</v>
      </c>
      <c r="L137" s="250" t="n">
        <v>1090400042</v>
      </c>
      <c r="M137" s="230" t="n">
        <v>1090400042</v>
      </c>
      <c r="N137" s="230" t="n">
        <v>1090400042</v>
      </c>
      <c r="O137" s="230" t="n">
        <v>1090400042</v>
      </c>
      <c r="P137" s="230" t="n">
        <v>1090400042</v>
      </c>
      <c r="Q137" s="230" t="n">
        <v>1090400042</v>
      </c>
      <c r="R137" s="230" t="n">
        <v>1090400042</v>
      </c>
      <c r="S137" s="230" t="n">
        <v>1090400042</v>
      </c>
      <c r="T137" s="230" t="n">
        <v>1090400042</v>
      </c>
      <c r="U137" s="263" t="inlineStr">
        <is>
          <t>Zalando, SB</t>
        </is>
      </c>
      <c r="V137" s="237" t="n"/>
      <c r="W137" s="228" t="inlineStr">
        <is>
          <t>MAX</t>
        </is>
      </c>
      <c r="X137" s="228" t="inlineStr">
        <is>
          <t>DARK DENIM</t>
        </is>
      </c>
      <c r="Y137" s="250" t="inlineStr">
        <is>
          <t>HEMPFORTEX</t>
        </is>
      </c>
      <c r="Z137" s="219" t="inlineStr">
        <is>
          <t>HG14550 DNM-EW</t>
        </is>
      </c>
      <c r="AA137" s="248" t="n"/>
      <c r="AB137" s="226" t="inlineStr">
        <is>
          <t>-</t>
        </is>
      </c>
      <c r="AC137" s="228" t="n">
        <v>2</v>
      </c>
      <c r="AD137" s="228" t="inlineStr">
        <is>
          <t>SHIRT</t>
        </is>
      </c>
      <c r="AE137" s="238" t="inlineStr">
        <is>
          <t>MEN</t>
        </is>
      </c>
      <c r="AF137" s="239" t="inlineStr">
        <is>
          <t>ARTLAB</t>
        </is>
      </c>
      <c r="AG137" s="239" t="inlineStr">
        <is>
          <t>BLUE &amp; DYE</t>
        </is>
      </c>
      <c r="AH137" s="306" t="n"/>
      <c r="AI137" s="229" t="inlineStr">
        <is>
          <t>$7,78</t>
        </is>
      </c>
      <c r="AJ137" s="257" t="n">
        <v>1000</v>
      </c>
      <c r="AK137" s="240" t="n"/>
      <c r="AL137" s="226" t="n">
        <v>1.5</v>
      </c>
      <c r="AM137" s="267" t="n">
        <v>46</v>
      </c>
      <c r="AN137" s="277" t="n">
        <v>200</v>
      </c>
      <c r="AO137" s="267" t="n">
        <v>58</v>
      </c>
      <c r="AP137" s="277" t="n">
        <v>250</v>
      </c>
      <c r="AQ137" s="267" t="n">
        <v>64</v>
      </c>
      <c r="AR137" s="267" t="n">
        <v>64</v>
      </c>
      <c r="AS137" s="267" t="n">
        <v>64</v>
      </c>
      <c r="AT137" s="267" t="n">
        <v>94</v>
      </c>
      <c r="AU137" s="277" t="n">
        <v>250</v>
      </c>
      <c r="AV137" s="267" t="n">
        <v>113</v>
      </c>
      <c r="AW137" s="267" t="n">
        <v>250</v>
      </c>
      <c r="AX137" s="267" t="n">
        <v>123</v>
      </c>
      <c r="AY137" s="267" t="n">
        <v>133</v>
      </c>
      <c r="AZ137" s="267" t="n">
        <v>137</v>
      </c>
      <c r="BA137" s="267" t="n">
        <v>137</v>
      </c>
      <c r="BB137" s="267" t="n">
        <v>163</v>
      </c>
      <c r="BC137" s="302" t="n">
        <v>193</v>
      </c>
      <c r="BD137" s="269">
        <f>BC137</f>
        <v/>
      </c>
      <c r="BE137" s="269" t="n"/>
      <c r="BF137" s="269" t="n"/>
      <c r="BG137" s="313">
        <f>(BD137*AL137)*1.03</f>
        <v/>
      </c>
      <c r="BH137" s="236" t="n"/>
      <c r="BI137" s="241" t="n">
        <v>42807</v>
      </c>
      <c r="BJ137" s="236" t="n">
        <v>355</v>
      </c>
      <c r="BK137" s="241" t="inlineStr">
        <is>
          <t>Stock Hempfortex</t>
        </is>
      </c>
      <c r="BL137" s="236" t="inlineStr">
        <is>
          <t>Cut up balace!</t>
        </is>
      </c>
      <c r="BM137" s="313">
        <f>(BN137*AL137)*1.03</f>
        <v/>
      </c>
      <c r="BN137" s="236">
        <f>BO137+BQ137</f>
        <v/>
      </c>
      <c r="BO137" s="236" t="n">
        <v>200</v>
      </c>
      <c r="BP137" s="15" t="n"/>
      <c r="BQ137" s="15" t="n"/>
      <c r="BR137" s="15" t="n"/>
      <c r="BS137" s="15" t="n"/>
      <c r="BT137" s="236" t="n"/>
      <c r="BU137" s="236" t="n"/>
      <c r="BV137" s="241" t="n"/>
    </row>
    <row customFormat="1" customHeight="1" ht="15" r="138" s="15">
      <c r="A138" s="321" t="inlineStr">
        <is>
          <t>K170753072-1090400041-PABLO 2P</t>
        </is>
      </c>
      <c r="B138" s="250" t="inlineStr">
        <is>
          <t>K170753072</t>
        </is>
      </c>
      <c r="C138" s="250" t="inlineStr">
        <is>
          <t>K170753072</t>
        </is>
      </c>
      <c r="D138" s="250" t="n"/>
      <c r="E138" s="250" t="inlineStr">
        <is>
          <t>K170753072</t>
        </is>
      </c>
      <c r="F138" s="250" t="inlineStr">
        <is>
          <t>K170753072</t>
        </is>
      </c>
      <c r="G138" s="250" t="inlineStr">
        <is>
          <t>K170753072</t>
        </is>
      </c>
      <c r="H138" s="250" t="inlineStr">
        <is>
          <t>K170753072</t>
        </is>
      </c>
      <c r="I138" s="300" t="e">
        <v>#N/A</v>
      </c>
      <c r="J138" s="300" t="e">
        <v>#N/A</v>
      </c>
      <c r="K138" s="230" t="n">
        <v>1090400041</v>
      </c>
      <c r="L138" s="250" t="n">
        <v>1090400041</v>
      </c>
      <c r="M138" s="230" t="n">
        <v>1090400041</v>
      </c>
      <c r="N138" s="230" t="n">
        <v>1090400041</v>
      </c>
      <c r="O138" s="230" t="n">
        <v>1090400041</v>
      </c>
      <c r="P138" s="230" t="n">
        <v>1090400041</v>
      </c>
      <c r="Q138" s="230" t="n">
        <v>1090400041</v>
      </c>
      <c r="R138" s="301" t="e">
        <v>#N/A</v>
      </c>
      <c r="S138" s="301" t="e">
        <v>#N/A</v>
      </c>
      <c r="T138" s="230" t="n">
        <v>1090400041</v>
      </c>
      <c r="U138" s="237" t="n"/>
      <c r="V138" s="237" t="n"/>
      <c r="W138" s="228" t="inlineStr">
        <is>
          <t>PABLO 2P</t>
        </is>
      </c>
      <c r="X138" s="228" t="inlineStr">
        <is>
          <t>HEMP CHAMBRAY</t>
        </is>
      </c>
      <c r="Y138" s="248" t="inlineStr">
        <is>
          <t>HEMPFORTEX</t>
        </is>
      </c>
      <c r="Z138" s="248" t="inlineStr">
        <is>
          <t>RE14473 YD-GW</t>
        </is>
      </c>
      <c r="AA138" s="248" t="n"/>
      <c r="AB138" s="226" t="inlineStr">
        <is>
          <t>-</t>
        </is>
      </c>
      <c r="AC138" s="228" t="n">
        <v>1</v>
      </c>
      <c r="AD138" s="228" t="inlineStr">
        <is>
          <t>SHIRT</t>
        </is>
      </c>
      <c r="AE138" s="238" t="inlineStr">
        <is>
          <t>MEN</t>
        </is>
      </c>
      <c r="AF138" s="274" t="inlineStr">
        <is>
          <t>ARTLAB</t>
        </is>
      </c>
      <c r="AG138" s="239" t="inlineStr">
        <is>
          <t>INTERWASHING</t>
        </is>
      </c>
      <c r="AH138" s="306" t="n"/>
      <c r="AI138" s="229" t="inlineStr">
        <is>
          <t>$4,38</t>
        </is>
      </c>
      <c r="AJ138" s="257" t="inlineStr">
        <is>
          <t>STOCK Artlab</t>
        </is>
      </c>
      <c r="AK138" s="240" t="inlineStr">
        <is>
          <t>8W</t>
        </is>
      </c>
      <c r="AL138" s="274" t="n"/>
      <c r="AM138" s="267" t="n"/>
      <c r="AN138" s="277" t="n">
        <v>100</v>
      </c>
      <c r="AO138" s="267" t="n"/>
      <c r="AP138" s="277" t="n">
        <v>100</v>
      </c>
      <c r="AQ138" s="267" t="n"/>
      <c r="AR138" s="267" t="n">
        <v>10</v>
      </c>
      <c r="AS138" s="267" t="n">
        <v>10</v>
      </c>
      <c r="AT138" s="267" t="n">
        <v>10</v>
      </c>
      <c r="AU138" s="277" t="inlineStr">
        <is>
          <t>cx</t>
        </is>
      </c>
      <c r="AV138" s="267" t="n">
        <v>10</v>
      </c>
      <c r="AW138" s="267" t="inlineStr">
        <is>
          <t>wait</t>
        </is>
      </c>
      <c r="AX138" s="267" t="n">
        <v>19</v>
      </c>
      <c r="AY138" s="267" t="n">
        <v>19</v>
      </c>
      <c r="AZ138" s="267" t="n">
        <v>19</v>
      </c>
      <c r="BA138" s="267" t="n">
        <v>19</v>
      </c>
      <c r="BB138" s="267" t="n">
        <v>48</v>
      </c>
      <c r="BC138" s="302" t="n">
        <v>48</v>
      </c>
      <c r="BD138" s="269" t="n">
        <v>48</v>
      </c>
      <c r="BE138" s="308" t="n"/>
      <c r="BF138" s="269" t="inlineStr">
        <is>
          <t>TBA RE14473 YD-GW ArtLab</t>
        </is>
      </c>
      <c r="BG138" s="313">
        <f>(BD138*AL138)*1.03</f>
        <v/>
      </c>
      <c r="BH138" s="236" t="n">
        <v>268</v>
      </c>
      <c r="BI138" s="241" t="inlineStr">
        <is>
          <t>x</t>
        </is>
      </c>
      <c r="BJ138" s="236" t="n"/>
      <c r="BK138" s="236" t="inlineStr">
        <is>
          <t>Stock ArtLab</t>
        </is>
      </c>
      <c r="BL138" s="236" t="n"/>
      <c r="BM138" s="313">
        <f>(BN138*AL138)*1.03</f>
        <v/>
      </c>
      <c r="BN138" s="236">
        <f>BO138+BQ138</f>
        <v/>
      </c>
      <c r="BO138" s="236" t="n">
        <v>70</v>
      </c>
      <c r="BP138" s="15" t="n"/>
      <c r="BQ138" s="15" t="n"/>
      <c r="BR138" s="15" t="n"/>
      <c r="BS138" s="15" t="n"/>
      <c r="BT138" s="236" t="n"/>
      <c r="BU138" s="236" t="n"/>
      <c r="BV138" s="241" t="n"/>
    </row>
    <row customFormat="1" customHeight="1" ht="15" r="139" s="15">
      <c r="A139" s="322" t="inlineStr">
        <is>
          <t>K170701117-2010102707-JUNO HIGH</t>
        </is>
      </c>
      <c r="B139" s="298" t="inlineStr">
        <is>
          <t>K170701117</t>
        </is>
      </c>
      <c r="C139" s="315" t="inlineStr">
        <is>
          <t>NO SO</t>
        </is>
      </c>
      <c r="D139" s="298" t="n"/>
      <c r="E139" s="298" t="inlineStr">
        <is>
          <t>K170701117</t>
        </is>
      </c>
      <c r="F139" s="298" t="inlineStr">
        <is>
          <t>K170701117</t>
        </is>
      </c>
      <c r="G139" s="298" t="inlineStr">
        <is>
          <t>K170701117</t>
        </is>
      </c>
      <c r="H139" s="298" t="e">
        <v>#N/A</v>
      </c>
      <c r="I139" s="298" t="e">
        <v>#N/A</v>
      </c>
      <c r="J139" s="298" t="e">
        <v>#N/A</v>
      </c>
      <c r="K139" s="284" t="n">
        <v>2010102707</v>
      </c>
      <c r="L139" s="298" t="n">
        <v>2010102707</v>
      </c>
      <c r="M139" s="284" t="n">
        <v>2010102707</v>
      </c>
      <c r="N139" s="284" t="n">
        <v>2010102707</v>
      </c>
      <c r="O139" s="284" t="n">
        <v>2010102707</v>
      </c>
      <c r="P139" s="284" t="n">
        <v>2010102707</v>
      </c>
      <c r="Q139" s="284" t="e">
        <v>#N/A</v>
      </c>
      <c r="R139" s="284" t="e">
        <v>#N/A</v>
      </c>
      <c r="S139" s="284" t="e">
        <v>#N/A</v>
      </c>
      <c r="T139" s="315" t="inlineStr">
        <is>
          <t>NO SO</t>
        </is>
      </c>
      <c r="U139" s="95" t="n"/>
      <c r="V139" s="95" t="n"/>
      <c r="W139" s="285" t="inlineStr">
        <is>
          <t>JUNO HIGH</t>
        </is>
      </c>
      <c r="X139" s="285" t="inlineStr">
        <is>
          <t xml:space="preserve">90'S BLUE </t>
        </is>
      </c>
      <c r="Y139" s="272" t="inlineStr">
        <is>
          <t>ISKO</t>
        </is>
      </c>
      <c r="Z139" s="272" t="inlineStr">
        <is>
          <t>56534 OLLIE OR ASH BLUE RECALL STR 1425</t>
        </is>
      </c>
      <c r="AA139" s="272" t="n"/>
      <c r="AB139" s="286" t="inlineStr">
        <is>
          <t>KINGS OF LAUNDRY</t>
        </is>
      </c>
      <c r="AC139" s="285" t="n">
        <v>1</v>
      </c>
      <c r="AD139" s="285" t="inlineStr">
        <is>
          <t>JEANS</t>
        </is>
      </c>
      <c r="AE139" s="287" t="inlineStr">
        <is>
          <t>WOMEN</t>
        </is>
      </c>
      <c r="AF139" s="286" t="inlineStr">
        <is>
          <t>JEANS SERVICES</t>
        </is>
      </c>
      <c r="AG139" s="286" t="inlineStr">
        <is>
          <t>ELLETI</t>
        </is>
      </c>
      <c r="AH139" s="286" t="n"/>
      <c r="AI139" s="288" t="inlineStr">
        <is>
          <t>6,59 / 153</t>
        </is>
      </c>
      <c r="AJ139" s="289" t="n">
        <v>1500</v>
      </c>
      <c r="AK139" s="290" t="inlineStr">
        <is>
          <t>ON STOCK</t>
        </is>
      </c>
      <c r="AL139" s="286" t="n">
        <v>1.09</v>
      </c>
      <c r="AM139" s="291" t="n"/>
      <c r="AN139" s="292" t="n">
        <v>150</v>
      </c>
      <c r="AO139" s="291" t="n"/>
      <c r="AP139" s="292" t="n">
        <v>150</v>
      </c>
      <c r="AQ139" s="291" t="n"/>
      <c r="AR139" s="291" t="n"/>
      <c r="AS139" s="291" t="n">
        <v>0</v>
      </c>
      <c r="AT139" s="291" t="n">
        <v>0</v>
      </c>
      <c r="AU139" s="292" t="inlineStr">
        <is>
          <t>cx</t>
        </is>
      </c>
      <c r="AV139" s="291" t="n">
        <v>0</v>
      </c>
      <c r="AW139" s="291" t="inlineStr">
        <is>
          <t>cx</t>
        </is>
      </c>
      <c r="AX139" s="291" t="n">
        <v>0</v>
      </c>
      <c r="AY139" s="291" t="n">
        <v>0</v>
      </c>
      <c r="AZ139" s="291" t="n">
        <v>0</v>
      </c>
      <c r="BA139" s="291" t="n">
        <v>0</v>
      </c>
      <c r="BB139" s="291" t="n">
        <v>0</v>
      </c>
      <c r="BC139" s="293" t="n">
        <v>0</v>
      </c>
      <c r="BD139" s="293">
        <f>BC139</f>
        <v/>
      </c>
      <c r="BE139" s="269" t="n"/>
      <c r="BF139" s="269" t="inlineStr">
        <is>
          <t>cx</t>
        </is>
      </c>
      <c r="BG139" s="313" t="n"/>
      <c r="BH139" s="236" t="n"/>
      <c r="BI139" s="241" t="n">
        <v>42807</v>
      </c>
      <c r="BJ139" s="236" t="n">
        <v>500</v>
      </c>
      <c r="BK139" s="241" t="inlineStr">
        <is>
          <t>Stock ISKO</t>
        </is>
      </c>
      <c r="BL139" s="236" t="n"/>
      <c r="BM139" s="313">
        <f>(BN139*AL139)*1.03</f>
        <v/>
      </c>
      <c r="BN139" s="236">
        <f>BO139+BQ139</f>
        <v/>
      </c>
      <c r="BO139" s="236" t="n">
        <v>0</v>
      </c>
      <c r="BP139" s="15" t="n"/>
      <c r="BQ139" s="15" t="n"/>
      <c r="BR139" s="15" t="n"/>
      <c r="BS139" s="15" t="n"/>
      <c r="BT139" s="15" t="n"/>
      <c r="BU139" s="236" t="n">
        <v>570</v>
      </c>
      <c r="BV139" s="241" t="n">
        <v>42817</v>
      </c>
    </row>
    <row customFormat="1" customHeight="1" ht="15" r="140" s="15">
      <c r="A140" s="321" t="inlineStr">
        <is>
          <t>K170701207-2010102713-CHRISTINA HIGH</t>
        </is>
      </c>
      <c r="B140" s="250" t="inlineStr">
        <is>
          <t>K170701207</t>
        </is>
      </c>
      <c r="C140" s="250" t="inlineStr">
        <is>
          <t>K170701207</t>
        </is>
      </c>
      <c r="D140" s="250" t="n"/>
      <c r="E140" s="250" t="inlineStr">
        <is>
          <t>K170701207</t>
        </is>
      </c>
      <c r="F140" s="250" t="inlineStr">
        <is>
          <t>K170701207</t>
        </is>
      </c>
      <c r="G140" s="250" t="inlineStr">
        <is>
          <t>K170701207</t>
        </is>
      </c>
      <c r="H140" s="250" t="inlineStr">
        <is>
          <t>K170701207</t>
        </is>
      </c>
      <c r="I140" s="250" t="inlineStr">
        <is>
          <t>K170701207</t>
        </is>
      </c>
      <c r="J140" s="250" t="inlineStr">
        <is>
          <t>K170701207</t>
        </is>
      </c>
      <c r="K140" s="230" t="n">
        <v>2010102713</v>
      </c>
      <c r="L140" s="250" t="n">
        <v>2010102713</v>
      </c>
      <c r="M140" s="230" t="n">
        <v>2010102713</v>
      </c>
      <c r="N140" s="230" t="n">
        <v>2010102713</v>
      </c>
      <c r="O140" s="230" t="n">
        <v>2010102713</v>
      </c>
      <c r="P140" s="230" t="n">
        <v>2010102713</v>
      </c>
      <c r="Q140" s="230" t="n">
        <v>2010102713</v>
      </c>
      <c r="R140" s="230" t="n">
        <v>2010102713</v>
      </c>
      <c r="S140" s="230" t="n">
        <v>2010102713</v>
      </c>
      <c r="T140" s="230" t="n">
        <v>2010102713</v>
      </c>
      <c r="U140" s="237" t="inlineStr">
        <is>
          <t>Zalando</t>
        </is>
      </c>
      <c r="V140" s="237" t="n"/>
      <c r="W140" s="228" t="inlineStr">
        <is>
          <t>CHRISTINA HIGH</t>
        </is>
      </c>
      <c r="X140" s="228" t="inlineStr">
        <is>
          <t>LIGHT LASER</t>
        </is>
      </c>
      <c r="Y140" s="248" t="inlineStr">
        <is>
          <t>ISKO</t>
        </is>
      </c>
      <c r="Z140" s="248" t="inlineStr">
        <is>
          <t>56534 OLLIE OR ASH BLUE RECALL STR 1425</t>
        </is>
      </c>
      <c r="AA140" s="248" t="n"/>
      <c r="AB140" s="226" t="inlineStr">
        <is>
          <t>KINGS OF LAUNDRY</t>
        </is>
      </c>
      <c r="AC140" s="228" t="n">
        <v>1</v>
      </c>
      <c r="AD140" s="228" t="inlineStr">
        <is>
          <t>JEANS</t>
        </is>
      </c>
      <c r="AE140" s="238" t="inlineStr">
        <is>
          <t>WOMEN</t>
        </is>
      </c>
      <c r="AF140" s="239" t="inlineStr">
        <is>
          <t>ARTLAB</t>
        </is>
      </c>
      <c r="AG140" s="239" t="inlineStr">
        <is>
          <t>INTERWASHING</t>
        </is>
      </c>
      <c r="AH140" s="306" t="n"/>
      <c r="AI140" s="229" t="inlineStr">
        <is>
          <t>6,59 / 153</t>
        </is>
      </c>
      <c r="AJ140" s="257" t="n">
        <v>1500</v>
      </c>
      <c r="AK140" s="240" t="inlineStr">
        <is>
          <t>ON STOCK</t>
        </is>
      </c>
      <c r="AL140" s="226" t="n">
        <v>1.09</v>
      </c>
      <c r="AM140" s="267" t="n">
        <v>60</v>
      </c>
      <c r="AN140" s="277" t="n">
        <v>300</v>
      </c>
      <c r="AO140" s="267" t="n">
        <v>60</v>
      </c>
      <c r="AP140" s="277" t="n">
        <v>300</v>
      </c>
      <c r="AQ140" s="267" t="n">
        <v>60</v>
      </c>
      <c r="AR140" s="267" t="n">
        <v>60</v>
      </c>
      <c r="AS140" s="267" t="n">
        <v>60</v>
      </c>
      <c r="AT140" s="267" t="n">
        <v>60</v>
      </c>
      <c r="AU140" s="277" t="n">
        <v>200</v>
      </c>
      <c r="AV140" s="267" t="n">
        <v>60</v>
      </c>
      <c r="AW140" s="267" t="n">
        <v>120</v>
      </c>
      <c r="AX140" s="267" t="n">
        <v>60</v>
      </c>
      <c r="AY140" s="267" t="n">
        <v>60</v>
      </c>
      <c r="AZ140" s="267" t="n">
        <v>60</v>
      </c>
      <c r="BA140" s="267" t="n">
        <v>60</v>
      </c>
      <c r="BB140" s="267" t="n">
        <v>157</v>
      </c>
      <c r="BC140" s="302" t="n">
        <v>187</v>
      </c>
      <c r="BD140" s="269">
        <f>BC140</f>
        <v/>
      </c>
      <c r="BE140" s="269" t="n"/>
      <c r="BF140" s="269" t="n"/>
      <c r="BG140" s="313">
        <f>(BD140*AL140)*1.03</f>
        <v/>
      </c>
      <c r="BH140" s="236" t="n"/>
      <c r="BI140" s="241" t="inlineStr">
        <is>
          <t>x</t>
        </is>
      </c>
      <c r="BJ140" s="236" t="n"/>
      <c r="BK140" s="241" t="n"/>
      <c r="BL140" s="319" t="inlineStr">
        <is>
          <t>IMP ZALANDO MID JUNE</t>
        </is>
      </c>
      <c r="BM140" s="313">
        <f>(BN140*AL140)*1.03</f>
        <v/>
      </c>
      <c r="BN140" s="236">
        <f>BO140+BQ140</f>
        <v/>
      </c>
      <c r="BO140" s="236" t="n">
        <v>196</v>
      </c>
      <c r="BP140" s="15" t="n"/>
      <c r="BQ140" s="15" t="n"/>
      <c r="BR140" s="15" t="n"/>
      <c r="BS140" s="15" t="n"/>
      <c r="BT140" s="236" t="n"/>
      <c r="BU140" s="236" t="inlineStr">
        <is>
          <t>x</t>
        </is>
      </c>
      <c r="BV140" s="241" t="n"/>
    </row>
    <row customFormat="1" customHeight="1" ht="15" r="141" s="15">
      <c r="A141" s="322" t="inlineStr">
        <is>
          <t>K170751203-1010103640-JOHN</t>
        </is>
      </c>
      <c r="B141" s="298" t="inlineStr">
        <is>
          <t>K170751203</t>
        </is>
      </c>
      <c r="C141" s="298" t="inlineStr">
        <is>
          <t>K170751203</t>
        </is>
      </c>
      <c r="D141" s="298" t="n"/>
      <c r="E141" s="298" t="inlineStr">
        <is>
          <t>K170751203</t>
        </is>
      </c>
      <c r="F141" s="298" t="inlineStr">
        <is>
          <t>K170751203</t>
        </is>
      </c>
      <c r="G141" s="298" t="inlineStr">
        <is>
          <t>K170751203</t>
        </is>
      </c>
      <c r="H141" s="298" t="inlineStr">
        <is>
          <t>K170751203</t>
        </is>
      </c>
      <c r="I141" s="298" t="inlineStr">
        <is>
          <t>K170751203</t>
        </is>
      </c>
      <c r="J141" s="298" t="e">
        <v>#N/A</v>
      </c>
      <c r="K141" s="284" t="n">
        <v>1010103640</v>
      </c>
      <c r="L141" s="298" t="n">
        <v>1010103640</v>
      </c>
      <c r="M141" s="284" t="n">
        <v>1010103640</v>
      </c>
      <c r="N141" s="284" t="n">
        <v>1010103640</v>
      </c>
      <c r="O141" s="284" t="n">
        <v>1010103640</v>
      </c>
      <c r="P141" s="284" t="n">
        <v>1010103640</v>
      </c>
      <c r="Q141" s="284" t="n">
        <v>1010103640</v>
      </c>
      <c r="R141" s="284" t="n">
        <v>1010103640</v>
      </c>
      <c r="S141" s="284" t="e">
        <v>#N/A</v>
      </c>
      <c r="T141" s="284" t="n">
        <v>1010103640</v>
      </c>
      <c r="U141" s="95" t="n"/>
      <c r="V141" s="95" t="n"/>
      <c r="W141" s="285" t="inlineStr">
        <is>
          <t>JOHN</t>
        </is>
      </c>
      <c r="X141" s="285" t="inlineStr">
        <is>
          <t>MID LASER</t>
        </is>
      </c>
      <c r="Y141" s="272" t="inlineStr">
        <is>
          <t>ISKO</t>
        </is>
      </c>
      <c r="Z141" s="272" t="inlineStr">
        <is>
          <t>56534 OLLIE OR ASH BLUE RECALL STR 1425</t>
        </is>
      </c>
      <c r="AA141" s="272" t="n"/>
      <c r="AB141" s="286" t="inlineStr">
        <is>
          <t>KINGS OF LAUNDRY</t>
        </is>
      </c>
      <c r="AC141" s="285" t="n">
        <v>1</v>
      </c>
      <c r="AD141" s="285" t="inlineStr">
        <is>
          <t>JEANS</t>
        </is>
      </c>
      <c r="AE141" s="287" t="inlineStr">
        <is>
          <t>MEN</t>
        </is>
      </c>
      <c r="AF141" s="286" t="inlineStr">
        <is>
          <t>ARTLAB</t>
        </is>
      </c>
      <c r="AG141" s="286" t="inlineStr">
        <is>
          <t>INTERWASHING</t>
        </is>
      </c>
      <c r="AH141" s="286" t="n"/>
      <c r="AI141" s="288" t="inlineStr">
        <is>
          <t>6,59 / 153</t>
        </is>
      </c>
      <c r="AJ141" s="289" t="n">
        <v>1500</v>
      </c>
      <c r="AK141" s="290" t="inlineStr">
        <is>
          <t>ON STOCK</t>
        </is>
      </c>
      <c r="AL141" s="286" t="n">
        <v>1.28</v>
      </c>
      <c r="AM141" s="291" t="n"/>
      <c r="AN141" s="292" t="n">
        <v>200</v>
      </c>
      <c r="AO141" s="291" t="n"/>
      <c r="AP141" s="292" t="n">
        <v>200</v>
      </c>
      <c r="AQ141" s="291" t="n">
        <v>12</v>
      </c>
      <c r="AR141" s="291" t="n">
        <v>12</v>
      </c>
      <c r="AS141" s="291" t="n">
        <v>12</v>
      </c>
      <c r="AT141" s="291" t="n">
        <v>12</v>
      </c>
      <c r="AU141" s="292" t="inlineStr">
        <is>
          <t>cx</t>
        </is>
      </c>
      <c r="AV141" s="291" t="n">
        <v>30</v>
      </c>
      <c r="AW141" s="291" t="inlineStr">
        <is>
          <t>cx</t>
        </is>
      </c>
      <c r="AX141" s="291" t="n">
        <v>30</v>
      </c>
      <c r="AY141" s="291" t="n">
        <v>30</v>
      </c>
      <c r="AZ141" s="291" t="n">
        <v>0</v>
      </c>
      <c r="BA141" s="291" t="n">
        <v>0</v>
      </c>
      <c r="BB141" s="291" t="n">
        <v>0</v>
      </c>
      <c r="BC141" s="293" t="n">
        <v>0</v>
      </c>
      <c r="BD141" s="293">
        <f>BC141</f>
        <v/>
      </c>
      <c r="BE141" s="269" t="n"/>
      <c r="BF141" s="269" t="inlineStr">
        <is>
          <t>cx</t>
        </is>
      </c>
      <c r="BG141" s="313" t="n"/>
      <c r="BH141" s="236" t="n"/>
      <c r="BI141" s="241" t="inlineStr">
        <is>
          <t>x</t>
        </is>
      </c>
      <c r="BJ141" s="236" t="n"/>
      <c r="BK141" s="241" t="n"/>
      <c r="BL141" s="236" t="n"/>
      <c r="BM141" s="313">
        <f>(BN141*AL141)*1.03</f>
        <v/>
      </c>
      <c r="BN141" s="236">
        <f>BO141+BQ141</f>
        <v/>
      </c>
      <c r="BO141" s="236" t="n">
        <v>0</v>
      </c>
      <c r="BP141" s="15" t="n"/>
      <c r="BQ141" s="15" t="n"/>
      <c r="BR141" s="15" t="n"/>
      <c r="BS141" s="15" t="n"/>
      <c r="BT141" s="15" t="n"/>
      <c r="BU141" s="236" t="inlineStr">
        <is>
          <t>x</t>
        </is>
      </c>
      <c r="BV141" s="241" t="n"/>
    </row>
    <row customFormat="1" customHeight="1" ht="15" r="142" s="15">
      <c r="A142" s="321" t="inlineStr">
        <is>
          <t>K170701116-2010102706-JUNO HIGH</t>
        </is>
      </c>
      <c r="B142" s="250" t="inlineStr">
        <is>
          <t>K170701116</t>
        </is>
      </c>
      <c r="C142" s="250" t="inlineStr">
        <is>
          <t>K170701116</t>
        </is>
      </c>
      <c r="D142" s="250" t="n"/>
      <c r="E142" s="250" t="inlineStr">
        <is>
          <t>K170701116</t>
        </is>
      </c>
      <c r="F142" s="250" t="inlineStr">
        <is>
          <t>K170701116</t>
        </is>
      </c>
      <c r="G142" s="250" t="inlineStr">
        <is>
          <t>K170701116</t>
        </is>
      </c>
      <c r="H142" s="250" t="inlineStr">
        <is>
          <t>K170701116</t>
        </is>
      </c>
      <c r="I142" s="250" t="inlineStr">
        <is>
          <t>K170701116</t>
        </is>
      </c>
      <c r="J142" s="300" t="e">
        <v>#N/A</v>
      </c>
      <c r="K142" s="230" t="n">
        <v>2010102706</v>
      </c>
      <c r="L142" s="250" t="n">
        <v>2010102706</v>
      </c>
      <c r="M142" s="230" t="n">
        <v>2010102706</v>
      </c>
      <c r="N142" s="230" t="n">
        <v>2010102706</v>
      </c>
      <c r="O142" s="230" t="n">
        <v>2010102706</v>
      </c>
      <c r="P142" s="230" t="n">
        <v>2010102706</v>
      </c>
      <c r="Q142" s="230" t="n">
        <v>2010102706</v>
      </c>
      <c r="R142" s="230" t="n">
        <v>2010102706</v>
      </c>
      <c r="S142" s="301" t="e">
        <v>#N/A</v>
      </c>
      <c r="T142" s="230" t="n">
        <v>2010102706</v>
      </c>
      <c r="U142" s="237" t="n"/>
      <c r="V142" s="237" t="n"/>
      <c r="W142" s="228" t="inlineStr">
        <is>
          <t>JUNO HIGH</t>
        </is>
      </c>
      <c r="X142" s="228" t="inlineStr">
        <is>
          <t>MID LASER</t>
        </is>
      </c>
      <c r="Y142" s="250" t="inlineStr">
        <is>
          <t>ISKO</t>
        </is>
      </c>
      <c r="Z142" s="248" t="inlineStr">
        <is>
          <t>56534 OLLIE OR ASH BLUE RECALL STR 1425</t>
        </is>
      </c>
      <c r="AA142" s="248" t="n"/>
      <c r="AB142" s="226" t="inlineStr">
        <is>
          <t>KINGS OF LAUNDRY</t>
        </is>
      </c>
      <c r="AC142" s="228" t="n">
        <v>1</v>
      </c>
      <c r="AD142" s="228" t="inlineStr">
        <is>
          <t>JEANS</t>
        </is>
      </c>
      <c r="AE142" s="238" t="inlineStr">
        <is>
          <t>WOMEN</t>
        </is>
      </c>
      <c r="AF142" s="239" t="inlineStr">
        <is>
          <t>ARTLAB</t>
        </is>
      </c>
      <c r="AG142" s="239" t="inlineStr">
        <is>
          <t>INTERWASHING</t>
        </is>
      </c>
      <c r="AH142" s="306" t="n"/>
      <c r="AI142" s="229" t="inlineStr">
        <is>
          <t>6,59 / 153</t>
        </is>
      </c>
      <c r="AJ142" s="257" t="n">
        <v>1500</v>
      </c>
      <c r="AK142" s="240" t="inlineStr">
        <is>
          <t>ON STOCK</t>
        </is>
      </c>
      <c r="AL142" s="226" t="n">
        <v>1.11</v>
      </c>
      <c r="AM142" s="267" t="n"/>
      <c r="AN142" s="277" t="n">
        <v>200</v>
      </c>
      <c r="AO142" s="267" t="n"/>
      <c r="AP142" s="277" t="n">
        <v>200</v>
      </c>
      <c r="AQ142" s="267" t="n">
        <v>36</v>
      </c>
      <c r="AR142" s="267" t="n">
        <v>56</v>
      </c>
      <c r="AS142" s="267" t="n">
        <v>56</v>
      </c>
      <c r="AT142" s="267" t="n">
        <v>56</v>
      </c>
      <c r="AU142" s="277" t="n">
        <v>200</v>
      </c>
      <c r="AV142" s="267" t="n">
        <v>64</v>
      </c>
      <c r="AW142" s="267" t="n">
        <v>200</v>
      </c>
      <c r="AX142" s="267" t="n">
        <v>64</v>
      </c>
      <c r="AY142" s="267" t="n">
        <v>102</v>
      </c>
      <c r="AZ142" s="267" t="n">
        <v>135</v>
      </c>
      <c r="BA142" s="267" t="n">
        <v>135</v>
      </c>
      <c r="BB142" s="267" t="n">
        <v>216</v>
      </c>
      <c r="BC142" s="302" t="n">
        <v>246</v>
      </c>
      <c r="BD142" s="269">
        <f>BC142</f>
        <v/>
      </c>
      <c r="BE142" s="269" t="n"/>
      <c r="BF142" s="269" t="n"/>
      <c r="BG142" s="313">
        <f>(BD142*AL142)*1.03</f>
        <v/>
      </c>
      <c r="BH142" s="236" t="n"/>
      <c r="BI142" s="241" t="inlineStr">
        <is>
          <t>x</t>
        </is>
      </c>
      <c r="BJ142" s="236" t="n"/>
      <c r="BK142" s="241" t="n"/>
      <c r="BL142" s="236" t="n"/>
      <c r="BM142" s="313">
        <f>(BN142*AL142)*1.03</f>
        <v/>
      </c>
      <c r="BN142" s="236">
        <f>BO142+BQ142</f>
        <v/>
      </c>
      <c r="BO142" s="236" t="n">
        <v>260</v>
      </c>
      <c r="BP142" s="15" t="n"/>
      <c r="BQ142" s="15" t="n"/>
      <c r="BR142" s="15" t="n"/>
      <c r="BS142" s="15" t="n"/>
      <c r="BT142" s="236" t="n"/>
      <c r="BU142" s="236" t="inlineStr">
        <is>
          <t>x</t>
        </is>
      </c>
      <c r="BV142" s="241" t="n"/>
    </row>
    <row customFormat="1" customHeight="1" ht="15" r="143" s="15">
      <c r="A143" s="321" t="n"/>
      <c r="B143" s="250" t="inlineStr">
        <is>
          <t>K170799030</t>
        </is>
      </c>
      <c r="C143" s="250" t="inlineStr">
        <is>
          <t>K170799030</t>
        </is>
      </c>
      <c r="D143" s="250" t="n"/>
      <c r="E143" s="250" t="inlineStr">
        <is>
          <t>K170799030</t>
        </is>
      </c>
      <c r="F143" s="250" t="inlineStr">
        <is>
          <t>K170799030</t>
        </is>
      </c>
      <c r="G143" s="250" t="inlineStr">
        <is>
          <t>K170799030</t>
        </is>
      </c>
      <c r="H143" s="250" t="inlineStr">
        <is>
          <t>K170799030</t>
        </is>
      </c>
      <c r="I143" s="250" t="inlineStr">
        <is>
          <t>K170799030</t>
        </is>
      </c>
      <c r="J143" s="300" t="e">
        <v>#N/A</v>
      </c>
      <c r="K143" s="230" t="n">
        <v>5100400161</v>
      </c>
      <c r="L143" s="250" t="n">
        <v>5100400161</v>
      </c>
      <c r="M143" s="230" t="n">
        <v>5100400161</v>
      </c>
      <c r="N143" s="230" t="n">
        <v>5100400161</v>
      </c>
      <c r="O143" s="230" t="n">
        <v>5100400161</v>
      </c>
      <c r="P143" s="230" t="n">
        <v>5100400161</v>
      </c>
      <c r="Q143" s="230" t="n">
        <v>5100400161</v>
      </c>
      <c r="R143" s="230" t="n">
        <v>5100400161</v>
      </c>
      <c r="S143" s="301" t="e">
        <v>#N/A</v>
      </c>
      <c r="T143" s="230" t="n">
        <v>5100400161</v>
      </c>
      <c r="U143" s="237" t="n"/>
      <c r="V143" s="237" t="n"/>
      <c r="W143" s="228" t="inlineStr">
        <is>
          <t>SOCK BOX</t>
        </is>
      </c>
      <c r="X143" s="228" t="inlineStr">
        <is>
          <t>SPORT SOCKS</t>
        </is>
      </c>
      <c r="Y143" s="248" t="inlineStr">
        <is>
          <t>JAUME ESTEVEZ</t>
        </is>
      </c>
      <c r="Z143" s="248" t="n"/>
      <c r="AA143" s="248" t="n"/>
      <c r="AB143" s="226" t="inlineStr">
        <is>
          <t>-</t>
        </is>
      </c>
      <c r="AC143" s="228" t="n">
        <v>1</v>
      </c>
      <c r="AD143" s="228" t="inlineStr">
        <is>
          <t>ACCESSORIES</t>
        </is>
      </c>
      <c r="AE143" s="238" t="inlineStr">
        <is>
          <t>UNISEX</t>
        </is>
      </c>
      <c r="AF143" s="239" t="inlineStr">
        <is>
          <t>JAUME</t>
        </is>
      </c>
      <c r="AG143" s="239" t="n"/>
      <c r="AH143" s="306" t="inlineStr">
        <is>
          <t>Vendor</t>
        </is>
      </c>
      <c r="AI143" s="229" t="n"/>
      <c r="AJ143" s="257" t="n"/>
      <c r="AK143" s="240" t="n"/>
      <c r="AL143" s="226" t="n"/>
      <c r="AM143" s="267" t="n"/>
      <c r="AN143" s="277" t="n">
        <v>200</v>
      </c>
      <c r="AO143" s="267" t="n">
        <v>6</v>
      </c>
      <c r="AP143" s="277" t="n">
        <v>200</v>
      </c>
      <c r="AQ143" s="267" t="n">
        <v>6</v>
      </c>
      <c r="AR143" s="267" t="n">
        <v>11</v>
      </c>
      <c r="AS143" s="267" t="n">
        <v>11</v>
      </c>
      <c r="AT143" s="267" t="n">
        <v>21</v>
      </c>
      <c r="AU143" s="277" t="n">
        <v>200</v>
      </c>
      <c r="AV143" s="267" t="n">
        <v>44</v>
      </c>
      <c r="AW143" s="267" t="n">
        <v>200</v>
      </c>
      <c r="AX143" s="267" t="n">
        <v>44</v>
      </c>
      <c r="AY143" s="267" t="n">
        <v>54</v>
      </c>
      <c r="AZ143" s="267" t="n">
        <v>54</v>
      </c>
      <c r="BA143" s="267" t="n">
        <v>54</v>
      </c>
      <c r="BB143" s="267" t="n">
        <v>174</v>
      </c>
      <c r="BC143" s="302" t="n">
        <v>214</v>
      </c>
      <c r="BD143" s="269">
        <f>BC143</f>
        <v/>
      </c>
      <c r="BE143" s="269" t="n"/>
      <c r="BF143" s="269" t="n"/>
      <c r="BG143" s="313">
        <f>(BD143*AL143)*1.03</f>
        <v/>
      </c>
      <c r="BH143" s="236" t="n"/>
      <c r="BI143" s="241" t="inlineStr">
        <is>
          <t>x</t>
        </is>
      </c>
      <c r="BJ143" s="236" t="n"/>
      <c r="BK143" s="241" t="n"/>
      <c r="BL143" s="236" t="n"/>
      <c r="BM143" s="313">
        <f>(BN143*AL143)*1.03</f>
        <v/>
      </c>
      <c r="BN143" s="236">
        <f>BO143+BQ143</f>
        <v/>
      </c>
      <c r="BO143" s="236" t="n">
        <v>214</v>
      </c>
      <c r="BP143" s="15" t="n"/>
      <c r="BQ143" s="15" t="n"/>
      <c r="BR143" s="15" t="n"/>
      <c r="BS143" s="15" t="n"/>
      <c r="BT143" s="15" t="n"/>
      <c r="BU143" s="236" t="n"/>
      <c r="BV143" s="241" t="n"/>
    </row>
    <row customFormat="1" customHeight="1" ht="15" r="144" s="15">
      <c r="A144" s="322" t="n"/>
      <c r="B144" s="298" t="inlineStr">
        <is>
          <t>K170703030</t>
        </is>
      </c>
      <c r="C144" s="298" t="inlineStr">
        <is>
          <t>K170703030</t>
        </is>
      </c>
      <c r="D144" s="298" t="n"/>
      <c r="E144" s="298" t="inlineStr">
        <is>
          <t>K170703030</t>
        </is>
      </c>
      <c r="F144" s="298" t="inlineStr">
        <is>
          <t>K170703030</t>
        </is>
      </c>
      <c r="G144" s="298" t="inlineStr">
        <is>
          <t>K170703030</t>
        </is>
      </c>
      <c r="H144" s="298" t="e">
        <v>#N/A</v>
      </c>
      <c r="I144" s="298" t="e">
        <v>#N/A</v>
      </c>
      <c r="J144" s="298" t="e">
        <v>#N/A</v>
      </c>
      <c r="K144" s="284" t="n">
        <v>2090101377</v>
      </c>
      <c r="L144" s="298" t="n">
        <v>2090101377</v>
      </c>
      <c r="M144" s="284" t="n">
        <v>2090101377</v>
      </c>
      <c r="N144" s="284" t="n">
        <v>2090101377</v>
      </c>
      <c r="O144" s="284" t="n">
        <v>2090101377</v>
      </c>
      <c r="P144" s="284" t="n">
        <v>2090101377</v>
      </c>
      <c r="Q144" s="284" t="e">
        <v>#N/A</v>
      </c>
      <c r="R144" s="284" t="e">
        <v>#N/A</v>
      </c>
      <c r="S144" s="284" t="e">
        <v>#N/A</v>
      </c>
      <c r="T144" s="284" t="n">
        <v>2090101377</v>
      </c>
      <c r="U144" s="95" t="n"/>
      <c r="V144" s="95" t="n"/>
      <c r="W144" s="285" t="inlineStr">
        <is>
          <t>LANA</t>
        </is>
      </c>
      <c r="X144" s="285" t="inlineStr">
        <is>
          <t>NAVY</t>
        </is>
      </c>
      <c r="Y144" s="298" t="inlineStr">
        <is>
          <t>KIMTEX</t>
        </is>
      </c>
      <c r="Z144" s="298" t="inlineStr">
        <is>
          <t>KOI/AW17/BILKTX/001</t>
        </is>
      </c>
      <c r="AA144" s="272" t="n"/>
      <c r="AB144" s="286" t="inlineStr">
        <is>
          <t>-</t>
        </is>
      </c>
      <c r="AC144" s="285" t="n">
        <v>2</v>
      </c>
      <c r="AD144" s="285" t="inlineStr">
        <is>
          <t>SHIRT</t>
        </is>
      </c>
      <c r="AE144" s="287" t="inlineStr">
        <is>
          <t>WOMEN</t>
        </is>
      </c>
      <c r="AF144" s="286" t="inlineStr">
        <is>
          <t>BHA</t>
        </is>
      </c>
      <c r="AG144" s="286" t="n"/>
      <c r="AH144" s="286" t="inlineStr">
        <is>
          <t>Vendor</t>
        </is>
      </c>
      <c r="AI144" s="288" t="inlineStr">
        <is>
          <t>EUR 6.0/m / 54"</t>
        </is>
      </c>
      <c r="AJ144" s="289" t="inlineStr">
        <is>
          <t>Sampling = 100mt / bulk = 1200mt</t>
        </is>
      </c>
      <c r="AK144" s="290" t="inlineStr">
        <is>
          <t>4wk sampling / 6wk bulk</t>
        </is>
      </c>
      <c r="AL144" s="286" t="n">
        <v>2.3</v>
      </c>
      <c r="AM144" s="291" t="n"/>
      <c r="AN144" s="292" t="inlineStr">
        <is>
          <t>wait</t>
        </is>
      </c>
      <c r="AO144" s="291" t="n"/>
      <c r="AP144" s="292" t="inlineStr">
        <is>
          <t>wait</t>
        </is>
      </c>
      <c r="AQ144" s="291" t="n"/>
      <c r="AR144" s="291" t="n"/>
      <c r="AS144" s="291" t="n">
        <v>0</v>
      </c>
      <c r="AT144" s="291" t="n">
        <v>3</v>
      </c>
      <c r="AU144" s="292" t="inlineStr">
        <is>
          <t>cx</t>
        </is>
      </c>
      <c r="AV144" s="291" t="n">
        <v>3</v>
      </c>
      <c r="AW144" s="291" t="inlineStr">
        <is>
          <t>cx</t>
        </is>
      </c>
      <c r="AX144" s="291" t="n">
        <v>3</v>
      </c>
      <c r="AY144" s="291" t="n">
        <v>3</v>
      </c>
      <c r="AZ144" s="291" t="n">
        <v>0</v>
      </c>
      <c r="BA144" s="291" t="n">
        <v>0</v>
      </c>
      <c r="BB144" s="291" t="n">
        <v>0</v>
      </c>
      <c r="BC144" s="293" t="n">
        <v>0</v>
      </c>
      <c r="BD144" s="293">
        <f>BC144</f>
        <v/>
      </c>
      <c r="BE144" s="269" t="n"/>
      <c r="BF144" s="269" t="inlineStr">
        <is>
          <t>cx</t>
        </is>
      </c>
      <c r="BG144" s="313" t="n"/>
      <c r="BH144" s="236" t="n"/>
      <c r="BI144" s="241" t="inlineStr">
        <is>
          <t>x</t>
        </is>
      </c>
      <c r="BJ144" s="236" t="n"/>
      <c r="BK144" s="241" t="n"/>
      <c r="BL144" s="236" t="n"/>
      <c r="BM144" s="313">
        <f>(BN144*AL144)*1.03</f>
        <v/>
      </c>
      <c r="BN144" s="236">
        <f>BO144+BQ144</f>
        <v/>
      </c>
      <c r="BO144" s="236" t="n">
        <v>0</v>
      </c>
      <c r="BP144" s="15" t="n"/>
      <c r="BQ144" s="15" t="n"/>
      <c r="BR144" s="15" t="n"/>
      <c r="BS144" s="15" t="n"/>
      <c r="BT144" s="15" t="n"/>
      <c r="BU144" s="236" t="n"/>
      <c r="BV144" s="241" t="n"/>
    </row>
    <row customFormat="1" customHeight="1" ht="15" r="145" s="15">
      <c r="A145" s="321" t="n"/>
      <c r="B145" s="250" t="inlineStr">
        <is>
          <t>K170707030</t>
        </is>
      </c>
      <c r="C145" s="250" t="inlineStr">
        <is>
          <t>K170707030</t>
        </is>
      </c>
      <c r="D145" s="250" t="n"/>
      <c r="E145" s="250" t="inlineStr">
        <is>
          <t>K170707030</t>
        </is>
      </c>
      <c r="F145" s="250" t="inlineStr">
        <is>
          <t>K170707030</t>
        </is>
      </c>
      <c r="G145" s="250" t="inlineStr">
        <is>
          <t>K170707030</t>
        </is>
      </c>
      <c r="H145" s="250" t="inlineStr">
        <is>
          <t>K170707030</t>
        </is>
      </c>
      <c r="I145" s="250" t="inlineStr">
        <is>
          <t>K170707030</t>
        </is>
      </c>
      <c r="J145" s="250" t="inlineStr">
        <is>
          <t>K170707030</t>
        </is>
      </c>
      <c r="K145" s="230" t="n">
        <v>2020600107</v>
      </c>
      <c r="L145" s="250" t="n">
        <v>2020600107</v>
      </c>
      <c r="M145" s="230" t="n">
        <v>2020600107</v>
      </c>
      <c r="N145" s="230" t="n">
        <v>2020600107</v>
      </c>
      <c r="O145" s="230" t="n">
        <v>2020600107</v>
      </c>
      <c r="P145" s="230" t="n">
        <v>2020600107</v>
      </c>
      <c r="Q145" s="230" t="n">
        <v>2020600107</v>
      </c>
      <c r="R145" s="230" t="n">
        <v>2020600107</v>
      </c>
      <c r="S145" s="230" t="n">
        <v>2020600107</v>
      </c>
      <c r="T145" s="230" t="n">
        <v>2020600107</v>
      </c>
      <c r="U145" s="237" t="inlineStr">
        <is>
          <t>Zalando</t>
        </is>
      </c>
      <c r="V145" s="237" t="n"/>
      <c r="W145" s="228" t="inlineStr">
        <is>
          <t>GISELLE</t>
        </is>
      </c>
      <c r="X145" s="228" t="inlineStr">
        <is>
          <t>NAVY</t>
        </is>
      </c>
      <c r="Y145" s="248" t="inlineStr">
        <is>
          <t>KIMTEX</t>
        </is>
      </c>
      <c r="Z145" s="248" t="inlineStr">
        <is>
          <t>KOI/AW17/BILKTX/001</t>
        </is>
      </c>
      <c r="AA145" s="248" t="n"/>
      <c r="AB145" s="226" t="inlineStr">
        <is>
          <t>-</t>
        </is>
      </c>
      <c r="AC145" s="228" t="n">
        <v>2</v>
      </c>
      <c r="AD145" s="228" t="inlineStr">
        <is>
          <t>WOVEN DRESS</t>
        </is>
      </c>
      <c r="AE145" s="238" t="inlineStr">
        <is>
          <t>WOMEN</t>
        </is>
      </c>
      <c r="AF145" s="239" t="inlineStr">
        <is>
          <t>BHA</t>
        </is>
      </c>
      <c r="AG145" s="239" t="n"/>
      <c r="AH145" s="306" t="inlineStr">
        <is>
          <t>Vendor</t>
        </is>
      </c>
      <c r="AI145" s="229" t="inlineStr">
        <is>
          <t>EUR 6.0/m / 54"</t>
        </is>
      </c>
      <c r="AJ145" s="257" t="inlineStr">
        <is>
          <t>Sampling = 100mt / bulk = 1200mt</t>
        </is>
      </c>
      <c r="AK145" s="240" t="inlineStr">
        <is>
          <t>4wk sampling / 6wk bulk</t>
        </is>
      </c>
      <c r="AL145" s="226" t="n">
        <v>2.55</v>
      </c>
      <c r="AM145" s="267" t="n">
        <v>30</v>
      </c>
      <c r="AN145" s="277" t="inlineStr">
        <is>
          <t>wait</t>
        </is>
      </c>
      <c r="AO145" s="267" t="n">
        <v>50</v>
      </c>
      <c r="AP145" s="277" t="inlineStr">
        <is>
          <t>wait</t>
        </is>
      </c>
      <c r="AQ145" s="267" t="n">
        <v>54</v>
      </c>
      <c r="AR145" s="267" t="n">
        <v>61</v>
      </c>
      <c r="AS145" s="267" t="n">
        <v>61</v>
      </c>
      <c r="AT145" s="267" t="n">
        <v>65</v>
      </c>
      <c r="AU145" s="277" t="n">
        <v>200</v>
      </c>
      <c r="AV145" s="267" t="n">
        <v>68</v>
      </c>
      <c r="AW145" s="267" t="n">
        <v>150</v>
      </c>
      <c r="AX145" s="267" t="n">
        <v>74</v>
      </c>
      <c r="AY145" s="267" t="n">
        <v>74</v>
      </c>
      <c r="AZ145" s="267" t="n">
        <v>88</v>
      </c>
      <c r="BA145" s="267" t="n">
        <v>88</v>
      </c>
      <c r="BB145" s="267" t="n">
        <v>121</v>
      </c>
      <c r="BC145" s="302" t="n">
        <v>151</v>
      </c>
      <c r="BD145" s="269">
        <f>BC145</f>
        <v/>
      </c>
      <c r="BE145" s="269" t="n"/>
      <c r="BF145" s="269" t="n"/>
      <c r="BG145" s="313">
        <f>(BD145*AL145)*1.03</f>
        <v/>
      </c>
      <c r="BH145" s="236" t="n"/>
      <c r="BI145" s="241" t="inlineStr">
        <is>
          <t>x</t>
        </is>
      </c>
      <c r="BJ145" s="236" t="n"/>
      <c r="BK145" s="241" t="n"/>
      <c r="BL145" s="236" t="n"/>
      <c r="BM145" s="313">
        <f>(BN145*AL145)*1.03</f>
        <v/>
      </c>
      <c r="BN145" s="236">
        <f>BO145+BQ145</f>
        <v/>
      </c>
      <c r="BO145" s="236" t="n">
        <v>151</v>
      </c>
      <c r="BP145" s="15" t="n"/>
      <c r="BQ145" s="15" t="n"/>
      <c r="BR145" s="15" t="n"/>
      <c r="BS145" s="15" t="n"/>
      <c r="BT145" s="15" t="n"/>
      <c r="BU145" s="236" t="n"/>
      <c r="BV145" s="241" t="n"/>
    </row>
    <row customFormat="1" customHeight="1" ht="15" r="146" s="15">
      <c r="A146" s="321" t="n"/>
      <c r="B146" s="250" t="inlineStr">
        <is>
          <t>K170706050</t>
        </is>
      </c>
      <c r="C146" s="250" t="inlineStr">
        <is>
          <t>K170706050</t>
        </is>
      </c>
      <c r="D146" s="250" t="n"/>
      <c r="E146" s="250" t="inlineStr">
        <is>
          <t>K170706050</t>
        </is>
      </c>
      <c r="F146" s="250" t="inlineStr">
        <is>
          <t>K170706050</t>
        </is>
      </c>
      <c r="G146" s="250" t="inlineStr">
        <is>
          <t>K170706050</t>
        </is>
      </c>
      <c r="H146" s="250" t="inlineStr">
        <is>
          <t>K170706050</t>
        </is>
      </c>
      <c r="I146" s="250" t="inlineStr">
        <is>
          <t>K170706050</t>
        </is>
      </c>
      <c r="J146" s="300" t="e">
        <v>#N/A</v>
      </c>
      <c r="K146" s="230" t="n">
        <v>2060200388</v>
      </c>
      <c r="L146" s="250" t="n">
        <v>2060200388</v>
      </c>
      <c r="M146" s="230" t="n">
        <v>2060200388</v>
      </c>
      <c r="N146" s="230" t="n">
        <v>2060200388</v>
      </c>
      <c r="O146" s="230" t="n">
        <v>2060200388</v>
      </c>
      <c r="P146" s="230" t="n">
        <v>2060200388</v>
      </c>
      <c r="Q146" s="230" t="n">
        <v>2060200388</v>
      </c>
      <c r="R146" s="230" t="n">
        <v>2060200388</v>
      </c>
      <c r="S146" s="301" t="e">
        <v>#N/A</v>
      </c>
      <c r="T146" s="230" t="n">
        <v>2060200388</v>
      </c>
      <c r="U146" s="237" t="n"/>
      <c r="V146" s="237" t="n"/>
      <c r="W146" s="228" t="inlineStr">
        <is>
          <t>SERENA</t>
        </is>
      </c>
      <c r="X146" s="228" t="inlineStr">
        <is>
          <t>NAVY BLUE</t>
        </is>
      </c>
      <c r="Y146" s="248" t="inlineStr">
        <is>
          <t>MANUFATTURA SESIA</t>
        </is>
      </c>
      <c r="Z146" s="248" t="inlineStr">
        <is>
          <t>COLOUR 1058 / COLOUR 884 BIO SESIA</t>
        </is>
      </c>
      <c r="AA146" s="248" t="n"/>
      <c r="AB146" s="226" t="inlineStr">
        <is>
          <t>-</t>
        </is>
      </c>
      <c r="AC146" s="228" t="n">
        <v>2</v>
      </c>
      <c r="AD146" s="228" t="inlineStr">
        <is>
          <t>LS KNIT</t>
        </is>
      </c>
      <c r="AE146" s="238" t="inlineStr">
        <is>
          <t>WOMEN</t>
        </is>
      </c>
      <c r="AF146" s="239" t="inlineStr">
        <is>
          <t>BERRETTI</t>
        </is>
      </c>
      <c r="AG146" s="239" t="n"/>
      <c r="AH146" s="306" t="inlineStr">
        <is>
          <t>Vendor</t>
        </is>
      </c>
      <c r="AI146" s="229" t="inlineStr">
        <is>
          <t>34,60 EUR/kg</t>
        </is>
      </c>
      <c r="AJ146" s="257" t="n"/>
      <c r="AK146" s="240" t="n"/>
      <c r="AL146" s="226" t="n"/>
      <c r="AM146" s="267" t="n"/>
      <c r="AN146" s="277" t="n">
        <v>150</v>
      </c>
      <c r="AO146" s="267" t="n"/>
      <c r="AP146" s="277" t="n">
        <v>150</v>
      </c>
      <c r="AQ146" s="267" t="n">
        <v>15</v>
      </c>
      <c r="AR146" s="267" t="n">
        <v>20</v>
      </c>
      <c r="AS146" s="267" t="n">
        <v>20</v>
      </c>
      <c r="AT146" s="267" t="n">
        <v>28</v>
      </c>
      <c r="AU146" s="277" t="n">
        <v>150</v>
      </c>
      <c r="AV146" s="267" t="n">
        <v>42</v>
      </c>
      <c r="AW146" s="267" t="n">
        <v>150</v>
      </c>
      <c r="AX146" s="267" t="n">
        <v>56</v>
      </c>
      <c r="AY146" s="267" t="n">
        <v>68</v>
      </c>
      <c r="AZ146" s="267" t="n">
        <v>89</v>
      </c>
      <c r="BA146" s="267" t="n">
        <v>89</v>
      </c>
      <c r="BB146" s="267" t="n">
        <v>121</v>
      </c>
      <c r="BC146" s="302" t="n">
        <v>146</v>
      </c>
      <c r="BD146" s="269">
        <f>BC146</f>
        <v/>
      </c>
      <c r="BE146" s="269" t="n"/>
      <c r="BF146" s="269" t="n"/>
      <c r="BG146" s="313">
        <f>(BD146*AL146)*1.03</f>
        <v/>
      </c>
      <c r="BH146" s="236" t="n"/>
      <c r="BI146" s="241" t="inlineStr">
        <is>
          <t>x</t>
        </is>
      </c>
      <c r="BJ146" s="236" t="n"/>
      <c r="BK146" s="241" t="n"/>
      <c r="BL146" s="236" t="n"/>
      <c r="BM146" s="313">
        <f>(BN146*AL146)*1.03</f>
        <v/>
      </c>
      <c r="BN146" s="236">
        <f>BO146+BQ146</f>
        <v/>
      </c>
      <c r="BO146" s="236" t="n">
        <v>153</v>
      </c>
      <c r="BP146" s="15" t="n"/>
      <c r="BQ146" s="15" t="n"/>
      <c r="BR146" s="15" t="n"/>
      <c r="BS146" s="15" t="n"/>
      <c r="BT146" s="15" t="n"/>
      <c r="BU146" s="236" t="n"/>
      <c r="BV146" s="241" t="n"/>
    </row>
    <row customFormat="1" customHeight="1" ht="15" r="147" s="15">
      <c r="A147" s="321" t="n"/>
      <c r="B147" s="250" t="inlineStr">
        <is>
          <t>K170702031</t>
        </is>
      </c>
      <c r="C147" s="250" t="inlineStr">
        <is>
          <t>K170702031</t>
        </is>
      </c>
      <c r="D147" s="250" t="n"/>
      <c r="E147" s="250" t="inlineStr">
        <is>
          <t>K170702031</t>
        </is>
      </c>
      <c r="F147" s="250" t="inlineStr">
        <is>
          <t>K170702031</t>
        </is>
      </c>
      <c r="G147" s="250" t="inlineStr">
        <is>
          <t>K170702031</t>
        </is>
      </c>
      <c r="H147" s="250" t="inlineStr">
        <is>
          <t>K170702031</t>
        </is>
      </c>
      <c r="I147" s="250" t="inlineStr">
        <is>
          <t>K170702031</t>
        </is>
      </c>
      <c r="J147" s="250" t="inlineStr">
        <is>
          <t>K170702031</t>
        </is>
      </c>
      <c r="K147" s="230" t="n">
        <v>2060300070</v>
      </c>
      <c r="L147" s="250" t="n">
        <v>2060300070</v>
      </c>
      <c r="M147" s="230" t="n">
        <v>2060300070</v>
      </c>
      <c r="N147" s="230" t="n">
        <v>2060300070</v>
      </c>
      <c r="O147" s="230" t="n">
        <v>2060300070</v>
      </c>
      <c r="P147" s="230" t="n">
        <v>2060300070</v>
      </c>
      <c r="Q147" s="230" t="n">
        <v>2060300070</v>
      </c>
      <c r="R147" s="230" t="n">
        <v>2060300070</v>
      </c>
      <c r="S147" s="230" t="n">
        <v>2060300070</v>
      </c>
      <c r="T147" s="230" t="n">
        <v>2060300070</v>
      </c>
      <c r="U147" s="237" t="inlineStr">
        <is>
          <t>Zalando</t>
        </is>
      </c>
      <c r="V147" s="237" t="n"/>
      <c r="W147" s="228" t="inlineStr">
        <is>
          <t>GIANNA</t>
        </is>
      </c>
      <c r="X147" s="228" t="inlineStr">
        <is>
          <t>NAVY</t>
        </is>
      </c>
      <c r="Y147" s="248" t="inlineStr">
        <is>
          <t>MORGADO</t>
        </is>
      </c>
      <c r="Z147" s="222" t="inlineStr">
        <is>
          <t>25.07100.I</t>
        </is>
      </c>
      <c r="AA147" s="222" t="n"/>
      <c r="AB147" s="226" t="inlineStr">
        <is>
          <t>-</t>
        </is>
      </c>
      <c r="AC147" s="228" t="n">
        <v>2</v>
      </c>
      <c r="AD147" s="228" t="inlineStr">
        <is>
          <t>JACKET</t>
        </is>
      </c>
      <c r="AE147" s="238" t="inlineStr">
        <is>
          <t>WOMEN</t>
        </is>
      </c>
      <c r="AF147" s="274" t="inlineStr">
        <is>
          <t>COLLAGE</t>
        </is>
      </c>
      <c r="AG147" s="239" t="n"/>
      <c r="AH147" s="306" t="n"/>
      <c r="AI147" s="229" t="inlineStr">
        <is>
          <t>€ 8.00 / 160</t>
        </is>
      </c>
      <c r="AJ147" s="257" t="n"/>
      <c r="AK147" s="240" t="n"/>
      <c r="AL147" s="274" t="n">
        <v>2.5</v>
      </c>
      <c r="AM147" s="267" t="n">
        <v>20</v>
      </c>
      <c r="AN147" s="277" t="n">
        <v>200</v>
      </c>
      <c r="AO147" s="267" t="n">
        <v>22</v>
      </c>
      <c r="AP147" s="277" t="n">
        <v>200</v>
      </c>
      <c r="AQ147" s="267" t="n">
        <v>30</v>
      </c>
      <c r="AR147" s="267" t="n">
        <v>41</v>
      </c>
      <c r="AS147" s="267" t="n">
        <v>41</v>
      </c>
      <c r="AT147" s="267" t="n">
        <v>47</v>
      </c>
      <c r="AU147" s="277" t="n">
        <v>150</v>
      </c>
      <c r="AV147" s="267" t="n">
        <v>65</v>
      </c>
      <c r="AW147" s="267" t="n">
        <v>150</v>
      </c>
      <c r="AX147" s="267" t="n">
        <v>76</v>
      </c>
      <c r="AY147" s="267" t="n">
        <v>98</v>
      </c>
      <c r="AZ147" s="267" t="n">
        <v>129</v>
      </c>
      <c r="BA147" s="267" t="n">
        <v>129</v>
      </c>
      <c r="BB147" s="267" t="n">
        <v>173</v>
      </c>
      <c r="BC147" s="302" t="n">
        <v>193</v>
      </c>
      <c r="BD147" s="269">
        <f>BC147</f>
        <v/>
      </c>
      <c r="BE147" s="269" t="n"/>
      <c r="BF147" s="269" t="n"/>
      <c r="BG147" s="313">
        <f>(BD147*AL147)*1.03</f>
        <v/>
      </c>
      <c r="BH147" s="236" t="n"/>
      <c r="BI147" s="241" t="n">
        <v>42807</v>
      </c>
      <c r="BJ147" s="236" t="n">
        <v>500</v>
      </c>
      <c r="BK147" s="241" t="n">
        <v>42846</v>
      </c>
      <c r="BL147" s="236" t="n"/>
      <c r="BM147" s="313">
        <f>(BN147*AL147)*1.03</f>
        <v/>
      </c>
      <c r="BN147" s="236">
        <f>BO147+BQ147</f>
        <v/>
      </c>
      <c r="BO147" s="316" t="n">
        <v>193</v>
      </c>
      <c r="BP147" s="15" t="n"/>
      <c r="BQ147" s="15" t="n"/>
      <c r="BR147" s="15" t="n"/>
      <c r="BS147" s="15" t="n"/>
      <c r="BT147" s="15" t="n"/>
      <c r="BU147" s="236" t="n"/>
      <c r="BV147" s="241" t="n"/>
    </row>
    <row customFormat="1" customHeight="1" ht="15" r="148" s="15">
      <c r="A148" s="322" t="n"/>
      <c r="B148" s="298" t="inlineStr">
        <is>
          <t>K170752001</t>
        </is>
      </c>
      <c r="C148" s="314" t="inlineStr">
        <is>
          <t>K160752010</t>
        </is>
      </c>
      <c r="D148" s="298" t="n"/>
      <c r="E148" s="298" t="e">
        <v>#N/A</v>
      </c>
      <c r="F148" s="298" t="e">
        <v>#N/A</v>
      </c>
      <c r="G148" s="298" t="e">
        <v>#N/A</v>
      </c>
      <c r="H148" s="298" t="e">
        <v>#N/A</v>
      </c>
      <c r="I148" s="298" t="e">
        <v>#N/A</v>
      </c>
      <c r="J148" s="298" t="e">
        <v>#N/A</v>
      </c>
      <c r="K148" s="284" t="n">
        <v>1060101685</v>
      </c>
      <c r="L148" s="298" t="n">
        <v>1060101685</v>
      </c>
      <c r="M148" s="284" t="n">
        <v>1060101685</v>
      </c>
      <c r="N148" s="284" t="n">
        <v>1060101685</v>
      </c>
      <c r="O148" s="284" t="n">
        <v>1060101685</v>
      </c>
      <c r="P148" s="284" t="n">
        <v>1060101685</v>
      </c>
      <c r="Q148" s="284" t="n">
        <v>1060101685</v>
      </c>
      <c r="R148" s="284" t="n">
        <v>1060101685</v>
      </c>
      <c r="S148" s="284" t="e">
        <v>#N/A</v>
      </c>
      <c r="T148" s="284" t="n">
        <v>1060101685</v>
      </c>
      <c r="U148" s="95" t="n"/>
      <c r="V148" s="95" t="inlineStr">
        <is>
          <t>C/O AW16</t>
        </is>
      </c>
      <c r="W148" s="285" t="inlineStr">
        <is>
          <t>ALAN</t>
        </is>
      </c>
      <c r="X148" s="285" t="inlineStr">
        <is>
          <t>DARK GREY MELEE</t>
        </is>
      </c>
      <c r="Y148" s="272" t="inlineStr">
        <is>
          <t>MORGADO</t>
        </is>
      </c>
      <c r="Z148" s="272" t="inlineStr">
        <is>
          <t>25.07467.I BUREL PESADO</t>
        </is>
      </c>
      <c r="AA148" s="272" t="n"/>
      <c r="AB148" s="286" t="inlineStr">
        <is>
          <t>-</t>
        </is>
      </c>
      <c r="AC148" s="285" t="n">
        <v>2</v>
      </c>
      <c r="AD148" s="285" t="inlineStr">
        <is>
          <t>JACKET</t>
        </is>
      </c>
      <c r="AE148" s="287" t="inlineStr">
        <is>
          <t>MEN</t>
        </is>
      </c>
      <c r="AF148" s="286" t="inlineStr">
        <is>
          <t>MANUELA &amp; PERREIRA</t>
        </is>
      </c>
      <c r="AG148" s="286" t="n"/>
      <c r="AH148" s="286" t="n"/>
      <c r="AI148" s="297" t="n">
        <v>12.05</v>
      </c>
      <c r="AJ148" s="289" t="inlineStr">
        <is>
          <t>100M</t>
        </is>
      </c>
      <c r="AK148" s="290" t="inlineStr">
        <is>
          <t>6W</t>
        </is>
      </c>
      <c r="AL148" s="286" t="n"/>
      <c r="AM148" s="291" t="n"/>
      <c r="AN148" s="292" t="n">
        <v>100</v>
      </c>
      <c r="AO148" s="291" t="n">
        <v>4</v>
      </c>
      <c r="AP148" s="292" t="n">
        <v>100</v>
      </c>
      <c r="AQ148" s="291" t="n">
        <v>4</v>
      </c>
      <c r="AR148" s="291" t="n">
        <v>4</v>
      </c>
      <c r="AS148" s="291" t="n">
        <v>4</v>
      </c>
      <c r="AT148" s="291" t="n">
        <v>4</v>
      </c>
      <c r="AU148" s="292" t="inlineStr">
        <is>
          <t>cx</t>
        </is>
      </c>
      <c r="AV148" s="291" t="n">
        <v>4</v>
      </c>
      <c r="AW148" s="291" t="inlineStr">
        <is>
          <t>cx</t>
        </is>
      </c>
      <c r="AX148" s="291" t="n">
        <v>4</v>
      </c>
      <c r="AY148" s="291" t="n">
        <v>4</v>
      </c>
      <c r="AZ148" s="291" t="n">
        <v>4</v>
      </c>
      <c r="BA148" s="291" t="n">
        <v>4</v>
      </c>
      <c r="BB148" s="291" t="n">
        <v>14</v>
      </c>
      <c r="BC148" s="293" t="n">
        <v>14</v>
      </c>
      <c r="BD148" s="293" t="n">
        <v>0</v>
      </c>
      <c r="BE148" s="269" t="n"/>
      <c r="BF148" s="269" t="inlineStr">
        <is>
          <t>cx</t>
        </is>
      </c>
      <c r="BG148" s="313" t="n"/>
      <c r="BH148" s="236" t="n"/>
      <c r="BI148" s="241" t="inlineStr">
        <is>
          <t>x</t>
        </is>
      </c>
      <c r="BJ148" s="236" t="n"/>
      <c r="BK148" s="236" t="n"/>
      <c r="BL148" s="236" t="n"/>
      <c r="BM148" s="313">
        <f>(BN148*AL148)*1.03</f>
        <v/>
      </c>
      <c r="BN148" s="236">
        <f>BO148+BQ148</f>
        <v/>
      </c>
      <c r="BO148" s="236" t="n">
        <v>0</v>
      </c>
      <c r="BP148" s="15" t="n"/>
      <c r="BQ148" s="15" t="n"/>
      <c r="BR148" s="15" t="n"/>
      <c r="BS148" s="15" t="n"/>
      <c r="BT148" s="15" t="n"/>
      <c r="BU148" s="236" t="n"/>
      <c r="BV148" s="236" t="n"/>
    </row>
    <row customFormat="1" customHeight="1" ht="15" r="149" s="15">
      <c r="A149" s="321" t="inlineStr">
        <is>
          <t>K170753009-1090102929-ANGUS</t>
        </is>
      </c>
      <c r="B149" s="250" t="inlineStr">
        <is>
          <t>K170753009</t>
        </is>
      </c>
      <c r="C149" s="314" t="inlineStr">
        <is>
          <t>K160753031</t>
        </is>
      </c>
      <c r="D149" s="250" t="n"/>
      <c r="E149" s="300" t="e">
        <v>#N/A</v>
      </c>
      <c r="F149" s="300" t="e">
        <v>#N/A</v>
      </c>
      <c r="G149" s="300" t="e">
        <v>#N/A</v>
      </c>
      <c r="H149" s="300" t="e">
        <v>#N/A</v>
      </c>
      <c r="I149" s="300" t="e">
        <v>#N/A</v>
      </c>
      <c r="J149" s="300" t="e">
        <v>#N/A</v>
      </c>
      <c r="K149" s="230" t="n">
        <v>1090102929</v>
      </c>
      <c r="L149" s="250" t="n">
        <v>1090102929</v>
      </c>
      <c r="M149" s="230" t="n">
        <v>1090102929</v>
      </c>
      <c r="N149" s="230" t="n">
        <v>1090102929</v>
      </c>
      <c r="O149" s="230" t="n">
        <v>1090102929</v>
      </c>
      <c r="P149" s="230" t="n">
        <v>1090102929</v>
      </c>
      <c r="Q149" s="230" t="n">
        <v>1090102929</v>
      </c>
      <c r="R149" s="230" t="n">
        <v>1090102929</v>
      </c>
      <c r="S149" s="301" t="e">
        <v>#N/A</v>
      </c>
      <c r="T149" s="230" t="n">
        <v>1090102929</v>
      </c>
      <c r="U149" s="237" t="n"/>
      <c r="V149" s="237" t="inlineStr">
        <is>
          <t>C/O AW16</t>
        </is>
      </c>
      <c r="W149" s="228" t="inlineStr">
        <is>
          <t>ANGUS</t>
        </is>
      </c>
      <c r="X149" s="228" t="inlineStr">
        <is>
          <t>DARK GREY MELEE</t>
        </is>
      </c>
      <c r="Y149" s="250" t="inlineStr">
        <is>
          <t>MORGADO</t>
        </is>
      </c>
      <c r="Z149" s="250" t="inlineStr">
        <is>
          <t>25.07467.I BUREL PESADO</t>
        </is>
      </c>
      <c r="AA149" s="250" t="n"/>
      <c r="AB149" s="226" t="inlineStr">
        <is>
          <t>-</t>
        </is>
      </c>
      <c r="AC149" s="228" t="n">
        <v>2</v>
      </c>
      <c r="AD149" s="228" t="inlineStr">
        <is>
          <t>OVERSHIRT</t>
        </is>
      </c>
      <c r="AE149" s="238" t="inlineStr">
        <is>
          <t>MEN</t>
        </is>
      </c>
      <c r="AF149" s="239" t="inlineStr">
        <is>
          <t>ARTLAB</t>
        </is>
      </c>
      <c r="AG149" s="239" t="inlineStr">
        <is>
          <t>-</t>
        </is>
      </c>
      <c r="AH149" s="306" t="n"/>
      <c r="AI149" s="229" t="inlineStr">
        <is>
          <t>12,25 / 150</t>
        </is>
      </c>
      <c r="AJ149" s="257" t="n"/>
      <c r="AK149" s="240" t="n"/>
      <c r="AL149" s="226" t="n">
        <v>1.32</v>
      </c>
      <c r="AM149" s="267" t="n"/>
      <c r="AN149" s="277" t="n">
        <v>150</v>
      </c>
      <c r="AO149" s="267" t="n">
        <v>6</v>
      </c>
      <c r="AP149" s="277" t="n">
        <v>150</v>
      </c>
      <c r="AQ149" s="267" t="n">
        <v>12</v>
      </c>
      <c r="AR149" s="267" t="n">
        <v>12</v>
      </c>
      <c r="AS149" s="267" t="n">
        <v>12</v>
      </c>
      <c r="AT149" s="267" t="n">
        <v>16</v>
      </c>
      <c r="AU149" s="277" t="n">
        <v>100</v>
      </c>
      <c r="AV149" s="267" t="n">
        <v>29</v>
      </c>
      <c r="AW149" s="267" t="n">
        <v>100</v>
      </c>
      <c r="AX149" s="267" t="n">
        <v>29</v>
      </c>
      <c r="AY149" s="267" t="n">
        <v>27</v>
      </c>
      <c r="AZ149" s="267" t="n">
        <v>33</v>
      </c>
      <c r="BA149" s="267" t="n">
        <v>33</v>
      </c>
      <c r="BB149" s="267" t="n">
        <v>43</v>
      </c>
      <c r="BC149" s="302" t="n">
        <v>93</v>
      </c>
      <c r="BD149" s="269">
        <f>BC149</f>
        <v/>
      </c>
      <c r="BE149" s="269" t="n"/>
      <c r="BF149" s="308" t="inlineStr">
        <is>
          <t>TBA MOQ</t>
        </is>
      </c>
      <c r="BG149" s="313">
        <f>(BD149*AL149)*1.03</f>
        <v/>
      </c>
      <c r="BH149" s="236" t="n"/>
      <c r="BI149" s="241" t="n">
        <v>42807</v>
      </c>
      <c r="BJ149" s="236" t="n">
        <v>150</v>
      </c>
      <c r="BK149" s="241" t="n">
        <v>42846</v>
      </c>
      <c r="BL149" s="236" t="n"/>
      <c r="BM149" s="313">
        <f>(BN149*AL149)*1.03</f>
        <v/>
      </c>
      <c r="BN149" s="236">
        <f>BO149+BQ149</f>
        <v/>
      </c>
      <c r="BO149" s="236" t="n">
        <v>93</v>
      </c>
      <c r="BP149" s="15" t="n"/>
      <c r="BQ149" s="15" t="n"/>
      <c r="BR149" s="15" t="n"/>
      <c r="BS149" s="15" t="n"/>
      <c r="BT149" s="236" t="n"/>
      <c r="BU149" s="236" t="n"/>
      <c r="BV149" s="241" t="n"/>
    </row>
    <row customFormat="1" customHeight="1" ht="15" r="150" s="15">
      <c r="A150" s="321" t="inlineStr">
        <is>
          <t>K170753008-1090102928-ANGUS</t>
        </is>
      </c>
      <c r="B150" s="250" t="inlineStr">
        <is>
          <t>K170753008</t>
        </is>
      </c>
      <c r="C150" s="314" t="inlineStr">
        <is>
          <t>K160753030</t>
        </is>
      </c>
      <c r="D150" s="250" t="n"/>
      <c r="E150" s="300" t="e">
        <v>#N/A</v>
      </c>
      <c r="F150" s="300" t="e">
        <v>#N/A</v>
      </c>
      <c r="G150" s="300" t="e">
        <v>#N/A</v>
      </c>
      <c r="H150" s="300" t="e">
        <v>#N/A</v>
      </c>
      <c r="I150" s="300" t="e">
        <v>#N/A</v>
      </c>
      <c r="J150" s="300" t="e">
        <v>#N/A</v>
      </c>
      <c r="K150" s="230" t="n">
        <v>1090102928</v>
      </c>
      <c r="L150" s="250" t="n">
        <v>1090102928</v>
      </c>
      <c r="M150" s="230" t="n">
        <v>1090102928</v>
      </c>
      <c r="N150" s="230" t="n">
        <v>1090102928</v>
      </c>
      <c r="O150" s="230" t="n">
        <v>1090102928</v>
      </c>
      <c r="P150" s="230" t="n">
        <v>1090102928</v>
      </c>
      <c r="Q150" s="230" t="n">
        <v>1090102928</v>
      </c>
      <c r="R150" s="230" t="n">
        <v>1090102928</v>
      </c>
      <c r="S150" s="301" t="e">
        <v>#N/A</v>
      </c>
      <c r="T150" s="230" t="n">
        <v>1090102928</v>
      </c>
      <c r="U150" s="237" t="n"/>
      <c r="V150" s="237" t="inlineStr">
        <is>
          <t>C/O AW16</t>
        </is>
      </c>
      <c r="W150" s="228" t="inlineStr">
        <is>
          <t>ANGUS</t>
        </is>
      </c>
      <c r="X150" s="228" t="inlineStr">
        <is>
          <t>MOSS GREEN</t>
        </is>
      </c>
      <c r="Y150" s="250" t="inlineStr">
        <is>
          <t>MORGADO</t>
        </is>
      </c>
      <c r="Z150" s="250" t="inlineStr">
        <is>
          <t>25.07467.I BUREL PESADO</t>
        </is>
      </c>
      <c r="AA150" s="250" t="n"/>
      <c r="AB150" s="226" t="inlineStr">
        <is>
          <t>-</t>
        </is>
      </c>
      <c r="AC150" s="228" t="n">
        <v>2</v>
      </c>
      <c r="AD150" s="228" t="inlineStr">
        <is>
          <t>OVERSHIRT</t>
        </is>
      </c>
      <c r="AE150" s="238" t="inlineStr">
        <is>
          <t>MEN</t>
        </is>
      </c>
      <c r="AF150" s="239" t="inlineStr">
        <is>
          <t>ARTLAB</t>
        </is>
      </c>
      <c r="AG150" s="239" t="inlineStr">
        <is>
          <t>-</t>
        </is>
      </c>
      <c r="AH150" s="306" t="n"/>
      <c r="AI150" s="229" t="inlineStr">
        <is>
          <t>12,25 / 150</t>
        </is>
      </c>
      <c r="AJ150" s="257" t="n"/>
      <c r="AK150" s="240" t="n"/>
      <c r="AL150" s="226" t="n">
        <v>1.32</v>
      </c>
      <c r="AM150" s="267" t="n"/>
      <c r="AN150" s="277" t="n">
        <v>150</v>
      </c>
      <c r="AO150" s="267" t="n">
        <v>10</v>
      </c>
      <c r="AP150" s="277" t="n">
        <v>150</v>
      </c>
      <c r="AQ150" s="267" t="n">
        <v>10</v>
      </c>
      <c r="AR150" s="267" t="n">
        <v>10</v>
      </c>
      <c r="AS150" s="267" t="n">
        <v>10</v>
      </c>
      <c r="AT150" s="267" t="n">
        <v>14</v>
      </c>
      <c r="AU150" s="277" t="n">
        <v>100</v>
      </c>
      <c r="AV150" s="267" t="n">
        <v>27</v>
      </c>
      <c r="AW150" s="267" t="n">
        <v>100</v>
      </c>
      <c r="AX150" s="267" t="n">
        <v>31</v>
      </c>
      <c r="AY150" s="267" t="n">
        <v>36</v>
      </c>
      <c r="AZ150" s="267" t="n">
        <v>56</v>
      </c>
      <c r="BA150" s="267" t="n">
        <v>56</v>
      </c>
      <c r="BB150" s="267" t="n">
        <v>82</v>
      </c>
      <c r="BC150" s="302" t="n">
        <v>122</v>
      </c>
      <c r="BD150" s="269">
        <f>BC150</f>
        <v/>
      </c>
      <c r="BE150" s="269" t="n"/>
      <c r="BF150" s="269" t="n"/>
      <c r="BG150" s="313">
        <f>(BD150*AL150)*1.03</f>
        <v/>
      </c>
      <c r="BH150" s="236" t="n"/>
      <c r="BI150" s="241" t="n">
        <v>42807</v>
      </c>
      <c r="BJ150" s="236" t="n">
        <v>200</v>
      </c>
      <c r="BK150" s="241" t="n">
        <v>42846</v>
      </c>
      <c r="BL150" s="236" t="n"/>
      <c r="BM150" s="313">
        <f>(BN150*AL150)*1.03</f>
        <v/>
      </c>
      <c r="BN150" s="236">
        <f>BO150+BQ150</f>
        <v/>
      </c>
      <c r="BO150" s="236" t="n">
        <v>146</v>
      </c>
      <c r="BP150" s="15" t="n"/>
      <c r="BQ150" s="15" t="n"/>
      <c r="BR150" s="15" t="n"/>
      <c r="BS150" s="15" t="n"/>
      <c r="BT150" s="236" t="n"/>
      <c r="BU150" s="236" t="n"/>
      <c r="BV150" s="241" t="n"/>
    </row>
    <row customFormat="1" customHeight="1" ht="15" r="151" s="15">
      <c r="A151" s="322" t="n"/>
      <c r="B151" s="298" t="inlineStr">
        <is>
          <t>K170752002</t>
        </is>
      </c>
      <c r="C151" s="298" t="inlineStr">
        <is>
          <t>K170752002</t>
        </is>
      </c>
      <c r="D151" s="298" t="n"/>
      <c r="E151" s="298" t="inlineStr">
        <is>
          <t>K170752002</t>
        </is>
      </c>
      <c r="F151" s="298" t="inlineStr">
        <is>
          <t>K170752002</t>
        </is>
      </c>
      <c r="G151" s="298" t="inlineStr">
        <is>
          <t>K170752002</t>
        </is>
      </c>
      <c r="H151" s="298" t="inlineStr">
        <is>
          <t>K170752002</t>
        </is>
      </c>
      <c r="I151" s="298" t="inlineStr">
        <is>
          <t>K170752002</t>
        </is>
      </c>
      <c r="J151" s="298" t="e">
        <v>#N/A</v>
      </c>
      <c r="K151" s="284" t="n">
        <v>1060101812</v>
      </c>
      <c r="L151" s="298" t="n">
        <v>1060101812</v>
      </c>
      <c r="M151" s="284" t="n">
        <v>1060101812</v>
      </c>
      <c r="N151" s="284" t="n">
        <v>1060101812</v>
      </c>
      <c r="O151" s="284" t="n">
        <v>1060101812</v>
      </c>
      <c r="P151" s="284" t="n">
        <v>1060101812</v>
      </c>
      <c r="Q151" s="284" t="n">
        <v>1060101812</v>
      </c>
      <c r="R151" s="284" t="n">
        <v>1060101812</v>
      </c>
      <c r="S151" s="284" t="e">
        <v>#N/A</v>
      </c>
      <c r="T151" s="284" t="n">
        <v>1060101812</v>
      </c>
      <c r="U151" s="95" t="n"/>
      <c r="V151" s="95" t="n"/>
      <c r="W151" s="285" t="inlineStr">
        <is>
          <t>ALAN</t>
        </is>
      </c>
      <c r="X151" s="285" t="inlineStr">
        <is>
          <t>NAVY</t>
        </is>
      </c>
      <c r="Y151" s="272" t="inlineStr">
        <is>
          <t>MORGADO</t>
        </is>
      </c>
      <c r="Z151" s="272" t="inlineStr">
        <is>
          <t>25.07467.I BUREL PESADO</t>
        </is>
      </c>
      <c r="AA151" s="272" t="n"/>
      <c r="AB151" s="286" t="inlineStr">
        <is>
          <t>-</t>
        </is>
      </c>
      <c r="AC151" s="285" t="n">
        <v>2</v>
      </c>
      <c r="AD151" s="285" t="inlineStr">
        <is>
          <t>JACKET</t>
        </is>
      </c>
      <c r="AE151" s="287" t="inlineStr">
        <is>
          <t>MEN</t>
        </is>
      </c>
      <c r="AF151" s="286" t="inlineStr">
        <is>
          <t>MANUELA &amp; PERREIRA</t>
        </is>
      </c>
      <c r="AG151" s="286" t="n"/>
      <c r="AH151" s="286" t="n"/>
      <c r="AI151" s="297" t="n">
        <v>12.05</v>
      </c>
      <c r="AJ151" s="289" t="inlineStr">
        <is>
          <t>100M</t>
        </is>
      </c>
      <c r="AK151" s="290" t="inlineStr">
        <is>
          <t>6W</t>
        </is>
      </c>
      <c r="AL151" s="286" t="n"/>
      <c r="AM151" s="291" t="n"/>
      <c r="AN151" s="292" t="n">
        <v>100</v>
      </c>
      <c r="AO151" s="291" t="n">
        <v>4</v>
      </c>
      <c r="AP151" s="292" t="n">
        <v>100</v>
      </c>
      <c r="AQ151" s="291" t="n">
        <v>4</v>
      </c>
      <c r="AR151" s="291" t="n">
        <v>4</v>
      </c>
      <c r="AS151" s="291" t="n">
        <v>4</v>
      </c>
      <c r="AT151" s="291" t="n">
        <v>4</v>
      </c>
      <c r="AU151" s="292" t="inlineStr">
        <is>
          <t>cx</t>
        </is>
      </c>
      <c r="AV151" s="291" t="n">
        <v>4</v>
      </c>
      <c r="AW151" s="291" t="inlineStr">
        <is>
          <t>cx</t>
        </is>
      </c>
      <c r="AX151" s="291" t="n">
        <v>4</v>
      </c>
      <c r="AY151" s="291" t="n">
        <v>4</v>
      </c>
      <c r="AZ151" s="291" t="n">
        <v>0</v>
      </c>
      <c r="BA151" s="291" t="n">
        <v>0</v>
      </c>
      <c r="BB151" s="291" t="n">
        <v>0</v>
      </c>
      <c r="BC151" s="293" t="n">
        <v>0</v>
      </c>
      <c r="BD151" s="293">
        <f>BC151</f>
        <v/>
      </c>
      <c r="BE151" s="269" t="n"/>
      <c r="BF151" s="269" t="inlineStr">
        <is>
          <t>cx</t>
        </is>
      </c>
      <c r="BG151" s="313" t="n"/>
      <c r="BH151" s="236" t="n"/>
      <c r="BI151" s="241" t="inlineStr">
        <is>
          <t>x</t>
        </is>
      </c>
      <c r="BJ151" s="236" t="n"/>
      <c r="BK151" s="236" t="n"/>
      <c r="BL151" s="236" t="n"/>
      <c r="BM151" s="313">
        <f>(BN151*AL151)*1.03</f>
        <v/>
      </c>
      <c r="BN151" s="236">
        <f>BO151+BQ151</f>
        <v/>
      </c>
      <c r="BO151" s="236" t="n">
        <v>0</v>
      </c>
      <c r="BP151" s="15" t="n"/>
      <c r="BQ151" s="15" t="n"/>
      <c r="BR151" s="15" t="n"/>
      <c r="BS151" s="15" t="n"/>
      <c r="BT151" s="15" t="n"/>
      <c r="BU151" s="236" t="n"/>
      <c r="BV151" s="236" t="n"/>
    </row>
    <row customFormat="1" customHeight="1" ht="15" r="152" s="15">
      <c r="A152" s="321" t="inlineStr">
        <is>
          <t>K170753010-1090102930-ANGUS</t>
        </is>
      </c>
      <c r="B152" s="250" t="inlineStr">
        <is>
          <t>K170753010</t>
        </is>
      </c>
      <c r="C152" s="314" t="inlineStr">
        <is>
          <t>K160753032</t>
        </is>
      </c>
      <c r="D152" s="250" t="n"/>
      <c r="E152" s="300" t="e">
        <v>#N/A</v>
      </c>
      <c r="F152" s="300" t="e">
        <v>#N/A</v>
      </c>
      <c r="G152" s="300" t="e">
        <v>#N/A</v>
      </c>
      <c r="H152" s="300" t="e">
        <v>#N/A</v>
      </c>
      <c r="I152" s="300" t="e">
        <v>#N/A</v>
      </c>
      <c r="J152" s="300" t="e">
        <v>#N/A</v>
      </c>
      <c r="K152" s="230" t="n">
        <v>1090102930</v>
      </c>
      <c r="L152" s="250" t="n">
        <v>1090102930</v>
      </c>
      <c r="M152" s="230" t="n">
        <v>1090102930</v>
      </c>
      <c r="N152" s="230" t="n">
        <v>1090102930</v>
      </c>
      <c r="O152" s="230" t="n">
        <v>1090102930</v>
      </c>
      <c r="P152" s="230" t="n">
        <v>1090102930</v>
      </c>
      <c r="Q152" s="230" t="n">
        <v>1090102930</v>
      </c>
      <c r="R152" s="230" t="n">
        <v>1090102930</v>
      </c>
      <c r="S152" s="230" t="n">
        <v>1090102930</v>
      </c>
      <c r="T152" s="230" t="n">
        <v>1090102930</v>
      </c>
      <c r="U152" s="237" t="n"/>
      <c r="V152" s="237" t="inlineStr">
        <is>
          <t>C/O AW16</t>
        </is>
      </c>
      <c r="W152" s="228" t="inlineStr">
        <is>
          <t>ANGUS</t>
        </is>
      </c>
      <c r="X152" s="228" t="inlineStr">
        <is>
          <t>NAVY</t>
        </is>
      </c>
      <c r="Y152" s="250" t="inlineStr">
        <is>
          <t>MORGADO</t>
        </is>
      </c>
      <c r="Z152" s="250" t="inlineStr">
        <is>
          <t>25.07467.I BUREL PESADO</t>
        </is>
      </c>
      <c r="AA152" s="250" t="n"/>
      <c r="AB152" s="226" t="inlineStr">
        <is>
          <t>-</t>
        </is>
      </c>
      <c r="AC152" s="228" t="n">
        <v>2</v>
      </c>
      <c r="AD152" s="228" t="inlineStr">
        <is>
          <t>OVERSHIRT</t>
        </is>
      </c>
      <c r="AE152" s="238" t="inlineStr">
        <is>
          <t>MEN</t>
        </is>
      </c>
      <c r="AF152" s="239" t="inlineStr">
        <is>
          <t>ARTLAB</t>
        </is>
      </c>
      <c r="AG152" s="239" t="inlineStr">
        <is>
          <t>-</t>
        </is>
      </c>
      <c r="AH152" s="306" t="n"/>
      <c r="AI152" s="229" t="inlineStr">
        <is>
          <t>12,25 / 150</t>
        </is>
      </c>
      <c r="AJ152" s="257" t="n"/>
      <c r="AK152" s="240" t="n"/>
      <c r="AL152" s="226" t="n">
        <v>1.32</v>
      </c>
      <c r="AM152" s="267" t="n">
        <v>24</v>
      </c>
      <c r="AN152" s="277" t="n">
        <v>250</v>
      </c>
      <c r="AO152" s="267" t="n">
        <v>24</v>
      </c>
      <c r="AP152" s="277" t="n">
        <v>250</v>
      </c>
      <c r="AQ152" s="267" t="n">
        <v>30</v>
      </c>
      <c r="AR152" s="267" t="n">
        <v>34</v>
      </c>
      <c r="AS152" s="267" t="n">
        <v>34</v>
      </c>
      <c r="AT152" s="267" t="n">
        <v>34</v>
      </c>
      <c r="AU152" s="277" t="n">
        <v>200</v>
      </c>
      <c r="AV152" s="267" t="n">
        <v>40</v>
      </c>
      <c r="AW152" s="267" t="n">
        <v>200</v>
      </c>
      <c r="AX152" s="267" t="n">
        <v>48</v>
      </c>
      <c r="AY152" s="267" t="n">
        <v>61</v>
      </c>
      <c r="AZ152" s="267" t="n">
        <v>81</v>
      </c>
      <c r="BA152" s="267" t="n">
        <v>81</v>
      </c>
      <c r="BB152" s="267" t="n">
        <v>107</v>
      </c>
      <c r="BC152" s="302" t="n">
        <v>147</v>
      </c>
      <c r="BD152" s="269">
        <f>BC152</f>
        <v/>
      </c>
      <c r="BE152" s="269" t="n"/>
      <c r="BF152" s="269" t="n"/>
      <c r="BG152" s="313">
        <f>(BD152*AL152)*1.03</f>
        <v/>
      </c>
      <c r="BH152" s="236" t="n"/>
      <c r="BI152" s="241" t="n">
        <v>42807</v>
      </c>
      <c r="BJ152" s="236" t="n">
        <v>200</v>
      </c>
      <c r="BK152" s="241" t="n">
        <v>42846</v>
      </c>
      <c r="BL152" s="236" t="n"/>
      <c r="BM152" s="313">
        <f>(BN152*AL152)*1.03</f>
        <v/>
      </c>
      <c r="BN152" s="236">
        <f>BO152+BQ152</f>
        <v/>
      </c>
      <c r="BO152" s="236" t="n">
        <v>145</v>
      </c>
      <c r="BP152" s="15" t="n"/>
      <c r="BQ152" s="15" t="n"/>
      <c r="BR152" s="15" t="n"/>
      <c r="BS152" s="15" t="n"/>
      <c r="BT152" s="236" t="n"/>
      <c r="BU152" s="236" t="n"/>
      <c r="BV152" s="241" t="n"/>
    </row>
    <row customFormat="1" customHeight="1" ht="15" r="153" s="15">
      <c r="A153" s="321" t="inlineStr">
        <is>
          <t>K170753011-1090103141-ANGUS</t>
        </is>
      </c>
      <c r="B153" s="250" t="inlineStr">
        <is>
          <t>K170753011</t>
        </is>
      </c>
      <c r="C153" s="250" t="inlineStr">
        <is>
          <t>K170753011</t>
        </is>
      </c>
      <c r="D153" s="250" t="n"/>
      <c r="E153" s="250" t="inlineStr">
        <is>
          <t>K170753011</t>
        </is>
      </c>
      <c r="F153" s="250" t="inlineStr">
        <is>
          <t>K170753011</t>
        </is>
      </c>
      <c r="G153" s="250" t="inlineStr">
        <is>
          <t>K170753011</t>
        </is>
      </c>
      <c r="H153" s="250" t="inlineStr">
        <is>
          <t>K170753011</t>
        </is>
      </c>
      <c r="I153" s="250" t="inlineStr">
        <is>
          <t>K170753011</t>
        </is>
      </c>
      <c r="J153" s="250" t="inlineStr">
        <is>
          <t>K170753011</t>
        </is>
      </c>
      <c r="K153" s="230" t="n">
        <v>1090103141</v>
      </c>
      <c r="L153" s="250" t="n">
        <v>1090103141</v>
      </c>
      <c r="M153" s="230" t="n">
        <v>1090103141</v>
      </c>
      <c r="N153" s="230" t="n">
        <v>1090103141</v>
      </c>
      <c r="O153" s="230" t="n">
        <v>1090103141</v>
      </c>
      <c r="P153" s="230" t="n">
        <v>1090103141</v>
      </c>
      <c r="Q153" s="230" t="n">
        <v>1090103141</v>
      </c>
      <c r="R153" s="230" t="n">
        <v>1090103141</v>
      </c>
      <c r="S153" s="230" t="n">
        <v>1090103141</v>
      </c>
      <c r="T153" s="230" t="n">
        <v>1090103141</v>
      </c>
      <c r="U153" s="237" t="inlineStr">
        <is>
          <t>Zalando</t>
        </is>
      </c>
      <c r="V153" s="237" t="n"/>
      <c r="W153" s="228" t="inlineStr">
        <is>
          <t>ANGUS</t>
        </is>
      </c>
      <c r="X153" s="228" t="inlineStr">
        <is>
          <t>BLACK</t>
        </is>
      </c>
      <c r="Y153" s="250" t="inlineStr">
        <is>
          <t>MORGADO</t>
        </is>
      </c>
      <c r="Z153" s="250" t="inlineStr">
        <is>
          <t>25.07467.I BUREL PESADO #003</t>
        </is>
      </c>
      <c r="AA153" s="250" t="n"/>
      <c r="AB153" s="226" t="inlineStr">
        <is>
          <t>-</t>
        </is>
      </c>
      <c r="AC153" s="228" t="n">
        <v>2</v>
      </c>
      <c r="AD153" s="228" t="inlineStr">
        <is>
          <t>OVERSHIRT</t>
        </is>
      </c>
      <c r="AE153" s="238" t="inlineStr">
        <is>
          <t>MEN</t>
        </is>
      </c>
      <c r="AF153" s="239" t="inlineStr">
        <is>
          <t>ARTLAB</t>
        </is>
      </c>
      <c r="AG153" s="239" t="inlineStr">
        <is>
          <t>-</t>
        </is>
      </c>
      <c r="AH153" s="306" t="n"/>
      <c r="AI153" s="229" t="inlineStr">
        <is>
          <t>12,25 / 150</t>
        </is>
      </c>
      <c r="AJ153" s="257" t="n"/>
      <c r="AK153" s="240" t="n"/>
      <c r="AL153" s="226" t="n">
        <v>1.32</v>
      </c>
      <c r="AM153" s="267" t="n">
        <v>45</v>
      </c>
      <c r="AN153" s="277" t="n">
        <v>300</v>
      </c>
      <c r="AO153" s="267" t="n">
        <v>51</v>
      </c>
      <c r="AP153" s="277" t="n">
        <v>300</v>
      </c>
      <c r="AQ153" s="267" t="n">
        <v>60</v>
      </c>
      <c r="AR153" s="267" t="n">
        <v>66</v>
      </c>
      <c r="AS153" s="267" t="n">
        <v>66</v>
      </c>
      <c r="AT153" s="267" t="n">
        <v>91</v>
      </c>
      <c r="AU153" s="277" t="n">
        <v>250</v>
      </c>
      <c r="AV153" s="267" t="n">
        <v>102</v>
      </c>
      <c r="AW153" s="267" t="n">
        <v>250</v>
      </c>
      <c r="AX153" s="267" t="n">
        <v>110</v>
      </c>
      <c r="AY153" s="267" t="n">
        <v>132</v>
      </c>
      <c r="AZ153" s="267" t="n">
        <v>149</v>
      </c>
      <c r="BA153" s="267" t="n">
        <v>149</v>
      </c>
      <c r="BB153" s="267" t="n">
        <v>176</v>
      </c>
      <c r="BC153" s="302" t="n">
        <v>226</v>
      </c>
      <c r="BD153" s="269">
        <f>BC153</f>
        <v/>
      </c>
      <c r="BE153" s="269" t="n"/>
      <c r="BF153" s="269" t="n"/>
      <c r="BG153" s="313">
        <f>(BD153*AL153)*1.03</f>
        <v/>
      </c>
      <c r="BH153" s="236" t="n"/>
      <c r="BI153" s="241" t="n">
        <v>42807</v>
      </c>
      <c r="BJ153" s="236" t="n">
        <v>350</v>
      </c>
      <c r="BK153" s="241" t="n">
        <v>42846</v>
      </c>
      <c r="BL153" s="236" t="n"/>
      <c r="BM153" s="313">
        <f>(BN153*AL153)*1.03</f>
        <v/>
      </c>
      <c r="BN153" s="236">
        <f>BO153+BQ153</f>
        <v/>
      </c>
      <c r="BO153" s="236" t="n">
        <v>226</v>
      </c>
      <c r="BP153" s="15" t="n"/>
      <c r="BQ153" s="15" t="n"/>
      <c r="BR153" s="15" t="n"/>
      <c r="BS153" s="15" t="n"/>
      <c r="BT153" s="236" t="n"/>
      <c r="BU153" s="236" t="n"/>
      <c r="BV153" s="241" t="n"/>
    </row>
    <row customFormat="1" customHeight="1" ht="15" r="154" s="15">
      <c r="A154" s="321" t="inlineStr">
        <is>
          <t>K170753070-1090103144-MAX</t>
        </is>
      </c>
      <c r="B154" s="250" t="inlineStr">
        <is>
          <t>K170753070</t>
        </is>
      </c>
      <c r="C154" s="250" t="inlineStr">
        <is>
          <t>K170753070</t>
        </is>
      </c>
      <c r="D154" s="250" t="n"/>
      <c r="E154" s="250" t="inlineStr">
        <is>
          <t>K170753070</t>
        </is>
      </c>
      <c r="F154" s="250" t="inlineStr">
        <is>
          <t>K170753070</t>
        </is>
      </c>
      <c r="G154" s="250" t="inlineStr">
        <is>
          <t>K170753070</t>
        </is>
      </c>
      <c r="H154" s="250" t="inlineStr">
        <is>
          <t>K170753070</t>
        </is>
      </c>
      <c r="I154" s="250" t="inlineStr">
        <is>
          <t>K170753070</t>
        </is>
      </c>
      <c r="J154" s="250" t="inlineStr">
        <is>
          <t>K170753070</t>
        </is>
      </c>
      <c r="K154" s="230" t="n">
        <v>1090103144</v>
      </c>
      <c r="L154" s="250" t="n">
        <v>1090103144</v>
      </c>
      <c r="M154" s="230" t="n">
        <v>1090103144</v>
      </c>
      <c r="N154" s="230" t="n">
        <v>1090103144</v>
      </c>
      <c r="O154" s="230" t="n">
        <v>1090103144</v>
      </c>
      <c r="P154" s="230" t="n">
        <v>1090103144</v>
      </c>
      <c r="Q154" s="230" t="n">
        <v>1090103144</v>
      </c>
      <c r="R154" s="230" t="n">
        <v>1090103144</v>
      </c>
      <c r="S154" s="230" t="n">
        <v>1090103144</v>
      </c>
      <c r="T154" s="230" t="n">
        <v>1090103144</v>
      </c>
      <c r="U154" s="237" t="n"/>
      <c r="V154" s="237" t="n"/>
      <c r="W154" s="228" t="inlineStr">
        <is>
          <t>MAX</t>
        </is>
      </c>
      <c r="X154" s="228" t="inlineStr">
        <is>
          <t>WASHED BLACK</t>
        </is>
      </c>
      <c r="Y154" s="248" t="inlineStr">
        <is>
          <t>NORTHERN LINEN</t>
        </is>
      </c>
      <c r="Z154" s="248" t="n">
        <v>14566</v>
      </c>
      <c r="AA154" s="248" t="n"/>
      <c r="AB154" s="226" t="inlineStr">
        <is>
          <t>-</t>
        </is>
      </c>
      <c r="AC154" s="228" t="n">
        <v>2</v>
      </c>
      <c r="AD154" s="228" t="inlineStr">
        <is>
          <t>SHIRT</t>
        </is>
      </c>
      <c r="AE154" s="238" t="inlineStr">
        <is>
          <t>MEN</t>
        </is>
      </c>
      <c r="AF154" s="239" t="inlineStr">
        <is>
          <t>ARTLAB</t>
        </is>
      </c>
      <c r="AG154" s="239" t="inlineStr">
        <is>
          <t>BLUE &amp; DYE</t>
        </is>
      </c>
      <c r="AH154" s="306" t="n"/>
      <c r="AI154" s="229" t="inlineStr">
        <is>
          <t>€ 5,50  / 155</t>
        </is>
      </c>
      <c r="AJ154" s="257" t="n">
        <v>500</v>
      </c>
      <c r="AK154" s="240" t="inlineStr">
        <is>
          <t>10W</t>
        </is>
      </c>
      <c r="AL154" s="226" t="n">
        <v>1.72</v>
      </c>
      <c r="AM154" s="267" t="n">
        <v>10</v>
      </c>
      <c r="AN154" s="277" t="n">
        <v>150</v>
      </c>
      <c r="AO154" s="267" t="n">
        <v>28</v>
      </c>
      <c r="AP154" s="277" t="n">
        <v>150</v>
      </c>
      <c r="AQ154" s="267" t="n">
        <v>34</v>
      </c>
      <c r="AR154" s="267" t="n">
        <v>40</v>
      </c>
      <c r="AS154" s="267" t="n">
        <v>40</v>
      </c>
      <c r="AT154" s="267" t="n">
        <v>56</v>
      </c>
      <c r="AU154" s="277" t="n">
        <v>200</v>
      </c>
      <c r="AV154" s="267" t="n">
        <v>64</v>
      </c>
      <c r="AW154" s="267" t="n">
        <v>200</v>
      </c>
      <c r="AX154" s="267" t="n">
        <v>82</v>
      </c>
      <c r="AY154" s="267" t="n">
        <v>82</v>
      </c>
      <c r="AZ154" s="267" t="n">
        <v>90</v>
      </c>
      <c r="BA154" s="267" t="n">
        <v>90</v>
      </c>
      <c r="BB154" s="267" t="n">
        <v>116</v>
      </c>
      <c r="BC154" s="302" t="n">
        <v>146</v>
      </c>
      <c r="BD154" s="303" t="n">
        <v>210</v>
      </c>
      <c r="BE154" s="269" t="n"/>
      <c r="BF154" s="269" t="n"/>
      <c r="BG154" s="313">
        <f>(BD154*AL154)*1.03</f>
        <v/>
      </c>
      <c r="BH154" s="236" t="n">
        <v>117</v>
      </c>
      <c r="BI154" s="241" t="n">
        <v>42766</v>
      </c>
      <c r="BJ154" s="236" t="n">
        <v>400</v>
      </c>
      <c r="BK154" s="241" t="n">
        <v>42853</v>
      </c>
      <c r="BL154" s="236" t="inlineStr">
        <is>
          <t>Finish off Fabric</t>
        </is>
      </c>
      <c r="BM154" s="313">
        <f>(BN154*AL154)*1.03</f>
        <v/>
      </c>
      <c r="BN154" s="236">
        <f>BO154+BQ154</f>
        <v/>
      </c>
      <c r="BO154" s="236" t="n">
        <v>210</v>
      </c>
      <c r="BP154" s="15" t="n"/>
      <c r="BQ154" s="15" t="n"/>
      <c r="BR154" s="15" t="n"/>
      <c r="BS154" s="15" t="n"/>
      <c r="BT154" s="236" t="n"/>
      <c r="BU154" s="236" t="n">
        <v>400</v>
      </c>
      <c r="BV154" s="241" t="n">
        <v>42817</v>
      </c>
    </row>
    <row customFormat="1" customHeight="1" ht="15" r="155" s="15">
      <c r="A155" s="322" t="inlineStr">
        <is>
          <t>K170750062-1010401476-JARREL</t>
        </is>
      </c>
      <c r="B155" s="298" t="inlineStr">
        <is>
          <t>K170750062</t>
        </is>
      </c>
      <c r="C155" s="298" t="inlineStr">
        <is>
          <t>K170750062</t>
        </is>
      </c>
      <c r="D155" s="298" t="n"/>
      <c r="E155" s="298" t="inlineStr">
        <is>
          <t>K170750062</t>
        </is>
      </c>
      <c r="F155" s="298" t="inlineStr">
        <is>
          <t>K170750062</t>
        </is>
      </c>
      <c r="G155" s="298" t="inlineStr">
        <is>
          <t>K170750062</t>
        </is>
      </c>
      <c r="H155" s="298" t="e">
        <v>#N/A</v>
      </c>
      <c r="I155" s="298" t="e">
        <v>#N/A</v>
      </c>
      <c r="J155" s="298" t="e">
        <v>#N/A</v>
      </c>
      <c r="K155" s="284" t="n">
        <v>1010401476</v>
      </c>
      <c r="L155" s="298" t="n">
        <v>1010401476</v>
      </c>
      <c r="M155" s="284" t="n">
        <v>1010401476</v>
      </c>
      <c r="N155" s="284" t="n">
        <v>1010401476</v>
      </c>
      <c r="O155" s="284" t="n">
        <v>1010401476</v>
      </c>
      <c r="P155" s="284" t="n">
        <v>1010401476</v>
      </c>
      <c r="Q155" s="284" t="e">
        <v>#N/A</v>
      </c>
      <c r="R155" s="284" t="e">
        <v>#N/A</v>
      </c>
      <c r="S155" s="284" t="e">
        <v>#N/A</v>
      </c>
      <c r="T155" s="284" t="n">
        <v>1010401476</v>
      </c>
      <c r="U155" s="95" t="n"/>
      <c r="V155" s="95" t="n"/>
      <c r="W155" s="285" t="inlineStr">
        <is>
          <t>JARREL</t>
        </is>
      </c>
      <c r="X155" s="285" t="inlineStr">
        <is>
          <t>CORDUROY FOREST NIGHT</t>
        </is>
      </c>
      <c r="Y155" s="272" t="inlineStr">
        <is>
          <t>NORTHERN LINEN</t>
        </is>
      </c>
      <c r="Z155" s="272" t="inlineStr">
        <is>
          <t>14699 GR Ecru</t>
        </is>
      </c>
      <c r="AA155" s="272" t="n"/>
      <c r="AB155" s="286" t="inlineStr">
        <is>
          <t>-</t>
        </is>
      </c>
      <c r="AC155" s="285" t="n">
        <v>2</v>
      </c>
      <c r="AD155" s="285" t="inlineStr">
        <is>
          <t>PANTS</t>
        </is>
      </c>
      <c r="AE155" s="287" t="inlineStr">
        <is>
          <t>MEN</t>
        </is>
      </c>
      <c r="AF155" s="286" t="inlineStr">
        <is>
          <t>ARTLAB</t>
        </is>
      </c>
      <c r="AG155" s="286" t="inlineStr">
        <is>
          <t>BLUE &amp; DYE</t>
        </is>
      </c>
      <c r="AH155" s="286" t="n"/>
      <c r="AI155" s="288" t="inlineStr">
        <is>
          <t>€ 5,25 / 145</t>
        </is>
      </c>
      <c r="AJ155" s="289" t="n">
        <v>500</v>
      </c>
      <c r="AK155" s="290" t="inlineStr">
        <is>
          <t>8-10W</t>
        </is>
      </c>
      <c r="AL155" s="286" t="n">
        <v>1.5</v>
      </c>
      <c r="AM155" s="291" t="n"/>
      <c r="AN155" s="292" t="n">
        <v>100</v>
      </c>
      <c r="AO155" s="291" t="n"/>
      <c r="AP155" s="292" t="n">
        <v>100</v>
      </c>
      <c r="AQ155" s="291" t="n"/>
      <c r="AR155" s="291" t="n"/>
      <c r="AS155" s="291" t="n">
        <v>0</v>
      </c>
      <c r="AT155" s="291" t="n">
        <v>0</v>
      </c>
      <c r="AU155" s="292" t="inlineStr">
        <is>
          <t>cx</t>
        </is>
      </c>
      <c r="AV155" s="291" t="n">
        <v>7</v>
      </c>
      <c r="AW155" s="291" t="inlineStr">
        <is>
          <t>cx</t>
        </is>
      </c>
      <c r="AX155" s="291" t="n">
        <v>7</v>
      </c>
      <c r="AY155" s="291" t="n">
        <v>7</v>
      </c>
      <c r="AZ155" s="291" t="n">
        <v>0</v>
      </c>
      <c r="BA155" s="291" t="n">
        <v>0</v>
      </c>
      <c r="BB155" s="291" t="n">
        <v>0</v>
      </c>
      <c r="BC155" s="293" t="n">
        <v>0</v>
      </c>
      <c r="BD155" s="293">
        <f>BC155</f>
        <v/>
      </c>
      <c r="BE155" s="269" t="n"/>
      <c r="BF155" s="269" t="inlineStr">
        <is>
          <t>cx</t>
        </is>
      </c>
      <c r="BG155" s="313" t="n"/>
      <c r="BH155" s="236" t="n"/>
      <c r="BI155" s="241" t="n">
        <v>42766</v>
      </c>
      <c r="BJ155" s="236" t="n">
        <v>1431</v>
      </c>
      <c r="BK155" s="241" t="n">
        <v>42853</v>
      </c>
      <c r="BL155" s="236" t="n"/>
      <c r="BM155" s="313">
        <f>(BN155*AL155)*1.03</f>
        <v/>
      </c>
      <c r="BN155" s="236">
        <f>BO155+BQ155</f>
        <v/>
      </c>
      <c r="BO155" s="236" t="n">
        <v>0</v>
      </c>
      <c r="BP155" s="15" t="n"/>
      <c r="BQ155" s="15" t="n"/>
      <c r="BR155" s="15" t="n"/>
      <c r="BS155" s="15" t="n"/>
      <c r="BT155" s="15" t="n"/>
      <c r="BU155" s="236" t="n">
        <v>1500</v>
      </c>
      <c r="BV155" s="241" t="n">
        <v>42817</v>
      </c>
    </row>
    <row customFormat="1" customHeight="1" ht="15" r="156" s="15">
      <c r="A156" s="321" t="inlineStr">
        <is>
          <t>K170750060-1010401396-JARREL</t>
        </is>
      </c>
      <c r="B156" s="250" t="inlineStr">
        <is>
          <t>K170750060</t>
        </is>
      </c>
      <c r="C156" s="250" t="inlineStr">
        <is>
          <t>K170750060</t>
        </is>
      </c>
      <c r="D156" s="250" t="n"/>
      <c r="E156" s="250" t="inlineStr">
        <is>
          <t>K170750060</t>
        </is>
      </c>
      <c r="F156" s="250" t="inlineStr">
        <is>
          <t>K170750060</t>
        </is>
      </c>
      <c r="G156" s="250" t="inlineStr">
        <is>
          <t>K170750060</t>
        </is>
      </c>
      <c r="H156" s="250" t="inlineStr">
        <is>
          <t>K170750060</t>
        </is>
      </c>
      <c r="I156" s="250" t="inlineStr">
        <is>
          <t>K170750060</t>
        </is>
      </c>
      <c r="J156" s="250" t="inlineStr">
        <is>
          <t>K170750060</t>
        </is>
      </c>
      <c r="K156" s="230" t="n">
        <v>1010401396</v>
      </c>
      <c r="L156" s="250" t="n">
        <v>1010401396</v>
      </c>
      <c r="M156" s="230" t="n">
        <v>1010401396</v>
      </c>
      <c r="N156" s="230" t="n">
        <v>1010401396</v>
      </c>
      <c r="O156" s="230" t="n">
        <v>1010401396</v>
      </c>
      <c r="P156" s="230" t="n">
        <v>1010401396</v>
      </c>
      <c r="Q156" s="230" t="n">
        <v>1010401396</v>
      </c>
      <c r="R156" s="230" t="n">
        <v>1010401396</v>
      </c>
      <c r="S156" s="230" t="n">
        <v>1010401396</v>
      </c>
      <c r="T156" s="230" t="n">
        <v>1010401396</v>
      </c>
      <c r="U156" s="237" t="n"/>
      <c r="V156" s="237" t="n"/>
      <c r="W156" s="228" t="inlineStr">
        <is>
          <t>JARREL</t>
        </is>
      </c>
      <c r="X156" s="228" t="inlineStr">
        <is>
          <t>CORDUROY MUSTARD</t>
        </is>
      </c>
      <c r="Y156" s="248" t="inlineStr">
        <is>
          <t>NORTHERN LINEN</t>
        </is>
      </c>
      <c r="Z156" s="248" t="inlineStr">
        <is>
          <t>14699 GR Ecru</t>
        </is>
      </c>
      <c r="AA156" s="248" t="n"/>
      <c r="AB156" s="226" t="inlineStr">
        <is>
          <t>-</t>
        </is>
      </c>
      <c r="AC156" s="228" t="n">
        <v>1</v>
      </c>
      <c r="AD156" s="228" t="inlineStr">
        <is>
          <t>PANTS</t>
        </is>
      </c>
      <c r="AE156" s="238" t="inlineStr">
        <is>
          <t>MEN</t>
        </is>
      </c>
      <c r="AF156" s="239" t="inlineStr">
        <is>
          <t>ARTLAB</t>
        </is>
      </c>
      <c r="AG156" s="239" t="inlineStr">
        <is>
          <t>BLUE &amp; DYE</t>
        </is>
      </c>
      <c r="AH156" s="306" t="n"/>
      <c r="AI156" s="229" t="inlineStr">
        <is>
          <t>€ 5,25 / 145</t>
        </is>
      </c>
      <c r="AJ156" s="257" t="n">
        <v>500</v>
      </c>
      <c r="AK156" s="240" t="inlineStr">
        <is>
          <t>8-10W</t>
        </is>
      </c>
      <c r="AL156" s="226" t="n">
        <v>1.5</v>
      </c>
      <c r="AM156" s="267" t="n">
        <v>6</v>
      </c>
      <c r="AN156" s="277" t="n">
        <v>100</v>
      </c>
      <c r="AO156" s="267" t="n">
        <v>6</v>
      </c>
      <c r="AP156" s="277" t="n">
        <v>100</v>
      </c>
      <c r="AQ156" s="267" t="n">
        <v>24</v>
      </c>
      <c r="AR156" s="267" t="n">
        <v>38</v>
      </c>
      <c r="AS156" s="267" t="n">
        <v>38</v>
      </c>
      <c r="AT156" s="267" t="n">
        <v>38</v>
      </c>
      <c r="AU156" s="277" t="n">
        <v>150</v>
      </c>
      <c r="AV156" s="267" t="n">
        <v>66</v>
      </c>
      <c r="AW156" s="267" t="n">
        <v>150</v>
      </c>
      <c r="AX156" s="267" t="n">
        <v>66</v>
      </c>
      <c r="AY156" s="267" t="n">
        <v>86</v>
      </c>
      <c r="AZ156" s="267" t="n">
        <v>95</v>
      </c>
      <c r="BA156" s="267" t="n">
        <v>95</v>
      </c>
      <c r="BB156" s="267" t="n">
        <v>118</v>
      </c>
      <c r="BC156" s="302" t="n">
        <v>148</v>
      </c>
      <c r="BD156" s="269">
        <f>BC156</f>
        <v/>
      </c>
      <c r="BE156" s="269" t="n"/>
      <c r="BF156" s="269" t="n"/>
      <c r="BG156" s="313">
        <f>(BD156*AL156)*1.03</f>
        <v/>
      </c>
      <c r="BH156" s="236" t="n">
        <v>246</v>
      </c>
      <c r="BI156" s="241" t="inlineStr">
        <is>
          <t>x</t>
        </is>
      </c>
      <c r="BJ156" s="236" t="n"/>
      <c r="BK156" s="241" t="n"/>
      <c r="BL156" s="236" t="n"/>
      <c r="BM156" s="313">
        <f>(BN156*AL156)*1.03</f>
        <v/>
      </c>
      <c r="BN156" s="236">
        <f>BO156+BQ156</f>
        <v/>
      </c>
      <c r="BO156" s="236" t="n">
        <v>177</v>
      </c>
      <c r="BP156" s="15" t="n"/>
      <c r="BQ156" s="15" t="n"/>
      <c r="BR156" s="15" t="n"/>
      <c r="BS156" s="15" t="n"/>
      <c r="BT156" s="236" t="n"/>
      <c r="BU156" s="236" t="inlineStr">
        <is>
          <t>x</t>
        </is>
      </c>
      <c r="BV156" s="241" t="n"/>
    </row>
    <row customFormat="1" customHeight="1" ht="15" r="157" s="15">
      <c r="A157" s="321" t="inlineStr">
        <is>
          <t>K170750061-1010401475-JARREL</t>
        </is>
      </c>
      <c r="B157" s="250" t="inlineStr">
        <is>
          <t>K170750061</t>
        </is>
      </c>
      <c r="C157" s="250" t="inlineStr">
        <is>
          <t>K170750061</t>
        </is>
      </c>
      <c r="D157" s="250" t="n"/>
      <c r="E157" s="250" t="inlineStr">
        <is>
          <t>K170750061</t>
        </is>
      </c>
      <c r="F157" s="250" t="inlineStr">
        <is>
          <t>K170750061</t>
        </is>
      </c>
      <c r="G157" s="250" t="inlineStr">
        <is>
          <t>K170750061</t>
        </is>
      </c>
      <c r="H157" s="250" t="inlineStr">
        <is>
          <t>K170750061</t>
        </is>
      </c>
      <c r="I157" s="250" t="inlineStr">
        <is>
          <t>K170750061</t>
        </is>
      </c>
      <c r="J157" s="250" t="inlineStr">
        <is>
          <t>K170750061</t>
        </is>
      </c>
      <c r="K157" s="230" t="n">
        <v>1010401475</v>
      </c>
      <c r="L157" s="250" t="n">
        <v>1010401475</v>
      </c>
      <c r="M157" s="230" t="n">
        <v>1010401475</v>
      </c>
      <c r="N157" s="230" t="n">
        <v>1010401475</v>
      </c>
      <c r="O157" s="230" t="n">
        <v>1010401475</v>
      </c>
      <c r="P157" s="230" t="n">
        <v>1010401475</v>
      </c>
      <c r="Q157" s="230" t="n">
        <v>1010401475</v>
      </c>
      <c r="R157" s="230" t="n">
        <v>1010401475</v>
      </c>
      <c r="S157" s="230" t="n">
        <v>1010401475</v>
      </c>
      <c r="T157" s="230" t="n">
        <v>1010401475</v>
      </c>
      <c r="U157" s="237" t="n"/>
      <c r="V157" s="237" t="n"/>
      <c r="W157" s="228" t="inlineStr">
        <is>
          <t>JARREL</t>
        </is>
      </c>
      <c r="X157" s="228" t="inlineStr">
        <is>
          <t>CORDUROY NAVY</t>
        </is>
      </c>
      <c r="Y157" s="248" t="inlineStr">
        <is>
          <t>NORTHERN LINEN</t>
        </is>
      </c>
      <c r="Z157" s="248" t="inlineStr">
        <is>
          <t>14699 LC800129bf</t>
        </is>
      </c>
      <c r="AA157" s="248" t="n"/>
      <c r="AB157" s="226" t="inlineStr">
        <is>
          <t>-</t>
        </is>
      </c>
      <c r="AC157" s="228" t="n">
        <v>1</v>
      </c>
      <c r="AD157" s="228" t="inlineStr">
        <is>
          <t>PANTS</t>
        </is>
      </c>
      <c r="AE157" s="238" t="inlineStr">
        <is>
          <t>MEN</t>
        </is>
      </c>
      <c r="AF157" s="239" t="inlineStr">
        <is>
          <t>ARTLAB</t>
        </is>
      </c>
      <c r="AG157" s="239" t="inlineStr">
        <is>
          <t>BLUE &amp; DYE</t>
        </is>
      </c>
      <c r="AH157" s="306" t="n"/>
      <c r="AI157" s="229" t="inlineStr">
        <is>
          <t>€ 5,25 / 145</t>
        </is>
      </c>
      <c r="AJ157" s="257" t="n">
        <v>500</v>
      </c>
      <c r="AK157" s="240" t="inlineStr">
        <is>
          <t>8-10W</t>
        </is>
      </c>
      <c r="AL157" s="226" t="n">
        <v>1.5</v>
      </c>
      <c r="AM157" s="267" t="n">
        <v>10</v>
      </c>
      <c r="AN157" s="277" t="n">
        <v>100</v>
      </c>
      <c r="AO157" s="267" t="n">
        <v>16</v>
      </c>
      <c r="AP157" s="277" t="n">
        <v>100</v>
      </c>
      <c r="AQ157" s="267" t="n">
        <v>18</v>
      </c>
      <c r="AR157" s="267" t="n">
        <v>36</v>
      </c>
      <c r="AS157" s="267" t="n">
        <v>36</v>
      </c>
      <c r="AT157" s="267" t="n">
        <v>44</v>
      </c>
      <c r="AU157" s="277" t="n">
        <v>150</v>
      </c>
      <c r="AV157" s="267" t="n">
        <v>63</v>
      </c>
      <c r="AW157" s="267" t="n">
        <v>150</v>
      </c>
      <c r="AX157" s="267" t="n">
        <v>63</v>
      </c>
      <c r="AY157" s="267" t="n">
        <v>63</v>
      </c>
      <c r="AZ157" s="267" t="n">
        <v>63</v>
      </c>
      <c r="BA157" s="267" t="n">
        <v>63</v>
      </c>
      <c r="BB157" s="267" t="n">
        <v>104</v>
      </c>
      <c r="BC157" s="302" t="n">
        <v>144</v>
      </c>
      <c r="BD157" s="269">
        <f>BC157</f>
        <v/>
      </c>
      <c r="BE157" s="269" t="n"/>
      <c r="BF157" s="269" t="n"/>
      <c r="BG157" s="313">
        <f>(BD157*AL157)*1.03</f>
        <v/>
      </c>
      <c r="BH157" s="236" t="n"/>
      <c r="BI157" s="241" t="inlineStr">
        <is>
          <t>x</t>
        </is>
      </c>
      <c r="BJ157" s="236" t="n"/>
      <c r="BK157" s="241" t="n"/>
      <c r="BL157" s="236" t="n"/>
      <c r="BM157" s="313">
        <f>(BN157*AL157)*1.03</f>
        <v/>
      </c>
      <c r="BN157" s="236">
        <f>BO157+BQ157</f>
        <v/>
      </c>
      <c r="BO157" s="236" t="n">
        <v>163</v>
      </c>
      <c r="BP157" s="15" t="n"/>
      <c r="BQ157" s="15" t="n"/>
      <c r="BR157" s="15" t="n"/>
      <c r="BS157" s="15" t="n"/>
      <c r="BT157" s="236" t="n"/>
      <c r="BU157" s="236" t="inlineStr">
        <is>
          <t>x</t>
        </is>
      </c>
      <c r="BV157" s="241" t="n"/>
    </row>
    <row customFormat="1" customHeight="1" ht="15" r="158" s="15">
      <c r="A158" s="321" t="inlineStr">
        <is>
          <t>K170753040-1090103142-HAKAN 2.0</t>
        </is>
      </c>
      <c r="B158" s="250" t="inlineStr">
        <is>
          <t>K170753040</t>
        </is>
      </c>
      <c r="C158" s="250" t="inlineStr">
        <is>
          <t>K170753040</t>
        </is>
      </c>
      <c r="D158" s="250" t="n"/>
      <c r="E158" s="250" t="inlineStr">
        <is>
          <t>K170753040</t>
        </is>
      </c>
      <c r="F158" s="250" t="inlineStr">
        <is>
          <t>K170753040</t>
        </is>
      </c>
      <c r="G158" s="250" t="inlineStr">
        <is>
          <t>K170753040</t>
        </is>
      </c>
      <c r="H158" s="250" t="inlineStr">
        <is>
          <t>K170753040</t>
        </is>
      </c>
      <c r="I158" s="250" t="inlineStr">
        <is>
          <t>K170753040</t>
        </is>
      </c>
      <c r="J158" s="250" t="inlineStr">
        <is>
          <t>K170753040</t>
        </is>
      </c>
      <c r="K158" s="230" t="n">
        <v>1090103142</v>
      </c>
      <c r="L158" s="250" t="n">
        <v>1090103142</v>
      </c>
      <c r="M158" s="230" t="n">
        <v>1090103142</v>
      </c>
      <c r="N158" s="230" t="n">
        <v>1090103142</v>
      </c>
      <c r="O158" s="230" t="n">
        <v>1090103142</v>
      </c>
      <c r="P158" s="230" t="n">
        <v>1090103142</v>
      </c>
      <c r="Q158" s="230" t="n">
        <v>1090103142</v>
      </c>
      <c r="R158" s="230" t="n">
        <v>1090103142</v>
      </c>
      <c r="S158" s="230" t="n">
        <v>1090103142</v>
      </c>
      <c r="T158" s="230" t="n">
        <v>1090103142</v>
      </c>
      <c r="U158" s="237" t="inlineStr">
        <is>
          <t>Zalando, SB</t>
        </is>
      </c>
      <c r="V158" s="237" t="n"/>
      <c r="W158" s="228" t="inlineStr">
        <is>
          <t>HAKAN 2.0</t>
        </is>
      </c>
      <c r="X158" s="228" t="inlineStr">
        <is>
          <t>FOREST NIGHT</t>
        </is>
      </c>
      <c r="Y158" s="224" t="inlineStr">
        <is>
          <t>NORTHERN LINEN</t>
        </is>
      </c>
      <c r="Z158" s="248" t="inlineStr">
        <is>
          <t>14699 GR Ecru</t>
        </is>
      </c>
      <c r="AA158" s="248" t="n"/>
      <c r="AB158" s="226" t="inlineStr">
        <is>
          <t>-</t>
        </is>
      </c>
      <c r="AC158" s="228" t="n">
        <v>2</v>
      </c>
      <c r="AD158" s="228" t="inlineStr">
        <is>
          <t>SHIRT</t>
        </is>
      </c>
      <c r="AE158" s="238" t="inlineStr">
        <is>
          <t>MEN</t>
        </is>
      </c>
      <c r="AF158" s="239" t="inlineStr">
        <is>
          <t>ARTLAB</t>
        </is>
      </c>
      <c r="AG158" s="239" t="inlineStr">
        <is>
          <t>BLUE &amp; DYE</t>
        </is>
      </c>
      <c r="AH158" s="306" t="n"/>
      <c r="AI158" s="229" t="inlineStr">
        <is>
          <t>€ 5,25 / 145</t>
        </is>
      </c>
      <c r="AJ158" s="257" t="n">
        <v>500</v>
      </c>
      <c r="AK158" s="240" t="inlineStr">
        <is>
          <t>8-10W</t>
        </is>
      </c>
      <c r="AL158" s="226" t="n">
        <v>1.55</v>
      </c>
      <c r="AM158" s="267" t="n">
        <v>69</v>
      </c>
      <c r="AN158" s="277" t="n">
        <v>250</v>
      </c>
      <c r="AO158" s="267" t="n">
        <v>75</v>
      </c>
      <c r="AP158" s="277" t="n">
        <v>300</v>
      </c>
      <c r="AQ158" s="267" t="n">
        <v>71</v>
      </c>
      <c r="AR158" s="267" t="n">
        <v>76</v>
      </c>
      <c r="AS158" s="267" t="n">
        <v>76</v>
      </c>
      <c r="AT158" s="267" t="n">
        <v>108</v>
      </c>
      <c r="AU158" s="277" t="n">
        <v>300</v>
      </c>
      <c r="AV158" s="267" t="n">
        <v>125</v>
      </c>
      <c r="AW158" s="267" t="n">
        <v>250</v>
      </c>
      <c r="AX158" s="267" t="n">
        <v>128</v>
      </c>
      <c r="AY158" s="267" t="n">
        <v>167</v>
      </c>
      <c r="AZ158" s="267" t="n">
        <v>188</v>
      </c>
      <c r="BA158" s="267" t="n">
        <v>194</v>
      </c>
      <c r="BB158" s="267" t="n">
        <v>220</v>
      </c>
      <c r="BC158" s="302" t="n">
        <v>250</v>
      </c>
      <c r="BD158" s="269">
        <f>BC158</f>
        <v/>
      </c>
      <c r="BE158" s="269" t="n"/>
      <c r="BF158" s="269" t="n"/>
      <c r="BG158" s="313">
        <f>(BD158*AL158)*1.03</f>
        <v/>
      </c>
      <c r="BH158" s="236" t="n"/>
      <c r="BI158" s="241" t="inlineStr">
        <is>
          <t>x</t>
        </is>
      </c>
      <c r="BJ158" s="236" t="n"/>
      <c r="BK158" s="241" t="n"/>
      <c r="BL158" s="236" t="n"/>
      <c r="BM158" s="313">
        <f>(BN158*AL158)*1.03</f>
        <v/>
      </c>
      <c r="BN158" s="236">
        <f>BO158+BQ158</f>
        <v/>
      </c>
      <c r="BO158" s="236" t="n">
        <v>251</v>
      </c>
      <c r="BP158" s="15" t="n"/>
      <c r="BQ158" s="15" t="n"/>
      <c r="BR158" s="15" t="n"/>
      <c r="BS158" s="15" t="n"/>
      <c r="BT158" s="236" t="n"/>
      <c r="BU158" s="236" t="inlineStr">
        <is>
          <t>x</t>
        </is>
      </c>
      <c r="BV158" s="241" t="n"/>
    </row>
    <row customFormat="1" customHeight="1" ht="15" r="159" s="15">
      <c r="A159" s="321" t="inlineStr">
        <is>
          <t>K170753081-1060200147-NIKOLAI</t>
        </is>
      </c>
      <c r="B159" s="223" t="inlineStr">
        <is>
          <t>K170753081</t>
        </is>
      </c>
      <c r="C159" s="250" t="inlineStr">
        <is>
          <t>K170753081</t>
        </is>
      </c>
      <c r="D159" s="223" t="n"/>
      <c r="E159" s="250" t="inlineStr">
        <is>
          <t>K170753081</t>
        </is>
      </c>
      <c r="F159" s="250" t="inlineStr">
        <is>
          <t>K170753081</t>
        </is>
      </c>
      <c r="G159" s="250" t="inlineStr">
        <is>
          <t>K170753081</t>
        </is>
      </c>
      <c r="H159" s="250" t="inlineStr">
        <is>
          <t>K170753081</t>
        </is>
      </c>
      <c r="I159" s="250" t="inlineStr">
        <is>
          <t>K170753081</t>
        </is>
      </c>
      <c r="J159" s="250" t="inlineStr">
        <is>
          <t>K170753081</t>
        </is>
      </c>
      <c r="K159" s="230" t="n">
        <v>1060200147</v>
      </c>
      <c r="L159" s="250" t="n">
        <v>1060200147</v>
      </c>
      <c r="M159" s="230" t="n">
        <v>1060200147</v>
      </c>
      <c r="N159" s="230" t="n">
        <v>1060200147</v>
      </c>
      <c r="O159" s="230" t="n">
        <v>1060200147</v>
      </c>
      <c r="P159" s="230" t="n">
        <v>1060200147</v>
      </c>
      <c r="Q159" s="230" t="n">
        <v>1060200147</v>
      </c>
      <c r="R159" s="230" t="n">
        <v>1060200147</v>
      </c>
      <c r="S159" s="230" t="n">
        <v>1060200147</v>
      </c>
      <c r="T159" s="230" t="n">
        <v>1060200147</v>
      </c>
      <c r="U159" s="237" t="inlineStr">
        <is>
          <t>Zalando</t>
        </is>
      </c>
      <c r="V159" s="237" t="n"/>
      <c r="W159" s="228" t="inlineStr">
        <is>
          <t>NIKOLAI</t>
        </is>
      </c>
      <c r="X159" s="228" t="inlineStr">
        <is>
          <t>FOREST NIGHT</t>
        </is>
      </c>
      <c r="Y159" s="248" t="inlineStr">
        <is>
          <t>NORTHERN LINEN</t>
        </is>
      </c>
      <c r="Z159" s="248" t="inlineStr">
        <is>
          <t>14699 GR Ecru</t>
        </is>
      </c>
      <c r="AA159" s="248" t="n"/>
      <c r="AB159" s="226" t="inlineStr">
        <is>
          <t>-</t>
        </is>
      </c>
      <c r="AC159" s="228" t="n">
        <v>2</v>
      </c>
      <c r="AD159" s="228" t="inlineStr">
        <is>
          <t>JACKET</t>
        </is>
      </c>
      <c r="AE159" s="238" t="inlineStr">
        <is>
          <t>MEN</t>
        </is>
      </c>
      <c r="AF159" s="239" t="inlineStr">
        <is>
          <t>ARTLAB</t>
        </is>
      </c>
      <c r="AG159" s="239" t="inlineStr">
        <is>
          <t>BLUE &amp; DYE</t>
        </is>
      </c>
      <c r="AH159" s="306" t="n"/>
      <c r="AI159" s="229" t="inlineStr">
        <is>
          <t>€ 5,25 / 145</t>
        </is>
      </c>
      <c r="AJ159" s="257" t="n">
        <v>500</v>
      </c>
      <c r="AK159" s="240" t="inlineStr">
        <is>
          <t>8-10W</t>
        </is>
      </c>
      <c r="AL159" s="226" t="n">
        <v>1.69</v>
      </c>
      <c r="AM159" s="267" t="n">
        <v>35</v>
      </c>
      <c r="AN159" s="277" t="n">
        <v>100</v>
      </c>
      <c r="AO159" s="267" t="n">
        <v>35</v>
      </c>
      <c r="AP159" s="277" t="n">
        <v>100</v>
      </c>
      <c r="AQ159" s="267" t="n">
        <v>35</v>
      </c>
      <c r="AR159" s="267" t="n">
        <v>35</v>
      </c>
      <c r="AS159" s="267" t="n">
        <v>35</v>
      </c>
      <c r="AT159" s="267" t="n">
        <v>42</v>
      </c>
      <c r="AU159" s="277" t="n">
        <v>100</v>
      </c>
      <c r="AV159" s="267" t="n">
        <v>42</v>
      </c>
      <c r="AW159" s="267" t="n">
        <v>100</v>
      </c>
      <c r="AX159" s="267" t="n">
        <v>42</v>
      </c>
      <c r="AY159" s="267" t="n">
        <v>47</v>
      </c>
      <c r="AZ159" s="267" t="n">
        <v>52</v>
      </c>
      <c r="BA159" s="267" t="n">
        <v>52</v>
      </c>
      <c r="BB159" s="267" t="n">
        <v>71</v>
      </c>
      <c r="BC159" s="302" t="n">
        <v>91</v>
      </c>
      <c r="BD159" s="269">
        <f>BC159</f>
        <v/>
      </c>
      <c r="BE159" s="269" t="n"/>
      <c r="BF159" s="308" t="inlineStr">
        <is>
          <t>TBA MOQ</t>
        </is>
      </c>
      <c r="BG159" s="313">
        <f>(BD159*AL159)*1.03</f>
        <v/>
      </c>
      <c r="BH159" s="236" t="n"/>
      <c r="BI159" s="241" t="inlineStr">
        <is>
          <t>x</t>
        </is>
      </c>
      <c r="BJ159" s="236" t="n"/>
      <c r="BK159" s="241" t="n"/>
      <c r="BL159" s="236" t="n"/>
      <c r="BM159" s="313">
        <f>(BN159*AL159)*1.03</f>
        <v/>
      </c>
      <c r="BN159" s="236">
        <f>BO159+BQ159</f>
        <v/>
      </c>
      <c r="BO159" s="236" t="n">
        <v>100</v>
      </c>
      <c r="BP159" s="15" t="n"/>
      <c r="BQ159" s="15" t="n"/>
      <c r="BR159" s="15" t="n"/>
      <c r="BS159" s="15" t="n"/>
      <c r="BT159" s="236" t="n"/>
      <c r="BU159" s="236" t="inlineStr">
        <is>
          <t>x</t>
        </is>
      </c>
      <c r="BV159" s="241" t="n"/>
    </row>
    <row customFormat="1" customHeight="1" ht="15" r="160" s="15">
      <c r="A160" s="321" t="inlineStr">
        <is>
          <t>K170753080-1060200142-NIKOLAI</t>
        </is>
      </c>
      <c r="B160" s="250" t="inlineStr">
        <is>
          <t>K170753080</t>
        </is>
      </c>
      <c r="C160" s="250" t="inlineStr">
        <is>
          <t>K170753080</t>
        </is>
      </c>
      <c r="D160" s="250" t="n"/>
      <c r="E160" s="250" t="inlineStr">
        <is>
          <t>K170753080</t>
        </is>
      </c>
      <c r="F160" s="250" t="inlineStr">
        <is>
          <t>K170753080</t>
        </is>
      </c>
      <c r="G160" s="250" t="inlineStr">
        <is>
          <t>K170753080</t>
        </is>
      </c>
      <c r="H160" s="250" t="inlineStr">
        <is>
          <t>K170753080</t>
        </is>
      </c>
      <c r="I160" s="250" t="inlineStr">
        <is>
          <t>K170753080</t>
        </is>
      </c>
      <c r="J160" s="250" t="inlineStr">
        <is>
          <t>K170753080</t>
        </is>
      </c>
      <c r="K160" s="230" t="n">
        <v>1060200142</v>
      </c>
      <c r="L160" s="250" t="n">
        <v>1060200142</v>
      </c>
      <c r="M160" s="230" t="n">
        <v>1060200142</v>
      </c>
      <c r="N160" s="230" t="n">
        <v>1060200142</v>
      </c>
      <c r="O160" s="230" t="n">
        <v>1060200142</v>
      </c>
      <c r="P160" s="230" t="n">
        <v>1060200142</v>
      </c>
      <c r="Q160" s="230" t="n">
        <v>1060200142</v>
      </c>
      <c r="R160" s="230" t="n">
        <v>1060200142</v>
      </c>
      <c r="S160" s="230" t="n">
        <v>1060200142</v>
      </c>
      <c r="T160" s="230" t="n">
        <v>1060200142</v>
      </c>
      <c r="U160" s="237" t="n"/>
      <c r="V160" s="237" t="n"/>
      <c r="W160" s="228" t="inlineStr">
        <is>
          <t>NIKOLAI</t>
        </is>
      </c>
      <c r="X160" s="228" t="inlineStr">
        <is>
          <t>MUSTARD</t>
        </is>
      </c>
      <c r="Y160" s="248" t="inlineStr">
        <is>
          <t>NORTHERN LINEN</t>
        </is>
      </c>
      <c r="Z160" s="248" t="inlineStr">
        <is>
          <t>14699 GR Ecru</t>
        </is>
      </c>
      <c r="AA160" s="248" t="n"/>
      <c r="AB160" s="226" t="inlineStr">
        <is>
          <t>-</t>
        </is>
      </c>
      <c r="AC160" s="228" t="n">
        <v>1</v>
      </c>
      <c r="AD160" s="228" t="inlineStr">
        <is>
          <t>JACKET</t>
        </is>
      </c>
      <c r="AE160" s="238" t="inlineStr">
        <is>
          <t>MEN</t>
        </is>
      </c>
      <c r="AF160" s="239" t="inlineStr">
        <is>
          <t>ARTLAB</t>
        </is>
      </c>
      <c r="AG160" s="239" t="inlineStr">
        <is>
          <t>BLUE &amp; DYE</t>
        </is>
      </c>
      <c r="AH160" s="306" t="n"/>
      <c r="AI160" s="229" t="inlineStr">
        <is>
          <t>€ 5,25 / 145</t>
        </is>
      </c>
      <c r="AJ160" s="257" t="n">
        <v>500</v>
      </c>
      <c r="AK160" s="240" t="inlineStr">
        <is>
          <t>8-10W</t>
        </is>
      </c>
      <c r="AL160" s="226" t="n">
        <v>1.69</v>
      </c>
      <c r="AM160" s="267" t="n">
        <v>12</v>
      </c>
      <c r="AN160" s="277" t="n">
        <v>80</v>
      </c>
      <c r="AO160" s="267" t="n">
        <v>12</v>
      </c>
      <c r="AP160" s="277" t="n">
        <v>100</v>
      </c>
      <c r="AQ160" s="267" t="n">
        <v>14</v>
      </c>
      <c r="AR160" s="267" t="n">
        <v>14</v>
      </c>
      <c r="AS160" s="267" t="n">
        <v>14</v>
      </c>
      <c r="AT160" s="267" t="n">
        <v>38</v>
      </c>
      <c r="AU160" s="277" t="n">
        <v>100</v>
      </c>
      <c r="AV160" s="267" t="n">
        <v>42</v>
      </c>
      <c r="AW160" s="267" t="n">
        <v>100</v>
      </c>
      <c r="AX160" s="267" t="n">
        <v>46</v>
      </c>
      <c r="AY160" s="267" t="n">
        <v>61</v>
      </c>
      <c r="AZ160" s="267" t="n">
        <v>60</v>
      </c>
      <c r="BA160" s="267" t="n">
        <v>60</v>
      </c>
      <c r="BB160" s="267" t="n">
        <v>84</v>
      </c>
      <c r="BC160" s="302" t="n">
        <v>104</v>
      </c>
      <c r="BD160" s="269">
        <f>BC160</f>
        <v/>
      </c>
      <c r="BE160" s="269" t="n"/>
      <c r="BF160" s="269" t="n"/>
      <c r="BG160" s="313">
        <f>(BD160*AL160)*1.03</f>
        <v/>
      </c>
      <c r="BH160" s="236" t="n"/>
      <c r="BI160" s="241" t="inlineStr">
        <is>
          <t>x</t>
        </is>
      </c>
      <c r="BJ160" s="236" t="n"/>
      <c r="BK160" s="241" t="n"/>
      <c r="BL160" s="236" t="n"/>
      <c r="BM160" s="313">
        <f>(BN160*AL160)*1.03</f>
        <v/>
      </c>
      <c r="BN160" s="236">
        <f>BO160+BQ160</f>
        <v/>
      </c>
      <c r="BO160" s="236" t="n">
        <v>114</v>
      </c>
      <c r="BP160" s="15" t="n"/>
      <c r="BQ160" s="15" t="n"/>
      <c r="BR160" s="15" t="n"/>
      <c r="BS160" s="15" t="n"/>
      <c r="BT160" s="236" t="n"/>
      <c r="BU160" s="236" t="inlineStr">
        <is>
          <t>x</t>
        </is>
      </c>
      <c r="BV160" s="241" t="n"/>
    </row>
    <row customFormat="1" customHeight="1" ht="15" r="161" s="15">
      <c r="A161" s="321" t="inlineStr">
        <is>
          <t>K170753041-1090103143-HAKAN 2.0</t>
        </is>
      </c>
      <c r="B161" s="250" t="inlineStr">
        <is>
          <t>K170753041</t>
        </is>
      </c>
      <c r="C161" s="250" t="inlineStr">
        <is>
          <t>K170753041</t>
        </is>
      </c>
      <c r="D161" s="250" t="n"/>
      <c r="E161" s="250" t="inlineStr">
        <is>
          <t>K170753041</t>
        </is>
      </c>
      <c r="F161" s="250" t="inlineStr">
        <is>
          <t>K170753041</t>
        </is>
      </c>
      <c r="G161" s="250" t="inlineStr">
        <is>
          <t>K170753041</t>
        </is>
      </c>
      <c r="H161" s="250" t="inlineStr">
        <is>
          <t>K170753041</t>
        </is>
      </c>
      <c r="I161" s="250" t="inlineStr">
        <is>
          <t>K170753041</t>
        </is>
      </c>
      <c r="J161" s="250" t="inlineStr">
        <is>
          <t>K170753041</t>
        </is>
      </c>
      <c r="K161" s="230" t="n">
        <v>1090103143</v>
      </c>
      <c r="L161" s="250" t="n">
        <v>1090103143</v>
      </c>
      <c r="M161" s="230" t="n">
        <v>1090103143</v>
      </c>
      <c r="N161" s="230" t="n">
        <v>1090103143</v>
      </c>
      <c r="O161" s="230" t="n">
        <v>1090103143</v>
      </c>
      <c r="P161" s="230" t="n">
        <v>1090103143</v>
      </c>
      <c r="Q161" s="230" t="n">
        <v>1090103143</v>
      </c>
      <c r="R161" s="230" t="n">
        <v>1090103143</v>
      </c>
      <c r="S161" s="230" t="n">
        <v>1090103143</v>
      </c>
      <c r="T161" s="230" t="n">
        <v>1090103143</v>
      </c>
      <c r="U161" s="237" t="n"/>
      <c r="V161" s="237" t="n"/>
      <c r="W161" s="228" t="inlineStr">
        <is>
          <t>HAKAN 2.0</t>
        </is>
      </c>
      <c r="X161" s="228" t="inlineStr">
        <is>
          <t>NAVY</t>
        </is>
      </c>
      <c r="Y161" s="248" t="inlineStr">
        <is>
          <t>NORTHERN LINEN</t>
        </is>
      </c>
      <c r="Z161" s="248" t="inlineStr">
        <is>
          <t>14699 GR Ecru</t>
        </is>
      </c>
      <c r="AA161" s="248" t="n"/>
      <c r="AB161" s="226" t="inlineStr">
        <is>
          <t>-</t>
        </is>
      </c>
      <c r="AC161" s="228" t="n">
        <v>2</v>
      </c>
      <c r="AD161" s="228" t="inlineStr">
        <is>
          <t>SHIRT</t>
        </is>
      </c>
      <c r="AE161" s="238" t="inlineStr">
        <is>
          <t>MEN</t>
        </is>
      </c>
      <c r="AF161" s="239" t="inlineStr">
        <is>
          <t>ARTLAB</t>
        </is>
      </c>
      <c r="AG161" s="239" t="inlineStr">
        <is>
          <t>BLUE &amp; DYE</t>
        </is>
      </c>
      <c r="AH161" s="306" t="n"/>
      <c r="AI161" s="229" t="inlineStr">
        <is>
          <t>€ 5,25 / 145</t>
        </is>
      </c>
      <c r="AJ161" s="257" t="n">
        <v>500</v>
      </c>
      <c r="AK161" s="240" t="inlineStr">
        <is>
          <t>8-10W</t>
        </is>
      </c>
      <c r="AL161" s="226" t="n">
        <v>1.55</v>
      </c>
      <c r="AM161" s="267" t="n">
        <v>18</v>
      </c>
      <c r="AN161" s="277" t="n">
        <v>200</v>
      </c>
      <c r="AO161" s="267" t="n">
        <v>24</v>
      </c>
      <c r="AP161" s="277" t="n">
        <v>200</v>
      </c>
      <c r="AQ161" s="267" t="n">
        <v>32</v>
      </c>
      <c r="AR161" s="267" t="n">
        <v>38</v>
      </c>
      <c r="AS161" s="267" t="n">
        <v>38</v>
      </c>
      <c r="AT161" s="267" t="n">
        <v>56</v>
      </c>
      <c r="AU161" s="277" t="n">
        <v>150</v>
      </c>
      <c r="AV161" s="267" t="n">
        <v>63</v>
      </c>
      <c r="AW161" s="267" t="n">
        <v>150</v>
      </c>
      <c r="AX161" s="267" t="n">
        <v>69</v>
      </c>
      <c r="AY161" s="267" t="n">
        <v>77</v>
      </c>
      <c r="AZ161" s="267" t="n">
        <v>87</v>
      </c>
      <c r="BA161" s="267" t="n">
        <v>87</v>
      </c>
      <c r="BB161" s="267" t="n">
        <v>113</v>
      </c>
      <c r="BC161" s="302" t="n">
        <v>138</v>
      </c>
      <c r="BD161" s="269">
        <f>BC161</f>
        <v/>
      </c>
      <c r="BE161" s="269" t="n"/>
      <c r="BF161" s="269" t="n"/>
      <c r="BG161" s="313">
        <f>(BD161*AL161)*1.03</f>
        <v/>
      </c>
      <c r="BH161" s="236" t="n"/>
      <c r="BI161" s="241" t="inlineStr">
        <is>
          <t>x</t>
        </is>
      </c>
      <c r="BJ161" s="236" t="n"/>
      <c r="BK161" s="241" t="n"/>
      <c r="BL161" s="236" t="n"/>
      <c r="BM161" s="313">
        <f>(BN161*AL161)*1.03</f>
        <v/>
      </c>
      <c r="BN161" s="236">
        <f>BO161+BQ161</f>
        <v/>
      </c>
      <c r="BO161" s="236" t="n">
        <v>140</v>
      </c>
      <c r="BP161" s="15" t="n"/>
      <c r="BQ161" s="15" t="n"/>
      <c r="BR161" s="15" t="n"/>
      <c r="BS161" s="15" t="n"/>
      <c r="BT161" s="236" t="n"/>
      <c r="BU161" s="236" t="inlineStr">
        <is>
          <t>x</t>
        </is>
      </c>
      <c r="BV161" s="241" t="n"/>
    </row>
    <row customFormat="1" customHeight="1" ht="15" r="162" s="15">
      <c r="A162" s="321" t="inlineStr">
        <is>
          <t>K170753082-1060200146-NIKOLAI</t>
        </is>
      </c>
      <c r="B162" s="250" t="inlineStr">
        <is>
          <t>K170753082</t>
        </is>
      </c>
      <c r="C162" s="250" t="inlineStr">
        <is>
          <t>K170753082</t>
        </is>
      </c>
      <c r="D162" s="250" t="n"/>
      <c r="E162" s="250" t="inlineStr">
        <is>
          <t>K170753082</t>
        </is>
      </c>
      <c r="F162" s="250" t="inlineStr">
        <is>
          <t>K170753082</t>
        </is>
      </c>
      <c r="G162" s="250" t="inlineStr">
        <is>
          <t>K170753082</t>
        </is>
      </c>
      <c r="H162" s="250" t="inlineStr">
        <is>
          <t>K170753082</t>
        </is>
      </c>
      <c r="I162" s="250" t="inlineStr">
        <is>
          <t>K170753082</t>
        </is>
      </c>
      <c r="J162" s="250" t="inlineStr">
        <is>
          <t>K170753082</t>
        </is>
      </c>
      <c r="K162" s="230" t="n">
        <v>1060200146</v>
      </c>
      <c r="L162" s="250" t="n">
        <v>1060200146</v>
      </c>
      <c r="M162" s="230" t="n">
        <v>1060200146</v>
      </c>
      <c r="N162" s="230" t="n">
        <v>1060200146</v>
      </c>
      <c r="O162" s="230" t="n">
        <v>1060200146</v>
      </c>
      <c r="P162" s="230" t="n">
        <v>1060200146</v>
      </c>
      <c r="Q162" s="230" t="n">
        <v>1060200146</v>
      </c>
      <c r="R162" s="230" t="n">
        <v>1060200146</v>
      </c>
      <c r="S162" s="230" t="n">
        <v>1060200146</v>
      </c>
      <c r="T162" s="230" t="n">
        <v>1060200146</v>
      </c>
      <c r="U162" s="237" t="n"/>
      <c r="V162" s="237" t="n"/>
      <c r="W162" s="228" t="inlineStr">
        <is>
          <t>NIKOLAI</t>
        </is>
      </c>
      <c r="X162" s="228" t="inlineStr">
        <is>
          <t>NAVY</t>
        </is>
      </c>
      <c r="Y162" s="248" t="inlineStr">
        <is>
          <t>NORTHERN LINEN</t>
        </is>
      </c>
      <c r="Z162" s="248" t="inlineStr">
        <is>
          <t>14699 GR Ecru</t>
        </is>
      </c>
      <c r="AA162" s="248" t="n"/>
      <c r="AB162" s="226" t="inlineStr">
        <is>
          <t>-</t>
        </is>
      </c>
      <c r="AC162" s="228" t="n">
        <v>1</v>
      </c>
      <c r="AD162" s="228" t="inlineStr">
        <is>
          <t>JACKET</t>
        </is>
      </c>
      <c r="AE162" s="238" t="inlineStr">
        <is>
          <t>MEN</t>
        </is>
      </c>
      <c r="AF162" s="239" t="inlineStr">
        <is>
          <t>ARTLAB</t>
        </is>
      </c>
      <c r="AG162" s="239" t="inlineStr">
        <is>
          <t>BLUE &amp; DYE</t>
        </is>
      </c>
      <c r="AH162" s="306" t="n"/>
      <c r="AI162" s="229" t="inlineStr">
        <is>
          <t>€ 5,25 / 145</t>
        </is>
      </c>
      <c r="AJ162" s="257" t="n">
        <v>500</v>
      </c>
      <c r="AK162" s="240" t="inlineStr">
        <is>
          <t>8-10W</t>
        </is>
      </c>
      <c r="AL162" s="226" t="n">
        <v>1.69</v>
      </c>
      <c r="AM162" s="267" t="n">
        <v>4</v>
      </c>
      <c r="AN162" s="277" t="n">
        <v>80</v>
      </c>
      <c r="AO162" s="267" t="n">
        <v>4</v>
      </c>
      <c r="AP162" s="277" t="n">
        <v>80</v>
      </c>
      <c r="AQ162" s="267" t="n">
        <v>4</v>
      </c>
      <c r="AR162" s="267" t="n">
        <v>8</v>
      </c>
      <c r="AS162" s="267" t="n">
        <v>8</v>
      </c>
      <c r="AT162" s="267" t="n">
        <v>8</v>
      </c>
      <c r="AU162" s="277" t="n">
        <v>60</v>
      </c>
      <c r="AV162" s="267" t="n">
        <v>11</v>
      </c>
      <c r="AW162" s="267" t="n">
        <v>60</v>
      </c>
      <c r="AX162" s="267" t="n">
        <v>11</v>
      </c>
      <c r="AY162" s="267" t="n">
        <v>11</v>
      </c>
      <c r="AZ162" s="267" t="n">
        <v>12</v>
      </c>
      <c r="BA162" s="267" t="n">
        <v>12</v>
      </c>
      <c r="BB162" s="267" t="n">
        <v>33</v>
      </c>
      <c r="BC162" s="302" t="n">
        <v>33</v>
      </c>
      <c r="BD162" s="269">
        <f>BC162</f>
        <v/>
      </c>
      <c r="BE162" s="269" t="n"/>
      <c r="BF162" s="308" t="inlineStr">
        <is>
          <t>TBA MOQ</t>
        </is>
      </c>
      <c r="BG162" s="313">
        <f>(BD162*AL162)*1.03</f>
        <v/>
      </c>
      <c r="BH162" s="236" t="n"/>
      <c r="BI162" s="241" t="inlineStr">
        <is>
          <t>x</t>
        </is>
      </c>
      <c r="BJ162" s="236" t="n"/>
      <c r="BK162" s="241" t="n"/>
      <c r="BL162" s="236" t="n"/>
      <c r="BM162" s="313">
        <f>(BN162*AL162)*1.03</f>
        <v/>
      </c>
      <c r="BN162" s="236">
        <f>BO162+BQ162</f>
        <v/>
      </c>
      <c r="BO162" s="236" t="n">
        <v>60</v>
      </c>
      <c r="BP162" s="15" t="n"/>
      <c r="BQ162" s="15" t="n"/>
      <c r="BR162" s="15" t="n"/>
      <c r="BS162" s="15" t="n"/>
      <c r="BT162" s="236" t="n"/>
      <c r="BU162" s="236" t="inlineStr">
        <is>
          <t>x</t>
        </is>
      </c>
      <c r="BV162" s="241" t="n"/>
    </row>
    <row customFormat="1" customHeight="1" ht="15" r="163" s="15">
      <c r="A163" s="321" t="inlineStr">
        <is>
          <t>K999953010-1090400030-ENDA</t>
        </is>
      </c>
      <c r="B163" s="250" t="inlineStr">
        <is>
          <t>K999953010</t>
        </is>
      </c>
      <c r="C163" s="314" t="inlineStr">
        <is>
          <t>K170153025</t>
        </is>
      </c>
      <c r="D163" s="250" t="n"/>
      <c r="E163" s="300" t="e">
        <v>#N/A</v>
      </c>
      <c r="F163" s="300" t="e">
        <v>#N/A</v>
      </c>
      <c r="G163" s="300" t="e">
        <v>#N/A</v>
      </c>
      <c r="H163" s="300" t="e">
        <v>#N/A</v>
      </c>
      <c r="I163" s="300" t="e">
        <v>#N/A</v>
      </c>
      <c r="J163" s="300" t="e">
        <v>#N/A</v>
      </c>
      <c r="K163" s="230" t="n">
        <v>1090400030</v>
      </c>
      <c r="L163" s="250" t="n">
        <v>1090400030</v>
      </c>
      <c r="M163" s="230" t="n">
        <v>1090400030</v>
      </c>
      <c r="N163" s="230" t="n">
        <v>1090400030</v>
      </c>
      <c r="O163" s="230" t="n">
        <v>1090400030</v>
      </c>
      <c r="P163" s="230" t="n">
        <v>1090400030</v>
      </c>
      <c r="Q163" s="230" t="n">
        <v>1090400030</v>
      </c>
      <c r="R163" s="230" t="n">
        <v>1090400030</v>
      </c>
      <c r="S163" s="230" t="n">
        <v>1090400030</v>
      </c>
      <c r="T163" s="230" t="n">
        <v>1090400030</v>
      </c>
      <c r="U163" s="237" t="inlineStr">
        <is>
          <t>MAW</t>
        </is>
      </c>
      <c r="V163" s="237" t="inlineStr">
        <is>
          <t>C/O SS17</t>
        </is>
      </c>
      <c r="W163" s="228" t="inlineStr">
        <is>
          <t>ENDA</t>
        </is>
      </c>
      <c r="X163" s="228" t="inlineStr">
        <is>
          <t>MID CHAMBRAY</t>
        </is>
      </c>
      <c r="Y163" s="248" t="inlineStr">
        <is>
          <t>ORTA</t>
        </is>
      </c>
      <c r="Z163" s="248" t="n">
        <v>9519</v>
      </c>
      <c r="AA163" s="248" t="n"/>
      <c r="AB163" s="226" t="inlineStr">
        <is>
          <t>ROYAL CORE</t>
        </is>
      </c>
      <c r="AC163" s="228" t="inlineStr">
        <is>
          <t>Core</t>
        </is>
      </c>
      <c r="AD163" s="228" t="inlineStr">
        <is>
          <t>SHIRT</t>
        </is>
      </c>
      <c r="AE163" s="238" t="inlineStr">
        <is>
          <t>MEN</t>
        </is>
      </c>
      <c r="AF163" s="239" t="inlineStr">
        <is>
          <t>ARTLAB</t>
        </is>
      </c>
      <c r="AG163" s="239" t="inlineStr">
        <is>
          <t>INTERWASHING</t>
        </is>
      </c>
      <c r="AH163" s="306" t="n"/>
      <c r="AI163" s="229" t="n">
        <v>4.5</v>
      </c>
      <c r="AJ163" s="257" t="n"/>
      <c r="AK163" s="240" t="n"/>
      <c r="AL163" s="226" t="n">
        <v>1.5</v>
      </c>
      <c r="AM163" s="267" t="n">
        <v>12</v>
      </c>
      <c r="AN163" s="277" t="n">
        <v>150</v>
      </c>
      <c r="AO163" s="267" t="n">
        <v>12</v>
      </c>
      <c r="AP163" s="277" t="n">
        <v>150</v>
      </c>
      <c r="AQ163" s="267" t="n">
        <v>18</v>
      </c>
      <c r="AR163" s="267" t="n">
        <v>24</v>
      </c>
      <c r="AS163" s="267" t="n">
        <v>24</v>
      </c>
      <c r="AT163" s="267" t="n">
        <v>33</v>
      </c>
      <c r="AU163" s="277" t="inlineStr">
        <is>
          <t>check stock</t>
        </is>
      </c>
      <c r="AV163" s="267" t="n">
        <v>37</v>
      </c>
      <c r="AW163" s="267" t="inlineStr">
        <is>
          <t>check stock</t>
        </is>
      </c>
      <c r="AX163" s="267" t="n">
        <v>45</v>
      </c>
      <c r="AY163" s="267" t="n">
        <v>45</v>
      </c>
      <c r="AZ163" s="267" t="n">
        <v>65</v>
      </c>
      <c r="BA163" s="267" t="n">
        <v>73</v>
      </c>
      <c r="BB163" s="267" t="n">
        <v>83</v>
      </c>
      <c r="BC163" s="302" t="n">
        <v>133</v>
      </c>
      <c r="BD163" s="269">
        <f>BC163</f>
        <v/>
      </c>
      <c r="BE163" s="269" t="n">
        <v>128</v>
      </c>
      <c r="BF163" s="269" t="inlineStr">
        <is>
          <t>check stock</t>
        </is>
      </c>
      <c r="BG163" s="313">
        <f>(BD163*AL163)*1.03</f>
        <v/>
      </c>
      <c r="BH163" s="236" t="n">
        <v>195</v>
      </c>
      <c r="BI163" s="241" t="n">
        <v>42761</v>
      </c>
      <c r="BJ163" s="236" t="n">
        <v>1000</v>
      </c>
      <c r="BK163" s="236" t="inlineStr">
        <is>
          <t>Stock Orta</t>
        </is>
      </c>
      <c r="BM163" s="313">
        <f>(BN163*AL163)*1.03</f>
        <v/>
      </c>
      <c r="BN163" s="236">
        <f>BO163+BQ163</f>
        <v/>
      </c>
      <c r="BO163" s="236" t="n">
        <v>0</v>
      </c>
      <c r="BP163" s="15" t="n"/>
      <c r="BQ163" s="15" t="n"/>
      <c r="BR163" s="15" t="n"/>
      <c r="BS163" s="15" t="n"/>
      <c r="BT163" s="15" t="n"/>
      <c r="BU163" s="236" t="n"/>
      <c r="BV163" s="241" t="n"/>
    </row>
    <row customFormat="1" customHeight="1" ht="15" r="164" s="15">
      <c r="A164" s="321" t="inlineStr">
        <is>
          <t>K170701703-2010102733-LEILA WORKER</t>
        </is>
      </c>
      <c r="B164" s="250" t="inlineStr">
        <is>
          <t>K170701703</t>
        </is>
      </c>
      <c r="C164" s="250" t="inlineStr">
        <is>
          <t>K170701703</t>
        </is>
      </c>
      <c r="D164" s="250" t="n"/>
      <c r="E164" s="250" t="inlineStr">
        <is>
          <t>K170701703</t>
        </is>
      </c>
      <c r="F164" s="250" t="inlineStr">
        <is>
          <t>K170701703</t>
        </is>
      </c>
      <c r="G164" s="250" t="inlineStr">
        <is>
          <t>K170701703</t>
        </is>
      </c>
      <c r="H164" s="300" t="e">
        <v>#N/A</v>
      </c>
      <c r="I164" s="300" t="e">
        <v>#N/A</v>
      </c>
      <c r="J164" s="300" t="e">
        <v>#N/A</v>
      </c>
      <c r="K164" s="230" t="n">
        <v>2010102733</v>
      </c>
      <c r="L164" s="250" t="n">
        <v>2010102733</v>
      </c>
      <c r="M164" s="230" t="n">
        <v>2010102733</v>
      </c>
      <c r="N164" s="230" t="n">
        <v>2010102733</v>
      </c>
      <c r="O164" s="230" t="n">
        <v>2010102733</v>
      </c>
      <c r="P164" s="230" t="n">
        <v>2010102733</v>
      </c>
      <c r="Q164" s="301" t="e">
        <v>#N/A</v>
      </c>
      <c r="R164" s="301" t="e">
        <v>#N/A</v>
      </c>
      <c r="S164" s="301" t="e">
        <v>#N/A</v>
      </c>
      <c r="T164" s="230" t="n">
        <v>2010102733</v>
      </c>
      <c r="U164" s="237" t="n"/>
      <c r="V164" s="237" t="n"/>
      <c r="W164" s="228" t="inlineStr">
        <is>
          <t>LEILA WORKER</t>
        </is>
      </c>
      <c r="X164" s="228" t="inlineStr">
        <is>
          <t>ECRU PANEL</t>
        </is>
      </c>
      <c r="Y164" s="250" t="inlineStr">
        <is>
          <t>ORTA</t>
        </is>
      </c>
      <c r="Z164" s="250" t="inlineStr">
        <is>
          <t>0003A-38 ECRU</t>
        </is>
      </c>
      <c r="AA164" s="248" t="n"/>
      <c r="AB164" s="226" t="inlineStr">
        <is>
          <t>-</t>
        </is>
      </c>
      <c r="AC164" s="228" t="n">
        <v>1</v>
      </c>
      <c r="AD164" s="228" t="inlineStr">
        <is>
          <t>JEANS</t>
        </is>
      </c>
      <c r="AE164" s="238" t="inlineStr">
        <is>
          <t>WOMEN</t>
        </is>
      </c>
      <c r="AF164" s="239" t="inlineStr">
        <is>
          <t>ARTLAB</t>
        </is>
      </c>
      <c r="AG164" s="239" t="inlineStr">
        <is>
          <t>INTERWASHING</t>
        </is>
      </c>
      <c r="AH164" s="306" t="n"/>
      <c r="AI164" s="229" t="inlineStr">
        <is>
          <t>4,5 / 148</t>
        </is>
      </c>
      <c r="AJ164" s="257" t="n"/>
      <c r="AK164" s="240" t="inlineStr">
        <is>
          <t>6-8 wks</t>
        </is>
      </c>
      <c r="AL164" s="226" t="n">
        <v>1.5</v>
      </c>
      <c r="AM164" s="267" t="n"/>
      <c r="AN164" s="277" t="inlineStr">
        <is>
          <t>wait</t>
        </is>
      </c>
      <c r="AO164" s="267" t="n"/>
      <c r="AP164" s="277" t="inlineStr">
        <is>
          <t>wait</t>
        </is>
      </c>
      <c r="AQ164" s="267" t="n"/>
      <c r="AR164" s="267" t="n"/>
      <c r="AS164" s="267" t="n">
        <v>0</v>
      </c>
      <c r="AT164" s="267" t="n">
        <v>0</v>
      </c>
      <c r="AU164" s="277" t="inlineStr">
        <is>
          <t>wait</t>
        </is>
      </c>
      <c r="AV164" s="267" t="n">
        <v>0</v>
      </c>
      <c r="AW164" s="267" t="inlineStr">
        <is>
          <t>Own retail &amp; zalando exclusive</t>
        </is>
      </c>
      <c r="AX164" s="267" t="n">
        <v>16</v>
      </c>
      <c r="AY164" s="267" t="n">
        <v>16</v>
      </c>
      <c r="AZ164" s="267" t="n">
        <v>16</v>
      </c>
      <c r="BA164" s="267" t="n">
        <v>16</v>
      </c>
      <c r="BB164" s="267" t="n">
        <v>71</v>
      </c>
      <c r="BC164" s="302" t="n">
        <v>91</v>
      </c>
      <c r="BD164" s="269">
        <f>BC164</f>
        <v/>
      </c>
      <c r="BE164" s="269" t="n"/>
      <c r="BF164" s="308" t="inlineStr">
        <is>
          <t>TBA MOQ</t>
        </is>
      </c>
      <c r="BG164" s="313">
        <f>(BD164*AL164)*1.03</f>
        <v/>
      </c>
      <c r="BH164" s="236" t="n"/>
      <c r="BI164" s="241" t="n">
        <v>42760</v>
      </c>
      <c r="BJ164" s="236" t="n">
        <v>500</v>
      </c>
      <c r="BK164" s="241" t="inlineStr">
        <is>
          <t>Stock Orta</t>
        </is>
      </c>
      <c r="BL164" s="236" t="n"/>
      <c r="BM164" s="313">
        <f>(BN164*AL164)*1.03</f>
        <v/>
      </c>
      <c r="BN164" s="236">
        <f>BO164+BQ164</f>
        <v/>
      </c>
      <c r="BO164" s="236" t="n">
        <v>114</v>
      </c>
      <c r="BP164" s="15" t="n"/>
      <c r="BQ164" s="15" t="n"/>
      <c r="BR164" s="15" t="n"/>
      <c r="BS164" s="15" t="n"/>
      <c r="BT164" s="236" t="n"/>
      <c r="BU164" s="236" t="n">
        <v>210</v>
      </c>
      <c r="BV164" s="241" t="n">
        <v>42817</v>
      </c>
    </row>
    <row customFormat="1" customHeight="1" ht="15" r="165" s="15">
      <c r="A165" s="321" t="inlineStr">
        <is>
          <t>K170750010-1010401393-LUDWIG</t>
        </is>
      </c>
      <c r="B165" s="250" t="inlineStr">
        <is>
          <t>K170750010</t>
        </is>
      </c>
      <c r="C165" s="250" t="inlineStr">
        <is>
          <t>K170750010</t>
        </is>
      </c>
      <c r="D165" s="250" t="n"/>
      <c r="E165" s="250" t="inlineStr">
        <is>
          <t>K170750010</t>
        </is>
      </c>
      <c r="F165" s="250" t="inlineStr">
        <is>
          <t>K170750010</t>
        </is>
      </c>
      <c r="G165" s="250" t="inlineStr">
        <is>
          <t>K170750010</t>
        </is>
      </c>
      <c r="H165" s="300" t="e">
        <v>#N/A</v>
      </c>
      <c r="I165" s="300" t="e">
        <v>#N/A</v>
      </c>
      <c r="J165" s="300" t="e">
        <v>#N/A</v>
      </c>
      <c r="K165" s="230" t="n">
        <v>1010401393</v>
      </c>
      <c r="L165" s="250" t="n">
        <v>1010401393</v>
      </c>
      <c r="M165" s="230" t="n">
        <v>1010401393</v>
      </c>
      <c r="N165" s="230" t="n">
        <v>1010401393</v>
      </c>
      <c r="O165" s="230" t="n">
        <v>1010401393</v>
      </c>
      <c r="P165" s="230" t="n">
        <v>1010401393</v>
      </c>
      <c r="Q165" s="301" t="e">
        <v>#N/A</v>
      </c>
      <c r="R165" s="301" t="e">
        <v>#N/A</v>
      </c>
      <c r="S165" s="301" t="e">
        <v>#N/A</v>
      </c>
      <c r="T165" s="230" t="n">
        <v>1010401393</v>
      </c>
      <c r="U165" s="237" t="n"/>
      <c r="V165" s="237" t="n"/>
      <c r="W165" s="228" t="inlineStr">
        <is>
          <t>LUDWIG</t>
        </is>
      </c>
      <c r="X165" s="228" t="inlineStr">
        <is>
          <t>ECRU PANEL</t>
        </is>
      </c>
      <c r="Y165" s="250" t="inlineStr">
        <is>
          <t>ORTA</t>
        </is>
      </c>
      <c r="Z165" s="250" t="inlineStr">
        <is>
          <t>0003A-38 ECRU</t>
        </is>
      </c>
      <c r="AA165" s="248" t="n"/>
      <c r="AB165" s="226" t="inlineStr">
        <is>
          <t>-</t>
        </is>
      </c>
      <c r="AC165" s="228" t="n">
        <v>1</v>
      </c>
      <c r="AD165" s="228" t="inlineStr">
        <is>
          <t>JEANS</t>
        </is>
      </c>
      <c r="AE165" s="238" t="inlineStr">
        <is>
          <t>MEN</t>
        </is>
      </c>
      <c r="AF165" s="239" t="inlineStr">
        <is>
          <t>ARTLAB</t>
        </is>
      </c>
      <c r="AG165" s="239" t="inlineStr">
        <is>
          <t>INTERWASHING</t>
        </is>
      </c>
      <c r="AH165" s="306" t="n"/>
      <c r="AI165" s="229" t="inlineStr">
        <is>
          <t>4,5 / 148</t>
        </is>
      </c>
      <c r="AJ165" s="257" t="n"/>
      <c r="AK165" s="240" t="inlineStr">
        <is>
          <t>6-8 wks</t>
        </is>
      </c>
      <c r="AL165" s="226" t="n">
        <v>1.45</v>
      </c>
      <c r="AM165" s="267" t="n"/>
      <c r="AN165" s="277" t="n">
        <v>0</v>
      </c>
      <c r="AO165" s="267" t="n"/>
      <c r="AP165" s="277" t="n">
        <v>0</v>
      </c>
      <c r="AQ165" s="267" t="n"/>
      <c r="AR165" s="267" t="n"/>
      <c r="AS165" s="267" t="n">
        <v>0</v>
      </c>
      <c r="AT165" s="267" t="n">
        <v>0</v>
      </c>
      <c r="AU165" s="277" t="inlineStr">
        <is>
          <t>wait</t>
        </is>
      </c>
      <c r="AV165" s="267" t="n">
        <v>0</v>
      </c>
      <c r="AW165" s="267" t="inlineStr">
        <is>
          <t>Own retail &amp; zalando exclusive</t>
        </is>
      </c>
      <c r="AX165" s="267" t="n">
        <v>0</v>
      </c>
      <c r="AY165" s="267" t="n">
        <v>0</v>
      </c>
      <c r="AZ165" s="267" t="n">
        <v>5</v>
      </c>
      <c r="BA165" s="267" t="n">
        <v>5</v>
      </c>
      <c r="BB165" s="267" t="n">
        <v>56</v>
      </c>
      <c r="BC165" s="302" t="n">
        <v>56</v>
      </c>
      <c r="BD165" s="269">
        <f>BC165</f>
        <v/>
      </c>
      <c r="BE165" s="269" t="n"/>
      <c r="BF165" s="308" t="inlineStr">
        <is>
          <t>TBA MOQ</t>
        </is>
      </c>
      <c r="BG165" s="313">
        <f>(BD165*AL165)*1.03</f>
        <v/>
      </c>
      <c r="BH165" s="236" t="n"/>
      <c r="BI165" s="241" t="inlineStr">
        <is>
          <t>x</t>
        </is>
      </c>
      <c r="BJ165" s="236" t="n"/>
      <c r="BK165" s="241" t="n"/>
      <c r="BL165" s="236" t="n"/>
      <c r="BM165" s="313">
        <f>(BN165*AL165)*1.03</f>
        <v/>
      </c>
      <c r="BN165" s="236">
        <f>BO165+BQ165</f>
        <v/>
      </c>
      <c r="BO165" s="236" t="n">
        <v>86</v>
      </c>
      <c r="BP165" s="15" t="n"/>
      <c r="BQ165" s="15" t="n"/>
      <c r="BR165" s="15" t="n"/>
      <c r="BS165" s="15" t="n"/>
      <c r="BT165" s="236" t="n"/>
      <c r="BU165" s="236" t="inlineStr">
        <is>
          <t>x</t>
        </is>
      </c>
      <c r="BV165" s="241" t="n"/>
    </row>
    <row customFormat="1" customHeight="1" ht="15" r="166" s="15">
      <c r="A166" s="321" t="inlineStr">
        <is>
          <t>K999901302-2010102413-CHRISTINA</t>
        </is>
      </c>
      <c r="B166" s="250" t="inlineStr">
        <is>
          <t>K999901302</t>
        </is>
      </c>
      <c r="C166" s="250" t="inlineStr">
        <is>
          <t>K999901302</t>
        </is>
      </c>
      <c r="D166" s="250" t="n"/>
      <c r="E166" s="250" t="inlineStr">
        <is>
          <t>K999901302</t>
        </is>
      </c>
      <c r="F166" s="250" t="inlineStr">
        <is>
          <t>K999901302</t>
        </is>
      </c>
      <c r="G166" s="250" t="inlineStr">
        <is>
          <t>K999901302</t>
        </is>
      </c>
      <c r="H166" s="250" t="inlineStr">
        <is>
          <t>K999901302</t>
        </is>
      </c>
      <c r="I166" s="250" t="inlineStr">
        <is>
          <t>K999901302</t>
        </is>
      </c>
      <c r="J166" s="300" t="e">
        <v>#N/A</v>
      </c>
      <c r="K166" s="230" t="n">
        <v>2010102413</v>
      </c>
      <c r="L166" s="250" t="n">
        <v>2010102413</v>
      </c>
      <c r="M166" s="230" t="n">
        <v>2010102413</v>
      </c>
      <c r="N166" s="230" t="n">
        <v>2010102413</v>
      </c>
      <c r="O166" s="230" t="n">
        <v>2010102413</v>
      </c>
      <c r="P166" s="230" t="n">
        <v>2010102413</v>
      </c>
      <c r="Q166" s="230" t="n">
        <v>2010102413</v>
      </c>
      <c r="R166" s="230" t="n">
        <v>2010102413</v>
      </c>
      <c r="S166" s="301" t="e">
        <v>#N/A</v>
      </c>
      <c r="T166" s="230" t="n">
        <v>2010102413</v>
      </c>
      <c r="U166" s="237" t="n"/>
      <c r="V166" s="237" t="inlineStr">
        <is>
          <t>C/O</t>
        </is>
      </c>
      <c r="W166" s="228" t="inlineStr">
        <is>
          <t>CHRISTINA</t>
        </is>
      </c>
      <c r="X166" s="228" t="inlineStr">
        <is>
          <t>DARK WORN</t>
        </is>
      </c>
      <c r="Y166" s="248" t="inlineStr">
        <is>
          <t>ORTA</t>
        </is>
      </c>
      <c r="Z166" s="248" t="inlineStr">
        <is>
          <t>9541B-43</t>
        </is>
      </c>
      <c r="AA166" s="248" t="n"/>
      <c r="AB166" s="226" t="inlineStr">
        <is>
          <t>ROYAL CORE MAIN</t>
        </is>
      </c>
      <c r="AC166" s="228" t="inlineStr">
        <is>
          <t>Core</t>
        </is>
      </c>
      <c r="AD166" s="228" t="inlineStr">
        <is>
          <t>JEANS</t>
        </is>
      </c>
      <c r="AE166" s="238" t="inlineStr">
        <is>
          <t>WOMEN</t>
        </is>
      </c>
      <c r="AF166" s="239" t="inlineStr">
        <is>
          <t>ARTLAB</t>
        </is>
      </c>
      <c r="AG166" s="239" t="inlineStr">
        <is>
          <t>INTERWASHING</t>
        </is>
      </c>
      <c r="AH166" s="306" t="n"/>
      <c r="AI166" s="229" t="inlineStr">
        <is>
          <t>4,8 / 145</t>
        </is>
      </c>
      <c r="AJ166" s="257" t="n"/>
      <c r="AK166" s="240" t="inlineStr">
        <is>
          <t>6-8 wks</t>
        </is>
      </c>
      <c r="AL166" s="226" t="n">
        <v>1.19</v>
      </c>
      <c r="AM166" s="267" t="n"/>
      <c r="AN166" s="277" t="inlineStr">
        <is>
          <t>check stock</t>
        </is>
      </c>
      <c r="AO166" s="267" t="n"/>
      <c r="AP166" s="277" t="inlineStr">
        <is>
          <t>check stock</t>
        </is>
      </c>
      <c r="AQ166" s="267" t="n">
        <v>12</v>
      </c>
      <c r="AR166" s="267" t="n">
        <v>12</v>
      </c>
      <c r="AS166" s="267" t="n">
        <v>12</v>
      </c>
      <c r="AT166" s="267" t="n">
        <v>12</v>
      </c>
      <c r="AU166" s="277" t="n">
        <v>0</v>
      </c>
      <c r="AV166" s="267" t="n">
        <v>12</v>
      </c>
      <c r="AW166" s="267" t="n">
        <v>0</v>
      </c>
      <c r="AX166" s="267" t="n">
        <v>20</v>
      </c>
      <c r="AY166" s="267" t="n">
        <v>20</v>
      </c>
      <c r="AZ166" s="267" t="n">
        <v>20</v>
      </c>
      <c r="BA166" s="267" t="n">
        <v>27</v>
      </c>
      <c r="BB166" s="267" t="n">
        <v>27</v>
      </c>
      <c r="BC166" s="302" t="n">
        <v>27</v>
      </c>
      <c r="BD166" s="269">
        <f>BC166</f>
        <v/>
      </c>
      <c r="BE166" s="269" t="n">
        <v>93</v>
      </c>
      <c r="BF166" s="269" t="inlineStr">
        <is>
          <t>check stock</t>
        </is>
      </c>
      <c r="BG166" s="313">
        <f>(BD166*AL166)*1.03</f>
        <v/>
      </c>
      <c r="BH166" s="236" t="n">
        <v>2700</v>
      </c>
      <c r="BI166" s="241" t="inlineStr">
        <is>
          <t>x</t>
        </is>
      </c>
      <c r="BJ166" s="236" t="n"/>
      <c r="BK166" s="241" t="inlineStr">
        <is>
          <t>Stock Orta</t>
        </is>
      </c>
      <c r="BL166" s="236" t="n"/>
      <c r="BM166" s="313">
        <f>(BN166*AL166)*1.03</f>
        <v/>
      </c>
      <c r="BN166" s="236">
        <f>BO166+BQ166</f>
        <v/>
      </c>
      <c r="BO166" s="236" t="n">
        <v>0</v>
      </c>
      <c r="BP166" s="15" t="n"/>
      <c r="BQ166" s="15" t="n"/>
      <c r="BR166" s="15" t="n"/>
      <c r="BS166" s="15" t="n"/>
      <c r="BT166" s="15" t="n"/>
      <c r="BU166" s="236" t="n">
        <v>2000</v>
      </c>
      <c r="BV166" s="241" t="n">
        <v>42817</v>
      </c>
    </row>
    <row customFormat="1" customHeight="1" ht="15" r="167" s="15">
      <c r="A167" s="321" t="inlineStr">
        <is>
          <t>K999901202-2010102410-DIDO</t>
        </is>
      </c>
      <c r="B167" s="250" t="inlineStr">
        <is>
          <t>K999901202</t>
        </is>
      </c>
      <c r="C167" s="250" t="inlineStr">
        <is>
          <t>K999901202</t>
        </is>
      </c>
      <c r="D167" s="250" t="n"/>
      <c r="E167" s="250" t="inlineStr">
        <is>
          <t>K999901202</t>
        </is>
      </c>
      <c r="F167" s="250" t="inlineStr">
        <is>
          <t>K999901202</t>
        </is>
      </c>
      <c r="G167" s="250" t="inlineStr">
        <is>
          <t>K999901202</t>
        </is>
      </c>
      <c r="H167" s="300" t="e">
        <v>#N/A</v>
      </c>
      <c r="I167" s="300" t="e">
        <v>#N/A</v>
      </c>
      <c r="J167" s="300" t="e">
        <v>#N/A</v>
      </c>
      <c r="K167" s="230" t="n">
        <v>2010102410</v>
      </c>
      <c r="L167" s="250" t="n">
        <v>2010102410</v>
      </c>
      <c r="M167" s="230" t="n">
        <v>2010102410</v>
      </c>
      <c r="N167" s="230" t="n">
        <v>2010102410</v>
      </c>
      <c r="O167" s="230" t="n">
        <v>2010102410</v>
      </c>
      <c r="P167" s="230" t="n">
        <v>2010102410</v>
      </c>
      <c r="Q167" s="301" t="e">
        <v>#N/A</v>
      </c>
      <c r="R167" s="301" t="e">
        <v>#N/A</v>
      </c>
      <c r="S167" s="301" t="e">
        <v>#N/A</v>
      </c>
      <c r="T167" s="230" t="n">
        <v>2010102410</v>
      </c>
      <c r="U167" s="237" t="n"/>
      <c r="V167" s="237" t="inlineStr">
        <is>
          <t>C/O</t>
        </is>
      </c>
      <c r="W167" s="228" t="inlineStr">
        <is>
          <t>DIDO</t>
        </is>
      </c>
      <c r="X167" s="228" t="inlineStr">
        <is>
          <t>DARK WORN</t>
        </is>
      </c>
      <c r="Y167" s="248" t="inlineStr">
        <is>
          <t>ORTA</t>
        </is>
      </c>
      <c r="Z167" s="248" t="inlineStr">
        <is>
          <t>9541B-43</t>
        </is>
      </c>
      <c r="AA167" s="248" t="n"/>
      <c r="AB167" s="226" t="inlineStr">
        <is>
          <t>ROYAL CORE MAIN</t>
        </is>
      </c>
      <c r="AC167" s="228" t="inlineStr">
        <is>
          <t>Core</t>
        </is>
      </c>
      <c r="AD167" s="228" t="inlineStr">
        <is>
          <t>JEANS</t>
        </is>
      </c>
      <c r="AE167" s="238" t="inlineStr">
        <is>
          <t>WOMEN</t>
        </is>
      </c>
      <c r="AF167" s="239" t="inlineStr">
        <is>
          <t>ARTLAB</t>
        </is>
      </c>
      <c r="AG167" s="239" t="inlineStr">
        <is>
          <t>INTERWASHING</t>
        </is>
      </c>
      <c r="AH167" s="306" t="n"/>
      <c r="AI167" s="229" t="inlineStr">
        <is>
          <t>4,8 / 145</t>
        </is>
      </c>
      <c r="AJ167" s="257" t="n"/>
      <c r="AK167" s="240" t="inlineStr">
        <is>
          <t>6-8 wks</t>
        </is>
      </c>
      <c r="AL167" s="226" t="n">
        <v>1.3</v>
      </c>
      <c r="AM167" s="267" t="n"/>
      <c r="AN167" s="277" t="inlineStr">
        <is>
          <t>check stock</t>
        </is>
      </c>
      <c r="AO167" s="267" t="n"/>
      <c r="AP167" s="277" t="inlineStr">
        <is>
          <t>check stock</t>
        </is>
      </c>
      <c r="AQ167" s="267" t="n"/>
      <c r="AR167" s="267" t="n"/>
      <c r="AS167" s="267" t="n">
        <v>0</v>
      </c>
      <c r="AT167" s="267" t="n">
        <v>10</v>
      </c>
      <c r="AU167" s="277" t="n">
        <v>0</v>
      </c>
      <c r="AV167" s="267" t="n">
        <v>55</v>
      </c>
      <c r="AW167" s="267" t="n">
        <v>0</v>
      </c>
      <c r="AX167" s="267" t="n">
        <v>64</v>
      </c>
      <c r="AY167" s="267" t="n">
        <v>92</v>
      </c>
      <c r="AZ167" s="267" t="n">
        <v>93</v>
      </c>
      <c r="BA167" s="267" t="n">
        <v>104</v>
      </c>
      <c r="BB167" s="267" t="n">
        <v>104</v>
      </c>
      <c r="BC167" s="302" t="n">
        <v>104</v>
      </c>
      <c r="BD167" s="269">
        <f>BC167</f>
        <v/>
      </c>
      <c r="BE167" s="269" t="n">
        <v>245</v>
      </c>
      <c r="BF167" s="269" t="inlineStr">
        <is>
          <t>check stock</t>
        </is>
      </c>
      <c r="BG167" s="313">
        <f>(BD167*AL167)*1.03</f>
        <v/>
      </c>
      <c r="BH167" s="236" t="n"/>
      <c r="BI167" s="241" t="inlineStr">
        <is>
          <t>x</t>
        </is>
      </c>
      <c r="BJ167" s="236" t="n"/>
      <c r="BK167" s="241" t="n"/>
      <c r="BL167" s="236" t="n"/>
      <c r="BM167" s="313">
        <f>(BN167*AL167)*1.03</f>
        <v/>
      </c>
      <c r="BN167" s="236">
        <f>BO167+BQ167</f>
        <v/>
      </c>
      <c r="BO167" s="236" t="n">
        <v>205</v>
      </c>
      <c r="BP167" s="15" t="n"/>
      <c r="BQ167" s="15" t="n"/>
      <c r="BR167" s="15" t="n"/>
      <c r="BS167" s="15" t="n"/>
      <c r="BT167" s="236" t="n"/>
      <c r="BU167" s="236" t="inlineStr">
        <is>
          <t>x</t>
        </is>
      </c>
      <c r="BV167" s="241" t="n"/>
    </row>
    <row customFormat="1" customHeight="1" ht="15" r="168" s="15">
      <c r="A168" s="321" t="inlineStr">
        <is>
          <t>K999901102-2010102405-JUNO</t>
        </is>
      </c>
      <c r="B168" s="250" t="inlineStr">
        <is>
          <t>K999901102</t>
        </is>
      </c>
      <c r="C168" s="250" t="inlineStr">
        <is>
          <t>K999901102</t>
        </is>
      </c>
      <c r="D168" s="250" t="n"/>
      <c r="E168" s="250" t="inlineStr">
        <is>
          <t>K999901102</t>
        </is>
      </c>
      <c r="F168" s="250" t="inlineStr">
        <is>
          <t>K999901102</t>
        </is>
      </c>
      <c r="G168" s="250" t="inlineStr">
        <is>
          <t>K999901102</t>
        </is>
      </c>
      <c r="H168" s="250" t="inlineStr">
        <is>
          <t>K999901102</t>
        </is>
      </c>
      <c r="I168" s="250" t="inlineStr">
        <is>
          <t>K999901102</t>
        </is>
      </c>
      <c r="J168" s="300" t="e">
        <v>#N/A</v>
      </c>
      <c r="K168" s="230" t="n">
        <v>2010102405</v>
      </c>
      <c r="L168" s="250" t="n">
        <v>2010102405</v>
      </c>
      <c r="M168" s="230" t="n">
        <v>2010102405</v>
      </c>
      <c r="N168" s="230" t="n">
        <v>2010102405</v>
      </c>
      <c r="O168" s="230" t="n">
        <v>2010102405</v>
      </c>
      <c r="P168" s="230" t="n">
        <v>2010102405</v>
      </c>
      <c r="Q168" s="230" t="n">
        <v>2010102405</v>
      </c>
      <c r="R168" s="230" t="n">
        <v>2010102405</v>
      </c>
      <c r="S168" s="301" t="e">
        <v>#N/A</v>
      </c>
      <c r="T168" s="230" t="n">
        <v>2010102405</v>
      </c>
      <c r="U168" s="237" t="n"/>
      <c r="V168" s="237" t="inlineStr">
        <is>
          <t>C/O</t>
        </is>
      </c>
      <c r="W168" s="228" t="inlineStr">
        <is>
          <t>JUNO</t>
        </is>
      </c>
      <c r="X168" s="228" t="inlineStr">
        <is>
          <t>DARK WORN</t>
        </is>
      </c>
      <c r="Y168" s="248" t="inlineStr">
        <is>
          <t>ORTA</t>
        </is>
      </c>
      <c r="Z168" s="248" t="inlineStr">
        <is>
          <t>9541B-43</t>
        </is>
      </c>
      <c r="AA168" s="248" t="n"/>
      <c r="AB168" s="226" t="inlineStr">
        <is>
          <t>ROYAL CORE MAIN</t>
        </is>
      </c>
      <c r="AC168" s="228" t="inlineStr">
        <is>
          <t>Core</t>
        </is>
      </c>
      <c r="AD168" s="228" t="inlineStr">
        <is>
          <t>JEANS</t>
        </is>
      </c>
      <c r="AE168" s="238" t="inlineStr">
        <is>
          <t>WOMEN</t>
        </is>
      </c>
      <c r="AF168" s="239" t="inlineStr">
        <is>
          <t>ARTLAB</t>
        </is>
      </c>
      <c r="AG168" s="239" t="inlineStr">
        <is>
          <t>INTERWASHING</t>
        </is>
      </c>
      <c r="AH168" s="306" t="n"/>
      <c r="AI168" s="229" t="inlineStr">
        <is>
          <t>4,8 / 145</t>
        </is>
      </c>
      <c r="AJ168" s="257" t="n"/>
      <c r="AK168" s="240" t="inlineStr">
        <is>
          <t>6-8 wks</t>
        </is>
      </c>
      <c r="AL168" s="226" t="n">
        <v>1.24</v>
      </c>
      <c r="AM168" s="267" t="n"/>
      <c r="AN168" s="277" t="inlineStr">
        <is>
          <t>check stock</t>
        </is>
      </c>
      <c r="AO168" s="267" t="n">
        <v>17</v>
      </c>
      <c r="AP168" s="277" t="inlineStr">
        <is>
          <t>check stock</t>
        </is>
      </c>
      <c r="AQ168" s="267" t="n">
        <v>35</v>
      </c>
      <c r="AR168" s="267" t="n">
        <v>46</v>
      </c>
      <c r="AS168" s="267" t="n">
        <v>46</v>
      </c>
      <c r="AT168" s="267" t="n">
        <v>56</v>
      </c>
      <c r="AU168" s="277" t="n">
        <v>0</v>
      </c>
      <c r="AV168" s="267" t="n">
        <v>75</v>
      </c>
      <c r="AW168" s="267" t="n">
        <v>0</v>
      </c>
      <c r="AX168" s="267" t="n">
        <v>85</v>
      </c>
      <c r="AY168" s="267" t="n">
        <v>92</v>
      </c>
      <c r="AZ168" s="267" t="n">
        <v>92</v>
      </c>
      <c r="BA168" s="267" t="n">
        <v>106</v>
      </c>
      <c r="BB168" s="267" t="n">
        <v>106</v>
      </c>
      <c r="BC168" s="302" t="n">
        <v>106</v>
      </c>
      <c r="BD168" s="269">
        <f>BC168</f>
        <v/>
      </c>
      <c r="BE168" s="269" t="n">
        <v>285</v>
      </c>
      <c r="BF168" s="269" t="inlineStr">
        <is>
          <t>check stock</t>
        </is>
      </c>
      <c r="BG168" s="313">
        <f>(BD168*AL168)*1.03</f>
        <v/>
      </c>
      <c r="BH168" s="236" t="n"/>
      <c r="BI168" s="241" t="inlineStr">
        <is>
          <t>x</t>
        </is>
      </c>
      <c r="BJ168" s="236" t="n"/>
      <c r="BK168" s="241" t="n"/>
      <c r="BL168" s="236" t="n"/>
      <c r="BM168" s="313">
        <f>(BN168*AL168)*1.03</f>
        <v/>
      </c>
      <c r="BN168" s="236">
        <f>BO168+BQ168</f>
        <v/>
      </c>
      <c r="BO168" s="236" t="n">
        <v>0</v>
      </c>
      <c r="BP168" s="15" t="n"/>
      <c r="BQ168" s="15" t="n"/>
      <c r="BR168" s="15" t="n"/>
      <c r="BS168" s="15" t="n"/>
      <c r="BT168" s="15" t="n"/>
      <c r="BU168" s="236" t="inlineStr">
        <is>
          <t>x</t>
        </is>
      </c>
      <c r="BV168" s="241" t="n"/>
    </row>
    <row customFormat="1" customHeight="1" ht="15" r="169" s="15">
      <c r="A169" s="321" t="inlineStr">
        <is>
          <t>K170751098-1010103463-JAMES</t>
        </is>
      </c>
      <c r="B169" s="250" t="inlineStr">
        <is>
          <t>K170751098</t>
        </is>
      </c>
      <c r="C169" s="250" t="inlineStr">
        <is>
          <t>K170751098</t>
        </is>
      </c>
      <c r="D169" s="250" t="n"/>
      <c r="E169" s="300" t="e">
        <v>#N/A</v>
      </c>
      <c r="F169" s="300" t="e">
        <v>#N/A</v>
      </c>
      <c r="G169" s="300" t="e">
        <v>#N/A</v>
      </c>
      <c r="H169" s="300" t="e">
        <v>#N/A</v>
      </c>
      <c r="I169" s="300" t="e">
        <v>#N/A</v>
      </c>
      <c r="J169" s="300" t="e">
        <v>#N/A</v>
      </c>
      <c r="K169" s="250" t="n">
        <v>1010103463</v>
      </c>
      <c r="L169" s="250" t="n">
        <v>1010103467</v>
      </c>
      <c r="M169" s="230" t="n">
        <v>1010103467</v>
      </c>
      <c r="N169" s="230" t="n">
        <v>1010103467</v>
      </c>
      <c r="O169" s="230" t="n">
        <v>1010103467</v>
      </c>
      <c r="P169" s="230" t="n">
        <v>1010103467</v>
      </c>
      <c r="Q169" s="230" t="n">
        <v>1010103467</v>
      </c>
      <c r="R169" s="230" t="n">
        <v>1010103467</v>
      </c>
      <c r="S169" s="230" t="n">
        <v>1010103467</v>
      </c>
      <c r="T169" s="230" t="n">
        <v>1010103463</v>
      </c>
      <c r="U169" s="237" t="inlineStr">
        <is>
          <t>Zalando</t>
        </is>
      </c>
      <c r="V169" s="237" t="inlineStr">
        <is>
          <t>C/O SS17</t>
        </is>
      </c>
      <c r="W169" s="228" t="inlineStr">
        <is>
          <t>JAMES</t>
        </is>
      </c>
      <c r="X169" s="228" t="inlineStr">
        <is>
          <t>DRY COMFORT STRETCH</t>
        </is>
      </c>
      <c r="Y169" s="248" t="inlineStr">
        <is>
          <t>ORTA</t>
        </is>
      </c>
      <c r="Z169" s="248" t="inlineStr">
        <is>
          <t>9541B-43</t>
        </is>
      </c>
      <c r="AA169" s="248" t="n"/>
      <c r="AB169" s="226" t="inlineStr">
        <is>
          <t>EVERLASTIN'</t>
        </is>
      </c>
      <c r="AC169" s="228" t="n">
        <v>1</v>
      </c>
      <c r="AD169" s="228" t="inlineStr">
        <is>
          <t>JEANS</t>
        </is>
      </c>
      <c r="AE169" s="238" t="inlineStr">
        <is>
          <t>MEN</t>
        </is>
      </c>
      <c r="AF169" s="239" t="inlineStr">
        <is>
          <t>ARTLAB</t>
        </is>
      </c>
      <c r="AG169" s="239" t="inlineStr">
        <is>
          <t>-</t>
        </is>
      </c>
      <c r="AH169" s="306" t="n"/>
      <c r="AI169" s="229" t="inlineStr">
        <is>
          <t>4,8 / 145</t>
        </is>
      </c>
      <c r="AJ169" s="257" t="n"/>
      <c r="AK169" s="240" t="inlineStr">
        <is>
          <t>6-8 wks</t>
        </is>
      </c>
      <c r="AL169" s="226" t="n">
        <v>1.24</v>
      </c>
      <c r="AM169" s="267" t="n">
        <v>6</v>
      </c>
      <c r="AN169" s="277" t="n"/>
      <c r="AO169" s="267" t="n">
        <v>18</v>
      </c>
      <c r="AP169" s="277" t="n"/>
      <c r="AQ169" s="267" t="n">
        <v>18</v>
      </c>
      <c r="AR169" s="267" t="n">
        <v>18</v>
      </c>
      <c r="AS169" s="267" t="n">
        <v>18</v>
      </c>
      <c r="AT169" s="267" t="n">
        <v>28</v>
      </c>
      <c r="AU169" s="277" t="n"/>
      <c r="AV169" s="267" t="n">
        <v>59</v>
      </c>
      <c r="AW169" s="267" t="n"/>
      <c r="AX169" s="267" t="n">
        <v>67</v>
      </c>
      <c r="AY169" s="267" t="n">
        <v>95</v>
      </c>
      <c r="AZ169" s="267" t="n">
        <v>102</v>
      </c>
      <c r="BA169" s="267" t="n">
        <v>102</v>
      </c>
      <c r="BB169" s="267" t="n">
        <v>151</v>
      </c>
      <c r="BC169" s="302" t="n">
        <v>200</v>
      </c>
      <c r="BD169" s="269">
        <f>BC169</f>
        <v/>
      </c>
      <c r="BE169" s="269" t="n">
        <v>9</v>
      </c>
      <c r="BF169" s="269" t="n"/>
      <c r="BG169" s="313">
        <f>(BD169*AL169)*1.03</f>
        <v/>
      </c>
      <c r="BH169" s="236" t="n"/>
      <c r="BI169" s="241" t="inlineStr">
        <is>
          <t>x</t>
        </is>
      </c>
      <c r="BJ169" s="236" t="n"/>
      <c r="BK169" s="236" t="n"/>
      <c r="BL169" s="269" t="inlineStr">
        <is>
          <t>ETD ASAP!</t>
        </is>
      </c>
      <c r="BM169" s="313">
        <f>(BN169*AL169)*1.03</f>
        <v/>
      </c>
      <c r="BN169" s="236">
        <f>BO169+BQ169</f>
        <v/>
      </c>
      <c r="BO169" s="236" t="n">
        <v>205</v>
      </c>
      <c r="BP169" s="236" t="n"/>
      <c r="BQ169" s="236" t="n"/>
      <c r="BR169" s="236" t="n"/>
      <c r="BS169" s="236" t="n"/>
      <c r="BT169" s="236" t="inlineStr">
        <is>
          <t>MISSING</t>
        </is>
      </c>
      <c r="BU169" s="236" t="inlineStr">
        <is>
          <t>x</t>
        </is>
      </c>
      <c r="BV169" s="241" t="n"/>
    </row>
    <row customFormat="1" customHeight="1" ht="15" r="170" s="15">
      <c r="A170" s="321" t="inlineStr">
        <is>
          <t>K170751107-1010103467-CHARLES</t>
        </is>
      </c>
      <c r="B170" s="250" t="inlineStr">
        <is>
          <t>K170751107</t>
        </is>
      </c>
      <c r="C170" s="314" t="inlineStr">
        <is>
          <t>K170151202</t>
        </is>
      </c>
      <c r="D170" s="250" t="n"/>
      <c r="E170" s="300" t="e">
        <v>#N/A</v>
      </c>
      <c r="F170" s="300" t="e">
        <v>#N/A</v>
      </c>
      <c r="G170" s="300" t="e">
        <v>#N/A</v>
      </c>
      <c r="H170" s="300" t="e">
        <v>#N/A</v>
      </c>
      <c r="I170" s="300" t="e">
        <v>#N/A</v>
      </c>
      <c r="J170" s="300" t="e">
        <v>#N/A</v>
      </c>
      <c r="K170" s="230" t="n">
        <v>1010103467</v>
      </c>
      <c r="L170" s="250" t="n">
        <v>1010103467</v>
      </c>
      <c r="M170" s="230" t="n">
        <v>1010103467</v>
      </c>
      <c r="N170" s="230" t="n">
        <v>1010103467</v>
      </c>
      <c r="O170" s="230" t="n">
        <v>1010103467</v>
      </c>
      <c r="P170" s="230" t="n">
        <v>1010103467</v>
      </c>
      <c r="Q170" s="230" t="n">
        <v>1010103467</v>
      </c>
      <c r="R170" s="230" t="n">
        <v>1010103467</v>
      </c>
      <c r="S170" s="230" t="n">
        <v>1010103467</v>
      </c>
      <c r="T170" s="230" t="n">
        <v>1010103467</v>
      </c>
      <c r="U170" s="237" t="n"/>
      <c r="V170" s="237" t="inlineStr">
        <is>
          <t>C/O SS17</t>
        </is>
      </c>
      <c r="W170" s="228" t="inlineStr">
        <is>
          <t>CHARLES</t>
        </is>
      </c>
      <c r="X170" s="228" t="inlineStr">
        <is>
          <t>DRY COMFORT STRETCH</t>
        </is>
      </c>
      <c r="Y170" s="248" t="inlineStr">
        <is>
          <t>ORTA</t>
        </is>
      </c>
      <c r="Z170" s="248" t="inlineStr">
        <is>
          <t>9541B-43</t>
        </is>
      </c>
      <c r="AA170" s="248" t="n"/>
      <c r="AB170" s="226" t="inlineStr">
        <is>
          <t>EVERLASTIN'</t>
        </is>
      </c>
      <c r="AC170" s="228" t="n">
        <v>1</v>
      </c>
      <c r="AD170" s="228" t="inlineStr">
        <is>
          <t>JEANS</t>
        </is>
      </c>
      <c r="AE170" s="238" t="inlineStr">
        <is>
          <t>MEN</t>
        </is>
      </c>
      <c r="AF170" s="239" t="inlineStr">
        <is>
          <t>ARTLAB</t>
        </is>
      </c>
      <c r="AG170" s="239" t="inlineStr">
        <is>
          <t>-</t>
        </is>
      </c>
      <c r="AH170" s="306" t="n"/>
      <c r="AI170" s="229" t="inlineStr">
        <is>
          <t>4,8 / 145</t>
        </is>
      </c>
      <c r="AJ170" s="257" t="n"/>
      <c r="AK170" s="240" t="inlineStr">
        <is>
          <t>6-8 wks</t>
        </is>
      </c>
      <c r="AL170" s="226" t="n">
        <v>1.27</v>
      </c>
      <c r="AM170" s="267" t="n">
        <v>6</v>
      </c>
      <c r="AN170" s="277" t="inlineStr">
        <is>
          <t>check stock</t>
        </is>
      </c>
      <c r="AO170" s="267" t="n">
        <v>18</v>
      </c>
      <c r="AP170" s="277" t="inlineStr">
        <is>
          <t>check stock</t>
        </is>
      </c>
      <c r="AQ170" s="267" t="n">
        <v>18</v>
      </c>
      <c r="AR170" s="267" t="n">
        <v>18</v>
      </c>
      <c r="AS170" s="267" t="n">
        <v>18</v>
      </c>
      <c r="AT170" s="267" t="n">
        <v>28</v>
      </c>
      <c r="AU170" s="277" t="n">
        <v>0</v>
      </c>
      <c r="AV170" s="267" t="n">
        <v>59</v>
      </c>
      <c r="AW170" s="267" t="n">
        <v>0</v>
      </c>
      <c r="AX170" s="267" t="n">
        <v>67</v>
      </c>
      <c r="AY170" s="267" t="n">
        <v>95</v>
      </c>
      <c r="AZ170" s="267" t="n">
        <v>102</v>
      </c>
      <c r="BA170" s="267" t="n">
        <v>102</v>
      </c>
      <c r="BB170" s="267" t="n">
        <v>151</v>
      </c>
      <c r="BC170" s="302" t="n">
        <v>351</v>
      </c>
      <c r="BD170" s="269">
        <f>BC170</f>
        <v/>
      </c>
      <c r="BE170" s="269" t="n">
        <v>93</v>
      </c>
      <c r="BF170" s="269" t="inlineStr">
        <is>
          <t>check stock</t>
        </is>
      </c>
      <c r="BG170" s="313">
        <f>(BD170*AL170)*1.03</f>
        <v/>
      </c>
      <c r="BI170" s="241" t="inlineStr">
        <is>
          <t>x</t>
        </is>
      </c>
      <c r="BK170" s="236" t="n"/>
      <c r="BL170" s="269" t="inlineStr">
        <is>
          <t>ETD ASAP!</t>
        </is>
      </c>
      <c r="BM170" s="313">
        <f>(BN170*AL170)*1.03</f>
        <v/>
      </c>
      <c r="BN170" s="236">
        <f>BO170+BQ170</f>
        <v/>
      </c>
      <c r="BO170" s="236" t="n">
        <v>253</v>
      </c>
      <c r="BP170" s="15" t="n"/>
      <c r="BQ170" s="15" t="n"/>
      <c r="BR170" s="15" t="n"/>
      <c r="BS170" s="15" t="n"/>
      <c r="BT170" s="236" t="inlineStr">
        <is>
          <t>MISSING</t>
        </is>
      </c>
      <c r="BU170" s="236" t="inlineStr">
        <is>
          <t>x</t>
        </is>
      </c>
      <c r="BV170" s="241" t="n"/>
    </row>
    <row customFormat="1" customHeight="1" ht="15" r="171" s="15">
      <c r="A171" s="321" t="inlineStr">
        <is>
          <t>K170751211-1010103477-JOHN</t>
        </is>
      </c>
      <c r="B171" s="250" t="inlineStr">
        <is>
          <t>K170751211</t>
        </is>
      </c>
      <c r="C171" s="314" t="inlineStr">
        <is>
          <t>K170151302</t>
        </is>
      </c>
      <c r="D171" s="250" t="n"/>
      <c r="E171" s="300" t="e">
        <v>#N/A</v>
      </c>
      <c r="F171" s="300" t="e">
        <v>#N/A</v>
      </c>
      <c r="G171" s="300" t="e">
        <v>#N/A</v>
      </c>
      <c r="H171" s="300" t="e">
        <v>#N/A</v>
      </c>
      <c r="I171" s="300" t="e">
        <v>#N/A</v>
      </c>
      <c r="J171" s="300" t="e">
        <v>#N/A</v>
      </c>
      <c r="K171" s="230" t="n">
        <v>1010103477</v>
      </c>
      <c r="L171" s="250" t="n">
        <v>1010103477</v>
      </c>
      <c r="M171" s="230" t="n">
        <v>1010103477</v>
      </c>
      <c r="N171" s="230" t="n">
        <v>1010103477</v>
      </c>
      <c r="O171" s="230" t="n">
        <v>1010103477</v>
      </c>
      <c r="P171" s="230" t="n">
        <v>1010103477</v>
      </c>
      <c r="Q171" s="230" t="n">
        <v>1010103477</v>
      </c>
      <c r="R171" s="230" t="n">
        <v>1010103477</v>
      </c>
      <c r="S171" s="230" t="n">
        <v>1010103477</v>
      </c>
      <c r="T171" s="230" t="n">
        <v>1010103477</v>
      </c>
      <c r="U171" s="237" t="n"/>
      <c r="V171" s="237" t="inlineStr">
        <is>
          <t>C/O SS17</t>
        </is>
      </c>
      <c r="W171" s="228" t="inlineStr">
        <is>
          <t>JOHN</t>
        </is>
      </c>
      <c r="X171" s="228" t="inlineStr">
        <is>
          <t>DRY COMFORT STRETCH</t>
        </is>
      </c>
      <c r="Y171" s="248" t="inlineStr">
        <is>
          <t>ORTA</t>
        </is>
      </c>
      <c r="Z171" s="248" t="inlineStr">
        <is>
          <t>9541B-43</t>
        </is>
      </c>
      <c r="AA171" s="248" t="n"/>
      <c r="AB171" s="226" t="inlineStr">
        <is>
          <t>EVERLASTIN'</t>
        </is>
      </c>
      <c r="AC171" s="228" t="n">
        <v>1</v>
      </c>
      <c r="AD171" s="228" t="inlineStr">
        <is>
          <t>JEANS</t>
        </is>
      </c>
      <c r="AE171" s="238" t="inlineStr">
        <is>
          <t>MEN</t>
        </is>
      </c>
      <c r="AF171" s="239" t="inlineStr">
        <is>
          <t>ARTLAB</t>
        </is>
      </c>
      <c r="AG171" s="239" t="inlineStr">
        <is>
          <t>-</t>
        </is>
      </c>
      <c r="AH171" s="306" t="n"/>
      <c r="AI171" s="229" t="inlineStr">
        <is>
          <t>4,8 / 145</t>
        </is>
      </c>
      <c r="AJ171" s="257" t="n"/>
      <c r="AK171" s="240" t="inlineStr">
        <is>
          <t>6-8 wks</t>
        </is>
      </c>
      <c r="AL171" s="226" t="n">
        <v>1.25</v>
      </c>
      <c r="AM171" s="267" t="n">
        <v>15</v>
      </c>
      <c r="AN171" s="277" t="inlineStr">
        <is>
          <t>check stock</t>
        </is>
      </c>
      <c r="AO171" s="267" t="n">
        <v>23</v>
      </c>
      <c r="AP171" s="277" t="inlineStr">
        <is>
          <t>check stock</t>
        </is>
      </c>
      <c r="AQ171" s="267" t="n">
        <v>42</v>
      </c>
      <c r="AR171" s="267" t="n">
        <v>42</v>
      </c>
      <c r="AS171" s="267" t="n">
        <v>42</v>
      </c>
      <c r="AT171" s="267" t="n">
        <v>42</v>
      </c>
      <c r="AU171" s="277" t="n">
        <v>0</v>
      </c>
      <c r="AV171" s="267" t="n">
        <v>61</v>
      </c>
      <c r="AW171" s="267" t="n">
        <v>0</v>
      </c>
      <c r="AX171" s="267" t="n">
        <v>71</v>
      </c>
      <c r="AY171" s="267" t="n">
        <v>82</v>
      </c>
      <c r="AZ171" s="267" t="n">
        <v>114</v>
      </c>
      <c r="BA171" s="267" t="n">
        <v>150</v>
      </c>
      <c r="BB171" s="267" t="n">
        <v>200</v>
      </c>
      <c r="BC171" s="302" t="n">
        <v>400</v>
      </c>
      <c r="BD171" s="269">
        <f>BC171</f>
        <v/>
      </c>
      <c r="BE171" s="269" t="n">
        <v>121</v>
      </c>
      <c r="BF171" s="269" t="inlineStr">
        <is>
          <t>check stock</t>
        </is>
      </c>
      <c r="BG171" s="313">
        <f>(BD171*AL171)*1.03</f>
        <v/>
      </c>
      <c r="BH171" s="236" t="n"/>
      <c r="BI171" s="241" t="inlineStr">
        <is>
          <t>x</t>
        </is>
      </c>
      <c r="BJ171" s="236" t="n"/>
      <c r="BK171" s="241" t="n"/>
      <c r="BL171" s="236" t="n"/>
      <c r="BM171" s="313">
        <f>(BN171*AL171)*1.03</f>
        <v/>
      </c>
      <c r="BN171" s="236">
        <f>BO171+BQ171</f>
        <v/>
      </c>
      <c r="BO171" s="236" t="n">
        <v>279</v>
      </c>
      <c r="BP171" s="15" t="n"/>
      <c r="BQ171" s="15" t="n"/>
      <c r="BR171" s="15" t="n"/>
      <c r="BS171" s="15" t="n"/>
      <c r="BT171" s="236" t="inlineStr">
        <is>
          <t>MISSING</t>
        </is>
      </c>
      <c r="BU171" s="236" t="inlineStr">
        <is>
          <t>x</t>
        </is>
      </c>
      <c r="BV171" s="241" t="n"/>
    </row>
    <row customFormat="1" customHeight="1" ht="15" r="172" s="15">
      <c r="A172" s="321" t="inlineStr">
        <is>
          <t>K170751420-1010103491-RYAN</t>
        </is>
      </c>
      <c r="B172" s="250" t="inlineStr">
        <is>
          <t>K170751420</t>
        </is>
      </c>
      <c r="C172" s="314" t="inlineStr">
        <is>
          <t>K170151402</t>
        </is>
      </c>
      <c r="D172" s="250" t="n"/>
      <c r="E172" s="300" t="e">
        <v>#N/A</v>
      </c>
      <c r="F172" s="300" t="e">
        <v>#N/A</v>
      </c>
      <c r="G172" s="300" t="e">
        <v>#N/A</v>
      </c>
      <c r="H172" s="300" t="e">
        <v>#N/A</v>
      </c>
      <c r="I172" s="300" t="e">
        <v>#N/A</v>
      </c>
      <c r="J172" s="300" t="e">
        <v>#N/A</v>
      </c>
      <c r="K172" s="230" t="n">
        <v>1010103491</v>
      </c>
      <c r="L172" s="250" t="n">
        <v>1010103491</v>
      </c>
      <c r="M172" s="230" t="n">
        <v>1010103491</v>
      </c>
      <c r="N172" s="230" t="n">
        <v>1010103491</v>
      </c>
      <c r="O172" s="230" t="n">
        <v>1010103491</v>
      </c>
      <c r="P172" s="230" t="n">
        <v>1010103491</v>
      </c>
      <c r="Q172" s="230" t="n">
        <v>1010103491</v>
      </c>
      <c r="R172" s="230" t="n">
        <v>1010103491</v>
      </c>
      <c r="S172" s="301" t="e">
        <v>#N/A</v>
      </c>
      <c r="T172" s="230" t="n">
        <v>1010103491</v>
      </c>
      <c r="U172" s="237" t="n"/>
      <c r="V172" s="237" t="inlineStr">
        <is>
          <t>C/O SS17</t>
        </is>
      </c>
      <c r="W172" s="228" t="inlineStr">
        <is>
          <t>RYAN</t>
        </is>
      </c>
      <c r="X172" s="228" t="inlineStr">
        <is>
          <t>DRY COMFORT STRETCH</t>
        </is>
      </c>
      <c r="Y172" s="248" t="inlineStr">
        <is>
          <t>ORTA</t>
        </is>
      </c>
      <c r="Z172" s="248" t="inlineStr">
        <is>
          <t>9541B-43</t>
        </is>
      </c>
      <c r="AA172" s="248" t="n"/>
      <c r="AB172" s="226" t="inlineStr">
        <is>
          <t>EVERLASTIN'</t>
        </is>
      </c>
      <c r="AC172" s="228" t="n">
        <v>1</v>
      </c>
      <c r="AD172" s="228" t="inlineStr">
        <is>
          <t>JEANS</t>
        </is>
      </c>
      <c r="AE172" s="238" t="inlineStr">
        <is>
          <t>MEN</t>
        </is>
      </c>
      <c r="AF172" s="239" t="inlineStr">
        <is>
          <t>ARTLAB</t>
        </is>
      </c>
      <c r="AG172" s="239" t="inlineStr">
        <is>
          <t>-</t>
        </is>
      </c>
      <c r="AH172" s="306" t="n"/>
      <c r="AI172" s="229" t="inlineStr">
        <is>
          <t>4,8 / 145</t>
        </is>
      </c>
      <c r="AJ172" s="257" t="n"/>
      <c r="AK172" s="240" t="inlineStr">
        <is>
          <t>6-8 wks</t>
        </is>
      </c>
      <c r="AL172" s="226" t="n">
        <v>1.23</v>
      </c>
      <c r="AM172" s="267" t="n"/>
      <c r="AN172" s="277" t="inlineStr">
        <is>
          <t>check stock</t>
        </is>
      </c>
      <c r="AO172" s="267" t="n"/>
      <c r="AP172" s="277" t="inlineStr">
        <is>
          <t>check stock</t>
        </is>
      </c>
      <c r="AQ172" s="267" t="n">
        <v>22</v>
      </c>
      <c r="AR172" s="267" t="n">
        <v>37</v>
      </c>
      <c r="AS172" s="267" t="n">
        <v>37</v>
      </c>
      <c r="AT172" s="267" t="n">
        <v>47</v>
      </c>
      <c r="AU172" s="277" t="n">
        <v>0</v>
      </c>
      <c r="AV172" s="267" t="n">
        <v>69</v>
      </c>
      <c r="AW172" s="267" t="n">
        <v>0</v>
      </c>
      <c r="AX172" s="267" t="n">
        <v>92</v>
      </c>
      <c r="AY172" s="267" t="n">
        <v>139</v>
      </c>
      <c r="AZ172" s="267" t="n">
        <v>243</v>
      </c>
      <c r="BA172" s="267" t="n">
        <v>269</v>
      </c>
      <c r="BB172" s="267" t="n">
        <v>316</v>
      </c>
      <c r="BC172" s="302" t="n">
        <v>516</v>
      </c>
      <c r="BD172" s="269">
        <f>BC172</f>
        <v/>
      </c>
      <c r="BE172" s="269" t="n">
        <v>176</v>
      </c>
      <c r="BF172" s="269" t="inlineStr">
        <is>
          <t>check stock</t>
        </is>
      </c>
      <c r="BG172" s="313">
        <f>(BD172*AL172)*1.03</f>
        <v/>
      </c>
      <c r="BH172" s="236" t="n"/>
      <c r="BI172" s="241" t="inlineStr">
        <is>
          <t>x</t>
        </is>
      </c>
      <c r="BJ172" s="236" t="n"/>
      <c r="BK172" s="241" t="n"/>
      <c r="BL172" s="236" t="n"/>
      <c r="BM172" s="313">
        <f>(BN172*AL172)*1.03</f>
        <v/>
      </c>
      <c r="BN172" s="236">
        <f>BO172+BQ172</f>
        <v/>
      </c>
      <c r="BO172" s="236" t="n">
        <v>349</v>
      </c>
      <c r="BP172" s="15" t="n"/>
      <c r="BQ172" s="15" t="n"/>
      <c r="BR172" s="15" t="n"/>
      <c r="BS172" s="15" t="n"/>
      <c r="BT172" s="236" t="inlineStr">
        <is>
          <t>MISSING</t>
        </is>
      </c>
      <c r="BU172" s="236" t="inlineStr">
        <is>
          <t>x</t>
        </is>
      </c>
      <c r="BV172" s="241" t="n"/>
    </row>
    <row customFormat="1" customHeight="1" ht="15" r="173" s="15">
      <c r="A173" s="321" t="inlineStr">
        <is>
          <t>K999901303-2010102414-CHRISTINA</t>
        </is>
      </c>
      <c r="B173" s="223" t="inlineStr">
        <is>
          <t>K999901303</t>
        </is>
      </c>
      <c r="C173" s="250" t="inlineStr">
        <is>
          <t>K999901303</t>
        </is>
      </c>
      <c r="D173" s="223" t="n"/>
      <c r="E173" s="250" t="inlineStr">
        <is>
          <t>K999901303</t>
        </is>
      </c>
      <c r="F173" s="250" t="inlineStr">
        <is>
          <t>K999901303</t>
        </is>
      </c>
      <c r="G173" s="250" t="inlineStr">
        <is>
          <t>K999901303</t>
        </is>
      </c>
      <c r="H173" s="250" t="inlineStr">
        <is>
          <t>K999901303</t>
        </is>
      </c>
      <c r="I173" s="250" t="inlineStr">
        <is>
          <t>K999901303</t>
        </is>
      </c>
      <c r="J173" s="250" t="inlineStr">
        <is>
          <t>K999901303</t>
        </is>
      </c>
      <c r="K173" s="230" t="n">
        <v>2010102414</v>
      </c>
      <c r="L173" s="250" t="n">
        <v>2010102414</v>
      </c>
      <c r="M173" s="230" t="n">
        <v>2010102414</v>
      </c>
      <c r="N173" s="230" t="n">
        <v>2010102414</v>
      </c>
      <c r="O173" s="230" t="n">
        <v>2010102414</v>
      </c>
      <c r="P173" s="230" t="n">
        <v>2010102414</v>
      </c>
      <c r="Q173" s="230" t="n">
        <v>2010102414</v>
      </c>
      <c r="R173" s="230" t="n">
        <v>2010102414</v>
      </c>
      <c r="S173" s="230" t="n">
        <v>2010102414</v>
      </c>
      <c r="T173" s="230" t="n">
        <v>2010102414</v>
      </c>
      <c r="U173" s="237" t="n"/>
      <c r="V173" s="237" t="inlineStr">
        <is>
          <t>C/O</t>
        </is>
      </c>
      <c r="W173" s="237" t="inlineStr">
        <is>
          <t>CHRISTINA</t>
        </is>
      </c>
      <c r="X173" s="237" t="inlineStr">
        <is>
          <t>MID INDIGO</t>
        </is>
      </c>
      <c r="Y173" s="248" t="inlineStr">
        <is>
          <t>ORTA</t>
        </is>
      </c>
      <c r="Z173" s="248" t="inlineStr">
        <is>
          <t>9541B-43</t>
        </is>
      </c>
      <c r="AA173" s="248" t="n"/>
      <c r="AB173" s="247" t="inlineStr">
        <is>
          <t>ROYAL CORE MAIN</t>
        </is>
      </c>
      <c r="AC173" s="228" t="inlineStr">
        <is>
          <t>Core</t>
        </is>
      </c>
      <c r="AD173" s="237" t="inlineStr">
        <is>
          <t>JEANS</t>
        </is>
      </c>
      <c r="AE173" s="238" t="inlineStr">
        <is>
          <t>WOMEN</t>
        </is>
      </c>
      <c r="AF173" s="242" t="inlineStr">
        <is>
          <t>ARTLAB</t>
        </is>
      </c>
      <c r="AG173" s="242" t="inlineStr">
        <is>
          <t>INTERWASHING</t>
        </is>
      </c>
      <c r="AH173" s="246" t="n"/>
      <c r="AI173" s="229" t="inlineStr">
        <is>
          <t>4,8 / 145</t>
        </is>
      </c>
      <c r="AJ173" s="257" t="n"/>
      <c r="AK173" s="240" t="inlineStr">
        <is>
          <t>6-8 wks</t>
        </is>
      </c>
      <c r="AL173" s="226" t="n">
        <v>1.2</v>
      </c>
      <c r="AM173" s="267" t="n">
        <v>11</v>
      </c>
      <c r="AN173" s="277" t="inlineStr">
        <is>
          <t>check stock</t>
        </is>
      </c>
      <c r="AO173" s="267" t="n">
        <v>11</v>
      </c>
      <c r="AP173" s="277" t="inlineStr">
        <is>
          <t>check stock</t>
        </is>
      </c>
      <c r="AQ173" s="267" t="n">
        <v>11</v>
      </c>
      <c r="AR173" s="267" t="n">
        <v>11</v>
      </c>
      <c r="AS173" s="267" t="n">
        <v>11</v>
      </c>
      <c r="AT173" s="267" t="n">
        <v>11</v>
      </c>
      <c r="AU173" s="277" t="n">
        <v>0</v>
      </c>
      <c r="AV173" s="267" t="n">
        <v>23</v>
      </c>
      <c r="AW173" s="267" t="n">
        <v>0</v>
      </c>
      <c r="AX173" s="267" t="n">
        <v>23</v>
      </c>
      <c r="AY173" s="267" t="n">
        <v>38</v>
      </c>
      <c r="AZ173" s="267" t="n">
        <v>38</v>
      </c>
      <c r="BA173" s="267" t="n">
        <v>41</v>
      </c>
      <c r="BB173" s="267" t="n">
        <v>41</v>
      </c>
      <c r="BC173" s="302" t="n">
        <v>41</v>
      </c>
      <c r="BD173" s="269">
        <f>BC173</f>
        <v/>
      </c>
      <c r="BE173" s="269" t="n">
        <v>295</v>
      </c>
      <c r="BF173" s="269" t="inlineStr">
        <is>
          <t>check stock</t>
        </is>
      </c>
      <c r="BG173" s="313">
        <f>(BD173*AL173)*1.03</f>
        <v/>
      </c>
      <c r="BH173" s="236" t="n"/>
      <c r="BI173" s="241" t="inlineStr">
        <is>
          <t>x</t>
        </is>
      </c>
      <c r="BJ173" s="236" t="n"/>
      <c r="BK173" s="236" t="n"/>
      <c r="BL173" s="236" t="n"/>
      <c r="BM173" s="313">
        <f>(BN173*AL173)*1.03</f>
        <v/>
      </c>
      <c r="BN173" s="236">
        <f>BO173+BQ173</f>
        <v/>
      </c>
      <c r="BO173" s="236" t="n">
        <v>0</v>
      </c>
      <c r="BP173" s="15" t="n"/>
      <c r="BQ173" s="15" t="n"/>
      <c r="BR173" s="15" t="n"/>
      <c r="BS173" s="15" t="n"/>
      <c r="BT173" s="15" t="n"/>
      <c r="BU173" s="236" t="inlineStr">
        <is>
          <t>x</t>
        </is>
      </c>
      <c r="BV173" s="236" t="n"/>
    </row>
    <row customFormat="1" customHeight="1" ht="15" r="174" s="15">
      <c r="A174" s="321" t="inlineStr">
        <is>
          <t>K999901203-2010102411-DIDO</t>
        </is>
      </c>
      <c r="B174" s="250" t="inlineStr">
        <is>
          <t>K999901203</t>
        </is>
      </c>
      <c r="C174" s="250" t="inlineStr">
        <is>
          <t>K999901203</t>
        </is>
      </c>
      <c r="D174" s="250" t="n"/>
      <c r="E174" s="250" t="inlineStr">
        <is>
          <t>K999901203</t>
        </is>
      </c>
      <c r="F174" s="250" t="inlineStr">
        <is>
          <t>K999901203</t>
        </is>
      </c>
      <c r="G174" s="250" t="inlineStr">
        <is>
          <t>K999901203</t>
        </is>
      </c>
      <c r="H174" s="250" t="inlineStr">
        <is>
          <t>K999901203</t>
        </is>
      </c>
      <c r="I174" s="250" t="inlineStr">
        <is>
          <t>K999901203</t>
        </is>
      </c>
      <c r="J174" s="300" t="e">
        <v>#N/A</v>
      </c>
      <c r="K174" s="230" t="n">
        <v>2010102411</v>
      </c>
      <c r="L174" s="250" t="n">
        <v>2010102411</v>
      </c>
      <c r="M174" s="230" t="n">
        <v>2010102411</v>
      </c>
      <c r="N174" s="230" t="n">
        <v>2010102411</v>
      </c>
      <c r="O174" s="230" t="n">
        <v>2010102411</v>
      </c>
      <c r="P174" s="230" t="n">
        <v>2010102411</v>
      </c>
      <c r="Q174" s="230" t="n">
        <v>2010102411</v>
      </c>
      <c r="R174" s="230" t="n">
        <v>2010102411</v>
      </c>
      <c r="S174" s="301" t="e">
        <v>#N/A</v>
      </c>
      <c r="T174" s="230" t="n">
        <v>2010102411</v>
      </c>
      <c r="U174" s="237" t="n"/>
      <c r="V174" s="237" t="inlineStr">
        <is>
          <t>C/O</t>
        </is>
      </c>
      <c r="W174" s="228" t="inlineStr">
        <is>
          <t>DIDO</t>
        </is>
      </c>
      <c r="X174" s="228" t="inlineStr">
        <is>
          <t>MID INDIGO</t>
        </is>
      </c>
      <c r="Y174" s="248" t="inlineStr">
        <is>
          <t>ORTA</t>
        </is>
      </c>
      <c r="Z174" s="248" t="inlineStr">
        <is>
          <t>9541B-43</t>
        </is>
      </c>
      <c r="AA174" s="248" t="n"/>
      <c r="AB174" s="226" t="inlineStr">
        <is>
          <t>ROYAL CORE MAIN</t>
        </is>
      </c>
      <c r="AC174" s="228" t="inlineStr">
        <is>
          <t>Core</t>
        </is>
      </c>
      <c r="AD174" s="228" t="inlineStr">
        <is>
          <t>JEANS</t>
        </is>
      </c>
      <c r="AE174" s="238" t="inlineStr">
        <is>
          <t>WOMEN</t>
        </is>
      </c>
      <c r="AF174" s="239" t="inlineStr">
        <is>
          <t>ARTLAB</t>
        </is>
      </c>
      <c r="AG174" s="239" t="inlineStr">
        <is>
          <t>INTERWASHING</t>
        </is>
      </c>
      <c r="AH174" s="306" t="n"/>
      <c r="AI174" s="229" t="inlineStr">
        <is>
          <t>4,8 / 145</t>
        </is>
      </c>
      <c r="AJ174" s="257" t="n"/>
      <c r="AK174" s="240" t="inlineStr">
        <is>
          <t>6-8 wks</t>
        </is>
      </c>
      <c r="AL174" s="226" t="n">
        <v>1.3</v>
      </c>
      <c r="AM174" s="267" t="n"/>
      <c r="AN174" s="277" t="inlineStr">
        <is>
          <t>check stock</t>
        </is>
      </c>
      <c r="AO174" s="267" t="n"/>
      <c r="AP174" s="277" t="inlineStr">
        <is>
          <t>check stock</t>
        </is>
      </c>
      <c r="AQ174" s="267" t="n">
        <v>25</v>
      </c>
      <c r="AR174" s="267" t="n">
        <v>69</v>
      </c>
      <c r="AS174" s="267" t="n">
        <v>69</v>
      </c>
      <c r="AT174" s="267" t="n">
        <v>88</v>
      </c>
      <c r="AU174" s="277" t="n">
        <v>0</v>
      </c>
      <c r="AV174" s="267" t="n">
        <v>101</v>
      </c>
      <c r="AW174" s="267" t="n">
        <v>0</v>
      </c>
      <c r="AX174" s="267" t="n">
        <v>124</v>
      </c>
      <c r="AY174" s="267" t="n">
        <v>143</v>
      </c>
      <c r="AZ174" s="267" t="n">
        <v>194</v>
      </c>
      <c r="BA174" s="267" t="n">
        <v>203</v>
      </c>
      <c r="BB174" s="267" t="n">
        <v>203</v>
      </c>
      <c r="BC174" s="302" t="n">
        <v>203</v>
      </c>
      <c r="BD174" s="269">
        <f>BC174</f>
        <v/>
      </c>
      <c r="BE174" s="269" t="n">
        <v>225</v>
      </c>
      <c r="BF174" s="269" t="inlineStr">
        <is>
          <t>check stock</t>
        </is>
      </c>
      <c r="BG174" s="313">
        <f>(BD174*AL174)*1.03</f>
        <v/>
      </c>
      <c r="BH174" s="236" t="n"/>
      <c r="BI174" s="241" t="inlineStr">
        <is>
          <t>x</t>
        </is>
      </c>
      <c r="BJ174" s="236" t="n"/>
      <c r="BK174" s="241" t="n"/>
      <c r="BL174" s="236" t="n"/>
      <c r="BM174" s="313">
        <f>(BN174*AL174)*1.03</f>
        <v/>
      </c>
      <c r="BN174" s="236">
        <f>BO174+BQ174</f>
        <v/>
      </c>
      <c r="BO174" s="236" t="n">
        <v>178</v>
      </c>
      <c r="BP174" s="15" t="n"/>
      <c r="BQ174" s="15" t="n"/>
      <c r="BR174" s="15" t="n"/>
      <c r="BS174" s="15" t="n"/>
      <c r="BT174" s="236" t="n"/>
      <c r="BU174" s="236" t="inlineStr">
        <is>
          <t>x</t>
        </is>
      </c>
      <c r="BV174" s="241" t="n"/>
    </row>
    <row customFormat="1" customHeight="1" ht="15" r="175" s="15">
      <c r="A175" s="321" t="inlineStr">
        <is>
          <t>K999901103-2010102406-JUNO</t>
        </is>
      </c>
      <c r="B175" s="250" t="inlineStr">
        <is>
          <t>K999901103</t>
        </is>
      </c>
      <c r="C175" s="250" t="inlineStr">
        <is>
          <t>K999901103</t>
        </is>
      </c>
      <c r="D175" s="250" t="n"/>
      <c r="E175" s="250" t="inlineStr">
        <is>
          <t>K999901103</t>
        </is>
      </c>
      <c r="F175" s="250" t="inlineStr">
        <is>
          <t>K999901103</t>
        </is>
      </c>
      <c r="G175" s="250" t="inlineStr">
        <is>
          <t>K999901103</t>
        </is>
      </c>
      <c r="H175" s="250" t="inlineStr">
        <is>
          <t>K999901103</t>
        </is>
      </c>
      <c r="I175" s="300" t="e">
        <v>#N/A</v>
      </c>
      <c r="J175" s="300" t="e">
        <v>#N/A</v>
      </c>
      <c r="K175" s="230" t="n">
        <v>2010102406</v>
      </c>
      <c r="L175" s="250" t="n">
        <v>2010102406</v>
      </c>
      <c r="M175" s="230" t="n">
        <v>2010102406</v>
      </c>
      <c r="N175" s="230" t="n">
        <v>2010102406</v>
      </c>
      <c r="O175" s="230" t="n">
        <v>2010102406</v>
      </c>
      <c r="P175" s="230" t="n">
        <v>2010102406</v>
      </c>
      <c r="Q175" s="230" t="n">
        <v>2010102406</v>
      </c>
      <c r="R175" s="301" t="e">
        <v>#N/A</v>
      </c>
      <c r="S175" s="301" t="e">
        <v>#N/A</v>
      </c>
      <c r="T175" s="230" t="n">
        <v>2010102406</v>
      </c>
      <c r="U175" s="237" t="n"/>
      <c r="V175" s="237" t="inlineStr">
        <is>
          <t>C/O</t>
        </is>
      </c>
      <c r="W175" s="228" t="inlineStr">
        <is>
          <t>JUNO</t>
        </is>
      </c>
      <c r="X175" s="228" t="inlineStr">
        <is>
          <t>MID INDIGO</t>
        </is>
      </c>
      <c r="Y175" s="248" t="inlineStr">
        <is>
          <t>ORTA</t>
        </is>
      </c>
      <c r="Z175" s="248" t="inlineStr">
        <is>
          <t>9541B-43</t>
        </is>
      </c>
      <c r="AA175" s="248" t="n"/>
      <c r="AB175" s="226" t="inlineStr">
        <is>
          <t>ROYAL CORE MAIN</t>
        </is>
      </c>
      <c r="AC175" s="228" t="inlineStr">
        <is>
          <t>Core</t>
        </is>
      </c>
      <c r="AD175" s="228" t="inlineStr">
        <is>
          <t>JEANS</t>
        </is>
      </c>
      <c r="AE175" s="238" t="inlineStr">
        <is>
          <t>WOMEN</t>
        </is>
      </c>
      <c r="AF175" s="239" t="inlineStr">
        <is>
          <t>ARTLAB</t>
        </is>
      </c>
      <c r="AG175" s="239" t="inlineStr">
        <is>
          <t>INTERWASHING</t>
        </is>
      </c>
      <c r="AH175" s="306" t="n"/>
      <c r="AI175" s="229" t="inlineStr">
        <is>
          <t>4,8 / 145</t>
        </is>
      </c>
      <c r="AJ175" s="257" t="n"/>
      <c r="AK175" s="240" t="inlineStr">
        <is>
          <t>6-8 wks</t>
        </is>
      </c>
      <c r="AL175" s="226" t="n">
        <v>1.24</v>
      </c>
      <c r="AM175" s="267" t="n"/>
      <c r="AN175" s="277" t="inlineStr">
        <is>
          <t>check stock</t>
        </is>
      </c>
      <c r="AO175" s="267" t="n"/>
      <c r="AP175" s="277" t="inlineStr">
        <is>
          <t>check stock</t>
        </is>
      </c>
      <c r="AQ175" s="267" t="n"/>
      <c r="AR175" s="267" t="n">
        <v>28</v>
      </c>
      <c r="AS175" s="267" t="n">
        <v>28</v>
      </c>
      <c r="AT175" s="267" t="n">
        <v>69</v>
      </c>
      <c r="AU175" s="277" t="n">
        <v>0</v>
      </c>
      <c r="AV175" s="267" t="n">
        <v>105</v>
      </c>
      <c r="AW175" s="267" t="n">
        <v>0</v>
      </c>
      <c r="AX175" s="267" t="n">
        <v>105</v>
      </c>
      <c r="AY175" s="267" t="n">
        <v>130</v>
      </c>
      <c r="AZ175" s="267" t="n">
        <v>174</v>
      </c>
      <c r="BA175" s="267" t="n">
        <v>184</v>
      </c>
      <c r="BB175" s="267" t="n">
        <v>184</v>
      </c>
      <c r="BC175" s="302" t="n">
        <v>184</v>
      </c>
      <c r="BD175" s="269">
        <f>BC175</f>
        <v/>
      </c>
      <c r="BE175" s="269" t="n">
        <v>914</v>
      </c>
      <c r="BF175" s="269" t="inlineStr">
        <is>
          <t>check stock</t>
        </is>
      </c>
      <c r="BG175" s="313">
        <f>(BD175*AL175)*1.03</f>
        <v/>
      </c>
      <c r="BI175" s="241" t="inlineStr">
        <is>
          <t>x</t>
        </is>
      </c>
      <c r="BK175" s="236" t="n"/>
      <c r="BM175" s="313">
        <f>(BN175*AL175)*1.03</f>
        <v/>
      </c>
      <c r="BN175" s="236">
        <f>BO175+BQ175</f>
        <v/>
      </c>
      <c r="BO175" s="236" t="n">
        <v>0</v>
      </c>
      <c r="BP175" s="15" t="n"/>
      <c r="BQ175" s="15" t="n"/>
      <c r="BR175" s="15" t="n"/>
      <c r="BS175" s="15" t="n"/>
      <c r="BT175" s="15" t="n"/>
      <c r="BU175" s="236" t="inlineStr">
        <is>
          <t>x</t>
        </is>
      </c>
      <c r="BV175" s="241" t="n"/>
    </row>
    <row customFormat="1" customHeight="1" ht="15" r="176" s="15">
      <c r="A176" s="321" t="inlineStr">
        <is>
          <t>K999901301-2010102412-CHRISTINA</t>
        </is>
      </c>
      <c r="B176" s="250" t="inlineStr">
        <is>
          <t>K999901301</t>
        </is>
      </c>
      <c r="C176" s="250" t="inlineStr">
        <is>
          <t>K999901301</t>
        </is>
      </c>
      <c r="D176" s="250" t="n"/>
      <c r="E176" s="250" t="inlineStr">
        <is>
          <t>K999901301</t>
        </is>
      </c>
      <c r="F176" s="250" t="inlineStr">
        <is>
          <t>K999901301</t>
        </is>
      </c>
      <c r="G176" s="250" t="inlineStr">
        <is>
          <t>K999901301</t>
        </is>
      </c>
      <c r="H176" s="300" t="e">
        <v>#N/A</v>
      </c>
      <c r="I176" s="300" t="e">
        <v>#N/A</v>
      </c>
      <c r="J176" s="300" t="e">
        <v>#N/A</v>
      </c>
      <c r="K176" s="230" t="n">
        <v>2010102412</v>
      </c>
      <c r="L176" s="250" t="n">
        <v>2010102412</v>
      </c>
      <c r="M176" s="230" t="n">
        <v>2010102412</v>
      </c>
      <c r="N176" s="230" t="n">
        <v>2010102412</v>
      </c>
      <c r="O176" s="230" t="n">
        <v>2010102412</v>
      </c>
      <c r="P176" s="230" t="n">
        <v>2010102412</v>
      </c>
      <c r="Q176" s="301" t="e">
        <v>#N/A</v>
      </c>
      <c r="R176" s="301" t="e">
        <v>#N/A</v>
      </c>
      <c r="S176" s="301" t="e">
        <v>#N/A</v>
      </c>
      <c r="T176" s="230" t="n">
        <v>2010102412</v>
      </c>
      <c r="U176" s="237" t="n"/>
      <c r="V176" s="237" t="inlineStr">
        <is>
          <t>C/O</t>
        </is>
      </c>
      <c r="W176" s="228" t="inlineStr">
        <is>
          <t>CHRISTINA</t>
        </is>
      </c>
      <c r="X176" s="228" t="inlineStr">
        <is>
          <t>RINSE</t>
        </is>
      </c>
      <c r="Y176" s="248" t="inlineStr">
        <is>
          <t>ORTA</t>
        </is>
      </c>
      <c r="Z176" s="248" t="inlineStr">
        <is>
          <t>9541B-43</t>
        </is>
      </c>
      <c r="AA176" s="248" t="n"/>
      <c r="AB176" s="226" t="inlineStr">
        <is>
          <t>ROYAL CORE MAIN</t>
        </is>
      </c>
      <c r="AC176" s="228" t="inlineStr">
        <is>
          <t>Core</t>
        </is>
      </c>
      <c r="AD176" s="228" t="inlineStr">
        <is>
          <t>JEANS</t>
        </is>
      </c>
      <c r="AE176" s="238" t="inlineStr">
        <is>
          <t>WOMEN</t>
        </is>
      </c>
      <c r="AF176" s="239" t="inlineStr">
        <is>
          <t>ARTLAB</t>
        </is>
      </c>
      <c r="AG176" s="239" t="inlineStr">
        <is>
          <t>INTERWASHING</t>
        </is>
      </c>
      <c r="AH176" s="306" t="n"/>
      <c r="AI176" s="229" t="inlineStr">
        <is>
          <t>4,8 / 145</t>
        </is>
      </c>
      <c r="AJ176" s="257" t="n"/>
      <c r="AK176" s="240" t="inlineStr">
        <is>
          <t>6-8 wks</t>
        </is>
      </c>
      <c r="AL176" s="226" t="n">
        <v>1.16</v>
      </c>
      <c r="AM176" s="267" t="n"/>
      <c r="AN176" s="277" t="inlineStr">
        <is>
          <t>check stock</t>
        </is>
      </c>
      <c r="AO176" s="267" t="n"/>
      <c r="AP176" s="277" t="inlineStr">
        <is>
          <t>check stock</t>
        </is>
      </c>
      <c r="AQ176" s="267" t="n"/>
      <c r="AR176" s="267" t="n"/>
      <c r="AS176" s="267" t="n">
        <v>0</v>
      </c>
      <c r="AT176" s="267" t="n">
        <v>38</v>
      </c>
      <c r="AU176" s="277" t="n">
        <v>0</v>
      </c>
      <c r="AV176" s="267" t="n">
        <v>79</v>
      </c>
      <c r="AW176" s="267" t="n">
        <v>0</v>
      </c>
      <c r="AX176" s="267" t="n">
        <v>79</v>
      </c>
      <c r="AY176" s="267" t="n">
        <v>97</v>
      </c>
      <c r="AZ176" s="267" t="n">
        <v>97</v>
      </c>
      <c r="BA176" s="267" t="n">
        <v>97</v>
      </c>
      <c r="BB176" s="267" t="n">
        <v>97</v>
      </c>
      <c r="BC176" s="302" t="n">
        <v>97</v>
      </c>
      <c r="BD176" s="269">
        <f>BC176</f>
        <v/>
      </c>
      <c r="BE176" s="269" t="n">
        <v>441</v>
      </c>
      <c r="BF176" s="269" t="inlineStr">
        <is>
          <t>check stock</t>
        </is>
      </c>
      <c r="BG176" s="313">
        <f>(BD176*AL176)*1.03</f>
        <v/>
      </c>
      <c r="BH176" s="236" t="n"/>
      <c r="BI176" s="241" t="inlineStr">
        <is>
          <t>x</t>
        </is>
      </c>
      <c r="BJ176" s="236" t="n"/>
      <c r="BK176" s="241" t="n"/>
      <c r="BL176" s="236" t="n"/>
      <c r="BM176" s="313">
        <f>(BN176*AL176)*1.03</f>
        <v/>
      </c>
      <c r="BN176" s="236">
        <f>BO176+BQ176</f>
        <v/>
      </c>
      <c r="BO176" s="236" t="n">
        <v>174</v>
      </c>
      <c r="BP176" s="15" t="n"/>
      <c r="BQ176" s="15" t="n"/>
      <c r="BR176" s="15" t="n"/>
      <c r="BS176" s="15" t="n"/>
      <c r="BT176" s="236" t="inlineStr">
        <is>
          <t>MISSING</t>
        </is>
      </c>
      <c r="BU176" s="236" t="inlineStr">
        <is>
          <t>x</t>
        </is>
      </c>
      <c r="BV176" s="241" t="n"/>
    </row>
    <row customFormat="1" customHeight="1" ht="15" r="177" s="15">
      <c r="A177" s="321" t="inlineStr">
        <is>
          <t>K999901201-2010102409-DIDO</t>
        </is>
      </c>
      <c r="B177" s="250" t="inlineStr">
        <is>
          <t>K999901201</t>
        </is>
      </c>
      <c r="C177" s="250" t="inlineStr">
        <is>
          <t>K999901201</t>
        </is>
      </c>
      <c r="D177" s="250" t="n"/>
      <c r="E177" s="250" t="inlineStr">
        <is>
          <t>K999901201</t>
        </is>
      </c>
      <c r="F177" s="250" t="inlineStr">
        <is>
          <t>K999901201</t>
        </is>
      </c>
      <c r="G177" s="250" t="inlineStr">
        <is>
          <t>K999901201</t>
        </is>
      </c>
      <c r="H177" s="250" t="inlineStr">
        <is>
          <t>K999901201</t>
        </is>
      </c>
      <c r="I177" s="250" t="inlineStr">
        <is>
          <t>K999901201</t>
        </is>
      </c>
      <c r="J177" s="300" t="e">
        <v>#N/A</v>
      </c>
      <c r="K177" s="230" t="n">
        <v>2010102409</v>
      </c>
      <c r="L177" s="250" t="n">
        <v>2010102409</v>
      </c>
      <c r="M177" s="230" t="n">
        <v>2010102409</v>
      </c>
      <c r="N177" s="230" t="n">
        <v>2010102409</v>
      </c>
      <c r="O177" s="230" t="n">
        <v>2010102409</v>
      </c>
      <c r="P177" s="230" t="n">
        <v>2010102409</v>
      </c>
      <c r="Q177" s="230" t="n">
        <v>2010102409</v>
      </c>
      <c r="R177" s="230" t="n">
        <v>2010102409</v>
      </c>
      <c r="S177" s="301" t="e">
        <v>#N/A</v>
      </c>
      <c r="T177" s="230" t="n">
        <v>2010102409</v>
      </c>
      <c r="U177" s="237" t="n"/>
      <c r="V177" s="237" t="inlineStr">
        <is>
          <t>C/O</t>
        </is>
      </c>
      <c r="W177" s="228" t="inlineStr">
        <is>
          <t>DIDO</t>
        </is>
      </c>
      <c r="X177" s="228" t="inlineStr">
        <is>
          <t>RINSE</t>
        </is>
      </c>
      <c r="Y177" s="248" t="inlineStr">
        <is>
          <t>ORTA</t>
        </is>
      </c>
      <c r="Z177" s="248" t="inlineStr">
        <is>
          <t>9541B-43</t>
        </is>
      </c>
      <c r="AA177" s="248" t="n"/>
      <c r="AB177" s="226" t="inlineStr">
        <is>
          <t>ROYAL CORE MAIN</t>
        </is>
      </c>
      <c r="AC177" s="228" t="inlineStr">
        <is>
          <t>Core</t>
        </is>
      </c>
      <c r="AD177" s="228" t="inlineStr">
        <is>
          <t>JEANS</t>
        </is>
      </c>
      <c r="AE177" s="238" t="inlineStr">
        <is>
          <t>WOMEN</t>
        </is>
      </c>
      <c r="AF177" s="239" t="inlineStr">
        <is>
          <t>ARTLAB</t>
        </is>
      </c>
      <c r="AG177" s="239" t="inlineStr">
        <is>
          <t>INTERWASHING</t>
        </is>
      </c>
      <c r="AH177" s="306" t="n"/>
      <c r="AI177" s="229" t="inlineStr">
        <is>
          <t>4,8 / 145</t>
        </is>
      </c>
      <c r="AJ177" s="257" t="n"/>
      <c r="AK177" s="240" t="inlineStr">
        <is>
          <t>6-8 wks</t>
        </is>
      </c>
      <c r="AL177" s="226" t="n">
        <v>1.3</v>
      </c>
      <c r="AM177" s="267" t="n"/>
      <c r="AN177" s="277" t="inlineStr">
        <is>
          <t>check stock</t>
        </is>
      </c>
      <c r="AO177" s="267" t="n"/>
      <c r="AP177" s="277" t="inlineStr">
        <is>
          <t>check stock</t>
        </is>
      </c>
      <c r="AQ177" s="267" t="n">
        <v>15</v>
      </c>
      <c r="AR177" s="267" t="n">
        <v>15</v>
      </c>
      <c r="AS177" s="267" t="n">
        <v>15</v>
      </c>
      <c r="AT177" s="267" t="n">
        <v>81</v>
      </c>
      <c r="AU177" s="277" t="n">
        <v>0</v>
      </c>
      <c r="AV177" s="267" t="n">
        <v>105</v>
      </c>
      <c r="AW177" s="267" t="n">
        <v>0</v>
      </c>
      <c r="AX177" s="267" t="n">
        <v>112</v>
      </c>
      <c r="AY177" s="267" t="n">
        <v>120</v>
      </c>
      <c r="AZ177" s="267" t="n">
        <v>164</v>
      </c>
      <c r="BA177" s="267" t="n">
        <v>164</v>
      </c>
      <c r="BB177" s="267" t="n">
        <v>174</v>
      </c>
      <c r="BC177" s="302" t="n">
        <v>174</v>
      </c>
      <c r="BD177" s="269">
        <f>BC177</f>
        <v/>
      </c>
      <c r="BE177" s="269" t="n">
        <v>498</v>
      </c>
      <c r="BF177" s="269" t="inlineStr">
        <is>
          <t>check stock</t>
        </is>
      </c>
      <c r="BG177" s="313">
        <f>(BD177*AL177)*1.03</f>
        <v/>
      </c>
      <c r="BI177" s="241" t="inlineStr">
        <is>
          <t>x</t>
        </is>
      </c>
      <c r="BK177" s="236" t="n"/>
      <c r="BM177" s="313">
        <f>(BN177*AL177)*1.03</f>
        <v/>
      </c>
      <c r="BN177" s="236">
        <f>BO177+BQ177</f>
        <v/>
      </c>
      <c r="BO177" s="236" t="n">
        <v>134</v>
      </c>
      <c r="BP177" s="15" t="n"/>
      <c r="BQ177" s="15" t="n"/>
      <c r="BR177" s="15" t="n"/>
      <c r="BS177" s="15" t="n"/>
      <c r="BT177" s="236" t="inlineStr">
        <is>
          <t>MISSING</t>
        </is>
      </c>
      <c r="BU177" s="236" t="inlineStr">
        <is>
          <t>x</t>
        </is>
      </c>
      <c r="BV177" s="241" t="n"/>
    </row>
    <row customFormat="1" customHeight="1" ht="15" r="178" s="15">
      <c r="A178" s="321" t="inlineStr">
        <is>
          <t>K999901101-2010102404-JUNO</t>
        </is>
      </c>
      <c r="B178" s="250" t="inlineStr">
        <is>
          <t>K999901101</t>
        </is>
      </c>
      <c r="C178" s="250" t="inlineStr">
        <is>
          <t>K999901101</t>
        </is>
      </c>
      <c r="D178" s="250" t="n"/>
      <c r="E178" s="250" t="inlineStr">
        <is>
          <t>K999901101</t>
        </is>
      </c>
      <c r="F178" s="250" t="inlineStr">
        <is>
          <t>K999901101</t>
        </is>
      </c>
      <c r="G178" s="250" t="inlineStr">
        <is>
          <t>K999901101</t>
        </is>
      </c>
      <c r="H178" s="250" t="inlineStr">
        <is>
          <t>K999901101</t>
        </is>
      </c>
      <c r="I178" s="300" t="e">
        <v>#N/A</v>
      </c>
      <c r="J178" s="300" t="e">
        <v>#N/A</v>
      </c>
      <c r="K178" s="230" t="n">
        <v>2010102404</v>
      </c>
      <c r="L178" s="250" t="n">
        <v>2010102404</v>
      </c>
      <c r="M178" s="230" t="n">
        <v>2010102404</v>
      </c>
      <c r="N178" s="230" t="n">
        <v>2010102404</v>
      </c>
      <c r="O178" s="230" t="n">
        <v>2010102404</v>
      </c>
      <c r="P178" s="230" t="n">
        <v>2010102404</v>
      </c>
      <c r="Q178" s="230" t="n">
        <v>2010102404</v>
      </c>
      <c r="R178" s="301" t="e">
        <v>#N/A</v>
      </c>
      <c r="S178" s="301" t="e">
        <v>#N/A</v>
      </c>
      <c r="T178" s="230" t="n">
        <v>2010102404</v>
      </c>
      <c r="U178" s="237" t="n"/>
      <c r="V178" s="237" t="inlineStr">
        <is>
          <t>C/O</t>
        </is>
      </c>
      <c r="W178" s="228" t="inlineStr">
        <is>
          <t>JUNO</t>
        </is>
      </c>
      <c r="X178" s="228" t="inlineStr">
        <is>
          <t>RINSE</t>
        </is>
      </c>
      <c r="Y178" s="248" t="inlineStr">
        <is>
          <t>ORTA</t>
        </is>
      </c>
      <c r="Z178" s="248" t="inlineStr">
        <is>
          <t>9541B-43</t>
        </is>
      </c>
      <c r="AA178" s="248" t="n"/>
      <c r="AB178" s="226" t="inlineStr">
        <is>
          <t>ROYAL CORE MAIN</t>
        </is>
      </c>
      <c r="AC178" s="228" t="inlineStr">
        <is>
          <t>Core</t>
        </is>
      </c>
      <c r="AD178" s="228" t="inlineStr">
        <is>
          <t>JEANS</t>
        </is>
      </c>
      <c r="AE178" s="238" t="inlineStr">
        <is>
          <t>WOMEN</t>
        </is>
      </c>
      <c r="AF178" s="239" t="inlineStr">
        <is>
          <t>ARTLAB</t>
        </is>
      </c>
      <c r="AG178" s="239" t="inlineStr">
        <is>
          <t>INTERWASHING</t>
        </is>
      </c>
      <c r="AH178" s="306" t="n"/>
      <c r="AI178" s="229" t="inlineStr">
        <is>
          <t>4,8 / 145</t>
        </is>
      </c>
      <c r="AJ178" s="257" t="n"/>
      <c r="AK178" s="240" t="inlineStr">
        <is>
          <t>6-8 wks</t>
        </is>
      </c>
      <c r="AL178" s="226" t="n">
        <v>1.3</v>
      </c>
      <c r="AM178" s="267" t="n"/>
      <c r="AN178" s="277" t="inlineStr">
        <is>
          <t>check stock</t>
        </is>
      </c>
      <c r="AO178" s="267" t="n"/>
      <c r="AP178" s="277" t="inlineStr">
        <is>
          <t>check stock</t>
        </is>
      </c>
      <c r="AQ178" s="267" t="n"/>
      <c r="AR178" s="267" t="n">
        <v>12</v>
      </c>
      <c r="AS178" s="267" t="n">
        <v>12</v>
      </c>
      <c r="AT178" s="267" t="n">
        <v>53</v>
      </c>
      <c r="AU178" s="277" t="n">
        <v>0</v>
      </c>
      <c r="AV178" s="267" t="n">
        <v>53</v>
      </c>
      <c r="AW178" s="267" t="n">
        <v>0</v>
      </c>
      <c r="AX178" s="267" t="n">
        <v>71</v>
      </c>
      <c r="AY178" s="267" t="n">
        <v>95</v>
      </c>
      <c r="AZ178" s="267" t="n">
        <v>131</v>
      </c>
      <c r="BA178" s="267" t="n">
        <v>155</v>
      </c>
      <c r="BB178" s="267" t="n">
        <v>155</v>
      </c>
      <c r="BC178" s="302" t="n">
        <v>155</v>
      </c>
      <c r="BD178" s="269">
        <f>BC178</f>
        <v/>
      </c>
      <c r="BE178" s="269" t="n">
        <v>455</v>
      </c>
      <c r="BF178" s="269" t="inlineStr">
        <is>
          <t>check stock</t>
        </is>
      </c>
      <c r="BG178" s="313">
        <f>(BD178*AL178)*1.03</f>
        <v/>
      </c>
      <c r="BH178" s="236" t="n"/>
      <c r="BI178" s="241" t="inlineStr">
        <is>
          <t>x</t>
        </is>
      </c>
      <c r="BJ178" s="236" t="n"/>
      <c r="BK178" s="241" t="n"/>
      <c r="BL178" s="236" t="n"/>
      <c r="BM178" s="313">
        <f>(BN178*AL178)*1.03</f>
        <v/>
      </c>
      <c r="BN178" s="236">
        <f>BO178+BQ178</f>
        <v/>
      </c>
      <c r="BO178" s="236" t="n">
        <v>0</v>
      </c>
      <c r="BP178" s="15" t="n"/>
      <c r="BQ178" s="15" t="n"/>
      <c r="BR178" s="15" t="n"/>
      <c r="BS178" s="15" t="n"/>
      <c r="BT178" s="15" t="n"/>
      <c r="BU178" s="236" t="inlineStr">
        <is>
          <t>x</t>
        </is>
      </c>
      <c r="BV178" s="241" t="n"/>
    </row>
    <row customFormat="1" customHeight="1" ht="15" r="179" s="15">
      <c r="A179" s="321" t="inlineStr">
        <is>
          <t>K170701704-2010102734-LEILA WORKER</t>
        </is>
      </c>
      <c r="B179" s="250" t="inlineStr">
        <is>
          <t>K170701704</t>
        </is>
      </c>
      <c r="C179" s="250" t="inlineStr">
        <is>
          <t>K170701704</t>
        </is>
      </c>
      <c r="D179" s="250" t="n"/>
      <c r="E179" s="250" t="inlineStr">
        <is>
          <t>K170701704</t>
        </is>
      </c>
      <c r="F179" s="250" t="inlineStr">
        <is>
          <t>K170701704</t>
        </is>
      </c>
      <c r="G179" s="250" t="inlineStr">
        <is>
          <t>K170701704</t>
        </is>
      </c>
      <c r="H179" s="300" t="e">
        <v>#N/A</v>
      </c>
      <c r="I179" s="300" t="e">
        <v>#N/A</v>
      </c>
      <c r="J179" s="300" t="e">
        <v>#N/A</v>
      </c>
      <c r="K179" s="230" t="n">
        <v>2010102734</v>
      </c>
      <c r="L179" s="250" t="n">
        <v>2010102734</v>
      </c>
      <c r="M179" s="230" t="n">
        <v>2010102734</v>
      </c>
      <c r="N179" s="230" t="n">
        <v>2010102734</v>
      </c>
      <c r="O179" s="230" t="n">
        <v>2010102734</v>
      </c>
      <c r="P179" s="230" t="n">
        <v>2010102734</v>
      </c>
      <c r="Q179" s="301" t="e">
        <v>#N/A</v>
      </c>
      <c r="R179" s="301" t="e">
        <v>#N/A</v>
      </c>
      <c r="S179" s="301" t="e">
        <v>#N/A</v>
      </c>
      <c r="T179" s="230" t="n">
        <v>2010102734</v>
      </c>
      <c r="U179" s="237" t="n"/>
      <c r="V179" s="237" t="n"/>
      <c r="W179" s="228" t="inlineStr">
        <is>
          <t>LEILA WORKER</t>
        </is>
      </c>
      <c r="X179" s="228" t="inlineStr">
        <is>
          <t>BLUE PANEL</t>
        </is>
      </c>
      <c r="Y179" s="250" t="inlineStr">
        <is>
          <t>ORTA</t>
        </is>
      </c>
      <c r="Z179" s="250" t="inlineStr">
        <is>
          <t>9560A</t>
        </is>
      </c>
      <c r="AA179" s="248" t="n"/>
      <c r="AB179" s="226" t="inlineStr">
        <is>
          <t>-</t>
        </is>
      </c>
      <c r="AC179" s="228" t="n">
        <v>1</v>
      </c>
      <c r="AD179" s="228" t="inlineStr">
        <is>
          <t>JEANS</t>
        </is>
      </c>
      <c r="AE179" s="238" t="inlineStr">
        <is>
          <t>WOMEN</t>
        </is>
      </c>
      <c r="AF179" s="239" t="inlineStr">
        <is>
          <t>ARTLAB</t>
        </is>
      </c>
      <c r="AG179" s="239" t="inlineStr">
        <is>
          <t>INTERWASHING</t>
        </is>
      </c>
      <c r="AH179" s="306" t="n"/>
      <c r="AI179" s="229" t="inlineStr">
        <is>
          <t>5,35 / 150</t>
        </is>
      </c>
      <c r="AJ179" s="257" t="n"/>
      <c r="AK179" s="240" t="inlineStr">
        <is>
          <t>6-8 wks</t>
        </is>
      </c>
      <c r="AL179" s="226" t="n">
        <v>1.45</v>
      </c>
      <c r="AM179" s="267" t="n"/>
      <c r="AN179" s="277" t="n">
        <v>60</v>
      </c>
      <c r="AO179" s="267" t="n"/>
      <c r="AP179" s="277" t="n">
        <v>60</v>
      </c>
      <c r="AQ179" s="267" t="n"/>
      <c r="AR179" s="267" t="n"/>
      <c r="AS179" s="267" t="n">
        <v>0</v>
      </c>
      <c r="AT179" s="267" t="n">
        <v>22</v>
      </c>
      <c r="AU179" s="277" t="inlineStr">
        <is>
          <t>wait</t>
        </is>
      </c>
      <c r="AV179" s="267" t="n">
        <v>29</v>
      </c>
      <c r="AW179" s="267" t="n">
        <v>0</v>
      </c>
      <c r="AX179" s="267" t="n">
        <v>29</v>
      </c>
      <c r="AY179" s="267" t="n">
        <v>59</v>
      </c>
      <c r="AZ179" s="267" t="n">
        <v>42</v>
      </c>
      <c r="BA179" s="267" t="n">
        <v>42</v>
      </c>
      <c r="BB179" s="267" t="n">
        <v>98</v>
      </c>
      <c r="BC179" s="302" t="n">
        <v>138</v>
      </c>
      <c r="BD179" s="269">
        <f>BC179</f>
        <v/>
      </c>
      <c r="BE179" s="269" t="n"/>
      <c r="BF179" s="269" t="n"/>
      <c r="BG179" s="313">
        <f>(BD179*AL179)*1.03</f>
        <v/>
      </c>
      <c r="BH179" s="236" t="n">
        <v>747</v>
      </c>
      <c r="BI179" s="241" t="inlineStr">
        <is>
          <t>x</t>
        </is>
      </c>
      <c r="BJ179" s="236" t="n"/>
      <c r="BK179" s="241" t="n"/>
      <c r="BL179" s="236" t="n"/>
      <c r="BM179" s="313">
        <f>(BN179*AL179)*1.03</f>
        <v/>
      </c>
      <c r="BN179" s="236">
        <f>BO179+BQ179</f>
        <v/>
      </c>
      <c r="BO179" s="236" t="n">
        <v>147</v>
      </c>
      <c r="BP179" s="15" t="n"/>
      <c r="BQ179" s="15" t="n"/>
      <c r="BR179" s="15" t="n"/>
      <c r="BS179" s="15" t="n"/>
      <c r="BT179" s="236" t="n"/>
      <c r="BU179" s="236" t="n">
        <v>1500</v>
      </c>
      <c r="BV179" s="241" t="n">
        <v>42817</v>
      </c>
    </row>
    <row customFormat="1" customHeight="1" ht="15" r="180" s="15">
      <c r="A180" s="321" t="inlineStr">
        <is>
          <t>K170750011-1010103627-LUDWIG</t>
        </is>
      </c>
      <c r="B180" s="250" t="inlineStr">
        <is>
          <t>K170750011</t>
        </is>
      </c>
      <c r="C180" s="250" t="inlineStr">
        <is>
          <t>K170750011</t>
        </is>
      </c>
      <c r="D180" s="250" t="n"/>
      <c r="E180" s="250" t="inlineStr">
        <is>
          <t>K170750011</t>
        </is>
      </c>
      <c r="F180" s="250" t="inlineStr">
        <is>
          <t>K170750011</t>
        </is>
      </c>
      <c r="G180" s="250" t="inlineStr">
        <is>
          <t>K170750011</t>
        </is>
      </c>
      <c r="H180" s="250" t="inlineStr">
        <is>
          <t>K170750011</t>
        </is>
      </c>
      <c r="I180" s="300" t="e">
        <v>#N/A</v>
      </c>
      <c r="J180" s="300" t="e">
        <v>#N/A</v>
      </c>
      <c r="K180" s="230" t="n">
        <v>1010103627</v>
      </c>
      <c r="L180" s="250" t="n">
        <v>1010103627</v>
      </c>
      <c r="M180" s="230" t="n">
        <v>1010103627</v>
      </c>
      <c r="N180" s="230" t="n">
        <v>1010103627</v>
      </c>
      <c r="O180" s="230" t="n">
        <v>1010103627</v>
      </c>
      <c r="P180" s="230" t="n">
        <v>1010103627</v>
      </c>
      <c r="Q180" s="230" t="n">
        <v>1010103627</v>
      </c>
      <c r="R180" s="301" t="e">
        <v>#N/A</v>
      </c>
      <c r="S180" s="301" t="e">
        <v>#N/A</v>
      </c>
      <c r="T180" s="230" t="n">
        <v>1010103627</v>
      </c>
      <c r="U180" s="237" t="n"/>
      <c r="V180" s="237" t="n"/>
      <c r="W180" s="228" t="inlineStr">
        <is>
          <t>LUDWIG</t>
        </is>
      </c>
      <c r="X180" s="228" t="inlineStr">
        <is>
          <t>BLUE PANEL</t>
        </is>
      </c>
      <c r="Y180" s="248" t="inlineStr">
        <is>
          <t>ORTA</t>
        </is>
      </c>
      <c r="Z180" s="250" t="inlineStr">
        <is>
          <t>9560A</t>
        </is>
      </c>
      <c r="AA180" s="248" t="n"/>
      <c r="AB180" s="226" t="inlineStr">
        <is>
          <t>-</t>
        </is>
      </c>
      <c r="AC180" s="228" t="n">
        <v>1</v>
      </c>
      <c r="AD180" s="228" t="inlineStr">
        <is>
          <t>JEANS</t>
        </is>
      </c>
      <c r="AE180" s="238" t="inlineStr">
        <is>
          <t>MEN</t>
        </is>
      </c>
      <c r="AF180" s="239" t="inlineStr">
        <is>
          <t>ARTLAB</t>
        </is>
      </c>
      <c r="AG180" s="239" t="inlineStr">
        <is>
          <t>INTERWASHING</t>
        </is>
      </c>
      <c r="AH180" s="306" t="n"/>
      <c r="AI180" s="229" t="inlineStr">
        <is>
          <t>5,35 / 150</t>
        </is>
      </c>
      <c r="AJ180" s="257" t="n"/>
      <c r="AK180" s="240" t="inlineStr">
        <is>
          <t>6-8 wks</t>
        </is>
      </c>
      <c r="AL180" s="226" t="n">
        <v>1.46</v>
      </c>
      <c r="AM180" s="267" t="n"/>
      <c r="AN180" s="277" t="n">
        <v>0</v>
      </c>
      <c r="AO180" s="267" t="n"/>
      <c r="AP180" s="277" t="n">
        <v>0</v>
      </c>
      <c r="AQ180" s="267" t="n"/>
      <c r="AR180" s="267" t="n">
        <v>0</v>
      </c>
      <c r="AS180" s="267" t="n">
        <v>0</v>
      </c>
      <c r="AT180" s="267" t="n">
        <v>0</v>
      </c>
      <c r="AU180" s="277" t="inlineStr">
        <is>
          <t>wait</t>
        </is>
      </c>
      <c r="AV180" s="267" t="n">
        <v>4</v>
      </c>
      <c r="AW180" s="267" t="inlineStr">
        <is>
          <t>wait</t>
        </is>
      </c>
      <c r="AX180" s="267" t="n">
        <v>4</v>
      </c>
      <c r="AY180" s="267" t="n">
        <v>4</v>
      </c>
      <c r="AZ180" s="267" t="n">
        <v>10</v>
      </c>
      <c r="BA180" s="267" t="n">
        <v>10</v>
      </c>
      <c r="BB180" s="267" t="n">
        <v>51</v>
      </c>
      <c r="BC180" s="302" t="n">
        <v>51</v>
      </c>
      <c r="BD180" s="269">
        <f>BC180</f>
        <v/>
      </c>
      <c r="BE180" s="269" t="n"/>
      <c r="BF180" s="308" t="inlineStr">
        <is>
          <t>TBA MOQ</t>
        </is>
      </c>
      <c r="BG180" s="313">
        <f>(BD180*AL180)*1.03</f>
        <v/>
      </c>
      <c r="BH180" s="236" t="n"/>
      <c r="BI180" s="241" t="n">
        <v>42807</v>
      </c>
      <c r="BJ180" s="236" t="n">
        <v>3000</v>
      </c>
      <c r="BK180" s="241" t="n">
        <v>42870</v>
      </c>
      <c r="BL180" s="236" t="n"/>
      <c r="BM180" s="313">
        <f>(BN180*AL180)*1.03</f>
        <v/>
      </c>
      <c r="BN180" s="236">
        <f>BO180+BQ180</f>
        <v/>
      </c>
      <c r="BO180" s="236" t="n">
        <v>61</v>
      </c>
      <c r="BP180" s="15" t="n"/>
      <c r="BQ180" s="15" t="n"/>
      <c r="BR180" s="15" t="n"/>
      <c r="BS180" s="15" t="n"/>
      <c r="BT180" s="236" t="n"/>
      <c r="BU180" s="236" t="inlineStr">
        <is>
          <t>x</t>
        </is>
      </c>
      <c r="BV180" s="241" t="n"/>
    </row>
    <row customFormat="1" customHeight="1" ht="15" r="181" s="15">
      <c r="A181" s="322" t="inlineStr">
        <is>
          <t>K170750054-1010103632-HERRICK</t>
        </is>
      </c>
      <c r="B181" s="298" t="inlineStr">
        <is>
          <t>K170750054</t>
        </is>
      </c>
      <c r="C181" s="298" t="inlineStr">
        <is>
          <t>K170750054</t>
        </is>
      </c>
      <c r="D181" s="298" t="n"/>
      <c r="E181" s="298" t="inlineStr">
        <is>
          <t>K170750054</t>
        </is>
      </c>
      <c r="F181" s="298" t="inlineStr">
        <is>
          <t>K170750054</t>
        </is>
      </c>
      <c r="G181" s="298" t="inlineStr">
        <is>
          <t>K170750054</t>
        </is>
      </c>
      <c r="H181" s="298" t="inlineStr">
        <is>
          <t>K170750054</t>
        </is>
      </c>
      <c r="I181" s="298" t="inlineStr">
        <is>
          <t>K170750054</t>
        </is>
      </c>
      <c r="J181" s="298" t="inlineStr">
        <is>
          <t>K170750054</t>
        </is>
      </c>
      <c r="K181" s="284" t="n">
        <v>1010103632</v>
      </c>
      <c r="L181" s="298" t="n">
        <v>1010103632</v>
      </c>
      <c r="M181" s="284" t="n">
        <v>1010103632</v>
      </c>
      <c r="N181" s="284" t="n">
        <v>1010103632</v>
      </c>
      <c r="O181" s="284" t="n">
        <v>1010103632</v>
      </c>
      <c r="P181" s="284" t="n">
        <v>1010103632</v>
      </c>
      <c r="Q181" s="284" t="n">
        <v>1010103632</v>
      </c>
      <c r="R181" s="284" t="n">
        <v>1010103632</v>
      </c>
      <c r="S181" s="284" t="n">
        <v>1010103632</v>
      </c>
      <c r="T181" s="284" t="n">
        <v>1010103632</v>
      </c>
      <c r="U181" s="95" t="n"/>
      <c r="V181" s="95" t="n"/>
      <c r="W181" s="285" t="inlineStr">
        <is>
          <t>HERRICK</t>
        </is>
      </c>
      <c r="X181" s="285" t="inlineStr">
        <is>
          <t>CRINKLE RINSE</t>
        </is>
      </c>
      <c r="Y181" s="272" t="inlineStr">
        <is>
          <t>ORTA</t>
        </is>
      </c>
      <c r="Z181" s="272" t="inlineStr">
        <is>
          <t>9560A</t>
        </is>
      </c>
      <c r="AA181" s="272" t="n"/>
      <c r="AB181" s="286" t="inlineStr">
        <is>
          <t>-</t>
        </is>
      </c>
      <c r="AC181" s="285" t="n">
        <v>2</v>
      </c>
      <c r="AD181" s="285" t="inlineStr">
        <is>
          <t>PANTS</t>
        </is>
      </c>
      <c r="AE181" s="287" t="inlineStr">
        <is>
          <t>MEN</t>
        </is>
      </c>
      <c r="AF181" s="286" t="inlineStr">
        <is>
          <t>ARTLAB</t>
        </is>
      </c>
      <c r="AG181" s="286" t="inlineStr">
        <is>
          <t>INTERWASHING</t>
        </is>
      </c>
      <c r="AH181" s="286" t="n"/>
      <c r="AI181" s="288" t="inlineStr">
        <is>
          <t>5,35 / 150</t>
        </is>
      </c>
      <c r="AJ181" s="289" t="n"/>
      <c r="AK181" s="290" t="inlineStr">
        <is>
          <t>6-8 wks</t>
        </is>
      </c>
      <c r="AL181" s="286" t="n">
        <v>1.48</v>
      </c>
      <c r="AM181" s="291" t="n">
        <v>8</v>
      </c>
      <c r="AN181" s="292" t="inlineStr">
        <is>
          <t>?</t>
        </is>
      </c>
      <c r="AO181" s="291" t="n">
        <v>8</v>
      </c>
      <c r="AP181" s="292" t="inlineStr">
        <is>
          <t>?</t>
        </is>
      </c>
      <c r="AQ181" s="291" t="n">
        <v>8</v>
      </c>
      <c r="AR181" s="291" t="n">
        <v>8</v>
      </c>
      <c r="AS181" s="291" t="n">
        <v>8</v>
      </c>
      <c r="AT181" s="291" t="n">
        <v>8</v>
      </c>
      <c r="AU181" s="292" t="inlineStr">
        <is>
          <t>cx</t>
        </is>
      </c>
      <c r="AV181" s="291" t="n">
        <v>8</v>
      </c>
      <c r="AW181" s="291" t="inlineStr">
        <is>
          <t>cx</t>
        </is>
      </c>
      <c r="AX181" s="291" t="n">
        <v>8</v>
      </c>
      <c r="AY181" s="291" t="n">
        <v>8</v>
      </c>
      <c r="AZ181" s="291" t="n">
        <v>0</v>
      </c>
      <c r="BA181" s="291" t="n">
        <v>0</v>
      </c>
      <c r="BB181" s="291" t="n">
        <v>0</v>
      </c>
      <c r="BC181" s="293" t="n">
        <v>0</v>
      </c>
      <c r="BD181" s="293">
        <f>BC181</f>
        <v/>
      </c>
      <c r="BE181" s="269" t="n"/>
      <c r="BF181" s="269" t="inlineStr">
        <is>
          <t>cx</t>
        </is>
      </c>
      <c r="BG181" s="313" t="n"/>
      <c r="BH181" s="236" t="n"/>
      <c r="BI181" s="236" t="inlineStr">
        <is>
          <t>x</t>
        </is>
      </c>
      <c r="BJ181" s="236" t="n"/>
      <c r="BK181" s="241" t="n"/>
      <c r="BL181" s="236" t="n"/>
      <c r="BM181" s="313">
        <f>(BN181*AL181)*1.03</f>
        <v/>
      </c>
      <c r="BN181" s="236">
        <f>BO181+BQ181</f>
        <v/>
      </c>
      <c r="BO181" s="236" t="n">
        <v>0</v>
      </c>
      <c r="BP181" s="15" t="n"/>
      <c r="BQ181" s="15" t="n"/>
      <c r="BR181" s="15" t="n"/>
      <c r="BS181" s="15" t="n"/>
      <c r="BT181" s="15" t="n"/>
      <c r="BU181" s="236" t="inlineStr">
        <is>
          <t>x</t>
        </is>
      </c>
      <c r="BV181" s="241" t="n"/>
    </row>
    <row customFormat="1" customHeight="1" ht="15" r="182" s="15">
      <c r="A182" s="321" t="inlineStr">
        <is>
          <t>K170751603-1010103661-LUCIUS</t>
        </is>
      </c>
      <c r="B182" s="250" t="inlineStr">
        <is>
          <t>K170751603</t>
        </is>
      </c>
      <c r="C182" s="250" t="inlineStr">
        <is>
          <t>K170751603</t>
        </is>
      </c>
      <c r="D182" s="250" t="n"/>
      <c r="E182" s="250" t="inlineStr">
        <is>
          <t>K170751603</t>
        </is>
      </c>
      <c r="F182" s="250" t="inlineStr">
        <is>
          <t>K170751603</t>
        </is>
      </c>
      <c r="G182" s="250" t="inlineStr">
        <is>
          <t>K170751603</t>
        </is>
      </c>
      <c r="H182" s="250" t="inlineStr">
        <is>
          <t>K170751603</t>
        </is>
      </c>
      <c r="I182" s="250" t="inlineStr">
        <is>
          <t>K170751603</t>
        </is>
      </c>
      <c r="J182" s="250" t="inlineStr">
        <is>
          <t>K170751603</t>
        </is>
      </c>
      <c r="K182" s="230" t="n">
        <v>1010103661</v>
      </c>
      <c r="L182" s="250" t="n">
        <v>1010103661</v>
      </c>
      <c r="M182" s="230" t="n">
        <v>1010103661</v>
      </c>
      <c r="N182" s="230" t="n">
        <v>1010103661</v>
      </c>
      <c r="O182" s="230" t="n">
        <v>1010103661</v>
      </c>
      <c r="P182" s="230" t="n">
        <v>1010103661</v>
      </c>
      <c r="Q182" s="230" t="n">
        <v>1010103661</v>
      </c>
      <c r="R182" s="230" t="n">
        <v>1010103661</v>
      </c>
      <c r="S182" s="230" t="n">
        <v>1010103661</v>
      </c>
      <c r="T182" s="230" t="n">
        <v>1010103661</v>
      </c>
      <c r="U182" s="237" t="n"/>
      <c r="V182" s="237" t="n"/>
      <c r="W182" s="228" t="inlineStr">
        <is>
          <t>LUCIUS</t>
        </is>
      </c>
      <c r="X182" s="228" t="inlineStr">
        <is>
          <t>DARK 3D</t>
        </is>
      </c>
      <c r="Y182" s="250" t="inlineStr">
        <is>
          <t>ORTA</t>
        </is>
      </c>
      <c r="Z182" s="250" t="inlineStr">
        <is>
          <t>9560A</t>
        </is>
      </c>
      <c r="AA182" s="248" t="n"/>
      <c r="AB182" s="226" t="inlineStr">
        <is>
          <t>SEASONAL MAIN</t>
        </is>
      </c>
      <c r="AC182" s="228" t="n">
        <v>2</v>
      </c>
      <c r="AD182" s="228" t="inlineStr">
        <is>
          <t>JEANS</t>
        </is>
      </c>
      <c r="AE182" s="238" t="inlineStr">
        <is>
          <t>MEN</t>
        </is>
      </c>
      <c r="AF182" s="239" t="inlineStr">
        <is>
          <t>ARTLAB</t>
        </is>
      </c>
      <c r="AG182" s="239" t="inlineStr">
        <is>
          <t>INTERWASHING</t>
        </is>
      </c>
      <c r="AH182" s="306" t="n"/>
      <c r="AI182" s="204" t="inlineStr">
        <is>
          <t>5,35 / 150</t>
        </is>
      </c>
      <c r="AJ182" s="257" t="n"/>
      <c r="AK182" s="240" t="inlineStr">
        <is>
          <t>6-8 wks</t>
        </is>
      </c>
      <c r="AL182" s="226" t="n">
        <v>1.38</v>
      </c>
      <c r="AM182" s="267" t="n">
        <v>15</v>
      </c>
      <c r="AN182" s="277" t="n">
        <v>200</v>
      </c>
      <c r="AO182" s="267" t="n">
        <v>15</v>
      </c>
      <c r="AP182" s="277" t="n">
        <v>200</v>
      </c>
      <c r="AQ182" s="267" t="n">
        <v>51</v>
      </c>
      <c r="AR182" s="267" t="n">
        <v>75</v>
      </c>
      <c r="AS182" s="267" t="n">
        <v>75</v>
      </c>
      <c r="AT182" s="267" t="n">
        <v>117</v>
      </c>
      <c r="AU182" s="277" t="n">
        <v>250</v>
      </c>
      <c r="AV182" s="267" t="n">
        <v>139</v>
      </c>
      <c r="AW182" s="267" t="n">
        <v>250</v>
      </c>
      <c r="AX182" s="267" t="n">
        <v>158</v>
      </c>
      <c r="AY182" s="267" t="n">
        <v>171</v>
      </c>
      <c r="AZ182" s="267" t="n">
        <v>195</v>
      </c>
      <c r="BA182" s="267" t="n">
        <v>195</v>
      </c>
      <c r="BB182" s="267" t="n">
        <v>252</v>
      </c>
      <c r="BC182" s="302" t="n">
        <v>302</v>
      </c>
      <c r="BD182" s="269">
        <f>BC182</f>
        <v/>
      </c>
      <c r="BE182" s="269" t="n"/>
      <c r="BF182" s="269" t="n"/>
      <c r="BG182" s="313">
        <f>(BD182*AL182)*1.03</f>
        <v/>
      </c>
      <c r="BH182" s="236" t="n"/>
      <c r="BI182" s="236" t="inlineStr">
        <is>
          <t>x</t>
        </is>
      </c>
      <c r="BJ182" s="236" t="n"/>
      <c r="BK182" s="236" t="n"/>
      <c r="BL182" s="236" t="n"/>
      <c r="BM182" s="313">
        <f>(BN182*AL182)*1.03</f>
        <v/>
      </c>
      <c r="BN182" s="236">
        <f>BO182+BQ182</f>
        <v/>
      </c>
      <c r="BO182" s="236" t="n">
        <v>310</v>
      </c>
      <c r="BP182" s="15" t="n"/>
      <c r="BQ182" s="15" t="n"/>
      <c r="BR182" s="15" t="n"/>
      <c r="BS182" s="15" t="n"/>
      <c r="BT182" s="236" t="n"/>
      <c r="BU182" s="236" t="inlineStr">
        <is>
          <t>x</t>
        </is>
      </c>
      <c r="BV182" s="236" t="n"/>
    </row>
    <row customFormat="1" customHeight="1" ht="15" r="183" s="15">
      <c r="A183" s="322" t="inlineStr">
        <is>
          <t>K170751804-1010200003-THOR CROPPED</t>
        </is>
      </c>
      <c r="B183" s="298" t="inlineStr">
        <is>
          <t>K170751804</t>
        </is>
      </c>
      <c r="C183" s="298" t="inlineStr">
        <is>
          <t>K170751804</t>
        </is>
      </c>
      <c r="D183" s="298" t="n"/>
      <c r="E183" s="250" t="inlineStr">
        <is>
          <t>K170751804</t>
        </is>
      </c>
      <c r="F183" s="250" t="inlineStr">
        <is>
          <t>K170751804</t>
        </is>
      </c>
      <c r="G183" s="250" t="inlineStr">
        <is>
          <t>K170751804</t>
        </is>
      </c>
      <c r="H183" s="300" t="e">
        <v>#N/A</v>
      </c>
      <c r="I183" s="300" t="e">
        <v>#N/A</v>
      </c>
      <c r="J183" s="300" t="e">
        <v>#N/A</v>
      </c>
      <c r="K183" s="284" t="n">
        <v>1010200003</v>
      </c>
      <c r="L183" s="250" t="n">
        <v>1010200003</v>
      </c>
      <c r="M183" s="230" t="n">
        <v>1010200003</v>
      </c>
      <c r="N183" s="230" t="n">
        <v>1010200003</v>
      </c>
      <c r="O183" s="230" t="n">
        <v>1010200003</v>
      </c>
      <c r="P183" s="230" t="n">
        <v>1010200003</v>
      </c>
      <c r="Q183" s="301" t="e">
        <v>#N/A</v>
      </c>
      <c r="R183" s="301" t="e">
        <v>#N/A</v>
      </c>
      <c r="S183" s="301" t="e">
        <v>#N/A</v>
      </c>
      <c r="T183" s="284" t="n">
        <v>1010200003</v>
      </c>
      <c r="U183" s="95" t="n"/>
      <c r="V183" s="95" t="n"/>
      <c r="W183" s="285" t="inlineStr">
        <is>
          <t>THOR CROPPED</t>
        </is>
      </c>
      <c r="X183" s="285" t="inlineStr">
        <is>
          <t>UNPICKED STRIPE</t>
        </is>
      </c>
      <c r="Y183" s="272" t="inlineStr">
        <is>
          <t>ORTA</t>
        </is>
      </c>
      <c r="Z183" s="298" t="inlineStr">
        <is>
          <t>9560A</t>
        </is>
      </c>
      <c r="AA183" s="272" t="n"/>
      <c r="AB183" s="286" t="inlineStr">
        <is>
          <t>SEASONAL MAIN</t>
        </is>
      </c>
      <c r="AC183" s="285" t="n">
        <v>2</v>
      </c>
      <c r="AD183" s="285" t="inlineStr">
        <is>
          <t>JEANS</t>
        </is>
      </c>
      <c r="AE183" s="287" t="inlineStr">
        <is>
          <t>MEN</t>
        </is>
      </c>
      <c r="AF183" s="286" t="inlineStr">
        <is>
          <t>ARTLAB</t>
        </is>
      </c>
      <c r="AG183" s="286" t="inlineStr">
        <is>
          <t>INTERWASHING</t>
        </is>
      </c>
      <c r="AH183" s="286" t="n"/>
      <c r="AI183" s="288" t="inlineStr">
        <is>
          <t>5,35 / 150</t>
        </is>
      </c>
      <c r="AJ183" s="289" t="n"/>
      <c r="AK183" s="290" t="inlineStr">
        <is>
          <t>6-8 wks</t>
        </is>
      </c>
      <c r="AL183" s="286" t="n">
        <v>1.26</v>
      </c>
      <c r="AM183" s="291" t="n"/>
      <c r="AN183" s="292" t="n">
        <v>100</v>
      </c>
      <c r="AO183" s="291" t="n"/>
      <c r="AP183" s="292" t="n">
        <v>100</v>
      </c>
      <c r="AQ183" s="291" t="n"/>
      <c r="AR183" s="291" t="n"/>
      <c r="AS183" s="291" t="n">
        <v>0</v>
      </c>
      <c r="AT183" s="291" t="n">
        <v>0</v>
      </c>
      <c r="AU183" s="292" t="inlineStr">
        <is>
          <t>wait</t>
        </is>
      </c>
      <c r="AV183" s="291" t="n">
        <v>0</v>
      </c>
      <c r="AW183" s="291" t="inlineStr">
        <is>
          <t>wait</t>
        </is>
      </c>
      <c r="AX183" s="291" t="n">
        <v>0</v>
      </c>
      <c r="AY183" s="291" t="n">
        <v>0</v>
      </c>
      <c r="AZ183" s="291" t="n">
        <v>0</v>
      </c>
      <c r="BA183" s="291" t="n">
        <v>0</v>
      </c>
      <c r="BB183" s="291" t="n">
        <v>16</v>
      </c>
      <c r="BC183" s="293" t="n">
        <v>16</v>
      </c>
      <c r="BD183" s="293" t="n">
        <v>0</v>
      </c>
      <c r="BE183" s="269" t="n"/>
      <c r="BF183" s="269" t="inlineStr">
        <is>
          <t>cx</t>
        </is>
      </c>
      <c r="BG183" s="313">
        <f>(BD183*AL183)*1.03</f>
        <v/>
      </c>
      <c r="BH183" s="236" t="n"/>
      <c r="BI183" s="241" t="inlineStr">
        <is>
          <t>x</t>
        </is>
      </c>
      <c r="BJ183" s="236" t="n"/>
      <c r="BK183" s="241" t="n"/>
      <c r="BL183" s="236" t="n"/>
      <c r="BM183" s="313">
        <f>(BN183*AL183)*1.03</f>
        <v/>
      </c>
      <c r="BN183" s="236">
        <f>BO183+BQ183</f>
        <v/>
      </c>
      <c r="BO183" s="236" t="n">
        <v>0</v>
      </c>
      <c r="BP183" s="15" t="n"/>
      <c r="BQ183" s="15" t="n"/>
      <c r="BR183" s="15" t="n"/>
      <c r="BS183" s="15" t="n"/>
      <c r="BT183" s="15" t="n"/>
      <c r="BU183" s="236" t="inlineStr">
        <is>
          <t>x</t>
        </is>
      </c>
      <c r="BV183" s="241" t="n"/>
    </row>
    <row customFormat="1" customHeight="1" ht="15" r="184" s="15">
      <c r="A184" s="322" t="inlineStr">
        <is>
          <t>K170751604-1010103662-LUCIUS</t>
        </is>
      </c>
      <c r="B184" s="298" t="inlineStr">
        <is>
          <t>K170751604</t>
        </is>
      </c>
      <c r="C184" s="315" t="inlineStr">
        <is>
          <t>NO SO</t>
        </is>
      </c>
      <c r="D184" s="298" t="n"/>
      <c r="E184" s="298" t="inlineStr">
        <is>
          <t>K170751604</t>
        </is>
      </c>
      <c r="F184" s="298" t="inlineStr">
        <is>
          <t>K170751604</t>
        </is>
      </c>
      <c r="G184" s="298" t="inlineStr">
        <is>
          <t>K170751604</t>
        </is>
      </c>
      <c r="H184" s="298" t="e">
        <v>#N/A</v>
      </c>
      <c r="I184" s="298" t="e">
        <v>#N/A</v>
      </c>
      <c r="J184" s="298" t="e">
        <v>#N/A</v>
      </c>
      <c r="K184" s="284" t="n">
        <v>1010103662</v>
      </c>
      <c r="L184" s="298" t="n">
        <v>1010103662</v>
      </c>
      <c r="M184" s="284" t="n">
        <v>1010103662</v>
      </c>
      <c r="N184" s="284" t="n">
        <v>1010103662</v>
      </c>
      <c r="O184" s="284" t="n">
        <v>1010103662</v>
      </c>
      <c r="P184" s="284" t="n">
        <v>1010103662</v>
      </c>
      <c r="Q184" s="284" t="e">
        <v>#N/A</v>
      </c>
      <c r="R184" s="284" t="e">
        <v>#N/A</v>
      </c>
      <c r="S184" s="284" t="e">
        <v>#N/A</v>
      </c>
      <c r="T184" s="315" t="inlineStr">
        <is>
          <t>NO SO</t>
        </is>
      </c>
      <c r="U184" s="95" t="n"/>
      <c r="V184" s="95" t="n"/>
      <c r="W184" s="285" t="inlineStr">
        <is>
          <t>LUCIUS</t>
        </is>
      </c>
      <c r="X184" s="285" t="inlineStr">
        <is>
          <t>VINTAGE DARK TINT</t>
        </is>
      </c>
      <c r="Y184" s="298" t="inlineStr">
        <is>
          <t>ORTA</t>
        </is>
      </c>
      <c r="Z184" s="298" t="inlineStr">
        <is>
          <t>9560A</t>
        </is>
      </c>
      <c r="AA184" s="272" t="n"/>
      <c r="AB184" s="286" t="inlineStr">
        <is>
          <t>KINGS OF LAUNDRY</t>
        </is>
      </c>
      <c r="AC184" s="285" t="n">
        <v>2</v>
      </c>
      <c r="AD184" s="285" t="inlineStr">
        <is>
          <t>JEANS</t>
        </is>
      </c>
      <c r="AE184" s="287" t="inlineStr">
        <is>
          <t>MEN</t>
        </is>
      </c>
      <c r="AF184" s="286" t="inlineStr">
        <is>
          <t>JEANS SERVICES</t>
        </is>
      </c>
      <c r="AG184" s="286" t="inlineStr">
        <is>
          <t>ELLETI</t>
        </is>
      </c>
      <c r="AH184" s="286" t="n"/>
      <c r="AI184" s="288" t="inlineStr">
        <is>
          <t>5,35 / 150</t>
        </is>
      </c>
      <c r="AJ184" s="289" t="n"/>
      <c r="AK184" s="290" t="inlineStr">
        <is>
          <t>6-8 wks</t>
        </is>
      </c>
      <c r="AL184" s="286" t="n">
        <v>1.38</v>
      </c>
      <c r="AM184" s="291" t="n"/>
      <c r="AN184" s="292" t="inlineStr">
        <is>
          <t>?</t>
        </is>
      </c>
      <c r="AO184" s="291" t="n"/>
      <c r="AP184" s="292" t="inlineStr">
        <is>
          <t>?</t>
        </is>
      </c>
      <c r="AQ184" s="291" t="n"/>
      <c r="AR184" s="291" t="n"/>
      <c r="AS184" s="291" t="n">
        <v>0</v>
      </c>
      <c r="AT184" s="291" t="n">
        <v>0</v>
      </c>
      <c r="AU184" s="292" t="inlineStr">
        <is>
          <t>cx</t>
        </is>
      </c>
      <c r="AV184" s="291" t="n">
        <v>0</v>
      </c>
      <c r="AW184" s="291" t="inlineStr">
        <is>
          <t>cx</t>
        </is>
      </c>
      <c r="AX184" s="291" t="n">
        <v>0</v>
      </c>
      <c r="AY184" s="291" t="n">
        <v>0</v>
      </c>
      <c r="AZ184" s="291" t="n">
        <v>0</v>
      </c>
      <c r="BA184" s="291" t="n">
        <v>0</v>
      </c>
      <c r="BB184" s="291" t="n">
        <v>0</v>
      </c>
      <c r="BC184" s="293" t="n">
        <v>0</v>
      </c>
      <c r="BD184" s="293">
        <f>BC184</f>
        <v/>
      </c>
      <c r="BE184" s="269" t="n"/>
      <c r="BF184" s="269" t="inlineStr">
        <is>
          <t>cx</t>
        </is>
      </c>
      <c r="BG184" s="313" t="n"/>
      <c r="BH184" s="236" t="n"/>
      <c r="BI184" s="241" t="inlineStr">
        <is>
          <t>x</t>
        </is>
      </c>
      <c r="BJ184" s="236" t="n"/>
      <c r="BK184" s="241" t="n"/>
      <c r="BL184" s="236" t="n"/>
      <c r="BM184" s="313">
        <f>(BN184*AL184)*1.03</f>
        <v/>
      </c>
      <c r="BN184" s="236">
        <f>BO184+BQ184</f>
        <v/>
      </c>
      <c r="BO184" s="236" t="n">
        <v>0</v>
      </c>
      <c r="BP184" s="15" t="n"/>
      <c r="BQ184" s="15" t="n"/>
      <c r="BR184" s="15" t="n"/>
      <c r="BS184" s="15" t="n"/>
      <c r="BT184" s="15" t="n"/>
      <c r="BU184" s="236" t="inlineStr">
        <is>
          <t>x</t>
        </is>
      </c>
      <c r="BV184" s="241" t="n"/>
    </row>
    <row customFormat="1" customHeight="1" ht="15" r="185" s="15">
      <c r="A185" s="321" t="inlineStr">
        <is>
          <t>K170700010-2010200093-MARIAN DENIM</t>
        </is>
      </c>
      <c r="B185" s="250" t="inlineStr">
        <is>
          <t>K170700010</t>
        </is>
      </c>
      <c r="C185" s="250" t="inlineStr">
        <is>
          <t>K170700010</t>
        </is>
      </c>
      <c r="D185" s="250" t="n"/>
      <c r="E185" s="250" t="inlineStr">
        <is>
          <t>K170700010</t>
        </is>
      </c>
      <c r="F185" s="250" t="inlineStr">
        <is>
          <t>K170700010</t>
        </is>
      </c>
      <c r="G185" s="250" t="inlineStr">
        <is>
          <t>K170700010</t>
        </is>
      </c>
      <c r="H185" s="250" t="inlineStr">
        <is>
          <t>K170700010</t>
        </is>
      </c>
      <c r="I185" s="250" t="inlineStr">
        <is>
          <t>K170700010</t>
        </is>
      </c>
      <c r="J185" s="250" t="inlineStr">
        <is>
          <t>K170700010</t>
        </is>
      </c>
      <c r="K185" s="230" t="n">
        <v>2010200093</v>
      </c>
      <c r="L185" s="250" t="n">
        <v>2010200093</v>
      </c>
      <c r="M185" s="230" t="n">
        <v>2010200093</v>
      </c>
      <c r="N185" s="230" t="n">
        <v>2010200093</v>
      </c>
      <c r="O185" s="230" t="n">
        <v>2010200093</v>
      </c>
      <c r="P185" s="230" t="n">
        <v>2010200093</v>
      </c>
      <c r="Q185" s="230" t="n">
        <v>2010200093</v>
      </c>
      <c r="R185" s="230" t="n">
        <v>2010200093</v>
      </c>
      <c r="S185" s="230" t="n">
        <v>2010200093</v>
      </c>
      <c r="T185" s="230" t="n">
        <v>2010200093</v>
      </c>
      <c r="U185" s="237" t="n"/>
      <c r="V185" s="237" t="n"/>
      <c r="W185" s="228" t="inlineStr">
        <is>
          <t>MARIAN DENIM</t>
        </is>
      </c>
      <c r="X185" s="228" t="inlineStr">
        <is>
          <t>VINTAGE MID BLUE</t>
        </is>
      </c>
      <c r="Y185" s="248" t="inlineStr">
        <is>
          <t>ORTA</t>
        </is>
      </c>
      <c r="Z185" s="250" t="inlineStr">
        <is>
          <t>9560A</t>
        </is>
      </c>
      <c r="AA185" s="248" t="n"/>
      <c r="AB185" s="226" t="inlineStr">
        <is>
          <t>-</t>
        </is>
      </c>
      <c r="AC185" s="228" t="n">
        <v>1</v>
      </c>
      <c r="AD185" s="228" t="inlineStr">
        <is>
          <t>PANTS</t>
        </is>
      </c>
      <c r="AE185" s="238" t="inlineStr">
        <is>
          <t>WOMEN</t>
        </is>
      </c>
      <c r="AF185" s="239" t="inlineStr">
        <is>
          <t>ARTLAB</t>
        </is>
      </c>
      <c r="AG185" s="239" t="inlineStr">
        <is>
          <t>INTERWASHING</t>
        </is>
      </c>
      <c r="AH185" s="306" t="n"/>
      <c r="AI185" s="229" t="inlineStr">
        <is>
          <t>5,35 / 150</t>
        </is>
      </c>
      <c r="AJ185" s="257" t="n"/>
      <c r="AK185" s="240" t="inlineStr">
        <is>
          <t>6-8 wks</t>
        </is>
      </c>
      <c r="AL185" s="226" t="n">
        <v>1.36</v>
      </c>
      <c r="AM185" s="267" t="n">
        <v>11</v>
      </c>
      <c r="AN185" s="277" t="n">
        <v>150</v>
      </c>
      <c r="AO185" s="267" t="n">
        <v>11</v>
      </c>
      <c r="AP185" s="277" t="n">
        <v>150</v>
      </c>
      <c r="AQ185" s="267" t="n">
        <v>11</v>
      </c>
      <c r="AR185" s="267" t="n">
        <v>11</v>
      </c>
      <c r="AS185" s="267" t="n">
        <v>11</v>
      </c>
      <c r="AT185" s="267" t="n">
        <v>22</v>
      </c>
      <c r="AU185" s="277" t="n">
        <v>60</v>
      </c>
      <c r="AV185" s="267" t="n">
        <v>22</v>
      </c>
      <c r="AW185" s="267" t="n">
        <v>60</v>
      </c>
      <c r="AX185" s="267" t="n">
        <v>22</v>
      </c>
      <c r="AY185" s="267" t="n">
        <v>68</v>
      </c>
      <c r="AZ185" s="267" t="n">
        <v>72</v>
      </c>
      <c r="BA185" s="267" t="n">
        <v>72</v>
      </c>
      <c r="BB185" s="267" t="n">
        <v>107</v>
      </c>
      <c r="BC185" s="302" t="n">
        <v>137</v>
      </c>
      <c r="BD185" s="269">
        <f>BC185</f>
        <v/>
      </c>
      <c r="BE185" s="269" t="n"/>
      <c r="BF185" s="269" t="n"/>
      <c r="BG185" s="313">
        <f>(BD185*AL185)*1.03</f>
        <v/>
      </c>
      <c r="BH185" s="236" t="n"/>
      <c r="BI185" s="241" t="inlineStr">
        <is>
          <t>x</t>
        </is>
      </c>
      <c r="BJ185" s="236" t="n"/>
      <c r="BK185" s="241" t="n"/>
      <c r="BL185" s="236" t="n"/>
      <c r="BM185" s="313">
        <f>(BN185*AL185)*1.03</f>
        <v/>
      </c>
      <c r="BN185" s="236">
        <f>BO185+BQ185</f>
        <v/>
      </c>
      <c r="BO185" s="236" t="n">
        <v>139</v>
      </c>
      <c r="BP185" s="15" t="n"/>
      <c r="BQ185" s="15" t="n"/>
      <c r="BR185" s="15" t="n"/>
      <c r="BS185" s="15" t="n"/>
      <c r="BT185" s="236" t="n"/>
      <c r="BU185" s="236" t="inlineStr">
        <is>
          <t>x</t>
        </is>
      </c>
      <c r="BV185" s="241" t="n"/>
    </row>
    <row customFormat="1" customHeight="1" ht="15" r="186" s="15">
      <c r="A186" s="321" t="inlineStr">
        <is>
          <t>K170701505-2010102727-ANNE</t>
        </is>
      </c>
      <c r="B186" s="250" t="inlineStr">
        <is>
          <t>K170701505</t>
        </is>
      </c>
      <c r="C186" s="250" t="inlineStr">
        <is>
          <t>K170701505</t>
        </is>
      </c>
      <c r="D186" s="250" t="n"/>
      <c r="E186" s="250" t="inlineStr">
        <is>
          <t>K170701505</t>
        </is>
      </c>
      <c r="F186" s="250" t="inlineStr">
        <is>
          <t>K170701505</t>
        </is>
      </c>
      <c r="G186" s="250" t="inlineStr">
        <is>
          <t>K170701505</t>
        </is>
      </c>
      <c r="H186" s="250" t="inlineStr">
        <is>
          <t>K170701505</t>
        </is>
      </c>
      <c r="I186" s="250" t="inlineStr">
        <is>
          <t>K170701505</t>
        </is>
      </c>
      <c r="J186" s="250" t="inlineStr">
        <is>
          <t>K170701505</t>
        </is>
      </c>
      <c r="K186" s="230" t="n">
        <v>2010102727</v>
      </c>
      <c r="L186" s="250" t="n">
        <v>2010102727</v>
      </c>
      <c r="M186" s="230" t="n">
        <v>2010102727</v>
      </c>
      <c r="N186" s="230" t="n">
        <v>2010102727</v>
      </c>
      <c r="O186" s="230" t="n">
        <v>2010102727</v>
      </c>
      <c r="P186" s="230" t="n">
        <v>2010102727</v>
      </c>
      <c r="Q186" s="230" t="n">
        <v>2010102727</v>
      </c>
      <c r="R186" s="230" t="n">
        <v>2010102727</v>
      </c>
      <c r="S186" s="230" t="n">
        <v>2010102727</v>
      </c>
      <c r="T186" s="230" t="n">
        <v>2010102727</v>
      </c>
      <c r="U186" s="237" t="n"/>
      <c r="V186" s="237" t="n"/>
      <c r="W186" s="228" t="inlineStr">
        <is>
          <t>ANNE</t>
        </is>
      </c>
      <c r="X186" s="228" t="inlineStr">
        <is>
          <t xml:space="preserve">VINTAGE TINT MARBLE </t>
        </is>
      </c>
      <c r="Y186" s="248" t="inlineStr">
        <is>
          <t>ORTA</t>
        </is>
      </c>
      <c r="Z186" s="250" t="inlineStr">
        <is>
          <t>9560A</t>
        </is>
      </c>
      <c r="AA186" s="248" t="n"/>
      <c r="AB186" s="226" t="inlineStr">
        <is>
          <t>SEASONAL MAIN</t>
        </is>
      </c>
      <c r="AC186" s="228" t="n">
        <v>1</v>
      </c>
      <c r="AD186" s="228" t="inlineStr">
        <is>
          <t>JEANS</t>
        </is>
      </c>
      <c r="AE186" s="238" t="inlineStr">
        <is>
          <t>WOMEN</t>
        </is>
      </c>
      <c r="AF186" s="239" t="inlineStr">
        <is>
          <t>ARTLAB</t>
        </is>
      </c>
      <c r="AG186" s="239" t="inlineStr">
        <is>
          <t>INTERWASHING</t>
        </is>
      </c>
      <c r="AH186" s="306" t="n"/>
      <c r="AI186" s="229" t="inlineStr">
        <is>
          <t>5,35 / 150</t>
        </is>
      </c>
      <c r="AJ186" s="257" t="n"/>
      <c r="AK186" s="240" t="inlineStr">
        <is>
          <t>6-8 wks</t>
        </is>
      </c>
      <c r="AL186" s="226" t="n">
        <v>1.16</v>
      </c>
      <c r="AM186" s="267" t="n">
        <v>31</v>
      </c>
      <c r="AN186" s="277" t="n">
        <v>200</v>
      </c>
      <c r="AO186" s="267" t="n">
        <v>31</v>
      </c>
      <c r="AP186" s="277" t="n">
        <v>200</v>
      </c>
      <c r="AQ186" s="267" t="n">
        <v>31</v>
      </c>
      <c r="AR186" s="267" t="n">
        <v>31</v>
      </c>
      <c r="AS186" s="267" t="n">
        <v>31</v>
      </c>
      <c r="AT186" s="267" t="n">
        <v>40</v>
      </c>
      <c r="AU186" s="277" t="n">
        <v>200</v>
      </c>
      <c r="AV186" s="267" t="n">
        <v>48</v>
      </c>
      <c r="AW186" s="267" t="n">
        <v>200</v>
      </c>
      <c r="AX186" s="267" t="n">
        <v>48</v>
      </c>
      <c r="AY186" s="267" t="n">
        <v>74</v>
      </c>
      <c r="AZ186" s="267" t="n">
        <v>81</v>
      </c>
      <c r="BA186" s="267" t="n">
        <v>81</v>
      </c>
      <c r="BB186" s="267" t="n">
        <v>162</v>
      </c>
      <c r="BC186" s="302" t="n">
        <v>202</v>
      </c>
      <c r="BD186" s="269">
        <f>BC186</f>
        <v/>
      </c>
      <c r="BE186" s="269" t="n"/>
      <c r="BF186" s="269" t="n"/>
      <c r="BG186" s="313">
        <f>(BD186*AL186)*1.03</f>
        <v/>
      </c>
      <c r="BI186" s="241" t="inlineStr">
        <is>
          <t>x</t>
        </is>
      </c>
      <c r="BK186" s="236" t="n"/>
      <c r="BM186" s="313">
        <f>(BN186*AL186)*1.03</f>
        <v/>
      </c>
      <c r="BN186" s="236">
        <f>BO186+BQ186</f>
        <v/>
      </c>
      <c r="BO186" s="236" t="n">
        <v>209</v>
      </c>
      <c r="BP186" s="15" t="n"/>
      <c r="BQ186" s="15" t="n"/>
      <c r="BR186" s="15" t="n"/>
      <c r="BS186" s="15" t="n"/>
      <c r="BT186" s="236" t="n"/>
      <c r="BU186" s="236" t="inlineStr">
        <is>
          <t>x</t>
        </is>
      </c>
      <c r="BV186" s="241" t="n"/>
    </row>
    <row customFormat="1" customHeight="1" ht="15" r="187" s="15">
      <c r="A187" s="321" t="inlineStr">
        <is>
          <t>K170701701-2010102731-LEILA</t>
        </is>
      </c>
      <c r="B187" s="250" t="inlineStr">
        <is>
          <t>K170701701</t>
        </is>
      </c>
      <c r="C187" s="250" t="inlineStr">
        <is>
          <t>K170701701</t>
        </is>
      </c>
      <c r="D187" s="250" t="n"/>
      <c r="E187" s="250" t="inlineStr">
        <is>
          <t>K170701701</t>
        </is>
      </c>
      <c r="F187" s="250" t="inlineStr">
        <is>
          <t>K170701701</t>
        </is>
      </c>
      <c r="G187" s="250" t="inlineStr">
        <is>
          <t>K170701701</t>
        </is>
      </c>
      <c r="H187" s="300" t="e">
        <v>#N/A</v>
      </c>
      <c r="I187" s="300" t="e">
        <v>#N/A</v>
      </c>
      <c r="J187" s="300" t="e">
        <v>#N/A</v>
      </c>
      <c r="K187" s="230" t="n">
        <v>2010102731</v>
      </c>
      <c r="L187" s="250" t="n">
        <v>2010102731</v>
      </c>
      <c r="M187" s="230" t="n">
        <v>2010102731</v>
      </c>
      <c r="N187" s="230" t="n">
        <v>2010102731</v>
      </c>
      <c r="O187" s="230" t="n">
        <v>2010102731</v>
      </c>
      <c r="P187" s="230" t="n">
        <v>2010102731</v>
      </c>
      <c r="Q187" s="301" t="e">
        <v>#N/A</v>
      </c>
      <c r="R187" s="301" t="e">
        <v>#N/A</v>
      </c>
      <c r="S187" s="301" t="e">
        <v>#N/A</v>
      </c>
      <c r="T187" s="230" t="n">
        <v>2010102731</v>
      </c>
      <c r="U187" s="237" t="n"/>
      <c r="V187" s="237" t="n"/>
      <c r="W187" s="228" t="inlineStr">
        <is>
          <t>LEILA</t>
        </is>
      </c>
      <c r="X187" s="228" t="inlineStr">
        <is>
          <t xml:space="preserve">VINTAGE TINT MARBLE </t>
        </is>
      </c>
      <c r="Y187" s="250" t="inlineStr">
        <is>
          <t>ORTA</t>
        </is>
      </c>
      <c r="Z187" s="250" t="inlineStr">
        <is>
          <t>9560A</t>
        </is>
      </c>
      <c r="AA187" s="248" t="n"/>
      <c r="AB187" s="226" t="inlineStr">
        <is>
          <t>SEASONAL MAIN</t>
        </is>
      </c>
      <c r="AC187" s="228" t="n">
        <v>2</v>
      </c>
      <c r="AD187" s="228" t="inlineStr">
        <is>
          <t>JEANS</t>
        </is>
      </c>
      <c r="AE187" s="238" t="inlineStr">
        <is>
          <t>WOMEN</t>
        </is>
      </c>
      <c r="AF187" s="239" t="inlineStr">
        <is>
          <t>ARTLAB</t>
        </is>
      </c>
      <c r="AG187" s="239" t="inlineStr">
        <is>
          <t>INTERWASHING</t>
        </is>
      </c>
      <c r="AH187" s="306" t="n"/>
      <c r="AI187" s="229" t="inlineStr">
        <is>
          <t>5,35 / 150</t>
        </is>
      </c>
      <c r="AJ187" s="257" t="n"/>
      <c r="AK187" s="240" t="inlineStr">
        <is>
          <t>6-8 wks</t>
        </is>
      </c>
      <c r="AL187" s="226" t="n">
        <v>1.34</v>
      </c>
      <c r="AM187" s="267" t="n"/>
      <c r="AN187" s="277" t="n">
        <v>150</v>
      </c>
      <c r="AO187" s="267" t="n"/>
      <c r="AP187" s="277" t="n">
        <v>150</v>
      </c>
      <c r="AQ187" s="267" t="n"/>
      <c r="AR187" s="267" t="n"/>
      <c r="AS187" s="267" t="n">
        <v>0</v>
      </c>
      <c r="AT187" s="267" t="n">
        <v>0</v>
      </c>
      <c r="AU187" s="277" t="inlineStr">
        <is>
          <t>wait</t>
        </is>
      </c>
      <c r="AV187" s="267" t="n">
        <v>10</v>
      </c>
      <c r="AW187" s="267" t="n">
        <v>0</v>
      </c>
      <c r="AX187" s="267" t="n">
        <v>26</v>
      </c>
      <c r="AY187" s="267" t="n">
        <v>66</v>
      </c>
      <c r="AZ187" s="267" t="n">
        <v>66</v>
      </c>
      <c r="BA187" s="267" t="n">
        <v>66</v>
      </c>
      <c r="BB187" s="267" t="n">
        <v>149</v>
      </c>
      <c r="BC187" s="302" t="n">
        <v>179</v>
      </c>
      <c r="BD187" s="269">
        <f>BC187</f>
        <v/>
      </c>
      <c r="BE187" s="269" t="n"/>
      <c r="BF187" s="269" t="n"/>
      <c r="BG187" s="313">
        <f>(BD187*AL187)*1.03</f>
        <v/>
      </c>
      <c r="BH187" s="236" t="n"/>
      <c r="BI187" s="241" t="inlineStr">
        <is>
          <t>x</t>
        </is>
      </c>
      <c r="BJ187" s="236" t="n"/>
      <c r="BK187" s="241" t="n"/>
      <c r="BL187" s="236" t="n"/>
      <c r="BM187" s="313">
        <f>(BN187*AL187)*1.03</f>
        <v/>
      </c>
      <c r="BN187" s="236">
        <f>BO187+BQ187</f>
        <v/>
      </c>
      <c r="BO187" s="236" t="n">
        <v>194</v>
      </c>
      <c r="BP187" s="15" t="n"/>
      <c r="BQ187" s="15" t="n"/>
      <c r="BR187" s="15" t="n"/>
      <c r="BS187" s="15" t="n"/>
      <c r="BT187" s="236" t="n"/>
      <c r="BU187" s="236" t="inlineStr">
        <is>
          <t>x</t>
        </is>
      </c>
      <c r="BV187" s="241" t="n"/>
    </row>
    <row customFormat="1" customHeight="1" ht="15" r="188" s="15">
      <c r="A188" s="322" t="inlineStr">
        <is>
          <t>K170751605-1010103663-LUCIUS</t>
        </is>
      </c>
      <c r="B188" s="298" t="inlineStr">
        <is>
          <t>K170751605</t>
        </is>
      </c>
      <c r="C188" s="298" t="inlineStr">
        <is>
          <t>K170751605</t>
        </is>
      </c>
      <c r="D188" s="298" t="n"/>
      <c r="E188" s="250" t="inlineStr">
        <is>
          <t>K170751605</t>
        </is>
      </c>
      <c r="F188" s="250" t="inlineStr">
        <is>
          <t>K170751605</t>
        </is>
      </c>
      <c r="G188" s="250" t="inlineStr">
        <is>
          <t>K170751605</t>
        </is>
      </c>
      <c r="H188" s="300" t="e">
        <v>#N/A</v>
      </c>
      <c r="I188" s="300" t="e">
        <v>#N/A</v>
      </c>
      <c r="J188" s="300" t="e">
        <v>#N/A</v>
      </c>
      <c r="K188" s="284" t="n">
        <v>1010103663</v>
      </c>
      <c r="L188" s="250" t="n">
        <v>1010103663</v>
      </c>
      <c r="M188" s="230" t="n">
        <v>1010103663</v>
      </c>
      <c r="N188" s="230" t="n">
        <v>1010103663</v>
      </c>
      <c r="O188" s="230" t="n">
        <v>1010103663</v>
      </c>
      <c r="P188" s="230" t="n">
        <v>1010103663</v>
      </c>
      <c r="Q188" s="301" t="e">
        <v>#N/A</v>
      </c>
      <c r="R188" s="301" t="e">
        <v>#N/A</v>
      </c>
      <c r="S188" s="301" t="e">
        <v>#N/A</v>
      </c>
      <c r="T188" s="284" t="n">
        <v>1010103663</v>
      </c>
      <c r="U188" s="95" t="n"/>
      <c r="V188" s="95" t="n"/>
      <c r="W188" s="285" t="inlineStr">
        <is>
          <t>LUCIUS</t>
        </is>
      </c>
      <c r="X188" s="285" t="inlineStr">
        <is>
          <t>VINTAGE TINT MARBLE UNPICKED HEM</t>
        </is>
      </c>
      <c r="Y188" s="298" t="inlineStr">
        <is>
          <t>ORTA</t>
        </is>
      </c>
      <c r="Z188" s="298" t="inlineStr">
        <is>
          <t>9560A</t>
        </is>
      </c>
      <c r="AA188" s="272" t="n"/>
      <c r="AB188" s="286" t="inlineStr">
        <is>
          <t>SEASONAL MAIN</t>
        </is>
      </c>
      <c r="AC188" s="285" t="n">
        <v>1</v>
      </c>
      <c r="AD188" s="285" t="inlineStr">
        <is>
          <t>JEANS</t>
        </is>
      </c>
      <c r="AE188" s="287" t="inlineStr">
        <is>
          <t>MEN</t>
        </is>
      </c>
      <c r="AF188" s="286" t="inlineStr">
        <is>
          <t>ARTLAB</t>
        </is>
      </c>
      <c r="AG188" s="286" t="inlineStr">
        <is>
          <t>INTERWASHING</t>
        </is>
      </c>
      <c r="AH188" s="286" t="n"/>
      <c r="AI188" s="288" t="inlineStr">
        <is>
          <t>5,35 / 150</t>
        </is>
      </c>
      <c r="AJ188" s="289" t="n"/>
      <c r="AK188" s="290" t="inlineStr">
        <is>
          <t>6-8 wks</t>
        </is>
      </c>
      <c r="AL188" s="286" t="n">
        <v>1.38</v>
      </c>
      <c r="AM188" s="291" t="n"/>
      <c r="AN188" s="292" t="n">
        <v>150</v>
      </c>
      <c r="AO188" s="291" t="n"/>
      <c r="AP188" s="292" t="n">
        <v>150</v>
      </c>
      <c r="AQ188" s="291" t="n"/>
      <c r="AR188" s="291" t="n"/>
      <c r="AS188" s="291" t="n">
        <v>0</v>
      </c>
      <c r="AT188" s="291" t="n">
        <v>0</v>
      </c>
      <c r="AU188" s="292" t="inlineStr">
        <is>
          <t>wait</t>
        </is>
      </c>
      <c r="AV188" s="291" t="n">
        <v>0</v>
      </c>
      <c r="AW188" s="291" t="inlineStr">
        <is>
          <t>wait</t>
        </is>
      </c>
      <c r="AX188" s="291" t="n">
        <v>0</v>
      </c>
      <c r="AY188" s="291" t="n">
        <v>0</v>
      </c>
      <c r="AZ188" s="291" t="n">
        <v>0</v>
      </c>
      <c r="BA188" s="291" t="n">
        <v>0</v>
      </c>
      <c r="BB188" s="291" t="n">
        <v>15</v>
      </c>
      <c r="BC188" s="293" t="n">
        <v>15</v>
      </c>
      <c r="BD188" s="293" t="n">
        <v>0</v>
      </c>
      <c r="BE188" s="269" t="n"/>
      <c r="BF188" s="269" t="inlineStr">
        <is>
          <t>cx</t>
        </is>
      </c>
      <c r="BG188" s="313">
        <f>(BD188*AL188)*1.03</f>
        <v/>
      </c>
      <c r="BH188" s="236" t="n"/>
      <c r="BI188" s="241" t="inlineStr">
        <is>
          <t>x</t>
        </is>
      </c>
      <c r="BJ188" s="236" t="n"/>
      <c r="BK188" s="241" t="n"/>
      <c r="BL188" s="236" t="n"/>
      <c r="BM188" s="313">
        <f>(BN188*AL188)*1.03</f>
        <v/>
      </c>
      <c r="BN188" s="236">
        <f>BO188+BQ188</f>
        <v/>
      </c>
      <c r="BO188" s="236" t="n">
        <v>0</v>
      </c>
      <c r="BP188" s="15" t="n"/>
      <c r="BQ188" s="15" t="n"/>
      <c r="BR188" s="15" t="n"/>
      <c r="BS188" s="15" t="n"/>
      <c r="BT188" s="15" t="n"/>
      <c r="BU188" s="236" t="inlineStr">
        <is>
          <t>x</t>
        </is>
      </c>
      <c r="BV188" s="241" t="n"/>
    </row>
    <row customFormat="1" customHeight="1" ht="15" r="189" s="15">
      <c r="A189" s="322" t="inlineStr">
        <is>
          <t>K170751803-1010103668-THOR</t>
        </is>
      </c>
      <c r="B189" s="298" t="inlineStr">
        <is>
          <t>K170751803</t>
        </is>
      </c>
      <c r="C189" s="298" t="inlineStr">
        <is>
          <t>K170751803</t>
        </is>
      </c>
      <c r="D189" s="298" t="n"/>
      <c r="E189" s="298" t="inlineStr">
        <is>
          <t>K170751803</t>
        </is>
      </c>
      <c r="F189" s="298" t="inlineStr">
        <is>
          <t>K170751803</t>
        </is>
      </c>
      <c r="G189" s="298" t="inlineStr">
        <is>
          <t>K170751803</t>
        </is>
      </c>
      <c r="H189" s="298" t="inlineStr">
        <is>
          <t>K170751803</t>
        </is>
      </c>
      <c r="I189" s="298" t="e">
        <v>#N/A</v>
      </c>
      <c r="J189" s="298" t="e">
        <v>#N/A</v>
      </c>
      <c r="K189" s="284" t="n">
        <v>1010103668</v>
      </c>
      <c r="L189" s="298" t="n">
        <v>1010103668</v>
      </c>
      <c r="M189" s="284" t="n">
        <v>1010103668</v>
      </c>
      <c r="N189" s="284" t="n">
        <v>1010103668</v>
      </c>
      <c r="O189" s="284" t="n">
        <v>1010103668</v>
      </c>
      <c r="P189" s="284" t="n">
        <v>1010103668</v>
      </c>
      <c r="Q189" s="284" t="n">
        <v>1010103668</v>
      </c>
      <c r="R189" s="284" t="e">
        <v>#N/A</v>
      </c>
      <c r="S189" s="284" t="e">
        <v>#N/A</v>
      </c>
      <c r="T189" s="284" t="n">
        <v>1010103668</v>
      </c>
      <c r="U189" s="95" t="n"/>
      <c r="V189" s="95" t="n"/>
      <c r="W189" s="285" t="inlineStr">
        <is>
          <t>THOR</t>
        </is>
      </c>
      <c r="X189" s="285" t="inlineStr">
        <is>
          <t>VINTAGE USED</t>
        </is>
      </c>
      <c r="Y189" s="272" t="inlineStr">
        <is>
          <t>ORTA</t>
        </is>
      </c>
      <c r="Z189" s="272" t="inlineStr">
        <is>
          <t>9560A</t>
        </is>
      </c>
      <c r="AA189" s="272" t="n"/>
      <c r="AB189" s="286" t="inlineStr">
        <is>
          <t>SEASONAL MAIN</t>
        </is>
      </c>
      <c r="AC189" s="285" t="n">
        <v>1</v>
      </c>
      <c r="AD189" s="285" t="inlineStr">
        <is>
          <t>JEANS</t>
        </is>
      </c>
      <c r="AE189" s="287" t="inlineStr">
        <is>
          <t>MEN</t>
        </is>
      </c>
      <c r="AF189" s="286" t="inlineStr">
        <is>
          <t>ARTLAB</t>
        </is>
      </c>
      <c r="AG189" s="286" t="inlineStr">
        <is>
          <t>INTERWASHING</t>
        </is>
      </c>
      <c r="AH189" s="286" t="n"/>
      <c r="AI189" s="288" t="inlineStr">
        <is>
          <t>5,35 / 150</t>
        </is>
      </c>
      <c r="AJ189" s="289" t="n"/>
      <c r="AK189" s="290" t="inlineStr">
        <is>
          <t>6-8 wks</t>
        </is>
      </c>
      <c r="AL189" s="286" t="n">
        <v>1.37</v>
      </c>
      <c r="AM189" s="291" t="n"/>
      <c r="AN189" s="292" t="inlineStr">
        <is>
          <t>wait</t>
        </is>
      </c>
      <c r="AO189" s="291" t="n"/>
      <c r="AP189" s="292" t="inlineStr">
        <is>
          <t>wait</t>
        </is>
      </c>
      <c r="AQ189" s="291" t="n"/>
      <c r="AR189" s="291" t="n">
        <v>0</v>
      </c>
      <c r="AS189" s="291" t="n">
        <v>0</v>
      </c>
      <c r="AT189" s="291" t="n">
        <v>0</v>
      </c>
      <c r="AU189" s="292" t="inlineStr">
        <is>
          <t>cx</t>
        </is>
      </c>
      <c r="AV189" s="291" t="n">
        <v>0</v>
      </c>
      <c r="AW189" s="291" t="inlineStr">
        <is>
          <t>cx</t>
        </is>
      </c>
      <c r="AX189" s="291" t="n">
        <v>0</v>
      </c>
      <c r="AY189" s="291" t="n">
        <v>0</v>
      </c>
      <c r="AZ189" s="291" t="n">
        <v>0</v>
      </c>
      <c r="BA189" s="291" t="n">
        <v>0</v>
      </c>
      <c r="BB189" s="291" t="n">
        <v>0</v>
      </c>
      <c r="BC189" s="293" t="n">
        <v>0</v>
      </c>
      <c r="BD189" s="293">
        <f>BC189</f>
        <v/>
      </c>
      <c r="BE189" s="269" t="n"/>
      <c r="BF189" s="269" t="inlineStr">
        <is>
          <t>cx</t>
        </is>
      </c>
      <c r="BG189" s="313" t="n"/>
      <c r="BH189" s="236" t="n"/>
      <c r="BI189" s="241" t="inlineStr">
        <is>
          <t>x</t>
        </is>
      </c>
      <c r="BJ189" s="236" t="n"/>
      <c r="BK189" s="241" t="n"/>
      <c r="BL189" s="236" t="n"/>
      <c r="BM189" s="313">
        <f>(BN189*AL189)*1.03</f>
        <v/>
      </c>
      <c r="BN189" s="236">
        <f>BO189+BQ189</f>
        <v/>
      </c>
      <c r="BO189" s="236" t="n">
        <v>0</v>
      </c>
      <c r="BP189" s="15" t="n"/>
      <c r="BQ189" s="15" t="n"/>
      <c r="BR189" s="15" t="n"/>
      <c r="BS189" s="15" t="n"/>
      <c r="BT189" s="15" t="n"/>
      <c r="BU189" s="236" t="inlineStr">
        <is>
          <t>x</t>
        </is>
      </c>
      <c r="BV189" s="241" t="n"/>
    </row>
    <row customFormat="1" customHeight="1" ht="15" r="190" s="15">
      <c r="A190" s="321" t="inlineStr">
        <is>
          <t>K170701403-2010102721-KIMBERLEY TWISTED</t>
        </is>
      </c>
      <c r="B190" s="250" t="inlineStr">
        <is>
          <t>K170701403</t>
        </is>
      </c>
      <c r="C190" s="250" t="inlineStr">
        <is>
          <t>K170701403</t>
        </is>
      </c>
      <c r="D190" s="250" t="n"/>
      <c r="E190" s="250" t="inlineStr">
        <is>
          <t>K170701403</t>
        </is>
      </c>
      <c r="F190" s="250" t="inlineStr">
        <is>
          <t>K170701403</t>
        </is>
      </c>
      <c r="G190" s="250" t="inlineStr">
        <is>
          <t>K170701403</t>
        </is>
      </c>
      <c r="H190" s="250" t="inlineStr">
        <is>
          <t>K170701403</t>
        </is>
      </c>
      <c r="I190" s="250" t="inlineStr">
        <is>
          <t>K170701403</t>
        </is>
      </c>
      <c r="J190" s="250" t="inlineStr">
        <is>
          <t>K170701403</t>
        </is>
      </c>
      <c r="K190" s="230" t="n">
        <v>2010102721</v>
      </c>
      <c r="L190" s="250" t="n">
        <v>2010102721</v>
      </c>
      <c r="M190" s="230" t="n">
        <v>2010102721</v>
      </c>
      <c r="N190" s="230" t="n">
        <v>2010102721</v>
      </c>
      <c r="O190" s="230" t="n">
        <v>2010102721</v>
      </c>
      <c r="P190" s="230" t="n">
        <v>2010102721</v>
      </c>
      <c r="Q190" s="230" t="n">
        <v>2010102721</v>
      </c>
      <c r="R190" s="230" t="n">
        <v>2010102721</v>
      </c>
      <c r="S190" s="230" t="n">
        <v>2010102721</v>
      </c>
      <c r="T190" s="230" t="n">
        <v>2010102721</v>
      </c>
      <c r="U190" s="237" t="inlineStr">
        <is>
          <t>Zalando</t>
        </is>
      </c>
      <c r="V190" s="237" t="n"/>
      <c r="W190" s="228" t="inlineStr">
        <is>
          <t>KIMBERLEY TWISTED</t>
        </is>
      </c>
      <c r="X190" s="228" t="inlineStr">
        <is>
          <t>PANEL VINTAGE</t>
        </is>
      </c>
      <c r="Y190" s="248" t="inlineStr">
        <is>
          <t>ORTA</t>
        </is>
      </c>
      <c r="Z190" s="248" t="inlineStr">
        <is>
          <t>9560A + 9006</t>
        </is>
      </c>
      <c r="AA190" s="218" t="n"/>
      <c r="AB190" s="226" t="inlineStr">
        <is>
          <t>SEASONAL MAIN</t>
        </is>
      </c>
      <c r="AC190" s="228" t="n">
        <v>2</v>
      </c>
      <c r="AD190" s="228" t="inlineStr">
        <is>
          <t>JEANS</t>
        </is>
      </c>
      <c r="AE190" s="238" t="inlineStr">
        <is>
          <t>WOMEN</t>
        </is>
      </c>
      <c r="AF190" s="239" t="inlineStr">
        <is>
          <t>ARTLAB</t>
        </is>
      </c>
      <c r="AG190" s="239" t="inlineStr">
        <is>
          <t>INTERWASHING</t>
        </is>
      </c>
      <c r="AH190" s="306" t="n"/>
      <c r="AI190" s="229" t="inlineStr">
        <is>
          <t>5,35 / 150</t>
        </is>
      </c>
      <c r="AJ190" s="257" t="n"/>
      <c r="AK190" s="240" t="inlineStr">
        <is>
          <t>6-8 wks</t>
        </is>
      </c>
      <c r="AL190" s="226" t="n">
        <v>1.16</v>
      </c>
      <c r="AM190" s="267" t="n">
        <v>40</v>
      </c>
      <c r="AN190" s="277" t="n">
        <v>200</v>
      </c>
      <c r="AO190" s="267" t="n">
        <v>65</v>
      </c>
      <c r="AP190" s="277" t="n">
        <v>250</v>
      </c>
      <c r="AQ190" s="267" t="n">
        <v>65</v>
      </c>
      <c r="AR190" s="267" t="n">
        <v>83</v>
      </c>
      <c r="AS190" s="267" t="n">
        <v>83</v>
      </c>
      <c r="AT190" s="267" t="n">
        <v>83</v>
      </c>
      <c r="AU190" s="277" t="n">
        <v>250</v>
      </c>
      <c r="AV190" s="267" t="n">
        <v>83</v>
      </c>
      <c r="AW190" s="267" t="n">
        <v>250</v>
      </c>
      <c r="AX190" s="267" t="n">
        <v>83</v>
      </c>
      <c r="AY190" s="267" t="n">
        <v>89</v>
      </c>
      <c r="AZ190" s="267" t="n">
        <v>94</v>
      </c>
      <c r="BA190" s="267" t="n">
        <v>94</v>
      </c>
      <c r="BB190" s="267" t="n">
        <v>133</v>
      </c>
      <c r="BC190" s="302" t="n">
        <v>173</v>
      </c>
      <c r="BD190" s="269">
        <f>BC190</f>
        <v/>
      </c>
      <c r="BE190" s="269" t="n"/>
      <c r="BF190" s="269" t="n"/>
      <c r="BG190" s="313">
        <f>(BD190*AL190)*1.03</f>
        <v/>
      </c>
      <c r="BH190" s="236" t="n"/>
      <c r="BI190" s="241" t="inlineStr">
        <is>
          <t>x</t>
        </is>
      </c>
      <c r="BJ190" s="236" t="n"/>
      <c r="BK190" s="241" t="n"/>
      <c r="BL190" s="236" t="inlineStr">
        <is>
          <t>200m 9006</t>
        </is>
      </c>
      <c r="BM190" s="313">
        <f>(BN190*AL190)*1.03</f>
        <v/>
      </c>
      <c r="BN190" s="236">
        <f>BO190+BQ190</f>
        <v/>
      </c>
      <c r="BO190" s="236" t="n">
        <v>173</v>
      </c>
      <c r="BP190" s="15" t="n"/>
      <c r="BQ190" s="15" t="n"/>
      <c r="BR190" s="15" t="n"/>
      <c r="BS190" s="15" t="n"/>
      <c r="BT190" s="236" t="n"/>
      <c r="BU190" s="236" t="inlineStr">
        <is>
          <t>x</t>
        </is>
      </c>
      <c r="BV190" s="241" t="n"/>
    </row>
    <row customFormat="1" customHeight="1" ht="15" r="191" s="15">
      <c r="A191" s="322" t="inlineStr">
        <is>
          <t>K170751701-1010103664-NIGEL TWISTED</t>
        </is>
      </c>
      <c r="B191" s="298" t="inlineStr">
        <is>
          <t>K170751701</t>
        </is>
      </c>
      <c r="C191" s="298" t="inlineStr">
        <is>
          <t>K170751701</t>
        </is>
      </c>
      <c r="D191" s="298" t="n"/>
      <c r="E191" s="250" t="inlineStr">
        <is>
          <t>K170751701</t>
        </is>
      </c>
      <c r="F191" s="250" t="inlineStr">
        <is>
          <t>K170751701</t>
        </is>
      </c>
      <c r="G191" s="250" t="inlineStr">
        <is>
          <t>K170751701</t>
        </is>
      </c>
      <c r="H191" s="300" t="e">
        <v>#N/A</v>
      </c>
      <c r="I191" s="300" t="e">
        <v>#N/A</v>
      </c>
      <c r="J191" s="300" t="e">
        <v>#N/A</v>
      </c>
      <c r="K191" s="284" t="n">
        <v>1010103664</v>
      </c>
      <c r="L191" s="250" t="n">
        <v>1010103664</v>
      </c>
      <c r="M191" s="230" t="n">
        <v>1010103664</v>
      </c>
      <c r="N191" s="230" t="n">
        <v>1010103664</v>
      </c>
      <c r="O191" s="230" t="n">
        <v>1010103664</v>
      </c>
      <c r="P191" s="230" t="n">
        <v>1010103664</v>
      </c>
      <c r="Q191" s="301" t="e">
        <v>#N/A</v>
      </c>
      <c r="R191" s="301" t="e">
        <v>#N/A</v>
      </c>
      <c r="S191" s="301" t="e">
        <v>#N/A</v>
      </c>
      <c r="T191" s="284" t="n">
        <v>1010103664</v>
      </c>
      <c r="U191" s="95" t="n"/>
      <c r="V191" s="95" t="n"/>
      <c r="W191" s="285" t="inlineStr">
        <is>
          <t>NIGEL TWISTED</t>
        </is>
      </c>
      <c r="X191" s="285" t="inlineStr">
        <is>
          <t>PANEL VINTAGE</t>
        </is>
      </c>
      <c r="Y191" s="272" t="inlineStr">
        <is>
          <t>ORTA</t>
        </is>
      </c>
      <c r="Z191" s="272" t="inlineStr">
        <is>
          <t>9560A + 9006</t>
        </is>
      </c>
      <c r="AA191" s="272" t="n"/>
      <c r="AB191" s="286" t="inlineStr">
        <is>
          <t>SEASONAL MAIN</t>
        </is>
      </c>
      <c r="AC191" s="285" t="n">
        <v>1</v>
      </c>
      <c r="AD191" s="285" t="inlineStr">
        <is>
          <t>JEANS</t>
        </is>
      </c>
      <c r="AE191" s="287" t="inlineStr">
        <is>
          <t>MEN</t>
        </is>
      </c>
      <c r="AF191" s="286" t="inlineStr">
        <is>
          <t>ARTLAB</t>
        </is>
      </c>
      <c r="AG191" s="286" t="inlineStr">
        <is>
          <t>INTERWASHING</t>
        </is>
      </c>
      <c r="AH191" s="286" t="n"/>
      <c r="AI191" s="288" t="inlineStr">
        <is>
          <t>5,35 / 150</t>
        </is>
      </c>
      <c r="AJ191" s="289" t="n"/>
      <c r="AK191" s="290" t="inlineStr">
        <is>
          <t>6-8 wks</t>
        </is>
      </c>
      <c r="AL191" s="286" t="n">
        <v>1.47</v>
      </c>
      <c r="AM191" s="291" t="n"/>
      <c r="AN191" s="292" t="n">
        <v>0</v>
      </c>
      <c r="AO191" s="291" t="n"/>
      <c r="AP191" s="292" t="n">
        <v>0</v>
      </c>
      <c r="AQ191" s="291" t="n"/>
      <c r="AR191" s="291" t="n"/>
      <c r="AS191" s="291" t="n">
        <v>0</v>
      </c>
      <c r="AT191" s="291" t="n">
        <v>0</v>
      </c>
      <c r="AU191" s="292" t="inlineStr">
        <is>
          <t>wait</t>
        </is>
      </c>
      <c r="AV191" s="291" t="n">
        <v>0</v>
      </c>
      <c r="AW191" s="291" t="inlineStr">
        <is>
          <t>wait</t>
        </is>
      </c>
      <c r="AX191" s="291" t="n">
        <v>0</v>
      </c>
      <c r="AY191" s="291" t="n">
        <v>0</v>
      </c>
      <c r="AZ191" s="291" t="n">
        <v>0</v>
      </c>
      <c r="BA191" s="291" t="n">
        <v>0</v>
      </c>
      <c r="BB191" s="291" t="n">
        <v>15</v>
      </c>
      <c r="BC191" s="293" t="n">
        <v>15</v>
      </c>
      <c r="BD191" s="293" t="n">
        <v>0</v>
      </c>
      <c r="BE191" s="269" t="n"/>
      <c r="BF191" s="269" t="inlineStr">
        <is>
          <t>cx</t>
        </is>
      </c>
      <c r="BG191" s="313">
        <f>(BD191*AL191)*1.03</f>
        <v/>
      </c>
      <c r="BH191" s="236" t="n"/>
      <c r="BI191" s="241" t="inlineStr">
        <is>
          <t>x</t>
        </is>
      </c>
      <c r="BJ191" s="236" t="n"/>
      <c r="BK191" s="241" t="n"/>
      <c r="BL191" s="236" t="inlineStr">
        <is>
          <t>200m 9006</t>
        </is>
      </c>
      <c r="BM191" s="313">
        <f>(BN191*AL191)*1.03</f>
        <v/>
      </c>
      <c r="BN191" s="236">
        <f>BO191+BQ191</f>
        <v/>
      </c>
      <c r="BO191" s="236" t="n">
        <v>0</v>
      </c>
      <c r="BP191" s="15" t="n"/>
      <c r="BQ191" s="15" t="n"/>
      <c r="BR191" s="15" t="n"/>
      <c r="BS191" s="15" t="n"/>
      <c r="BT191" s="15" t="n"/>
      <c r="BU191" s="236" t="inlineStr">
        <is>
          <t>x</t>
        </is>
      </c>
      <c r="BV191" s="241" t="n"/>
    </row>
    <row customFormat="1" customHeight="1" ht="15" r="192" s="15">
      <c r="A192" s="321" t="inlineStr">
        <is>
          <t>K170708030-2030300007-YETTA</t>
        </is>
      </c>
      <c r="B192" s="250" t="inlineStr">
        <is>
          <t>K170708030</t>
        </is>
      </c>
      <c r="C192" s="250" t="inlineStr">
        <is>
          <t>K170708030</t>
        </is>
      </c>
      <c r="D192" s="250" t="n"/>
      <c r="E192" s="250" t="inlineStr">
        <is>
          <t>K170708030</t>
        </is>
      </c>
      <c r="F192" s="250" t="inlineStr">
        <is>
          <t>K170708030</t>
        </is>
      </c>
      <c r="G192" s="250" t="inlineStr">
        <is>
          <t>K170708030</t>
        </is>
      </c>
      <c r="H192" s="250" t="inlineStr">
        <is>
          <t>K170708030</t>
        </is>
      </c>
      <c r="I192" s="250" t="inlineStr">
        <is>
          <t>K170708030</t>
        </is>
      </c>
      <c r="J192" s="250" t="inlineStr">
        <is>
          <t>K170708030</t>
        </is>
      </c>
      <c r="K192" s="230" t="n">
        <v>2030300007</v>
      </c>
      <c r="L192" s="250" t="n">
        <v>2030300007</v>
      </c>
      <c r="M192" s="230" t="n">
        <v>2030300007</v>
      </c>
      <c r="N192" s="230" t="n">
        <v>2030300007</v>
      </c>
      <c r="O192" s="230" t="n">
        <v>2030300007</v>
      </c>
      <c r="P192" s="230" t="n">
        <v>2030300007</v>
      </c>
      <c r="Q192" s="230" t="n">
        <v>2030300007</v>
      </c>
      <c r="R192" s="230" t="n">
        <v>2030300007</v>
      </c>
      <c r="S192" s="230" t="n">
        <v>2030300007</v>
      </c>
      <c r="T192" s="230" t="n">
        <v>2030300007</v>
      </c>
      <c r="U192" s="237" t="inlineStr">
        <is>
          <t>Zalando, SB</t>
        </is>
      </c>
      <c r="V192" s="237" t="n"/>
      <c r="W192" s="228" t="inlineStr">
        <is>
          <t>YETTA</t>
        </is>
      </c>
      <c r="X192" s="228" t="inlineStr">
        <is>
          <t>DARK</t>
        </is>
      </c>
      <c r="Y192" s="248" t="inlineStr">
        <is>
          <t>ORTA</t>
        </is>
      </c>
      <c r="Z192" s="248" t="inlineStr">
        <is>
          <t xml:space="preserve">9569A-43 </t>
        </is>
      </c>
      <c r="AA192" s="248" t="n">
        <v>8303</v>
      </c>
      <c r="AB192" s="226" t="inlineStr">
        <is>
          <t>-</t>
        </is>
      </c>
      <c r="AC192" s="228" t="n">
        <v>1</v>
      </c>
      <c r="AD192" s="228" t="inlineStr">
        <is>
          <t>SKIRT</t>
        </is>
      </c>
      <c r="AE192" s="238" t="inlineStr">
        <is>
          <t>WOMEN</t>
        </is>
      </c>
      <c r="AF192" s="239" t="inlineStr">
        <is>
          <t>ARTLAB</t>
        </is>
      </c>
      <c r="AG192" s="239" t="inlineStr">
        <is>
          <t>INTERWASHING</t>
        </is>
      </c>
      <c r="AH192" s="306" t="n"/>
      <c r="AI192" s="229" t="inlineStr">
        <is>
          <t>5,15 / 152</t>
        </is>
      </c>
      <c r="AJ192" s="257" t="n"/>
      <c r="AK192" s="240" t="inlineStr">
        <is>
          <t>6-8 wks</t>
        </is>
      </c>
      <c r="AL192" s="226" t="n">
        <v>1.46</v>
      </c>
      <c r="AM192" s="267" t="n">
        <v>134</v>
      </c>
      <c r="AN192" s="277" t="n">
        <v>600</v>
      </c>
      <c r="AO192" s="267" t="n">
        <v>162</v>
      </c>
      <c r="AP192" s="277" t="n">
        <v>600</v>
      </c>
      <c r="AQ192" s="267" t="n">
        <v>169</v>
      </c>
      <c r="AR192" s="267" t="n">
        <v>176</v>
      </c>
      <c r="AS192" s="267" t="n">
        <v>176</v>
      </c>
      <c r="AT192" s="267" t="n">
        <v>229</v>
      </c>
      <c r="AU192" s="277" t="n">
        <v>600</v>
      </c>
      <c r="AV192" s="267" t="n">
        <v>249</v>
      </c>
      <c r="AW192" s="267" t="n">
        <v>500</v>
      </c>
      <c r="AX192" s="267" t="n">
        <v>258</v>
      </c>
      <c r="AY192" s="267" t="n">
        <v>275</v>
      </c>
      <c r="AZ192" s="267" t="n">
        <v>296</v>
      </c>
      <c r="BA192" s="267" t="n">
        <v>289</v>
      </c>
      <c r="BB192" s="267" t="n">
        <v>347</v>
      </c>
      <c r="BC192" s="302" t="n">
        <v>447</v>
      </c>
      <c r="BD192" s="269">
        <f>BC192</f>
        <v/>
      </c>
      <c r="BE192" s="269" t="n"/>
      <c r="BF192" s="269" t="n"/>
      <c r="BG192" s="313">
        <f>(BD192*AL192)*1.03</f>
        <v/>
      </c>
      <c r="BH192" s="236" t="n">
        <v>250</v>
      </c>
      <c r="BI192" s="241" t="inlineStr">
        <is>
          <t>x</t>
        </is>
      </c>
      <c r="BJ192" s="236" t="n"/>
      <c r="BK192" s="241" t="inlineStr">
        <is>
          <t>Stock Artlab</t>
        </is>
      </c>
      <c r="BL192" s="319" t="inlineStr">
        <is>
          <t>tagg on to running order Orta</t>
        </is>
      </c>
      <c r="BM192" s="313">
        <f>(BN192*AL192)*1.03</f>
        <v/>
      </c>
      <c r="BN192" s="236">
        <f>BO192+BQ192</f>
        <v/>
      </c>
      <c r="BO192" s="236" t="n">
        <v>447</v>
      </c>
      <c r="BP192" s="15" t="n"/>
      <c r="BQ192" s="15" t="n"/>
      <c r="BR192" s="15" t="n"/>
      <c r="BS192" s="15" t="n"/>
      <c r="BT192" s="236" t="n"/>
      <c r="BU192" s="236" t="n">
        <v>760</v>
      </c>
      <c r="BV192" s="241" t="n">
        <v>42817</v>
      </c>
    </row>
    <row customFormat="1" customHeight="1" ht="15" r="193" s="15">
      <c r="A193" s="321" t="inlineStr">
        <is>
          <t>K170702040-2050300170-ERIC</t>
        </is>
      </c>
      <c r="B193" s="250" t="inlineStr">
        <is>
          <t>K170702040</t>
        </is>
      </c>
      <c r="C193" s="314" t="inlineStr">
        <is>
          <t>K170102002</t>
        </is>
      </c>
      <c r="D193" s="250" t="n"/>
      <c r="E193" s="300" t="e">
        <v>#N/A</v>
      </c>
      <c r="F193" s="300" t="e">
        <v>#N/A</v>
      </c>
      <c r="G193" s="300" t="e">
        <v>#N/A</v>
      </c>
      <c r="H193" s="300" t="e">
        <v>#N/A</v>
      </c>
      <c r="I193" s="300" t="e">
        <v>#N/A</v>
      </c>
      <c r="J193" s="300" t="e">
        <v>#N/A</v>
      </c>
      <c r="K193" s="230" t="n">
        <v>2050300170</v>
      </c>
      <c r="L193" s="250" t="n">
        <v>2050300170</v>
      </c>
      <c r="M193" s="230" t="n">
        <v>2050300170</v>
      </c>
      <c r="N193" s="230" t="n">
        <v>2050300170</v>
      </c>
      <c r="O193" s="230" t="n">
        <v>2050300170</v>
      </c>
      <c r="P193" s="230" t="n">
        <v>2050300170</v>
      </c>
      <c r="Q193" s="301" t="e">
        <v>#N/A</v>
      </c>
      <c r="R193" s="301" t="e">
        <v>#N/A</v>
      </c>
      <c r="S193" s="301" t="e">
        <v>#N/A</v>
      </c>
      <c r="T193" s="230" t="n">
        <v>2050300170</v>
      </c>
      <c r="U193" s="237" t="n"/>
      <c r="V193" s="237" t="inlineStr">
        <is>
          <t>C/O SS17</t>
        </is>
      </c>
      <c r="W193" s="228" t="inlineStr">
        <is>
          <t>ERIC</t>
        </is>
      </c>
      <c r="X193" s="228" t="inlineStr">
        <is>
          <t>MID MARBLE</t>
        </is>
      </c>
      <c r="Y193" s="250" t="inlineStr">
        <is>
          <t>ORTA</t>
        </is>
      </c>
      <c r="Z193" s="250" t="inlineStr">
        <is>
          <t xml:space="preserve">9569A-43 </t>
        </is>
      </c>
      <c r="AA193" s="248" t="n">
        <v>8303</v>
      </c>
      <c r="AB193" s="226" t="inlineStr">
        <is>
          <t>ROYAL CORE</t>
        </is>
      </c>
      <c r="AC193" s="228" t="inlineStr">
        <is>
          <t>Core</t>
        </is>
      </c>
      <c r="AD193" s="228" t="inlineStr">
        <is>
          <t>JACKET</t>
        </is>
      </c>
      <c r="AE193" s="238" t="inlineStr">
        <is>
          <t>WOMEN</t>
        </is>
      </c>
      <c r="AF193" s="239" t="inlineStr">
        <is>
          <t>ARTLAB</t>
        </is>
      </c>
      <c r="AG193" s="239" t="inlineStr">
        <is>
          <t>INTERWASHING</t>
        </is>
      </c>
      <c r="AH193" s="306" t="n"/>
      <c r="AI193" s="229" t="inlineStr">
        <is>
          <t>5,15 / 152</t>
        </is>
      </c>
      <c r="AJ193" s="257" t="n"/>
      <c r="AK193" s="240" t="inlineStr">
        <is>
          <t>6-8 wks</t>
        </is>
      </c>
      <c r="AL193" s="226" t="n">
        <v>1.48</v>
      </c>
      <c r="AM193" s="267" t="n"/>
      <c r="AN193" s="277" t="inlineStr">
        <is>
          <t>check stock</t>
        </is>
      </c>
      <c r="AO193" s="267" t="n"/>
      <c r="AP193" s="277" t="inlineStr">
        <is>
          <t>check stock</t>
        </is>
      </c>
      <c r="AQ193" s="267" t="n"/>
      <c r="AR193" s="267" t="n"/>
      <c r="AS193" s="267" t="n">
        <v>0</v>
      </c>
      <c r="AT193" s="267" t="n">
        <v>0</v>
      </c>
      <c r="AU193" s="277" t="n">
        <v>0</v>
      </c>
      <c r="AV193" s="267" t="n">
        <v>14</v>
      </c>
      <c r="AW193" s="267" t="n">
        <v>0</v>
      </c>
      <c r="AX193" s="267" t="n">
        <v>14</v>
      </c>
      <c r="AY193" s="267" t="n">
        <v>28</v>
      </c>
      <c r="AZ193" s="267" t="n">
        <v>28</v>
      </c>
      <c r="BA193" s="267" t="n">
        <v>28</v>
      </c>
      <c r="BB193" s="267" t="n">
        <v>55</v>
      </c>
      <c r="BC193" s="302" t="n">
        <v>55</v>
      </c>
      <c r="BD193" s="269">
        <f>BC193</f>
        <v/>
      </c>
      <c r="BE193" s="269" t="n">
        <v>48</v>
      </c>
      <c r="BF193" s="269" t="inlineStr">
        <is>
          <t>check stock</t>
        </is>
      </c>
      <c r="BG193" s="313">
        <f>(BD193*AL193)*1.03</f>
        <v/>
      </c>
      <c r="BH193" s="236" t="n"/>
      <c r="BI193" s="241" t="n">
        <v>42807</v>
      </c>
      <c r="BJ193" s="236" t="n">
        <v>600</v>
      </c>
      <c r="BK193" s="241" t="inlineStr">
        <is>
          <t>Stock Orta</t>
        </is>
      </c>
      <c r="BL193" s="236" t="inlineStr">
        <is>
          <t>tagg on to running order Orta</t>
        </is>
      </c>
      <c r="BM193" s="313">
        <f>(BN193*AL193)*1.03</f>
        <v/>
      </c>
      <c r="BN193" s="236">
        <f>BO193+BQ193</f>
        <v/>
      </c>
      <c r="BO193" s="236" t="n">
        <v>0</v>
      </c>
      <c r="BP193" s="15" t="n"/>
      <c r="BQ193" s="15" t="n"/>
      <c r="BR193" s="15" t="n"/>
      <c r="BS193" s="15" t="n"/>
      <c r="BT193" s="15" t="n"/>
      <c r="BU193" s="236" t="inlineStr">
        <is>
          <t>x</t>
        </is>
      </c>
      <c r="BV193" s="241" t="n"/>
    </row>
    <row customFormat="1" customHeight="1" ht="15" r="194" s="15">
      <c r="A194" s="321" t="inlineStr">
        <is>
          <t>K170752050-1050300145-ERIC</t>
        </is>
      </c>
      <c r="B194" s="250" t="inlineStr">
        <is>
          <t>K170752050</t>
        </is>
      </c>
      <c r="C194" s="314" t="inlineStr">
        <is>
          <t>K170152002</t>
        </is>
      </c>
      <c r="D194" s="250" t="n"/>
      <c r="E194" s="300" t="e">
        <v>#N/A</v>
      </c>
      <c r="F194" s="300" t="e">
        <v>#N/A</v>
      </c>
      <c r="G194" s="300" t="e">
        <v>#N/A</v>
      </c>
      <c r="H194" s="300" t="e">
        <v>#N/A</v>
      </c>
      <c r="I194" s="300" t="e">
        <v>#N/A</v>
      </c>
      <c r="J194" s="300" t="e">
        <v>#N/A</v>
      </c>
      <c r="K194" s="230" t="n">
        <v>1050300145</v>
      </c>
      <c r="L194" s="250" t="n">
        <v>1050300145</v>
      </c>
      <c r="M194" s="230" t="n">
        <v>1050300145</v>
      </c>
      <c r="N194" s="230" t="n">
        <v>1050300145</v>
      </c>
      <c r="O194" s="230" t="n">
        <v>1050300145</v>
      </c>
      <c r="P194" s="230" t="n">
        <v>1050300145</v>
      </c>
      <c r="Q194" s="301" t="e">
        <v>#N/A</v>
      </c>
      <c r="R194" s="301" t="e">
        <v>#N/A</v>
      </c>
      <c r="S194" s="301" t="e">
        <v>#N/A</v>
      </c>
      <c r="T194" s="230" t="n">
        <v>1050300145</v>
      </c>
      <c r="U194" s="237" t="n"/>
      <c r="V194" s="237" t="inlineStr">
        <is>
          <t>C/O SS17</t>
        </is>
      </c>
      <c r="W194" s="237" t="inlineStr">
        <is>
          <t>ERIC</t>
        </is>
      </c>
      <c r="X194" s="228" t="inlineStr">
        <is>
          <t>MID MARBLE</t>
        </is>
      </c>
      <c r="Y194" s="248" t="inlineStr">
        <is>
          <t>ORTA</t>
        </is>
      </c>
      <c r="Z194" s="250" t="inlineStr">
        <is>
          <t xml:space="preserve">9569A-43 </t>
        </is>
      </c>
      <c r="AA194" s="248" t="n">
        <v>8303</v>
      </c>
      <c r="AB194" s="247" t="inlineStr">
        <is>
          <t>ROYAL CORE</t>
        </is>
      </c>
      <c r="AC194" s="228" t="inlineStr">
        <is>
          <t>Core</t>
        </is>
      </c>
      <c r="AD194" s="237" t="inlineStr">
        <is>
          <t>JACKET</t>
        </is>
      </c>
      <c r="AE194" s="238" t="inlineStr">
        <is>
          <t>MEN</t>
        </is>
      </c>
      <c r="AF194" s="242" t="inlineStr">
        <is>
          <t>ARTLAB</t>
        </is>
      </c>
      <c r="AG194" s="242" t="inlineStr">
        <is>
          <t>INTERWASHING</t>
        </is>
      </c>
      <c r="AH194" s="246" t="n"/>
      <c r="AI194" s="229" t="inlineStr">
        <is>
          <t>5,15 / 152</t>
        </is>
      </c>
      <c r="AJ194" s="257" t="n"/>
      <c r="AK194" s="240" t="inlineStr">
        <is>
          <t>6-8 wks</t>
        </is>
      </c>
      <c r="AL194" s="226" t="n">
        <v>1.48</v>
      </c>
      <c r="AM194" s="267" t="n"/>
      <c r="AN194" s="277" t="inlineStr">
        <is>
          <t>check stock</t>
        </is>
      </c>
      <c r="AO194" s="267" t="n"/>
      <c r="AP194" s="277" t="inlineStr">
        <is>
          <t>check stock</t>
        </is>
      </c>
      <c r="AQ194" s="267" t="n"/>
      <c r="AR194" s="267" t="n"/>
      <c r="AS194" s="267" t="n">
        <v>0</v>
      </c>
      <c r="AT194" s="267" t="n">
        <v>0</v>
      </c>
      <c r="AU194" s="277" t="n">
        <v>0</v>
      </c>
      <c r="AV194" s="267" t="n">
        <v>0</v>
      </c>
      <c r="AW194" s="267" t="n">
        <v>0</v>
      </c>
      <c r="AX194" s="267" t="n">
        <v>0</v>
      </c>
      <c r="AY194" s="267" t="n">
        <v>0</v>
      </c>
      <c r="AZ194" s="267" t="n">
        <v>0</v>
      </c>
      <c r="BA194" s="267" t="n">
        <v>0</v>
      </c>
      <c r="BB194" s="267" t="n">
        <v>0</v>
      </c>
      <c r="BC194" s="302" t="n">
        <v>0</v>
      </c>
      <c r="BD194" s="269">
        <f>BC194</f>
        <v/>
      </c>
      <c r="BE194" s="269" t="n">
        <v>56</v>
      </c>
      <c r="BF194" s="269" t="inlineStr">
        <is>
          <t>check stock</t>
        </is>
      </c>
      <c r="BG194" s="313">
        <f>(BD194*AL194)*1.03</f>
        <v/>
      </c>
      <c r="BH194" s="236" t="n"/>
      <c r="BI194" s="236" t="inlineStr">
        <is>
          <t>x</t>
        </is>
      </c>
      <c r="BJ194" s="236" t="n"/>
      <c r="BK194" s="236" t="n"/>
      <c r="BL194" s="236" t="inlineStr">
        <is>
          <t>tagg on to running order Orta</t>
        </is>
      </c>
      <c r="BM194" s="313">
        <f>(BN194*AL194)*1.03</f>
        <v/>
      </c>
      <c r="BN194" s="236">
        <f>BO194+BQ194</f>
        <v/>
      </c>
      <c r="BO194" s="236" t="n">
        <v>0</v>
      </c>
      <c r="BP194" s="15" t="n"/>
      <c r="BQ194" s="15" t="n"/>
      <c r="BR194" s="15" t="n"/>
      <c r="BS194" s="15" t="n"/>
      <c r="BT194" s="15" t="n"/>
      <c r="BU194" s="236" t="inlineStr">
        <is>
          <t>x</t>
        </is>
      </c>
      <c r="BV194" s="236" t="n"/>
    </row>
    <row customFormat="1" customHeight="1" ht="15" r="195" s="15">
      <c r="A195" s="321" t="inlineStr">
        <is>
          <t>K170701301-2010102715-DIDO</t>
        </is>
      </c>
      <c r="B195" s="250" t="inlineStr">
        <is>
          <t>K170701301</t>
        </is>
      </c>
      <c r="C195" s="250" t="inlineStr">
        <is>
          <t>K170701301</t>
        </is>
      </c>
      <c r="D195" s="250" t="n"/>
      <c r="E195" s="250" t="inlineStr">
        <is>
          <t>K170701301</t>
        </is>
      </c>
      <c r="F195" s="250" t="inlineStr">
        <is>
          <t>K170701301</t>
        </is>
      </c>
      <c r="G195" s="250" t="inlineStr">
        <is>
          <t>K170701301</t>
        </is>
      </c>
      <c r="H195" s="250" t="inlineStr">
        <is>
          <t>K170701301</t>
        </is>
      </c>
      <c r="I195" s="250" t="inlineStr">
        <is>
          <t>K170701301</t>
        </is>
      </c>
      <c r="J195" s="300" t="e">
        <v>#N/A</v>
      </c>
      <c r="K195" s="230" t="n">
        <v>2010102715</v>
      </c>
      <c r="L195" s="250" t="n">
        <v>2010102715</v>
      </c>
      <c r="M195" s="230" t="n">
        <v>2010102715</v>
      </c>
      <c r="N195" s="230" t="n">
        <v>2010102715</v>
      </c>
      <c r="O195" s="230" t="n">
        <v>2010102715</v>
      </c>
      <c r="P195" s="230" t="n">
        <v>2010102715</v>
      </c>
      <c r="Q195" s="230" t="n">
        <v>2010102715</v>
      </c>
      <c r="R195" s="230" t="n">
        <v>2010102715</v>
      </c>
      <c r="S195" s="301" t="e">
        <v>#N/A</v>
      </c>
      <c r="T195" s="230" t="n">
        <v>2010102715</v>
      </c>
      <c r="U195" s="237" t="n"/>
      <c r="V195" s="237" t="n"/>
      <c r="W195" s="228" t="inlineStr">
        <is>
          <t>DIDO</t>
        </is>
      </c>
      <c r="X195" s="228" t="inlineStr">
        <is>
          <t>VEGGIE WARP 3D</t>
        </is>
      </c>
      <c r="Y195" s="250" t="inlineStr">
        <is>
          <t>ORTA</t>
        </is>
      </c>
      <c r="Z195" s="250" t="inlineStr">
        <is>
          <t>9573A-37 Veggie Warp Stretch</t>
        </is>
      </c>
      <c r="AA195" s="250" t="n">
        <v>8354</v>
      </c>
      <c r="AB195" s="226" t="inlineStr">
        <is>
          <t>SEASONAL MAIN</t>
        </is>
      </c>
      <c r="AC195" s="228" t="n">
        <v>2</v>
      </c>
      <c r="AD195" s="228" t="inlineStr">
        <is>
          <t>JEANS</t>
        </is>
      </c>
      <c r="AE195" s="238" t="inlineStr">
        <is>
          <t>WOMEN</t>
        </is>
      </c>
      <c r="AF195" s="239" t="inlineStr">
        <is>
          <t>ARTLAB</t>
        </is>
      </c>
      <c r="AG195" s="239" t="inlineStr">
        <is>
          <t>INTERWASHING</t>
        </is>
      </c>
      <c r="AH195" s="306" t="n"/>
      <c r="AI195" s="229" t="inlineStr">
        <is>
          <t>5,75 / 150</t>
        </is>
      </c>
      <c r="AJ195" s="257" t="n">
        <v>5000</v>
      </c>
      <c r="AK195" s="240" t="inlineStr">
        <is>
          <t>6-8 wks</t>
        </is>
      </c>
      <c r="AL195" s="226" t="n">
        <v>1.24</v>
      </c>
      <c r="AM195" s="267" t="n"/>
      <c r="AN195" s="277" t="n">
        <v>300</v>
      </c>
      <c r="AO195" s="267" t="n"/>
      <c r="AP195" s="277" t="n">
        <v>300</v>
      </c>
      <c r="AQ195" s="267" t="n">
        <v>33</v>
      </c>
      <c r="AR195" s="267" t="n">
        <v>44</v>
      </c>
      <c r="AS195" s="267" t="n">
        <v>44</v>
      </c>
      <c r="AT195" s="267" t="n">
        <v>85</v>
      </c>
      <c r="AU195" s="277" t="n">
        <v>250</v>
      </c>
      <c r="AV195" s="267" t="n">
        <v>153</v>
      </c>
      <c r="AW195" s="267" t="n">
        <v>300</v>
      </c>
      <c r="AX195" s="267" t="n">
        <v>187</v>
      </c>
      <c r="AY195" s="267" t="n">
        <v>216</v>
      </c>
      <c r="AZ195" s="267" t="n">
        <v>290</v>
      </c>
      <c r="BA195" s="267" t="n">
        <v>290</v>
      </c>
      <c r="BB195" s="267" t="n">
        <v>341</v>
      </c>
      <c r="BC195" s="302" t="n">
        <v>391</v>
      </c>
      <c r="BD195" s="269">
        <f>BC195</f>
        <v/>
      </c>
      <c r="BE195" s="269" t="n"/>
      <c r="BF195" s="269" t="n"/>
      <c r="BG195" s="313">
        <f>(BD195*AL195)*1.03</f>
        <v/>
      </c>
      <c r="BH195" s="236" t="n">
        <v>550</v>
      </c>
      <c r="BI195" s="241" t="inlineStr">
        <is>
          <t>x</t>
        </is>
      </c>
      <c r="BJ195" s="236" t="n"/>
      <c r="BK195" s="241" t="inlineStr">
        <is>
          <t>Stock Artlab</t>
        </is>
      </c>
      <c r="BL195" s="236" t="n"/>
      <c r="BM195" s="313">
        <f>(BN195*AL195)*1.03</f>
        <v/>
      </c>
      <c r="BN195" s="236">
        <f>BO195+BQ195</f>
        <v/>
      </c>
      <c r="BO195" s="236" t="n">
        <v>394</v>
      </c>
      <c r="BP195" s="15" t="n"/>
      <c r="BQ195" s="15" t="n"/>
      <c r="BR195" s="15" t="n"/>
      <c r="BS195" s="15" t="n"/>
      <c r="BT195" s="236" t="n"/>
      <c r="BU195" s="236" t="n">
        <v>700</v>
      </c>
      <c r="BV195" s="241" t="n">
        <v>42817</v>
      </c>
    </row>
    <row customFormat="1" customHeight="1" ht="15" r="196" s="15">
      <c r="A196" s="322" t="inlineStr">
        <is>
          <t>K170751421-1010103787-RYAN</t>
        </is>
      </c>
      <c r="B196" s="298" t="inlineStr">
        <is>
          <t>K170751421</t>
        </is>
      </c>
      <c r="C196" s="298" t="inlineStr">
        <is>
          <t>K170751421</t>
        </is>
      </c>
      <c r="D196" s="298" t="n"/>
      <c r="E196" s="298" t="inlineStr">
        <is>
          <t>K170751421</t>
        </is>
      </c>
      <c r="F196" s="298" t="inlineStr">
        <is>
          <t>K170751421</t>
        </is>
      </c>
      <c r="G196" s="298" t="inlineStr">
        <is>
          <t>K170751421</t>
        </is>
      </c>
      <c r="H196" s="298" t="e">
        <v>#N/A</v>
      </c>
      <c r="I196" s="298" t="e">
        <v>#N/A</v>
      </c>
      <c r="J196" s="298" t="e">
        <v>#N/A</v>
      </c>
      <c r="K196" s="284" t="n">
        <v>1010103787</v>
      </c>
      <c r="L196" s="298" t="n">
        <v>1010103787</v>
      </c>
      <c r="M196" s="284" t="n">
        <v>1010103787</v>
      </c>
      <c r="N196" s="284" t="n">
        <v>1010103787</v>
      </c>
      <c r="O196" s="284" t="n">
        <v>1010103787</v>
      </c>
      <c r="P196" s="284" t="n">
        <v>1010103787</v>
      </c>
      <c r="Q196" s="284" t="e">
        <v>#N/A</v>
      </c>
      <c r="R196" s="284" t="e">
        <v>#N/A</v>
      </c>
      <c r="S196" s="284" t="e">
        <v>#N/A</v>
      </c>
      <c r="T196" s="284" t="n">
        <v>1010103787</v>
      </c>
      <c r="U196" s="95" t="n"/>
      <c r="V196" s="95" t="n"/>
      <c r="W196" s="285" t="inlineStr">
        <is>
          <t>RYAN</t>
        </is>
      </c>
      <c r="X196" s="285" t="inlineStr">
        <is>
          <t>VEGGIE WARP WORN</t>
        </is>
      </c>
      <c r="Y196" s="272" t="inlineStr">
        <is>
          <t>ORTA</t>
        </is>
      </c>
      <c r="Z196" s="298" t="inlineStr">
        <is>
          <t>9573A-37 Veggie Warp Stretch</t>
        </is>
      </c>
      <c r="AA196" s="272" t="n">
        <v>8354</v>
      </c>
      <c r="AB196" s="286" t="inlineStr">
        <is>
          <t>SEASONAL MAIN</t>
        </is>
      </c>
      <c r="AC196" s="285" t="n">
        <v>1</v>
      </c>
      <c r="AD196" s="285" t="inlineStr">
        <is>
          <t>JEANS</t>
        </is>
      </c>
      <c r="AE196" s="287" t="inlineStr">
        <is>
          <t>MEN</t>
        </is>
      </c>
      <c r="AF196" s="286" t="inlineStr">
        <is>
          <t>ARTLAB</t>
        </is>
      </c>
      <c r="AG196" s="286" t="inlineStr">
        <is>
          <t>INTERWASHING</t>
        </is>
      </c>
      <c r="AH196" s="286" t="n"/>
      <c r="AI196" s="288" t="inlineStr">
        <is>
          <t>5,75 / 150</t>
        </is>
      </c>
      <c r="AJ196" s="289" t="n">
        <v>5000</v>
      </c>
      <c r="AK196" s="290" t="inlineStr">
        <is>
          <t>6-8 wks</t>
        </is>
      </c>
      <c r="AL196" s="286" t="n">
        <v>1.3</v>
      </c>
      <c r="AM196" s="291" t="n"/>
      <c r="AN196" s="292" t="n">
        <v>250</v>
      </c>
      <c r="AO196" s="291" t="n"/>
      <c r="AP196" s="292" t="n">
        <v>250</v>
      </c>
      <c r="AQ196" s="291" t="n"/>
      <c r="AR196" s="291" t="n"/>
      <c r="AS196" s="291" t="n">
        <v>0</v>
      </c>
      <c r="AT196" s="291" t="n">
        <v>0</v>
      </c>
      <c r="AU196" s="292" t="inlineStr">
        <is>
          <t>cx</t>
        </is>
      </c>
      <c r="AV196" s="291" t="n">
        <v>0</v>
      </c>
      <c r="AW196" s="291" t="inlineStr">
        <is>
          <t>cx</t>
        </is>
      </c>
      <c r="AX196" s="291" t="n">
        <v>19</v>
      </c>
      <c r="AY196" s="291" t="n">
        <v>19</v>
      </c>
      <c r="AZ196" s="291" t="n">
        <v>0</v>
      </c>
      <c r="BA196" s="291" t="n">
        <v>0</v>
      </c>
      <c r="BB196" s="291" t="n">
        <v>0</v>
      </c>
      <c r="BC196" s="293" t="n">
        <v>0</v>
      </c>
      <c r="BD196" s="293">
        <f>BC196</f>
        <v/>
      </c>
      <c r="BE196" s="269" t="n"/>
      <c r="BF196" s="269" t="inlineStr">
        <is>
          <t>cx</t>
        </is>
      </c>
      <c r="BG196" s="313" t="n"/>
      <c r="BH196" s="236" t="n"/>
      <c r="BI196" s="241" t="n">
        <v>42807</v>
      </c>
      <c r="BJ196" s="236" t="n">
        <v>3000</v>
      </c>
      <c r="BK196" s="241" t="n">
        <v>42856</v>
      </c>
      <c r="BL196" s="236" t="n"/>
      <c r="BM196" s="313">
        <f>(BN196*AL196)*1.03</f>
        <v/>
      </c>
      <c r="BN196" s="236">
        <f>BO196+BQ196</f>
        <v/>
      </c>
      <c r="BO196" s="236" t="n">
        <v>0</v>
      </c>
      <c r="BP196" s="15" t="n"/>
      <c r="BQ196" s="15" t="n"/>
      <c r="BR196" s="15" t="n"/>
      <c r="BS196" s="15" t="n"/>
      <c r="BT196" s="15" t="n"/>
      <c r="BU196" s="236" t="inlineStr">
        <is>
          <t>x</t>
        </is>
      </c>
      <c r="BV196" s="241" t="n"/>
    </row>
    <row customFormat="1" customHeight="1" ht="15" r="197" s="15">
      <c r="A197" s="321" t="inlineStr">
        <is>
          <t>K170751101-1010103633-CHARLES</t>
        </is>
      </c>
      <c r="B197" s="250" t="inlineStr">
        <is>
          <t>K170751101</t>
        </is>
      </c>
      <c r="C197" s="250" t="inlineStr">
        <is>
          <t>K170751101</t>
        </is>
      </c>
      <c r="D197" s="250" t="n"/>
      <c r="E197" s="250" t="inlineStr">
        <is>
          <t>K170751101</t>
        </is>
      </c>
      <c r="F197" s="250" t="inlineStr">
        <is>
          <t>K170751101</t>
        </is>
      </c>
      <c r="G197" s="250" t="inlineStr">
        <is>
          <t>K170751101</t>
        </is>
      </c>
      <c r="H197" s="250" t="inlineStr">
        <is>
          <t>K170751101</t>
        </is>
      </c>
      <c r="I197" s="250" t="inlineStr">
        <is>
          <t>K170751101</t>
        </is>
      </c>
      <c r="J197" s="300" t="e">
        <v>#N/A</v>
      </c>
      <c r="K197" s="230" t="n">
        <v>1010103633</v>
      </c>
      <c r="L197" s="250" t="n">
        <v>1010103633</v>
      </c>
      <c r="M197" s="230" t="n">
        <v>1010103633</v>
      </c>
      <c r="N197" s="230" t="n">
        <v>1010103633</v>
      </c>
      <c r="O197" s="230" t="n">
        <v>1010103633</v>
      </c>
      <c r="P197" s="230" t="n">
        <v>1010103633</v>
      </c>
      <c r="Q197" s="230" t="n">
        <v>1010103633</v>
      </c>
      <c r="R197" s="230" t="n">
        <v>1010103633</v>
      </c>
      <c r="S197" s="301" t="e">
        <v>#N/A</v>
      </c>
      <c r="T197" s="230" t="n">
        <v>1010103633</v>
      </c>
      <c r="U197" s="237" t="n"/>
      <c r="V197" s="237" t="n"/>
      <c r="W197" s="228" t="inlineStr">
        <is>
          <t>CHARLES</t>
        </is>
      </c>
      <c r="X197" s="228" t="inlineStr">
        <is>
          <t>VEGGIE WARP WORN</t>
        </is>
      </c>
      <c r="Y197" s="248" t="inlineStr">
        <is>
          <t>ORTA</t>
        </is>
      </c>
      <c r="Z197" s="250" t="inlineStr">
        <is>
          <t>9573A-37 Veggie Warp Stretch</t>
        </is>
      </c>
      <c r="AA197" s="250" t="n">
        <v>8354</v>
      </c>
      <c r="AB197" s="226" t="inlineStr">
        <is>
          <t>SEASONAL MAIN</t>
        </is>
      </c>
      <c r="AC197" s="228" t="n">
        <v>1</v>
      </c>
      <c r="AD197" s="228" t="inlineStr">
        <is>
          <t>JEANS</t>
        </is>
      </c>
      <c r="AE197" s="238" t="inlineStr">
        <is>
          <t>MEN</t>
        </is>
      </c>
      <c r="AF197" s="239" t="inlineStr">
        <is>
          <t>ARTLAB</t>
        </is>
      </c>
      <c r="AG197" s="239" t="inlineStr">
        <is>
          <t>INTERWASHING</t>
        </is>
      </c>
      <c r="AH197" s="306" t="n"/>
      <c r="AI197" s="229" t="inlineStr">
        <is>
          <t>5,75 / 150</t>
        </is>
      </c>
      <c r="AJ197" s="257" t="n">
        <v>5000</v>
      </c>
      <c r="AK197" s="240" t="inlineStr">
        <is>
          <t>6-8 wks</t>
        </is>
      </c>
      <c r="AL197" s="226" t="n">
        <v>1.46</v>
      </c>
      <c r="AM197" s="267" t="n"/>
      <c r="AN197" s="277" t="n">
        <v>300</v>
      </c>
      <c r="AO197" s="267" t="n"/>
      <c r="AP197" s="277" t="n">
        <v>300</v>
      </c>
      <c r="AQ197" s="267" t="n">
        <v>12</v>
      </c>
      <c r="AR197" s="267" t="n">
        <v>12</v>
      </c>
      <c r="AS197" s="267" t="n">
        <v>12</v>
      </c>
      <c r="AT197" s="267" t="n">
        <v>12</v>
      </c>
      <c r="AU197" s="277" t="n">
        <v>150</v>
      </c>
      <c r="AV197" s="267" t="n">
        <v>46</v>
      </c>
      <c r="AW197" s="267" t="n">
        <v>150</v>
      </c>
      <c r="AX197" s="267" t="n">
        <v>46</v>
      </c>
      <c r="AY197" s="267" t="n">
        <v>46</v>
      </c>
      <c r="AZ197" s="267" t="n">
        <v>60</v>
      </c>
      <c r="BA197" s="267" t="n">
        <v>60</v>
      </c>
      <c r="BB197" s="267" t="n">
        <v>87</v>
      </c>
      <c r="BC197" s="302" t="n">
        <v>107</v>
      </c>
      <c r="BD197" s="269">
        <f>BC197</f>
        <v/>
      </c>
      <c r="BE197" s="269" t="n"/>
      <c r="BF197" s="269" t="n"/>
      <c r="BG197" s="313">
        <f>(BD197*AL197)*1.03</f>
        <v/>
      </c>
      <c r="BH197" s="236" t="n"/>
      <c r="BI197" s="241" t="inlineStr">
        <is>
          <t>x</t>
        </is>
      </c>
      <c r="BJ197" s="236" t="n"/>
      <c r="BK197" s="241" t="n"/>
      <c r="BL197" s="236" t="n"/>
      <c r="BM197" s="313">
        <f>(BN197*AL197)*1.03</f>
        <v/>
      </c>
      <c r="BN197" s="236">
        <f>BO197+BQ197</f>
        <v/>
      </c>
      <c r="BO197" s="236" t="n">
        <v>114</v>
      </c>
      <c r="BP197" s="15" t="n"/>
      <c r="BQ197" s="15" t="n"/>
      <c r="BR197" s="15" t="n"/>
      <c r="BS197" s="15" t="n"/>
      <c r="BT197" s="236" t="n"/>
      <c r="BU197" s="236" t="inlineStr">
        <is>
          <t>x</t>
        </is>
      </c>
      <c r="BV197" s="241" t="n"/>
    </row>
    <row customFormat="1" customHeight="1" ht="15" r="198" s="15">
      <c r="A198" s="321" t="inlineStr">
        <is>
          <t>K170701102-2010102695-JUNO</t>
        </is>
      </c>
      <c r="B198" s="250" t="inlineStr">
        <is>
          <t>K170701102</t>
        </is>
      </c>
      <c r="C198" s="250" t="inlineStr">
        <is>
          <t>K170701102</t>
        </is>
      </c>
      <c r="D198" s="250" t="n"/>
      <c r="E198" s="250" t="inlineStr">
        <is>
          <t>K170701102</t>
        </is>
      </c>
      <c r="F198" s="250" t="inlineStr">
        <is>
          <t>K170701102</t>
        </is>
      </c>
      <c r="G198" s="250" t="inlineStr">
        <is>
          <t>K170701102</t>
        </is>
      </c>
      <c r="H198" s="250" t="inlineStr">
        <is>
          <t>K170701102</t>
        </is>
      </c>
      <c r="I198" s="250" t="inlineStr">
        <is>
          <t>K170701102</t>
        </is>
      </c>
      <c r="J198" s="250" t="inlineStr">
        <is>
          <t>K170701102</t>
        </is>
      </c>
      <c r="K198" s="230" t="n">
        <v>2010102695</v>
      </c>
      <c r="L198" s="250" t="n">
        <v>2010102695</v>
      </c>
      <c r="M198" s="230" t="n">
        <v>2010102695</v>
      </c>
      <c r="N198" s="230" t="n">
        <v>2010102695</v>
      </c>
      <c r="O198" s="230" t="n">
        <v>2010102695</v>
      </c>
      <c r="P198" s="230" t="n">
        <v>2010102695</v>
      </c>
      <c r="Q198" s="230" t="n">
        <v>2010102695</v>
      </c>
      <c r="R198" s="230" t="n">
        <v>2010102695</v>
      </c>
      <c r="S198" s="230" t="n">
        <v>2010102695</v>
      </c>
      <c r="T198" s="230" t="n">
        <v>2010102695</v>
      </c>
      <c r="U198" s="237" t="inlineStr">
        <is>
          <t>Zalando</t>
        </is>
      </c>
      <c r="V198" s="237" t="n"/>
      <c r="W198" s="228" t="inlineStr">
        <is>
          <t>JUNO</t>
        </is>
      </c>
      <c r="X198" s="228" t="inlineStr">
        <is>
          <t>VEGGIE WARP WORN</t>
        </is>
      </c>
      <c r="Y198" s="248" t="inlineStr">
        <is>
          <t>ORTA</t>
        </is>
      </c>
      <c r="Z198" s="250" t="inlineStr">
        <is>
          <t>9573A-37 Veggie Warp Stretch</t>
        </is>
      </c>
      <c r="AA198" s="248" t="n">
        <v>8354</v>
      </c>
      <c r="AB198" s="226" t="inlineStr">
        <is>
          <t>SEASONAL MAIN</t>
        </is>
      </c>
      <c r="AC198" s="228" t="n">
        <v>1</v>
      </c>
      <c r="AD198" s="228" t="inlineStr">
        <is>
          <t>JEANS</t>
        </is>
      </c>
      <c r="AE198" s="238" t="inlineStr">
        <is>
          <t>WOMEN</t>
        </is>
      </c>
      <c r="AF198" s="239" t="inlineStr">
        <is>
          <t>ARTLAB</t>
        </is>
      </c>
      <c r="AG198" s="239" t="inlineStr">
        <is>
          <t>INTERWASHING</t>
        </is>
      </c>
      <c r="AH198" s="306" t="n"/>
      <c r="AI198" s="229" t="inlineStr">
        <is>
          <t>5,75 / 150</t>
        </is>
      </c>
      <c r="AJ198" s="257" t="n">
        <v>5000</v>
      </c>
      <c r="AK198" s="240" t="inlineStr">
        <is>
          <t>6-8 wks</t>
        </is>
      </c>
      <c r="AL198" s="226" t="n">
        <v>1.24</v>
      </c>
      <c r="AM198" s="267" t="n">
        <v>89</v>
      </c>
      <c r="AN198" s="277" t="n">
        <v>400</v>
      </c>
      <c r="AO198" s="267" t="n">
        <v>89</v>
      </c>
      <c r="AP198" s="277" t="n">
        <v>400</v>
      </c>
      <c r="AQ198" s="267" t="n">
        <v>116</v>
      </c>
      <c r="AR198" s="267" t="n">
        <v>149</v>
      </c>
      <c r="AS198" s="267" t="n">
        <v>149</v>
      </c>
      <c r="AT198" s="267" t="n">
        <v>164</v>
      </c>
      <c r="AU198" s="277" t="n">
        <v>400</v>
      </c>
      <c r="AV198" s="267" t="n">
        <v>203</v>
      </c>
      <c r="AW198" s="267" t="n">
        <v>400</v>
      </c>
      <c r="AX198" s="267" t="n">
        <v>203</v>
      </c>
      <c r="AY198" s="267" t="n">
        <v>233</v>
      </c>
      <c r="AZ198" s="267" t="n">
        <v>247</v>
      </c>
      <c r="BA198" s="267" t="n">
        <v>247</v>
      </c>
      <c r="BB198" s="267" t="n">
        <v>332</v>
      </c>
      <c r="BC198" s="302" t="n">
        <v>382</v>
      </c>
      <c r="BD198" s="269">
        <f>BC198</f>
        <v/>
      </c>
      <c r="BE198" s="269" t="n"/>
      <c r="BF198" s="269" t="n"/>
      <c r="BG198" s="313">
        <f>(BD198*AL198)*1.03</f>
        <v/>
      </c>
      <c r="BH198" s="236" t="n"/>
      <c r="BI198" s="241" t="inlineStr">
        <is>
          <t>x</t>
        </is>
      </c>
      <c r="BJ198" s="236" t="n"/>
      <c r="BK198" s="241" t="n"/>
      <c r="BL198" s="319" t="inlineStr">
        <is>
          <t>IMP ZALANDO MID JUNE</t>
        </is>
      </c>
      <c r="BM198" s="313">
        <f>(BN198*AL198)*1.03</f>
        <v/>
      </c>
      <c r="BN198" s="236">
        <f>BO198+BQ198</f>
        <v/>
      </c>
      <c r="BO198" s="236" t="n">
        <v>392</v>
      </c>
      <c r="BP198" s="15" t="n"/>
      <c r="BQ198" s="15" t="n"/>
      <c r="BR198" s="15" t="n"/>
      <c r="BS198" s="15" t="n"/>
      <c r="BT198" s="236" t="n"/>
      <c r="BU198" s="236" t="inlineStr">
        <is>
          <t>x</t>
        </is>
      </c>
      <c r="BV198" s="241" t="n"/>
    </row>
    <row customFormat="1" customHeight="1" ht="15" r="199" s="15">
      <c r="A199" s="321" t="inlineStr">
        <is>
          <t>K170701203-2010102522-CHRISTINA</t>
        </is>
      </c>
      <c r="B199" s="250" t="inlineStr">
        <is>
          <t>K170701203</t>
        </is>
      </c>
      <c r="C199" s="314" t="inlineStr">
        <is>
          <t>K170101205</t>
        </is>
      </c>
      <c r="D199" s="250" t="n"/>
      <c r="E199" s="300" t="e">
        <v>#N/A</v>
      </c>
      <c r="F199" s="300" t="e">
        <v>#N/A</v>
      </c>
      <c r="G199" s="300" t="e">
        <v>#N/A</v>
      </c>
      <c r="H199" s="300" t="e">
        <v>#N/A</v>
      </c>
      <c r="I199" s="300" t="e">
        <v>#N/A</v>
      </c>
      <c r="J199" s="300" t="e">
        <v>#N/A</v>
      </c>
      <c r="K199" s="230" t="n">
        <v>2010102522</v>
      </c>
      <c r="L199" s="250" t="n">
        <v>2010102522</v>
      </c>
      <c r="M199" s="230" t="n">
        <v>2010102522</v>
      </c>
      <c r="N199" s="230" t="n">
        <v>2010102522</v>
      </c>
      <c r="O199" s="230" t="n">
        <v>2010102522</v>
      </c>
      <c r="P199" s="230" t="n">
        <v>2010102522</v>
      </c>
      <c r="Q199" s="230" t="n">
        <v>2010102522</v>
      </c>
      <c r="R199" s="230" t="n">
        <v>2010102522</v>
      </c>
      <c r="S199" s="301" t="e">
        <v>#N/A</v>
      </c>
      <c r="T199" s="230" t="n">
        <v>2010102522</v>
      </c>
      <c r="U199" s="237" t="n"/>
      <c r="V199" s="237" t="inlineStr">
        <is>
          <t>C/O SS17</t>
        </is>
      </c>
      <c r="W199" s="237" t="inlineStr">
        <is>
          <t>CHRISTINA</t>
        </is>
      </c>
      <c r="X199" s="228" t="inlineStr">
        <is>
          <t>MIDNIGHT OVERDYE</t>
        </is>
      </c>
      <c r="Y199" s="248" t="inlineStr">
        <is>
          <t>ORTA</t>
        </is>
      </c>
      <c r="Z199" s="248" t="inlineStr">
        <is>
          <t>9585B-33</t>
        </is>
      </c>
      <c r="AA199" s="250" t="inlineStr">
        <is>
          <t>8251 Carbon black OD</t>
        </is>
      </c>
      <c r="AB199" s="247" t="inlineStr">
        <is>
          <t>SEASONAL BLACK</t>
        </is>
      </c>
      <c r="AC199" s="228" t="n">
        <v>1</v>
      </c>
      <c r="AD199" s="237" t="inlineStr">
        <is>
          <t>JEANS</t>
        </is>
      </c>
      <c r="AE199" s="238" t="inlineStr">
        <is>
          <t>WOMEN</t>
        </is>
      </c>
      <c r="AF199" s="242" t="inlineStr">
        <is>
          <t>ARTLAB</t>
        </is>
      </c>
      <c r="AG199" s="242" t="inlineStr">
        <is>
          <t>INTERWASHING</t>
        </is>
      </c>
      <c r="AH199" s="246" t="n"/>
      <c r="AI199" s="229" t="inlineStr">
        <is>
          <t>5,45 / 127</t>
        </is>
      </c>
      <c r="AJ199" s="257" t="n">
        <v>5000</v>
      </c>
      <c r="AK199" s="240" t="inlineStr">
        <is>
          <t>6-8 wks</t>
        </is>
      </c>
      <c r="AL199" s="226" t="n">
        <v>1.21</v>
      </c>
      <c r="AM199" s="267" t="n"/>
      <c r="AN199" s="277" t="n">
        <v>250</v>
      </c>
      <c r="AO199" s="267" t="n">
        <v>21</v>
      </c>
      <c r="AP199" s="277" t="n">
        <v>250</v>
      </c>
      <c r="AQ199" s="267" t="n">
        <v>47</v>
      </c>
      <c r="AR199" s="267" t="n">
        <v>47</v>
      </c>
      <c r="AS199" s="267" t="n">
        <v>47</v>
      </c>
      <c r="AT199" s="267" t="n">
        <v>56</v>
      </c>
      <c r="AU199" s="277" t="n">
        <v>300</v>
      </c>
      <c r="AV199" s="267" t="n">
        <v>88</v>
      </c>
      <c r="AW199" s="267" t="n">
        <v>300</v>
      </c>
      <c r="AX199" s="267" t="n">
        <v>97</v>
      </c>
      <c r="AY199" s="267" t="n">
        <v>97</v>
      </c>
      <c r="AZ199" s="267" t="n">
        <v>186</v>
      </c>
      <c r="BA199" s="267" t="n">
        <v>186</v>
      </c>
      <c r="BB199" s="267" t="n">
        <v>270</v>
      </c>
      <c r="BC199" s="302" t="n">
        <v>470</v>
      </c>
      <c r="BD199" s="269">
        <f>BC199</f>
        <v/>
      </c>
      <c r="BE199" s="269" t="n">
        <v>63</v>
      </c>
      <c r="BF199" s="269" t="n"/>
      <c r="BG199" s="313">
        <f>(BD199*AL199)*1.03</f>
        <v/>
      </c>
      <c r="BH199" s="236" t="n">
        <v>1500</v>
      </c>
      <c r="BI199" s="241" t="inlineStr">
        <is>
          <t>x</t>
        </is>
      </c>
      <c r="BJ199" s="236" t="n"/>
      <c r="BK199" s="236" t="inlineStr">
        <is>
          <t>Stock Orta</t>
        </is>
      </c>
      <c r="BL199" s="236" t="n"/>
      <c r="BM199" s="313">
        <f>(BN199*AL199)*1.03</f>
        <v/>
      </c>
      <c r="BN199" s="236">
        <f>BO199+BQ199</f>
        <v/>
      </c>
      <c r="BO199" s="316" t="n">
        <v>485</v>
      </c>
      <c r="BP199" s="15" t="n"/>
      <c r="BQ199" s="15" t="n"/>
      <c r="BR199" s="15" t="n"/>
      <c r="BS199" s="15" t="n"/>
      <c r="BT199" s="236" t="n"/>
      <c r="BU199" s="236" t="n">
        <v>3560</v>
      </c>
      <c r="BV199" s="241" t="n">
        <v>42817</v>
      </c>
    </row>
    <row customFormat="1" customHeight="1" ht="15" r="200" s="15">
      <c r="A200" s="321" t="inlineStr">
        <is>
          <t>K170751210-1010103482-JOHN</t>
        </is>
      </c>
      <c r="B200" s="250" t="inlineStr">
        <is>
          <t>K170751210</t>
        </is>
      </c>
      <c r="C200" s="314" t="n">
        <v>1010103482</v>
      </c>
      <c r="D200" s="250" t="n"/>
      <c r="E200" s="300" t="e">
        <v>#N/A</v>
      </c>
      <c r="F200" s="300" t="e">
        <v>#N/A</v>
      </c>
      <c r="G200" s="300" t="e">
        <v>#N/A</v>
      </c>
      <c r="H200" s="300" t="e">
        <v>#N/A</v>
      </c>
      <c r="I200" s="300" t="e">
        <v>#N/A</v>
      </c>
      <c r="J200" s="300" t="e">
        <v>#N/A</v>
      </c>
      <c r="K200" s="230" t="n">
        <v>1010103482</v>
      </c>
      <c r="L200" s="250" t="n">
        <v>1010103482</v>
      </c>
      <c r="M200" s="230" t="n">
        <v>1010103482</v>
      </c>
      <c r="N200" s="230" t="n">
        <v>1010103482</v>
      </c>
      <c r="O200" s="230" t="n">
        <v>1010103482</v>
      </c>
      <c r="P200" s="230" t="n">
        <v>1010103482</v>
      </c>
      <c r="Q200" s="230" t="n">
        <v>1010103482</v>
      </c>
      <c r="R200" s="230" t="n">
        <v>1010103482</v>
      </c>
      <c r="S200" s="230" t="n">
        <v>1010103482</v>
      </c>
      <c r="T200" s="230" t="n">
        <v>1010103482</v>
      </c>
      <c r="U200" s="237" t="inlineStr">
        <is>
          <t>MAW</t>
        </is>
      </c>
      <c r="V200" s="237" t="inlineStr">
        <is>
          <t>C/O SS17</t>
        </is>
      </c>
      <c r="W200" s="228" t="inlineStr">
        <is>
          <t>JOHN</t>
        </is>
      </c>
      <c r="X200" s="228" t="inlineStr">
        <is>
          <t>MIDNIGHT OVERDYE</t>
        </is>
      </c>
      <c r="Y200" s="248" t="inlineStr">
        <is>
          <t>ORTA</t>
        </is>
      </c>
      <c r="Z200" s="248" t="inlineStr">
        <is>
          <t>9585B-33</t>
        </is>
      </c>
      <c r="AA200" s="248" t="inlineStr">
        <is>
          <t>8251 Carbon black OD</t>
        </is>
      </c>
      <c r="AB200" s="226" t="inlineStr">
        <is>
          <t>SEASONAL BLACK</t>
        </is>
      </c>
      <c r="AC200" s="228" t="n">
        <v>1</v>
      </c>
      <c r="AD200" s="228" t="inlineStr">
        <is>
          <t>JEANS</t>
        </is>
      </c>
      <c r="AE200" s="238" t="inlineStr">
        <is>
          <t>MEN</t>
        </is>
      </c>
      <c r="AF200" s="239" t="inlineStr">
        <is>
          <t>ARTLAB</t>
        </is>
      </c>
      <c r="AG200" s="239" t="inlineStr">
        <is>
          <t>INTERWASHING</t>
        </is>
      </c>
      <c r="AH200" s="306" t="n"/>
      <c r="AI200" s="229" t="inlineStr">
        <is>
          <t>5,45 / 127</t>
        </is>
      </c>
      <c r="AJ200" s="257" t="n">
        <v>5000</v>
      </c>
      <c r="AK200" s="240" t="inlineStr">
        <is>
          <t>6-8 wks</t>
        </is>
      </c>
      <c r="AL200" s="226" t="n">
        <v>1.72</v>
      </c>
      <c r="AM200" s="267" t="n">
        <v>851</v>
      </c>
      <c r="AN200" s="277" t="n">
        <v>1500</v>
      </c>
      <c r="AO200" s="267" t="n">
        <v>862</v>
      </c>
      <c r="AP200" s="277" t="n">
        <v>1500</v>
      </c>
      <c r="AQ200" s="267" t="n">
        <v>886</v>
      </c>
      <c r="AR200" s="267" t="n">
        <v>896</v>
      </c>
      <c r="AS200" s="267" t="n">
        <v>896</v>
      </c>
      <c r="AT200" s="267" t="n">
        <v>924</v>
      </c>
      <c r="AU200" s="277" t="n">
        <v>1500</v>
      </c>
      <c r="AV200" s="267" t="n">
        <v>951</v>
      </c>
      <c r="AW200" s="267" t="n">
        <v>1500</v>
      </c>
      <c r="AX200" s="267" t="n">
        <v>981</v>
      </c>
      <c r="AY200" s="267" t="n">
        <v>1043</v>
      </c>
      <c r="AZ200" s="267" t="n">
        <v>1104</v>
      </c>
      <c r="BA200" s="267" t="n">
        <v>1104</v>
      </c>
      <c r="BB200" s="267" t="n">
        <v>1165</v>
      </c>
      <c r="BC200" s="302" t="n">
        <v>1564</v>
      </c>
      <c r="BD200" s="269">
        <f>BC200</f>
        <v/>
      </c>
      <c r="BE200" s="269" t="n">
        <v>246</v>
      </c>
      <c r="BF200" s="269" t="n"/>
      <c r="BG200" s="313">
        <f>(BD200*AL200)*1.03</f>
        <v/>
      </c>
      <c r="BH200" s="236" t="n"/>
      <c r="BI200" s="241" t="n">
        <v>42807</v>
      </c>
      <c r="BJ200" s="236" t="n">
        <v>3560</v>
      </c>
      <c r="BK200" s="241" t="n">
        <v>42856</v>
      </c>
      <c r="BL200" s="269" t="inlineStr">
        <is>
          <t>ETD ASAP!</t>
        </is>
      </c>
      <c r="BM200" s="313">
        <f>(BN200*AL200)*1.03</f>
        <v/>
      </c>
      <c r="BN200" s="236">
        <f>BO200+BQ200</f>
        <v/>
      </c>
      <c r="BO200" s="236" t="n">
        <v>740</v>
      </c>
      <c r="BP200" s="236" t="n"/>
      <c r="BQ200" s="236" t="n">
        <v>592</v>
      </c>
      <c r="BR200" s="236" t="n"/>
      <c r="BS200" s="236" t="n"/>
      <c r="BT200" s="236" t="n"/>
      <c r="BU200" s="236" t="inlineStr">
        <is>
          <t>x</t>
        </is>
      </c>
      <c r="BV200" s="241" t="n"/>
    </row>
    <row customFormat="1" customHeight="1" ht="15" r="201" s="15">
      <c r="A201" s="321" t="inlineStr">
        <is>
          <t>K170701111-2010102512-JUNO</t>
        </is>
      </c>
      <c r="B201" s="250" t="inlineStr">
        <is>
          <t>K170701111</t>
        </is>
      </c>
      <c r="C201" s="314" t="inlineStr">
        <is>
          <t>K170101107</t>
        </is>
      </c>
      <c r="D201" s="250" t="n"/>
      <c r="E201" s="300" t="e">
        <v>#N/A</v>
      </c>
      <c r="F201" s="300" t="e">
        <v>#N/A</v>
      </c>
      <c r="G201" s="300" t="e">
        <v>#N/A</v>
      </c>
      <c r="H201" s="300" t="e">
        <v>#N/A</v>
      </c>
      <c r="I201" s="300" t="e">
        <v>#N/A</v>
      </c>
      <c r="J201" s="300" t="e">
        <v>#N/A</v>
      </c>
      <c r="K201" s="230" t="n">
        <v>2010102512</v>
      </c>
      <c r="L201" s="250" t="n">
        <v>2010102512</v>
      </c>
      <c r="M201" s="230" t="n">
        <v>2010102512</v>
      </c>
      <c r="N201" s="230" t="n">
        <v>2010102512</v>
      </c>
      <c r="O201" s="230" t="n">
        <v>2010102512</v>
      </c>
      <c r="P201" s="230" t="n">
        <v>2010102512</v>
      </c>
      <c r="Q201" s="230" t="n">
        <v>2010102512</v>
      </c>
      <c r="R201" s="230" t="n">
        <v>2010102512</v>
      </c>
      <c r="S201" s="230" t="n">
        <v>2010102512</v>
      </c>
      <c r="T201" s="230" t="n">
        <v>2010102512</v>
      </c>
      <c r="U201" s="237" t="n"/>
      <c r="V201" s="237" t="inlineStr">
        <is>
          <t>C/O SS17</t>
        </is>
      </c>
      <c r="W201" s="228" t="inlineStr">
        <is>
          <t>JUNO</t>
        </is>
      </c>
      <c r="X201" s="228" t="inlineStr">
        <is>
          <t>MIDNIGHT OVERDYE</t>
        </is>
      </c>
      <c r="Y201" s="248" t="inlineStr">
        <is>
          <t>ORTA</t>
        </is>
      </c>
      <c r="Z201" s="248" t="inlineStr">
        <is>
          <t>9585B-33</t>
        </is>
      </c>
      <c r="AA201" s="248" t="inlineStr">
        <is>
          <t>8251 Carbon black OD</t>
        </is>
      </c>
      <c r="AB201" s="226" t="inlineStr">
        <is>
          <t>SEASONAL BLACK</t>
        </is>
      </c>
      <c r="AC201" s="228" t="n">
        <v>1</v>
      </c>
      <c r="AD201" s="228" t="inlineStr">
        <is>
          <t>JEANS</t>
        </is>
      </c>
      <c r="AE201" s="238" t="inlineStr">
        <is>
          <t>WOMEN</t>
        </is>
      </c>
      <c r="AF201" s="239" t="inlineStr">
        <is>
          <t>ARTLAB</t>
        </is>
      </c>
      <c r="AG201" s="239" t="inlineStr">
        <is>
          <t>INTERWASHING</t>
        </is>
      </c>
      <c r="AH201" s="306" t="n"/>
      <c r="AI201" s="229" t="inlineStr">
        <is>
          <t>5,45 / 127</t>
        </is>
      </c>
      <c r="AJ201" s="257" t="n">
        <v>5000</v>
      </c>
      <c r="AK201" s="240" t="inlineStr">
        <is>
          <t>6-8 wks</t>
        </is>
      </c>
      <c r="AL201" s="226" t="n">
        <v>1.25</v>
      </c>
      <c r="AM201" s="267" t="n">
        <v>20</v>
      </c>
      <c r="AN201" s="277" t="n">
        <v>300</v>
      </c>
      <c r="AO201" s="267" t="n">
        <v>20</v>
      </c>
      <c r="AP201" s="277" t="n">
        <v>300</v>
      </c>
      <c r="AQ201" s="267" t="n">
        <v>50</v>
      </c>
      <c r="AR201" s="267" t="n">
        <v>70</v>
      </c>
      <c r="AS201" s="267" t="n">
        <v>70</v>
      </c>
      <c r="AT201" s="267" t="n">
        <v>96</v>
      </c>
      <c r="AU201" s="277" t="n">
        <v>300</v>
      </c>
      <c r="AV201" s="267" t="n">
        <v>198</v>
      </c>
      <c r="AW201" s="267" t="n">
        <v>600</v>
      </c>
      <c r="AX201" s="267" t="n">
        <v>279</v>
      </c>
      <c r="AY201" s="267" t="n">
        <v>370</v>
      </c>
      <c r="AZ201" s="267" t="n">
        <v>443</v>
      </c>
      <c r="BA201" s="267" t="n">
        <v>455</v>
      </c>
      <c r="BB201" s="267" t="n">
        <v>558</v>
      </c>
      <c r="BC201" s="302" t="n">
        <v>858</v>
      </c>
      <c r="BD201" s="269">
        <f>BC201</f>
        <v/>
      </c>
      <c r="BE201" s="269" t="n">
        <v>219</v>
      </c>
      <c r="BF201" s="269" t="n"/>
      <c r="BG201" s="313">
        <f>(BD201*AL201)*1.03</f>
        <v/>
      </c>
      <c r="BH201" s="236" t="n"/>
      <c r="BI201" s="241" t="inlineStr">
        <is>
          <t>x</t>
        </is>
      </c>
      <c r="BJ201" s="236" t="n"/>
      <c r="BK201" s="241" t="n"/>
      <c r="BL201" s="236" t="n"/>
      <c r="BM201" s="313">
        <f>(BN201*AL201)*1.03</f>
        <v/>
      </c>
      <c r="BN201" s="236">
        <f>BO201+BQ201</f>
        <v/>
      </c>
      <c r="BO201" s="316" t="n">
        <v>636</v>
      </c>
      <c r="BP201" s="15" t="n"/>
      <c r="BQ201" s="15" t="n"/>
      <c r="BR201" s="15" t="n"/>
      <c r="BS201" s="15" t="n"/>
      <c r="BT201" s="236" t="n"/>
      <c r="BU201" s="236" t="inlineStr">
        <is>
          <t>x</t>
        </is>
      </c>
      <c r="BV201" s="241" t="n"/>
    </row>
    <row customFormat="1" customHeight="1" ht="15" r="202" s="15">
      <c r="A202" s="321" t="inlineStr">
        <is>
          <t>K170751108-1010103809-CHARLES</t>
        </is>
      </c>
      <c r="B202" s="250" t="inlineStr">
        <is>
          <t>K170751108</t>
        </is>
      </c>
      <c r="C202" s="250" t="inlineStr">
        <is>
          <t>K170751108</t>
        </is>
      </c>
      <c r="D202" s="250" t="n"/>
      <c r="E202" s="250" t="inlineStr">
        <is>
          <t>K170751108</t>
        </is>
      </c>
      <c r="F202" s="250" t="inlineStr">
        <is>
          <t>K170751108</t>
        </is>
      </c>
      <c r="G202" s="250" t="inlineStr">
        <is>
          <t>K170751108</t>
        </is>
      </c>
      <c r="H202" s="250" t="inlineStr">
        <is>
          <t>K170751108</t>
        </is>
      </c>
      <c r="I202" s="300" t="e">
        <v>#N/A</v>
      </c>
      <c r="J202" s="250" t="n"/>
      <c r="K202" s="230" t="n">
        <v>1010103809</v>
      </c>
      <c r="L202" s="298" t="n">
        <v>1010103809</v>
      </c>
      <c r="M202" s="230" t="n">
        <v>2010102833</v>
      </c>
      <c r="N202" s="230" t="n">
        <v>2010102833</v>
      </c>
      <c r="O202" s="230" t="n">
        <v>2010102833</v>
      </c>
      <c r="P202" s="230" t="n">
        <v>2010102833</v>
      </c>
      <c r="Q202" s="230" t="n">
        <v>2010102833</v>
      </c>
      <c r="R202" s="230" t="e">
        <v>#N/A</v>
      </c>
      <c r="S202" s="230" t="n"/>
      <c r="T202" s="230" t="n">
        <v>1010103809</v>
      </c>
      <c r="U202" s="237" t="n"/>
      <c r="V202" s="237" t="n"/>
      <c r="W202" s="228" t="inlineStr">
        <is>
          <t>CHARLES</t>
        </is>
      </c>
      <c r="X202" s="228" t="inlineStr">
        <is>
          <t>MIDNIGHT OVERDYE</t>
        </is>
      </c>
      <c r="Y202" s="248" t="inlineStr">
        <is>
          <t>ORTA</t>
        </is>
      </c>
      <c r="Z202" s="248" t="inlineStr">
        <is>
          <t>9585B-33</t>
        </is>
      </c>
      <c r="AA202" s="248" t="inlineStr">
        <is>
          <t>8251 Carbon black OD</t>
        </is>
      </c>
      <c r="AB202" s="226" t="inlineStr">
        <is>
          <t>SEASONAL BLACK</t>
        </is>
      </c>
      <c r="AC202" s="228" t="n">
        <v>1</v>
      </c>
      <c r="AD202" s="228" t="inlineStr">
        <is>
          <t>JEANS</t>
        </is>
      </c>
      <c r="AE202" s="238" t="inlineStr">
        <is>
          <t>MEN</t>
        </is>
      </c>
      <c r="AF202" s="239" t="inlineStr">
        <is>
          <t>ARTLAB</t>
        </is>
      </c>
      <c r="AG202" s="239" t="inlineStr">
        <is>
          <t>INTERWASHING</t>
        </is>
      </c>
      <c r="AH202" s="306" t="n"/>
      <c r="AI202" s="229" t="inlineStr">
        <is>
          <t>5,45 / 127</t>
        </is>
      </c>
      <c r="AJ202" s="257" t="n">
        <v>5000</v>
      </c>
      <c r="AK202" s="240" t="inlineStr">
        <is>
          <t>6-8 wks</t>
        </is>
      </c>
      <c r="AL202" s="226" t="n">
        <v>1.7</v>
      </c>
      <c r="AM202" s="267" t="n"/>
      <c r="AN202" s="277" t="n"/>
      <c r="AO202" s="267" t="n"/>
      <c r="AP202" s="280" t="n">
        <v>200</v>
      </c>
      <c r="AQ202" s="267" t="n"/>
      <c r="AR202" s="267" t="n">
        <v>38</v>
      </c>
      <c r="AS202" s="267" t="n">
        <v>38</v>
      </c>
      <c r="AT202" s="267" t="n">
        <v>77</v>
      </c>
      <c r="AU202" s="277" t="n">
        <v>200</v>
      </c>
      <c r="AV202" s="267" t="n">
        <v>129</v>
      </c>
      <c r="AW202" s="267" t="n">
        <v>300</v>
      </c>
      <c r="AX202" s="267" t="n">
        <v>170</v>
      </c>
      <c r="AY202" s="267" t="n">
        <v>170</v>
      </c>
      <c r="AZ202" s="267" t="n">
        <v>259</v>
      </c>
      <c r="BA202" s="267" t="n">
        <v>273</v>
      </c>
      <c r="BB202" s="267" t="n">
        <v>328</v>
      </c>
      <c r="BC202" s="302" t="n">
        <v>478</v>
      </c>
      <c r="BD202" s="269">
        <f>BC202</f>
        <v/>
      </c>
      <c r="BE202" s="269" t="n"/>
      <c r="BF202" s="269" t="n"/>
      <c r="BG202" s="313">
        <f>(BD202*AL202)*1.03</f>
        <v/>
      </c>
      <c r="BH202" s="236" t="n"/>
      <c r="BI202" s="241" t="inlineStr">
        <is>
          <t>x</t>
        </is>
      </c>
      <c r="BJ202" s="236" t="n"/>
      <c r="BK202" s="241" t="n"/>
      <c r="BL202" s="236" t="n"/>
      <c r="BM202" s="313">
        <f>(BN202*AL202)*1.03</f>
        <v/>
      </c>
      <c r="BN202" s="236">
        <f>BO202+BQ202</f>
        <v/>
      </c>
      <c r="BO202" s="236" t="n">
        <v>481</v>
      </c>
      <c r="BP202" s="15" t="n"/>
      <c r="BQ202" s="15" t="n"/>
      <c r="BR202" s="15" t="n"/>
      <c r="BS202" s="15" t="n"/>
      <c r="BT202" s="236" t="n"/>
      <c r="BU202" s="236" t="inlineStr">
        <is>
          <t>x</t>
        </is>
      </c>
      <c r="BV202" s="241" t="n"/>
    </row>
    <row customFormat="1" customHeight="1" ht="15" r="203" s="15">
      <c r="A203" s="321" t="inlineStr">
        <is>
          <t>K170751106-1010103469-CHARLES</t>
        </is>
      </c>
      <c r="B203" s="250" t="inlineStr">
        <is>
          <t>K170751106</t>
        </is>
      </c>
      <c r="C203" s="314" t="inlineStr">
        <is>
          <t>K170151204</t>
        </is>
      </c>
      <c r="D203" s="250" t="n"/>
      <c r="E203" s="300" t="e">
        <v>#N/A</v>
      </c>
      <c r="F203" s="300" t="e">
        <v>#N/A</v>
      </c>
      <c r="G203" s="300" t="e">
        <v>#N/A</v>
      </c>
      <c r="H203" s="300" t="e">
        <v>#N/A</v>
      </c>
      <c r="I203" s="300" t="e">
        <v>#N/A</v>
      </c>
      <c r="J203" s="300" t="e">
        <v>#N/A</v>
      </c>
      <c r="K203" s="230" t="n">
        <v>1010103469</v>
      </c>
      <c r="L203" s="250" t="n">
        <v>1010103469</v>
      </c>
      <c r="M203" s="230" t="n">
        <v>1010103469</v>
      </c>
      <c r="N203" s="230" t="n">
        <v>1010103469</v>
      </c>
      <c r="O203" s="230" t="n">
        <v>1010103469</v>
      </c>
      <c r="P203" s="230" t="n">
        <v>1010103469</v>
      </c>
      <c r="Q203" s="230" t="n">
        <v>1010103469</v>
      </c>
      <c r="R203" s="301" t="e">
        <v>#N/A</v>
      </c>
      <c r="S203" s="301" t="e">
        <v>#N/A</v>
      </c>
      <c r="T203" s="230" t="n">
        <v>1010103469</v>
      </c>
      <c r="U203" s="237" t="n"/>
      <c r="V203" s="237" t="inlineStr">
        <is>
          <t>C/O SS17</t>
        </is>
      </c>
      <c r="W203" s="228" t="inlineStr">
        <is>
          <t>CHARLES</t>
        </is>
      </c>
      <c r="X203" s="228" t="inlineStr">
        <is>
          <t>GLORY BLUE 6 MONTHS</t>
        </is>
      </c>
      <c r="Y203" s="248" t="inlineStr">
        <is>
          <t>ORTA</t>
        </is>
      </c>
      <c r="Z203" s="248" t="inlineStr">
        <is>
          <t>9586A-46 i-Core glory Polar</t>
        </is>
      </c>
      <c r="AA203" s="248" t="n"/>
      <c r="AB203" s="226" t="inlineStr">
        <is>
          <t>SEASONAL MAIN</t>
        </is>
      </c>
      <c r="AC203" s="228" t="n">
        <v>1</v>
      </c>
      <c r="AD203" s="228" t="inlineStr">
        <is>
          <t>JEANS</t>
        </is>
      </c>
      <c r="AE203" s="238" t="inlineStr">
        <is>
          <t>MEN</t>
        </is>
      </c>
      <c r="AF203" s="239" t="inlineStr">
        <is>
          <t>ARTLAB</t>
        </is>
      </c>
      <c r="AG203" s="239" t="inlineStr">
        <is>
          <t>INTERWASHING</t>
        </is>
      </c>
      <c r="AH203" s="306" t="n"/>
      <c r="AI203" s="229" t="n">
        <v>5.25</v>
      </c>
      <c r="AJ203" s="257" t="n"/>
      <c r="AK203" s="240" t="inlineStr">
        <is>
          <t>6-8 wks</t>
        </is>
      </c>
      <c r="AL203" s="274" t="n">
        <v>1.5</v>
      </c>
      <c r="AM203" s="267" t="n"/>
      <c r="AN203" s="277" t="inlineStr">
        <is>
          <t>wait</t>
        </is>
      </c>
      <c r="AO203" s="267" t="n"/>
      <c r="AP203" s="277" t="inlineStr">
        <is>
          <t>wait</t>
        </is>
      </c>
      <c r="AQ203" s="267" t="n"/>
      <c r="AR203" s="267" t="n">
        <v>14</v>
      </c>
      <c r="AS203" s="267" t="n">
        <v>14</v>
      </c>
      <c r="AT203" s="267" t="n">
        <v>22</v>
      </c>
      <c r="AU203" s="277" t="inlineStr">
        <is>
          <t>wait</t>
        </is>
      </c>
      <c r="AV203" s="267" t="n">
        <v>22</v>
      </c>
      <c r="AW203" s="267" t="inlineStr">
        <is>
          <t>wait</t>
        </is>
      </c>
      <c r="AX203" s="267" t="n">
        <v>22</v>
      </c>
      <c r="AY203" s="267" t="n">
        <v>32</v>
      </c>
      <c r="AZ203" s="267" t="n">
        <v>41</v>
      </c>
      <c r="BA203" s="267" t="n">
        <v>61</v>
      </c>
      <c r="BB203" s="267" t="n">
        <v>95</v>
      </c>
      <c r="BC203" s="302" t="n">
        <v>195</v>
      </c>
      <c r="BD203" s="269">
        <f>BC203</f>
        <v/>
      </c>
      <c r="BE203" s="269" t="n">
        <v>88</v>
      </c>
      <c r="BF203" s="269" t="inlineStr">
        <is>
          <t>check stock</t>
        </is>
      </c>
      <c r="BG203" s="313">
        <f>(BD203*AL203)*1.03</f>
        <v/>
      </c>
      <c r="BH203" s="236">
        <f>170+3400</f>
        <v/>
      </c>
      <c r="BI203" s="241" t="inlineStr">
        <is>
          <t>x</t>
        </is>
      </c>
      <c r="BK203" s="236" t="inlineStr">
        <is>
          <t>Stock ArtLab / Stock Orta</t>
        </is>
      </c>
      <c r="BM203" s="313">
        <f>(BN203*AL203)*1.03</f>
        <v/>
      </c>
      <c r="BN203" s="236">
        <f>BO203+BQ203</f>
        <v/>
      </c>
      <c r="BO203" s="236" t="n">
        <v>113</v>
      </c>
      <c r="BP203" s="15" t="n"/>
      <c r="BQ203" s="15" t="n"/>
      <c r="BR203" s="15" t="n"/>
      <c r="BS203" s="15" t="n"/>
      <c r="BT203" s="236" t="n"/>
      <c r="BU203" s="236" t="n"/>
      <c r="BV203" s="241" t="n"/>
    </row>
    <row customFormat="1" customHeight="1" ht="15" r="204" s="15">
      <c r="A204" s="321" t="inlineStr">
        <is>
          <t>K170701201-2010102519-CHRISTINA</t>
        </is>
      </c>
      <c r="B204" s="250" t="inlineStr">
        <is>
          <t>K170701201</t>
        </is>
      </c>
      <c r="C204" s="314" t="inlineStr">
        <is>
          <t>K170101202</t>
        </is>
      </c>
      <c r="D204" s="250" t="n"/>
      <c r="E204" s="300" t="e">
        <v>#N/A</v>
      </c>
      <c r="F204" s="300" t="e">
        <v>#N/A</v>
      </c>
      <c r="G204" s="300" t="e">
        <v>#N/A</v>
      </c>
      <c r="H204" s="300" t="e">
        <v>#N/A</v>
      </c>
      <c r="I204" s="300" t="e">
        <v>#N/A</v>
      </c>
      <c r="J204" s="300" t="e">
        <v>#N/A</v>
      </c>
      <c r="K204" s="230" t="n">
        <v>2010102519</v>
      </c>
      <c r="L204" s="250" t="n">
        <v>2010102519</v>
      </c>
      <c r="M204" s="230" t="n">
        <v>2010102519</v>
      </c>
      <c r="N204" s="230" t="n">
        <v>2010102519</v>
      </c>
      <c r="O204" s="230" t="n">
        <v>2010102519</v>
      </c>
      <c r="P204" s="230" t="n">
        <v>2010102519</v>
      </c>
      <c r="Q204" s="230" t="n">
        <v>2010102519</v>
      </c>
      <c r="R204" s="230" t="n">
        <v>2010102519</v>
      </c>
      <c r="S204" s="301" t="e">
        <v>#N/A</v>
      </c>
      <c r="T204" s="230" t="n">
        <v>2010102519</v>
      </c>
      <c r="U204" s="237" t="n"/>
      <c r="V204" s="237" t="inlineStr">
        <is>
          <t>C/O SS17</t>
        </is>
      </c>
      <c r="W204" s="228" t="inlineStr">
        <is>
          <t>CHRISTINA</t>
        </is>
      </c>
      <c r="X204" s="228" t="inlineStr">
        <is>
          <t>GLORY BLUE 6 MONTHS</t>
        </is>
      </c>
      <c r="Y204" s="248" t="inlineStr">
        <is>
          <t>ORTA</t>
        </is>
      </c>
      <c r="Z204" s="248" t="inlineStr">
        <is>
          <t>9586A-46 i-Core glory Polar</t>
        </is>
      </c>
      <c r="AA204" s="248" t="n"/>
      <c r="AB204" s="226" t="inlineStr">
        <is>
          <t>SEASONAL MAIN</t>
        </is>
      </c>
      <c r="AC204" s="228" t="n">
        <v>1</v>
      </c>
      <c r="AD204" s="228" t="inlineStr">
        <is>
          <t>JEANS</t>
        </is>
      </c>
      <c r="AE204" s="238" t="inlineStr">
        <is>
          <t>WOMEN</t>
        </is>
      </c>
      <c r="AF204" s="239" t="inlineStr">
        <is>
          <t>ARTLAB</t>
        </is>
      </c>
      <c r="AG204" s="239" t="inlineStr">
        <is>
          <t>INTERWASHING</t>
        </is>
      </c>
      <c r="AH204" s="306" t="n"/>
      <c r="AI204" s="229" t="n">
        <v>5.25</v>
      </c>
      <c r="AJ204" s="257" t="n"/>
      <c r="AK204" s="240" t="inlineStr">
        <is>
          <t>6-8 wks</t>
        </is>
      </c>
      <c r="AL204" s="226" t="n">
        <v>1.17</v>
      </c>
      <c r="AM204" s="267" t="n"/>
      <c r="AN204" s="277" t="inlineStr">
        <is>
          <t>wait</t>
        </is>
      </c>
      <c r="AO204" s="267" t="n">
        <v>27</v>
      </c>
      <c r="AP204" s="277" t="inlineStr">
        <is>
          <t>wait</t>
        </is>
      </c>
      <c r="AQ204" s="267" t="n">
        <v>20</v>
      </c>
      <c r="AR204" s="267" t="n">
        <v>20</v>
      </c>
      <c r="AS204" s="267" t="n">
        <v>20</v>
      </c>
      <c r="AT204" s="267" t="n">
        <v>36</v>
      </c>
      <c r="AU204" s="277" t="inlineStr">
        <is>
          <t>wait</t>
        </is>
      </c>
      <c r="AV204" s="267" t="n">
        <v>36</v>
      </c>
      <c r="AW204" s="267" t="inlineStr">
        <is>
          <t>wait</t>
        </is>
      </c>
      <c r="AX204" s="267" t="n">
        <v>51</v>
      </c>
      <c r="AY204" s="267" t="n">
        <v>51</v>
      </c>
      <c r="AZ204" s="267" t="n">
        <v>62</v>
      </c>
      <c r="BA204" s="267" t="n">
        <v>62</v>
      </c>
      <c r="BB204" s="267" t="n">
        <v>143</v>
      </c>
      <c r="BC204" s="302" t="n">
        <v>243</v>
      </c>
      <c r="BD204" s="269">
        <f>BC204</f>
        <v/>
      </c>
      <c r="BE204" s="269" t="n">
        <v>117</v>
      </c>
      <c r="BF204" s="269" t="inlineStr">
        <is>
          <t>check stock</t>
        </is>
      </c>
      <c r="BG204" s="313">
        <f>(BD204*AL204)*1.03</f>
        <v/>
      </c>
      <c r="BI204" s="241" t="inlineStr">
        <is>
          <t>x</t>
        </is>
      </c>
      <c r="BK204" s="236" t="n"/>
      <c r="BM204" s="313">
        <f>(BN204*AL204)*1.03</f>
        <v/>
      </c>
      <c r="BN204" s="236">
        <f>BO204+BQ204</f>
        <v/>
      </c>
      <c r="BO204" s="236" t="n">
        <v>134</v>
      </c>
      <c r="BP204" s="15" t="n"/>
      <c r="BQ204" s="15" t="n"/>
      <c r="BR204" s="15" t="n"/>
      <c r="BS204" s="15" t="n"/>
      <c r="BT204" s="236" t="n"/>
      <c r="BU204" s="236" t="n"/>
      <c r="BV204" s="241" t="n"/>
    </row>
    <row customFormat="1" customHeight="1" ht="15" r="205" s="15">
      <c r="A205" s="321" t="inlineStr">
        <is>
          <t>K170701109-2010102509-JUNO</t>
        </is>
      </c>
      <c r="B205" s="250" t="inlineStr">
        <is>
          <t>K170701109</t>
        </is>
      </c>
      <c r="C205" s="314" t="inlineStr">
        <is>
          <t>K170101107</t>
        </is>
      </c>
      <c r="D205" s="250" t="n"/>
      <c r="E205" s="300" t="e">
        <v>#N/A</v>
      </c>
      <c r="F205" s="300" t="e">
        <v>#N/A</v>
      </c>
      <c r="G205" s="300" t="e">
        <v>#N/A</v>
      </c>
      <c r="H205" s="300" t="e">
        <v>#N/A</v>
      </c>
      <c r="I205" s="300" t="e">
        <v>#N/A</v>
      </c>
      <c r="J205" s="300" t="e">
        <v>#N/A</v>
      </c>
      <c r="K205" s="230" t="n">
        <v>2010102509</v>
      </c>
      <c r="L205" s="250" t="n">
        <v>2010102509</v>
      </c>
      <c r="M205" s="230" t="n">
        <v>2010102509</v>
      </c>
      <c r="N205" s="230" t="n">
        <v>2010102509</v>
      </c>
      <c r="O205" s="230" t="n">
        <v>2010102509</v>
      </c>
      <c r="P205" s="230" t="n">
        <v>2010102509</v>
      </c>
      <c r="Q205" s="301" t="e">
        <v>#N/A</v>
      </c>
      <c r="R205" s="301" t="e">
        <v>#N/A</v>
      </c>
      <c r="S205" s="301" t="e">
        <v>#N/A</v>
      </c>
      <c r="T205" s="230" t="n">
        <v>2010102509</v>
      </c>
      <c r="U205" s="237" t="n"/>
      <c r="V205" s="237" t="inlineStr">
        <is>
          <t>C/O SS17</t>
        </is>
      </c>
      <c r="W205" s="228" t="inlineStr">
        <is>
          <t>JUNO</t>
        </is>
      </c>
      <c r="X205" s="228" t="inlineStr">
        <is>
          <t>GLORY BLUE 6 MONTHS</t>
        </is>
      </c>
      <c r="Y205" s="248" t="inlineStr">
        <is>
          <t>ORTA</t>
        </is>
      </c>
      <c r="Z205" s="248" t="inlineStr">
        <is>
          <t>9586A-46 i-Core glory Polar</t>
        </is>
      </c>
      <c r="AA205" s="248" t="n"/>
      <c r="AB205" s="226" t="inlineStr">
        <is>
          <t>SEASONAL MAIN</t>
        </is>
      </c>
      <c r="AC205" s="228" t="n">
        <v>1</v>
      </c>
      <c r="AD205" s="228" t="inlineStr">
        <is>
          <t>JEANS</t>
        </is>
      </c>
      <c r="AE205" s="238" t="inlineStr">
        <is>
          <t>WOMEN</t>
        </is>
      </c>
      <c r="AF205" s="239" t="inlineStr">
        <is>
          <t>ARTLAB</t>
        </is>
      </c>
      <c r="AG205" s="239" t="inlineStr">
        <is>
          <t>INTERWASHING</t>
        </is>
      </c>
      <c r="AH205" s="306" t="n"/>
      <c r="AI205" s="229" t="n">
        <v>5.25</v>
      </c>
      <c r="AJ205" s="257" t="n"/>
      <c r="AK205" s="240" t="inlineStr">
        <is>
          <t>6-8 wks</t>
        </is>
      </c>
      <c r="AL205" s="274" t="n">
        <v>1.5</v>
      </c>
      <c r="AM205" s="267" t="n"/>
      <c r="AN205" s="277" t="inlineStr">
        <is>
          <t>wait</t>
        </is>
      </c>
      <c r="AO205" s="267" t="n"/>
      <c r="AP205" s="277" t="inlineStr">
        <is>
          <t>wait</t>
        </is>
      </c>
      <c r="AQ205" s="267" t="n"/>
      <c r="AR205" s="267" t="n"/>
      <c r="AS205" s="267" t="n">
        <v>0</v>
      </c>
      <c r="AT205" s="267" t="n">
        <v>0</v>
      </c>
      <c r="AU205" s="277" t="inlineStr">
        <is>
          <t>wait</t>
        </is>
      </c>
      <c r="AV205" s="267" t="n">
        <v>24</v>
      </c>
      <c r="AW205" s="267" t="inlineStr">
        <is>
          <t>wait</t>
        </is>
      </c>
      <c r="AX205" s="267" t="n">
        <v>39</v>
      </c>
      <c r="AY205" s="267" t="n">
        <v>49</v>
      </c>
      <c r="AZ205" s="267" t="n">
        <v>82</v>
      </c>
      <c r="BA205" s="267" t="n">
        <v>82</v>
      </c>
      <c r="BB205" s="267" t="n">
        <v>163</v>
      </c>
      <c r="BC205" s="302" t="n">
        <v>163</v>
      </c>
      <c r="BD205" s="269">
        <f>BC205</f>
        <v/>
      </c>
      <c r="BE205" s="269" t="n">
        <v>88</v>
      </c>
      <c r="BF205" s="269" t="inlineStr">
        <is>
          <t>check stock</t>
        </is>
      </c>
      <c r="BG205" s="313">
        <f>(BD205*AL205)*1.03</f>
        <v/>
      </c>
      <c r="BH205" s="236" t="n"/>
      <c r="BI205" s="241" t="inlineStr">
        <is>
          <t>x</t>
        </is>
      </c>
      <c r="BJ205" s="236" t="n"/>
      <c r="BK205" s="241" t="n"/>
      <c r="BL205" s="236" t="inlineStr">
        <is>
          <t>No buy, too much stock!</t>
        </is>
      </c>
      <c r="BM205" s="313">
        <f>(BN205*AL205)*1.03</f>
        <v/>
      </c>
      <c r="BN205" s="236">
        <f>BO205+BQ205</f>
        <v/>
      </c>
      <c r="BO205" s="236" t="n">
        <v>0</v>
      </c>
      <c r="BP205" s="15" t="n"/>
      <c r="BQ205" s="15" t="n"/>
      <c r="BR205" s="15" t="n"/>
      <c r="BS205" s="15" t="n"/>
      <c r="BT205" s="15" t="n"/>
      <c r="BU205" s="236" t="n"/>
      <c r="BV205" s="241" t="n"/>
    </row>
    <row customFormat="1" customHeight="1" ht="15" r="206" s="15">
      <c r="A206" s="321" t="inlineStr">
        <is>
          <t>K170101403-2010102531-MARIE</t>
        </is>
      </c>
      <c r="B206" s="250" t="n"/>
      <c r="C206" s="250" t="inlineStr">
        <is>
          <t>K170101403</t>
        </is>
      </c>
      <c r="D206" s="250" t="n"/>
      <c r="E206" s="250" t="n"/>
      <c r="F206" s="250" t="n"/>
      <c r="G206" s="250" t="n"/>
      <c r="H206" s="250" t="n"/>
      <c r="I206" s="250" t="n"/>
      <c r="J206" s="250" t="n"/>
      <c r="K206" s="230" t="n">
        <v>2010102531</v>
      </c>
      <c r="L206" s="250" t="n"/>
      <c r="M206" s="230" t="n"/>
      <c r="N206" s="230" t="n"/>
      <c r="O206" s="230" t="n"/>
      <c r="P206" s="230" t="n"/>
      <c r="Q206" s="230" t="n"/>
      <c r="R206" s="230" t="n"/>
      <c r="S206" s="230" t="n"/>
      <c r="T206" s="230" t="n"/>
      <c r="U206" s="237" t="inlineStr">
        <is>
          <t>Zalando</t>
        </is>
      </c>
      <c r="V206" s="237" t="inlineStr">
        <is>
          <t>C/O</t>
        </is>
      </c>
      <c r="W206" s="228" t="inlineStr">
        <is>
          <t>MARIE</t>
        </is>
      </c>
      <c r="X206" s="228" t="inlineStr">
        <is>
          <t>GLORY BLUE 6 MONTHS</t>
        </is>
      </c>
      <c r="Y206" s="250" t="inlineStr">
        <is>
          <t>ORTA</t>
        </is>
      </c>
      <c r="Z206" s="250" t="inlineStr">
        <is>
          <t>9586A-46 i-Core glory Polar</t>
        </is>
      </c>
      <c r="AA206" s="250" t="n"/>
      <c r="AB206" s="226" t="inlineStr">
        <is>
          <t>SEASONAL MAIN</t>
        </is>
      </c>
      <c r="AC206" s="228" t="n">
        <v>2</v>
      </c>
      <c r="AD206" s="228" t="inlineStr">
        <is>
          <t>JEANS</t>
        </is>
      </c>
      <c r="AE206" s="238" t="inlineStr">
        <is>
          <t>WOMEN</t>
        </is>
      </c>
      <c r="AF206" s="239" t="inlineStr">
        <is>
          <t>ARTLAB</t>
        </is>
      </c>
      <c r="AG206" s="239" t="inlineStr">
        <is>
          <t>INTERWASHING</t>
        </is>
      </c>
      <c r="AH206" s="306" t="n"/>
      <c r="AI206" s="229" t="n">
        <v>5.25</v>
      </c>
      <c r="AJ206" s="257" t="n"/>
      <c r="AK206" s="240" t="inlineStr">
        <is>
          <t>6-8 wks</t>
        </is>
      </c>
      <c r="AL206" s="226" t="n">
        <v>1.35</v>
      </c>
      <c r="AM206" s="267" t="n"/>
      <c r="AN206" s="277" t="n"/>
      <c r="AO206" s="267" t="n"/>
      <c r="AP206" s="277" t="n"/>
      <c r="AQ206" s="267" t="n"/>
      <c r="AR206" s="267" t="n"/>
      <c r="AS206" s="267" t="n"/>
      <c r="AT206" s="267" t="n"/>
      <c r="AU206" s="277" t="n"/>
      <c r="AV206" s="267" t="n"/>
      <c r="AW206" s="267" t="n"/>
      <c r="AX206" s="267" t="n"/>
      <c r="AY206" s="267" t="n"/>
      <c r="AZ206" s="267" t="n"/>
      <c r="BA206" s="267" t="n"/>
      <c r="BB206" s="267" t="n"/>
      <c r="BC206" s="302" t="n">
        <v>204</v>
      </c>
      <c r="BD206" s="269">
        <f>BC206</f>
        <v/>
      </c>
      <c r="BE206" s="269" t="n"/>
      <c r="BF206" s="269" t="inlineStr">
        <is>
          <t>ADDED ZALANDO!</t>
        </is>
      </c>
      <c r="BG206" s="313">
        <f>(BD206*AL206)*1.03</f>
        <v/>
      </c>
      <c r="BH206" s="236" t="n"/>
      <c r="BI206" s="241" t="inlineStr">
        <is>
          <t>x</t>
        </is>
      </c>
      <c r="BJ206" s="236" t="n"/>
      <c r="BK206" s="236" t="n"/>
      <c r="BL206" s="319" t="inlineStr">
        <is>
          <t>IMP ZALANDO MID JUNE</t>
        </is>
      </c>
      <c r="BM206" s="313">
        <f>(BN206*AL206)*1.03</f>
        <v/>
      </c>
      <c r="BN206" s="236">
        <f>BO206+BQ206</f>
        <v/>
      </c>
      <c r="BO206" s="236" t="n">
        <v>241</v>
      </c>
      <c r="BP206" s="15" t="n"/>
      <c r="BQ206" s="15" t="n"/>
      <c r="BR206" s="15" t="n"/>
      <c r="BS206" s="15" t="n"/>
      <c r="BT206" s="236" t="n"/>
      <c r="BU206" s="236" t="n"/>
      <c r="BV206" s="241" t="n"/>
    </row>
    <row customFormat="1" customHeight="1" ht="15" r="207" s="15">
      <c r="A207" s="321" t="inlineStr">
        <is>
          <t>K170752060-1050600053-DAVID</t>
        </is>
      </c>
      <c r="B207" s="250" t="inlineStr">
        <is>
          <t>K170752060</t>
        </is>
      </c>
      <c r="C207" s="314" t="inlineStr">
        <is>
          <t>K170152060</t>
        </is>
      </c>
      <c r="D207" s="250" t="n"/>
      <c r="E207" s="300" t="e">
        <v>#N/A</v>
      </c>
      <c r="F207" s="300" t="e">
        <v>#N/A</v>
      </c>
      <c r="G207" s="300" t="e">
        <v>#N/A</v>
      </c>
      <c r="H207" s="300" t="e">
        <v>#N/A</v>
      </c>
      <c r="I207" s="300" t="e">
        <v>#N/A</v>
      </c>
      <c r="J207" s="300" t="e">
        <v>#N/A</v>
      </c>
      <c r="K207" s="230" t="n">
        <v>1050600053</v>
      </c>
      <c r="L207" s="250" t="n">
        <v>1050600053</v>
      </c>
      <c r="M207" s="230" t="n">
        <v>1050600053</v>
      </c>
      <c r="N207" s="230" t="n">
        <v>1050600053</v>
      </c>
      <c r="O207" s="230" t="n">
        <v>1050600053</v>
      </c>
      <c r="P207" s="230" t="n">
        <v>1050600053</v>
      </c>
      <c r="Q207" s="230" t="n">
        <v>1050600053</v>
      </c>
      <c r="R207" s="230" t="n">
        <v>1050600053</v>
      </c>
      <c r="S207" s="230" t="n">
        <v>1050600053</v>
      </c>
      <c r="T207" s="230" t="n">
        <v>1050600053</v>
      </c>
      <c r="U207" s="237" t="n"/>
      <c r="V207" s="237" t="inlineStr">
        <is>
          <t>C/O SS17</t>
        </is>
      </c>
      <c r="W207" s="228" t="inlineStr">
        <is>
          <t>DAVID</t>
        </is>
      </c>
      <c r="X207" s="228" t="inlineStr">
        <is>
          <t>VEGGIE DENIM INDIGO</t>
        </is>
      </c>
      <c r="Y207" s="250" t="inlineStr">
        <is>
          <t>ORTA</t>
        </is>
      </c>
      <c r="Z207" s="250" t="inlineStr">
        <is>
          <t>9588A-40 Veggie Warp Denim</t>
        </is>
      </c>
      <c r="AA207" s="250" t="inlineStr">
        <is>
          <t>8353A-40 Veggie denim</t>
        </is>
      </c>
      <c r="AB207" s="226" t="inlineStr">
        <is>
          <t>SEASONAL MAIN</t>
        </is>
      </c>
      <c r="AC207" s="228" t="n">
        <v>1</v>
      </c>
      <c r="AD207" s="228" t="inlineStr">
        <is>
          <t>JACKET</t>
        </is>
      </c>
      <c r="AE207" s="238" t="inlineStr">
        <is>
          <t>MEN</t>
        </is>
      </c>
      <c r="AF207" s="239" t="inlineStr">
        <is>
          <t>ARTLAB</t>
        </is>
      </c>
      <c r="AG207" s="239" t="inlineStr">
        <is>
          <t>INTERWASHING</t>
        </is>
      </c>
      <c r="AH207" s="306" t="n"/>
      <c r="AI207" s="229" t="inlineStr">
        <is>
          <t>5,65 / 148</t>
        </is>
      </c>
      <c r="AJ207" s="257" t="n"/>
      <c r="AK207" s="240" t="inlineStr">
        <is>
          <t>6-8 wks</t>
        </is>
      </c>
      <c r="AL207" s="226" t="n">
        <v>1.65</v>
      </c>
      <c r="AM207" s="267" t="n">
        <v>6</v>
      </c>
      <c r="AN207" s="277" t="n">
        <v>100</v>
      </c>
      <c r="AO207" s="267" t="n">
        <v>6</v>
      </c>
      <c r="AP207" s="277" t="n">
        <v>100</v>
      </c>
      <c r="AQ207" s="267" t="n">
        <v>13</v>
      </c>
      <c r="AR207" s="267" t="n">
        <v>13</v>
      </c>
      <c r="AS207" s="267" t="n">
        <v>13</v>
      </c>
      <c r="AT207" s="267" t="n">
        <v>13</v>
      </c>
      <c r="AU207" s="277" t="n">
        <v>100</v>
      </c>
      <c r="AV207" s="267" t="n">
        <v>28</v>
      </c>
      <c r="AW207" s="267" t="n">
        <v>100</v>
      </c>
      <c r="AX207" s="267" t="n">
        <v>36</v>
      </c>
      <c r="AY207" s="267" t="n">
        <v>36</v>
      </c>
      <c r="AZ207" s="267" t="n">
        <v>42</v>
      </c>
      <c r="BA207" s="267" t="n">
        <v>42</v>
      </c>
      <c r="BB207" s="267" t="n">
        <v>63</v>
      </c>
      <c r="BC207" s="302" t="n">
        <v>93</v>
      </c>
      <c r="BD207" s="303" t="n">
        <v>100</v>
      </c>
      <c r="BE207" s="269" t="n"/>
      <c r="BF207" s="269" t="n"/>
      <c r="BG207" s="313">
        <f>(BD207*AL207)*1.03</f>
        <v/>
      </c>
      <c r="BH207" s="236" t="n"/>
      <c r="BI207" s="241" t="n">
        <v>42760</v>
      </c>
      <c r="BJ207" s="236" t="n">
        <v>1500</v>
      </c>
      <c r="BK207" s="241" t="inlineStr">
        <is>
          <t>Stock Orta</t>
        </is>
      </c>
      <c r="BL207" s="236" t="inlineStr">
        <is>
          <t>4500 not all KOI</t>
        </is>
      </c>
      <c r="BM207" s="313">
        <f>(BN207*AL207)*1.03</f>
        <v/>
      </c>
      <c r="BN207" s="236">
        <f>BO207+BQ207</f>
        <v/>
      </c>
      <c r="BO207" s="236" t="n">
        <v>100</v>
      </c>
      <c r="BP207" s="15" t="n"/>
      <c r="BQ207" s="15" t="n"/>
      <c r="BR207" s="15" t="n"/>
      <c r="BS207" s="15" t="n"/>
      <c r="BT207" s="236" t="n"/>
      <c r="BU207" s="236" t="n">
        <v>500</v>
      </c>
      <c r="BV207" s="241" t="n">
        <v>42817</v>
      </c>
    </row>
    <row customFormat="1" customHeight="1" ht="15" r="208" s="15">
      <c r="A208" s="322" t="inlineStr">
        <is>
          <t>K170750032-1010103748-HENRI</t>
        </is>
      </c>
      <c r="B208" s="298" t="inlineStr">
        <is>
          <t>K170750032</t>
        </is>
      </c>
      <c r="C208" s="298" t="inlineStr">
        <is>
          <t>K170750032</t>
        </is>
      </c>
      <c r="D208" s="298" t="n"/>
      <c r="E208" s="298" t="inlineStr">
        <is>
          <t>K170750032</t>
        </is>
      </c>
      <c r="F208" s="298" t="inlineStr">
        <is>
          <t>K170750032</t>
        </is>
      </c>
      <c r="G208" s="298" t="inlineStr">
        <is>
          <t>K170750032</t>
        </is>
      </c>
      <c r="H208" s="298" t="e">
        <v>#N/A</v>
      </c>
      <c r="I208" s="298" t="e">
        <v>#N/A</v>
      </c>
      <c r="J208" s="298" t="e">
        <v>#N/A</v>
      </c>
      <c r="K208" s="284" t="n">
        <v>1010103748</v>
      </c>
      <c r="L208" s="298" t="n">
        <v>1010103748</v>
      </c>
      <c r="M208" s="284" t="n">
        <v>1010103748</v>
      </c>
      <c r="N208" s="284" t="n">
        <v>1010103748</v>
      </c>
      <c r="O208" s="284" t="n">
        <v>1010103748</v>
      </c>
      <c r="P208" s="284" t="n">
        <v>1010103748</v>
      </c>
      <c r="Q208" s="284" t="e">
        <v>#N/A</v>
      </c>
      <c r="R208" s="284" t="e">
        <v>#N/A</v>
      </c>
      <c r="S208" s="284" t="e">
        <v>#N/A</v>
      </c>
      <c r="T208" s="284" t="n">
        <v>1010103748</v>
      </c>
      <c r="U208" s="95" t="n"/>
      <c r="V208" s="95" t="n"/>
      <c r="W208" s="285" t="inlineStr">
        <is>
          <t>HENRI</t>
        </is>
      </c>
      <c r="X208" s="285" t="inlineStr">
        <is>
          <t>VEGGIE WARP RINSE</t>
        </is>
      </c>
      <c r="Y208" s="296" t="inlineStr">
        <is>
          <t>ORTA</t>
        </is>
      </c>
      <c r="Z208" s="298" t="inlineStr">
        <is>
          <t>9588A-40 Veggie Warp Denim</t>
        </is>
      </c>
      <c r="AA208" s="272" t="inlineStr">
        <is>
          <t>8353A-40 Veggie denim</t>
        </is>
      </c>
      <c r="AB208" s="286" t="inlineStr">
        <is>
          <t>-</t>
        </is>
      </c>
      <c r="AC208" s="285" t="n">
        <v>1</v>
      </c>
      <c r="AD208" s="285" t="inlineStr">
        <is>
          <t>PANTS</t>
        </is>
      </c>
      <c r="AE208" s="287" t="inlineStr">
        <is>
          <t>MEN</t>
        </is>
      </c>
      <c r="AF208" s="286" t="inlineStr">
        <is>
          <t>ARTLAB</t>
        </is>
      </c>
      <c r="AG208" s="286" t="inlineStr">
        <is>
          <t>INTERWASHING</t>
        </is>
      </c>
      <c r="AH208" s="286" t="n"/>
      <c r="AI208" s="288" t="inlineStr">
        <is>
          <t>5,65 / 148</t>
        </is>
      </c>
      <c r="AJ208" s="289" t="n"/>
      <c r="AK208" s="290" t="inlineStr">
        <is>
          <t>6-8 wks</t>
        </is>
      </c>
      <c r="AL208" s="286" t="n">
        <v>1.44</v>
      </c>
      <c r="AM208" s="291" t="n"/>
      <c r="AN208" s="292" t="inlineStr">
        <is>
          <t>?</t>
        </is>
      </c>
      <c r="AO208" s="291" t="n"/>
      <c r="AP208" s="292" t="inlineStr">
        <is>
          <t>?</t>
        </is>
      </c>
      <c r="AQ208" s="291" t="n"/>
      <c r="AR208" s="291" t="n"/>
      <c r="AS208" s="291" t="n">
        <v>0</v>
      </c>
      <c r="AT208" s="291" t="n">
        <v>1</v>
      </c>
      <c r="AU208" s="292" t="inlineStr">
        <is>
          <t>cx</t>
        </is>
      </c>
      <c r="AV208" s="291" t="n">
        <v>1</v>
      </c>
      <c r="AW208" s="291" t="inlineStr">
        <is>
          <t>cx</t>
        </is>
      </c>
      <c r="AX208" s="291" t="n">
        <v>1</v>
      </c>
      <c r="AY208" s="291" t="n">
        <v>1</v>
      </c>
      <c r="AZ208" s="291" t="n">
        <v>0</v>
      </c>
      <c r="BA208" s="291" t="n">
        <v>0</v>
      </c>
      <c r="BB208" s="291" t="n">
        <v>0</v>
      </c>
      <c r="BC208" s="293" t="n">
        <v>0</v>
      </c>
      <c r="BD208" s="293">
        <f>BC208</f>
        <v/>
      </c>
      <c r="BE208" s="269" t="n"/>
      <c r="BF208" s="269" t="inlineStr">
        <is>
          <t>cx</t>
        </is>
      </c>
      <c r="BG208" s="313" t="n"/>
      <c r="BH208" s="236" t="n"/>
      <c r="BI208" s="241" t="inlineStr">
        <is>
          <t>x</t>
        </is>
      </c>
      <c r="BJ208" s="236" t="n"/>
      <c r="BK208" s="241" t="n"/>
      <c r="BL208" s="236" t="n"/>
      <c r="BM208" s="313">
        <f>(BN208*AL208)*1.03</f>
        <v/>
      </c>
      <c r="BN208" s="236">
        <f>BO208+BQ208</f>
        <v/>
      </c>
      <c r="BO208" s="236" t="n">
        <v>0</v>
      </c>
      <c r="BP208" s="15" t="n"/>
      <c r="BQ208" s="15" t="n"/>
      <c r="BR208" s="15" t="n"/>
      <c r="BS208" s="15" t="n"/>
      <c r="BT208" s="15" t="n"/>
      <c r="BU208" s="236" t="inlineStr">
        <is>
          <t>x</t>
        </is>
      </c>
      <c r="BV208" s="241" t="n"/>
    </row>
    <row customFormat="1" customHeight="1" ht="15" r="209" s="15">
      <c r="A209" s="321" t="inlineStr">
        <is>
          <t>K170750020-1010103629-PETER</t>
        </is>
      </c>
      <c r="B209" s="250" t="inlineStr">
        <is>
          <t>K170750020</t>
        </is>
      </c>
      <c r="C209" s="250" t="inlineStr">
        <is>
          <t>K170750020</t>
        </is>
      </c>
      <c r="D209" s="250" t="n"/>
      <c r="E209" s="250" t="inlineStr">
        <is>
          <t>K170750020</t>
        </is>
      </c>
      <c r="F209" s="250" t="inlineStr">
        <is>
          <t>K170750020</t>
        </is>
      </c>
      <c r="G209" s="250" t="inlineStr">
        <is>
          <t>K170750020</t>
        </is>
      </c>
      <c r="H209" s="250" t="inlineStr">
        <is>
          <t>K170750020</t>
        </is>
      </c>
      <c r="I209" s="250" t="inlineStr">
        <is>
          <t>K170750020</t>
        </is>
      </c>
      <c r="J209" s="250" t="inlineStr">
        <is>
          <t>K170750020</t>
        </is>
      </c>
      <c r="K209" s="230" t="n">
        <v>1010103629</v>
      </c>
      <c r="L209" s="250" t="n">
        <v>1010103629</v>
      </c>
      <c r="M209" s="230" t="n">
        <v>1010103629</v>
      </c>
      <c r="N209" s="230" t="n">
        <v>1010103629</v>
      </c>
      <c r="O209" s="230" t="n">
        <v>1010103629</v>
      </c>
      <c r="P209" s="230" t="n">
        <v>1010103629</v>
      </c>
      <c r="Q209" s="230" t="n">
        <v>1010103629</v>
      </c>
      <c r="R209" s="230" t="n">
        <v>1010103629</v>
      </c>
      <c r="S209" s="230" t="n">
        <v>1010103629</v>
      </c>
      <c r="T209" s="230" t="n">
        <v>1010103629</v>
      </c>
      <c r="U209" s="237" t="n"/>
      <c r="V209" s="237" t="n"/>
      <c r="W209" s="228" t="inlineStr">
        <is>
          <t>PETER</t>
        </is>
      </c>
      <c r="X209" s="228" t="inlineStr">
        <is>
          <t>VEGGIE WARP RINSE</t>
        </is>
      </c>
      <c r="Y209" s="248" t="inlineStr">
        <is>
          <t>ORTA</t>
        </is>
      </c>
      <c r="Z209" s="250" t="inlineStr">
        <is>
          <t>9588A-40 Veggie Warp Denim</t>
        </is>
      </c>
      <c r="AA209" s="248" t="inlineStr">
        <is>
          <t>8353A-40 Veggie denim</t>
        </is>
      </c>
      <c r="AB209" s="226" t="inlineStr">
        <is>
          <t>-</t>
        </is>
      </c>
      <c r="AC209" s="228" t="n">
        <v>1</v>
      </c>
      <c r="AD209" s="228" t="inlineStr">
        <is>
          <t>JEANS</t>
        </is>
      </c>
      <c r="AE209" s="238" t="inlineStr">
        <is>
          <t>MEN</t>
        </is>
      </c>
      <c r="AF209" s="239" t="inlineStr">
        <is>
          <t>ARTLAB</t>
        </is>
      </c>
      <c r="AG209" s="239" t="inlineStr">
        <is>
          <t>INTERWASHING</t>
        </is>
      </c>
      <c r="AH209" s="306" t="n"/>
      <c r="AI209" s="229" t="inlineStr">
        <is>
          <t>5,65 / 148</t>
        </is>
      </c>
      <c r="AJ209" s="257" t="n"/>
      <c r="AK209" s="240" t="inlineStr">
        <is>
          <t>6-8 wks</t>
        </is>
      </c>
      <c r="AL209" s="226" t="n">
        <v>1.44</v>
      </c>
      <c r="AM209" s="267" t="n">
        <v>19</v>
      </c>
      <c r="AN209" s="277" t="n">
        <v>200</v>
      </c>
      <c r="AO209" s="267" t="n">
        <v>25</v>
      </c>
      <c r="AP209" s="277" t="n">
        <v>200</v>
      </c>
      <c r="AQ209" s="267" t="n">
        <v>40</v>
      </c>
      <c r="AR209" s="267" t="n">
        <v>40</v>
      </c>
      <c r="AS209" s="267" t="n">
        <v>40</v>
      </c>
      <c r="AT209" s="267" t="n">
        <v>40</v>
      </c>
      <c r="AU209" s="277" t="n">
        <v>200</v>
      </c>
      <c r="AV209" s="267" t="n">
        <v>54</v>
      </c>
      <c r="AW209" s="267" t="n">
        <v>150</v>
      </c>
      <c r="AX209" s="267" t="n">
        <v>65</v>
      </c>
      <c r="AY209" s="267" t="n">
        <v>70</v>
      </c>
      <c r="AZ209" s="267" t="n">
        <v>78</v>
      </c>
      <c r="BA209" s="267" t="n">
        <v>78</v>
      </c>
      <c r="BB209" s="267" t="n">
        <v>155</v>
      </c>
      <c r="BC209" s="302" t="n">
        <v>195</v>
      </c>
      <c r="BD209" s="269">
        <f>BC209</f>
        <v/>
      </c>
      <c r="BE209" s="269" t="n"/>
      <c r="BF209" s="269" t="n"/>
      <c r="BG209" s="313">
        <f>(BD209*AL209)*1.03</f>
        <v/>
      </c>
      <c r="BH209" s="236" t="n"/>
      <c r="BI209" s="241" t="inlineStr">
        <is>
          <t>x</t>
        </is>
      </c>
      <c r="BJ209" s="236" t="n"/>
      <c r="BK209" s="241" t="n"/>
      <c r="BL209" s="236" t="n"/>
      <c r="BM209" s="313">
        <f>(BN209*AL209)*1.03</f>
        <v/>
      </c>
      <c r="BN209" s="236">
        <f>BO209+BQ209</f>
        <v/>
      </c>
      <c r="BO209" s="236" t="n">
        <v>205</v>
      </c>
      <c r="BP209" s="15" t="n"/>
      <c r="BQ209" s="15" t="n"/>
      <c r="BR209" s="15" t="n"/>
      <c r="BS209" s="15" t="n"/>
      <c r="BT209" s="236" t="inlineStr">
        <is>
          <t>MISSING</t>
        </is>
      </c>
      <c r="BU209" s="236" t="inlineStr">
        <is>
          <t>x</t>
        </is>
      </c>
      <c r="BV209" s="241" t="n"/>
    </row>
    <row customFormat="1" customHeight="1" ht="15" r="210" s="15">
      <c r="A210" s="321" t="inlineStr">
        <is>
          <t>K170751304-1010103649-JOSHUA</t>
        </is>
      </c>
      <c r="B210" s="250" t="inlineStr">
        <is>
          <t>K170751304</t>
        </is>
      </c>
      <c r="C210" s="250" t="inlineStr">
        <is>
          <t>K170751304</t>
        </is>
      </c>
      <c r="D210" s="250" t="n"/>
      <c r="E210" s="250" t="inlineStr">
        <is>
          <t>K170751304</t>
        </is>
      </c>
      <c r="F210" s="250" t="inlineStr">
        <is>
          <t>K170751304</t>
        </is>
      </c>
      <c r="G210" s="250" t="inlineStr">
        <is>
          <t>K170751304</t>
        </is>
      </c>
      <c r="H210" s="250" t="inlineStr">
        <is>
          <t>K170751304</t>
        </is>
      </c>
      <c r="I210" s="250" t="inlineStr">
        <is>
          <t>K170751304</t>
        </is>
      </c>
      <c r="J210" s="250" t="inlineStr">
        <is>
          <t>K170751304</t>
        </is>
      </c>
      <c r="K210" s="230" t="n">
        <v>1010103649</v>
      </c>
      <c r="L210" s="250" t="n">
        <v>1010103649</v>
      </c>
      <c r="M210" s="230" t="n">
        <v>1010103649</v>
      </c>
      <c r="N210" s="230" t="n">
        <v>1010103649</v>
      </c>
      <c r="O210" s="230" t="n">
        <v>1010103649</v>
      </c>
      <c r="P210" s="230" t="n">
        <v>1010103649</v>
      </c>
      <c r="Q210" s="230" t="n">
        <v>1010103649</v>
      </c>
      <c r="R210" s="230" t="n">
        <v>1010103649</v>
      </c>
      <c r="S210" s="230" t="n">
        <v>1010103649</v>
      </c>
      <c r="T210" s="230" t="n">
        <v>1010103649</v>
      </c>
      <c r="U210" s="237" t="inlineStr">
        <is>
          <t>Zalando, SB</t>
        </is>
      </c>
      <c r="V210" s="237" t="n"/>
      <c r="W210" s="228" t="inlineStr">
        <is>
          <t>JOSHUA</t>
        </is>
      </c>
      <c r="X210" s="228" t="inlineStr">
        <is>
          <t>DARK USED</t>
        </is>
      </c>
      <c r="Y210" s="248" t="inlineStr">
        <is>
          <t>ORTA</t>
        </is>
      </c>
      <c r="Z210" s="248" t="inlineStr">
        <is>
          <t>9593A-48 Crimson warp stretch</t>
        </is>
      </c>
      <c r="AA210" s="248" t="inlineStr">
        <is>
          <t>8551A-48 Crimson warp stretch</t>
        </is>
      </c>
      <c r="AB210" s="226" t="inlineStr">
        <is>
          <t>SEASONAL MAIN</t>
        </is>
      </c>
      <c r="AC210" s="228" t="n">
        <v>2</v>
      </c>
      <c r="AD210" s="228" t="inlineStr">
        <is>
          <t>JEANS</t>
        </is>
      </c>
      <c r="AE210" s="238" t="inlineStr">
        <is>
          <t>MEN</t>
        </is>
      </c>
      <c r="AF210" s="239" t="inlineStr">
        <is>
          <t>ARTLAB</t>
        </is>
      </c>
      <c r="AG210" s="239" t="inlineStr">
        <is>
          <t>INTERWASHING</t>
        </is>
      </c>
      <c r="AH210" s="306" t="n"/>
      <c r="AI210" s="229" t="inlineStr">
        <is>
          <t>5,75 / 150</t>
        </is>
      </c>
      <c r="AJ210" s="257" t="n">
        <v>5000</v>
      </c>
      <c r="AK210" s="240" t="inlineStr">
        <is>
          <t>6-8 wks</t>
        </is>
      </c>
      <c r="AL210" s="226" t="n">
        <v>1.23</v>
      </c>
      <c r="AM210" s="267" t="n">
        <v>189</v>
      </c>
      <c r="AN210" s="277" t="n">
        <v>700</v>
      </c>
      <c r="AO210" s="267" t="n">
        <v>235</v>
      </c>
      <c r="AP210" s="277" t="n">
        <v>700</v>
      </c>
      <c r="AQ210" s="267" t="n">
        <v>277</v>
      </c>
      <c r="AR210" s="267" t="n">
        <v>298</v>
      </c>
      <c r="AS210" s="267" t="n">
        <v>298</v>
      </c>
      <c r="AT210" s="267" t="n">
        <v>371</v>
      </c>
      <c r="AU210" s="277" t="n">
        <v>700</v>
      </c>
      <c r="AV210" s="267" t="n">
        <v>463</v>
      </c>
      <c r="AW210" s="267" t="n">
        <v>800</v>
      </c>
      <c r="AX210" s="267" t="n">
        <v>563</v>
      </c>
      <c r="AY210" s="267" t="n">
        <v>616</v>
      </c>
      <c r="AZ210" s="267" t="n">
        <v>839</v>
      </c>
      <c r="BA210" s="267" t="n">
        <v>839</v>
      </c>
      <c r="BB210" s="267" t="n">
        <v>936</v>
      </c>
      <c r="BC210" s="302" t="n">
        <v>1136</v>
      </c>
      <c r="BD210" s="269">
        <f>BC210</f>
        <v/>
      </c>
      <c r="BE210" s="269" t="n"/>
      <c r="BF210" s="269" t="n"/>
      <c r="BG210" s="313">
        <f>(BD210*AL210)*1.03</f>
        <v/>
      </c>
      <c r="BH210" s="236" t="n"/>
      <c r="BI210" s="241" t="n">
        <v>42761</v>
      </c>
      <c r="BJ210" s="236" t="n">
        <v>2607</v>
      </c>
      <c r="BK210" s="241" t="n">
        <v>42804</v>
      </c>
      <c r="BL210" s="236" t="n"/>
      <c r="BM210" s="313">
        <f>(BN210*AL210)*1.03</f>
        <v/>
      </c>
      <c r="BN210" s="236">
        <f>BO210+BQ210</f>
        <v/>
      </c>
      <c r="BO210" s="236" t="n">
        <v>1139</v>
      </c>
      <c r="BP210" s="15" t="n"/>
      <c r="BQ210" s="15" t="n"/>
      <c r="BR210" s="15" t="n"/>
      <c r="BS210" s="15" t="n"/>
      <c r="BT210" s="236" t="n"/>
      <c r="BU210" s="236" t="n">
        <v>8250</v>
      </c>
      <c r="BV210" s="241" t="n">
        <v>42817</v>
      </c>
    </row>
    <row customFormat="1" customHeight="1" ht="15" r="211" s="15">
      <c r="A211" s="321" t="inlineStr">
        <is>
          <t>K170701502-2010102724-ANNE</t>
        </is>
      </c>
      <c r="B211" s="250" t="inlineStr">
        <is>
          <t>K170701502</t>
        </is>
      </c>
      <c r="C211" s="250" t="inlineStr">
        <is>
          <t>K170701502</t>
        </is>
      </c>
      <c r="D211" s="250" t="n"/>
      <c r="E211" s="250" t="inlineStr">
        <is>
          <t>K170701502</t>
        </is>
      </c>
      <c r="F211" s="250" t="inlineStr">
        <is>
          <t>K170701502</t>
        </is>
      </c>
      <c r="G211" s="250" t="inlineStr">
        <is>
          <t>K170701502</t>
        </is>
      </c>
      <c r="H211" s="250" t="inlineStr">
        <is>
          <t>K170701502</t>
        </is>
      </c>
      <c r="I211" s="250" t="inlineStr">
        <is>
          <t>K170701502</t>
        </is>
      </c>
      <c r="J211" s="250" t="inlineStr">
        <is>
          <t>K170701502</t>
        </is>
      </c>
      <c r="K211" s="230" t="n">
        <v>2010102724</v>
      </c>
      <c r="L211" s="250" t="n">
        <v>2010102724</v>
      </c>
      <c r="M211" s="230" t="n">
        <v>2010102724</v>
      </c>
      <c r="N211" s="230" t="n">
        <v>2010102724</v>
      </c>
      <c r="O211" s="230" t="n">
        <v>2010102724</v>
      </c>
      <c r="P211" s="230" t="n">
        <v>2010102724</v>
      </c>
      <c r="Q211" s="230" t="n">
        <v>2010102724</v>
      </c>
      <c r="R211" s="230" t="n">
        <v>2010102724</v>
      </c>
      <c r="S211" s="230" t="n">
        <v>2010102724</v>
      </c>
      <c r="T211" s="230" t="n">
        <v>2010102724</v>
      </c>
      <c r="U211" s="237" t="inlineStr">
        <is>
          <t>Zalando</t>
        </is>
      </c>
      <c r="V211" s="237" t="n"/>
      <c r="W211" s="228" t="inlineStr">
        <is>
          <t>ANNE</t>
        </is>
      </c>
      <c r="X211" s="228" t="inlineStr">
        <is>
          <t>DARK VINTAGE</t>
        </is>
      </c>
      <c r="Y211" s="248" t="inlineStr">
        <is>
          <t>ORTA</t>
        </is>
      </c>
      <c r="Z211" s="248" t="inlineStr">
        <is>
          <t>9593A-48 Crimson warp stretch</t>
        </is>
      </c>
      <c r="AA211" s="248" t="inlineStr">
        <is>
          <t>8551A-48 Crimson warp stretch</t>
        </is>
      </c>
      <c r="AB211" s="226" t="inlineStr">
        <is>
          <t>SEASONAL MAIN</t>
        </is>
      </c>
      <c r="AC211" s="228" t="n">
        <v>2</v>
      </c>
      <c r="AD211" s="228" t="inlineStr">
        <is>
          <t>JEANS</t>
        </is>
      </c>
      <c r="AE211" s="238" t="inlineStr">
        <is>
          <t>WOMEN</t>
        </is>
      </c>
      <c r="AF211" s="239" t="inlineStr">
        <is>
          <t>ARTLAB</t>
        </is>
      </c>
      <c r="AG211" s="239" t="inlineStr">
        <is>
          <t>INTERWASHING</t>
        </is>
      </c>
      <c r="AH211" s="306" t="n"/>
      <c r="AI211" s="229" t="inlineStr">
        <is>
          <t>5,75 / 150</t>
        </is>
      </c>
      <c r="AJ211" s="257" t="n">
        <v>5000</v>
      </c>
      <c r="AK211" s="240" t="inlineStr">
        <is>
          <t>6-8 wks</t>
        </is>
      </c>
      <c r="AL211" s="226" t="n">
        <v>1.11</v>
      </c>
      <c r="AM211" s="267" t="n">
        <v>94</v>
      </c>
      <c r="AN211" s="277" t="n">
        <v>400</v>
      </c>
      <c r="AO211" s="267" t="n">
        <v>124</v>
      </c>
      <c r="AP211" s="277" t="n">
        <v>400</v>
      </c>
      <c r="AQ211" s="267" t="n">
        <v>143</v>
      </c>
      <c r="AR211" s="267" t="n">
        <v>179</v>
      </c>
      <c r="AS211" s="267" t="n">
        <v>179</v>
      </c>
      <c r="AT211" s="267" t="n">
        <v>200</v>
      </c>
      <c r="AU211" s="277" t="n">
        <v>400</v>
      </c>
      <c r="AV211" s="267" t="n">
        <v>250</v>
      </c>
      <c r="AW211" s="267" t="n">
        <v>600</v>
      </c>
      <c r="AX211" s="267" t="n">
        <v>265</v>
      </c>
      <c r="AY211" s="267" t="n">
        <v>276</v>
      </c>
      <c r="AZ211" s="267" t="n">
        <v>334</v>
      </c>
      <c r="BA211" s="267" t="n">
        <v>334</v>
      </c>
      <c r="BB211" s="267" t="n">
        <v>376</v>
      </c>
      <c r="BC211" s="302" t="n">
        <v>436</v>
      </c>
      <c r="BD211" s="269">
        <f>BC211</f>
        <v/>
      </c>
      <c r="BE211" s="269" t="n"/>
      <c r="BF211" s="269" t="n"/>
      <c r="BG211" s="313">
        <f>(BD211*AL211)*1.03</f>
        <v/>
      </c>
      <c r="BH211" s="236" t="n"/>
      <c r="BI211" s="241" t="n">
        <v>42761</v>
      </c>
      <c r="BJ211" s="236" t="n">
        <v>4901</v>
      </c>
      <c r="BK211" s="241" t="n">
        <v>42825</v>
      </c>
      <c r="BL211" s="236" t="n"/>
      <c r="BM211" s="313">
        <f>(BN211*AL211)*1.03</f>
        <v/>
      </c>
      <c r="BN211" s="236">
        <f>BO211+BQ211</f>
        <v/>
      </c>
      <c r="BO211" s="236" t="n">
        <v>444</v>
      </c>
      <c r="BP211" s="15" t="n"/>
      <c r="BQ211" s="15" t="n"/>
      <c r="BR211" s="15" t="n"/>
      <c r="BS211" s="15" t="n"/>
      <c r="BT211" s="236" t="n"/>
      <c r="BU211" s="236" t="inlineStr">
        <is>
          <t>x</t>
        </is>
      </c>
      <c r="BV211" s="241" t="n"/>
    </row>
    <row customFormat="1" customHeight="1" ht="15" r="212" s="15">
      <c r="A212" s="321" t="inlineStr">
        <is>
          <t>K170751401-1010103650-BORIS</t>
        </is>
      </c>
      <c r="B212" s="250" t="inlineStr">
        <is>
          <t>K170751401</t>
        </is>
      </c>
      <c r="C212" s="250" t="inlineStr">
        <is>
          <t>K170751401</t>
        </is>
      </c>
      <c r="D212" s="250" t="n"/>
      <c r="E212" s="250" t="inlineStr">
        <is>
          <t>K170751401</t>
        </is>
      </c>
      <c r="F212" s="250" t="inlineStr">
        <is>
          <t>K170751401</t>
        </is>
      </c>
      <c r="G212" s="250" t="inlineStr">
        <is>
          <t>K170751401</t>
        </is>
      </c>
      <c r="H212" s="250" t="inlineStr">
        <is>
          <t>K170751401</t>
        </is>
      </c>
      <c r="I212" s="250" t="inlineStr">
        <is>
          <t>K170751401</t>
        </is>
      </c>
      <c r="J212" s="250" t="inlineStr">
        <is>
          <t>K170751401</t>
        </is>
      </c>
      <c r="K212" s="230" t="n">
        <v>1010103650</v>
      </c>
      <c r="L212" s="250" t="n">
        <v>1010103650</v>
      </c>
      <c r="M212" s="230" t="n">
        <v>1010103650</v>
      </c>
      <c r="N212" s="230" t="n">
        <v>1010103650</v>
      </c>
      <c r="O212" s="230" t="n">
        <v>1010103650</v>
      </c>
      <c r="P212" s="230" t="n">
        <v>1010103650</v>
      </c>
      <c r="Q212" s="230" t="n">
        <v>1010103650</v>
      </c>
      <c r="R212" s="230" t="n">
        <v>1010103650</v>
      </c>
      <c r="S212" s="230" t="n">
        <v>1010103650</v>
      </c>
      <c r="T212" s="230" t="n">
        <v>1010103650</v>
      </c>
      <c r="U212" s="237" t="inlineStr">
        <is>
          <t>Zalando</t>
        </is>
      </c>
      <c r="V212" s="237" t="n"/>
      <c r="W212" s="228" t="inlineStr">
        <is>
          <t>BORIS</t>
        </is>
      </c>
      <c r="X212" s="228" t="inlineStr">
        <is>
          <t>DARK VINTAGE</t>
        </is>
      </c>
      <c r="Y212" s="248" t="inlineStr">
        <is>
          <t>ORTA</t>
        </is>
      </c>
      <c r="Z212" s="248" t="inlineStr">
        <is>
          <t>9593A-48 Crimson warp stretch</t>
        </is>
      </c>
      <c r="AA212" s="248" t="inlineStr">
        <is>
          <t>8551A-48 Crimson warp stretch</t>
        </is>
      </c>
      <c r="AB212" s="226" t="inlineStr">
        <is>
          <t>SEASONAL MAIN</t>
        </is>
      </c>
      <c r="AC212" s="228" t="n">
        <v>2</v>
      </c>
      <c r="AD212" s="228" t="inlineStr">
        <is>
          <t>JEANS</t>
        </is>
      </c>
      <c r="AE212" s="238" t="inlineStr">
        <is>
          <t>MEN</t>
        </is>
      </c>
      <c r="AF212" s="239" t="inlineStr">
        <is>
          <t>ARTLAB</t>
        </is>
      </c>
      <c r="AG212" s="239" t="inlineStr">
        <is>
          <t>INTERWASHING</t>
        </is>
      </c>
      <c r="AH212" s="306" t="n"/>
      <c r="AI212" s="229" t="inlineStr">
        <is>
          <t>5,75 / 150</t>
        </is>
      </c>
      <c r="AJ212" s="257" t="n">
        <v>5000</v>
      </c>
      <c r="AK212" s="240" t="inlineStr">
        <is>
          <t>6-8 wks</t>
        </is>
      </c>
      <c r="AL212" s="226" t="n">
        <v>1.34</v>
      </c>
      <c r="AM212" s="267" t="n">
        <v>154</v>
      </c>
      <c r="AN212" s="277" t="n">
        <v>600</v>
      </c>
      <c r="AO212" s="267" t="n">
        <v>186</v>
      </c>
      <c r="AP212" s="277" t="n">
        <v>600</v>
      </c>
      <c r="AQ212" s="267" t="n">
        <v>257</v>
      </c>
      <c r="AR212" s="267" t="n">
        <v>268</v>
      </c>
      <c r="AS212" s="267" t="n">
        <v>268</v>
      </c>
      <c r="AT212" s="267" t="n">
        <v>346</v>
      </c>
      <c r="AU212" s="277" t="n">
        <v>600</v>
      </c>
      <c r="AV212" s="267" t="n">
        <v>399</v>
      </c>
      <c r="AW212" s="267" t="n">
        <v>600</v>
      </c>
      <c r="AX212" s="267" t="n">
        <v>410</v>
      </c>
      <c r="AY212" s="267" t="n">
        <v>431</v>
      </c>
      <c r="AZ212" s="267" t="n">
        <v>466</v>
      </c>
      <c r="BA212" s="267" t="n">
        <v>480</v>
      </c>
      <c r="BB212" s="267" t="n">
        <v>556</v>
      </c>
      <c r="BC212" s="302" t="n">
        <v>616</v>
      </c>
      <c r="BD212" s="269">
        <f>BC212</f>
        <v/>
      </c>
      <c r="BE212" s="269" t="n"/>
      <c r="BF212" s="269" t="n"/>
      <c r="BG212" s="313">
        <f>(BD212*AL212)*1.03</f>
        <v/>
      </c>
      <c r="BH212" s="236" t="n"/>
      <c r="BI212" s="241" t="inlineStr">
        <is>
          <t>x</t>
        </is>
      </c>
      <c r="BJ212" s="236" t="n"/>
      <c r="BK212" s="241" t="n"/>
      <c r="BL212" s="236" t="n"/>
      <c r="BM212" s="313">
        <f>(BN212*AL212)*1.03</f>
        <v/>
      </c>
      <c r="BN212" s="236">
        <f>BO212+BQ212</f>
        <v/>
      </c>
      <c r="BO212" s="236" t="n">
        <v>621</v>
      </c>
      <c r="BP212" s="15" t="n"/>
      <c r="BQ212" s="15" t="n"/>
      <c r="BR212" s="15" t="n"/>
      <c r="BS212" s="15" t="n"/>
      <c r="BT212" s="236" t="n"/>
      <c r="BU212" s="236" t="inlineStr">
        <is>
          <t>x</t>
        </is>
      </c>
      <c r="BV212" s="241" t="n"/>
    </row>
    <row customFormat="1" customHeight="1" ht="15" r="213" s="15">
      <c r="A213" s="321" t="inlineStr">
        <is>
          <t>K170708020-2030200071-MURIEL</t>
        </is>
      </c>
      <c r="B213" s="250" t="inlineStr">
        <is>
          <t>K170708020</t>
        </is>
      </c>
      <c r="C213" s="250" t="inlineStr">
        <is>
          <t>K170708020</t>
        </is>
      </c>
      <c r="D213" s="250" t="n"/>
      <c r="E213" s="250" t="inlineStr">
        <is>
          <t>K170708020</t>
        </is>
      </c>
      <c r="F213" s="250" t="inlineStr">
        <is>
          <t>K170708020</t>
        </is>
      </c>
      <c r="G213" s="250" t="inlineStr">
        <is>
          <t>K170708020</t>
        </is>
      </c>
      <c r="H213" s="250" t="inlineStr">
        <is>
          <t>K170708020</t>
        </is>
      </c>
      <c r="I213" s="250" t="inlineStr">
        <is>
          <t>K170708020</t>
        </is>
      </c>
      <c r="J213" s="250" t="inlineStr">
        <is>
          <t>K170708020</t>
        </is>
      </c>
      <c r="K213" s="230" t="n">
        <v>2030200071</v>
      </c>
      <c r="L213" s="250" t="n">
        <v>2030200071</v>
      </c>
      <c r="M213" s="230" t="n">
        <v>2030200071</v>
      </c>
      <c r="N213" s="230" t="n">
        <v>2030200071</v>
      </c>
      <c r="O213" s="230" t="n">
        <v>2030200071</v>
      </c>
      <c r="P213" s="230" t="n">
        <v>2030200071</v>
      </c>
      <c r="Q213" s="230" t="n">
        <v>2030200071</v>
      </c>
      <c r="R213" s="230" t="n">
        <v>2030200071</v>
      </c>
      <c r="S213" s="230" t="n">
        <v>2030200071</v>
      </c>
      <c r="T213" s="230" t="n">
        <v>2030200071</v>
      </c>
      <c r="U213" s="237" t="inlineStr">
        <is>
          <t>Zalando</t>
        </is>
      </c>
      <c r="V213" s="237" t="n"/>
      <c r="W213" s="228" t="inlineStr">
        <is>
          <t>MURIEL</t>
        </is>
      </c>
      <c r="X213" s="228" t="inlineStr">
        <is>
          <t>DENIM</t>
        </is>
      </c>
      <c r="Y213" s="248" t="inlineStr">
        <is>
          <t>ORTA</t>
        </is>
      </c>
      <c r="Z213" s="248" t="inlineStr">
        <is>
          <t>9593A-48 Crimson warp stretch</t>
        </is>
      </c>
      <c r="AA213" s="248" t="inlineStr">
        <is>
          <t>8551A-48 Crimson warp stretch</t>
        </is>
      </c>
      <c r="AB213" s="226" t="inlineStr">
        <is>
          <t>-</t>
        </is>
      </c>
      <c r="AC213" s="228" t="n">
        <v>2</v>
      </c>
      <c r="AD213" s="228" t="inlineStr">
        <is>
          <t>SKIRT</t>
        </is>
      </c>
      <c r="AE213" s="238" t="inlineStr">
        <is>
          <t>WOMEN</t>
        </is>
      </c>
      <c r="AF213" s="239" t="inlineStr">
        <is>
          <t>ARTLAB</t>
        </is>
      </c>
      <c r="AG213" s="239" t="inlineStr">
        <is>
          <t>INTERWASHING</t>
        </is>
      </c>
      <c r="AH213" s="306" t="n"/>
      <c r="AI213" s="229" t="inlineStr">
        <is>
          <t>5,75 / 150</t>
        </is>
      </c>
      <c r="AJ213" s="257" t="n">
        <v>5000</v>
      </c>
      <c r="AK213" s="240" t="inlineStr">
        <is>
          <t>6-8 wks</t>
        </is>
      </c>
      <c r="AL213" s="226" t="n">
        <v>0.8</v>
      </c>
      <c r="AM213" s="267" t="n">
        <v>100</v>
      </c>
      <c r="AN213" s="277" t="n">
        <v>250</v>
      </c>
      <c r="AO213" s="267" t="n">
        <v>140</v>
      </c>
      <c r="AP213" s="277" t="n">
        <v>300</v>
      </c>
      <c r="AQ213" s="267" t="n">
        <v>140</v>
      </c>
      <c r="AR213" s="267" t="n">
        <v>146</v>
      </c>
      <c r="AS213" s="267" t="n">
        <v>146</v>
      </c>
      <c r="AT213" s="267" t="n">
        <v>149</v>
      </c>
      <c r="AU213" s="277" t="n">
        <v>350</v>
      </c>
      <c r="AV213" s="267" t="n">
        <v>163</v>
      </c>
      <c r="AW213" s="267" t="n">
        <v>350</v>
      </c>
      <c r="AX213" s="267" t="n">
        <v>167</v>
      </c>
      <c r="AY213" s="267" t="n">
        <v>190</v>
      </c>
      <c r="AZ213" s="267" t="n">
        <v>194</v>
      </c>
      <c r="BA213" s="267" t="n">
        <v>193</v>
      </c>
      <c r="BB213" s="267" t="n">
        <v>229</v>
      </c>
      <c r="BC213" s="302" t="n">
        <v>249</v>
      </c>
      <c r="BD213" s="269">
        <f>BC213</f>
        <v/>
      </c>
      <c r="BE213" s="269" t="n"/>
      <c r="BF213" s="269" t="n"/>
      <c r="BG213" s="313">
        <f>(BD213*AL213)*1.03</f>
        <v/>
      </c>
      <c r="BH213" s="236" t="n"/>
      <c r="BI213" s="241" t="inlineStr">
        <is>
          <t>x</t>
        </is>
      </c>
      <c r="BJ213" s="236" t="n"/>
      <c r="BK213" s="241" t="n"/>
      <c r="BL213" s="236" t="n"/>
      <c r="BM213" s="313">
        <f>(BN213*AL213)*1.03</f>
        <v/>
      </c>
      <c r="BN213" s="236">
        <f>BO213+BQ213</f>
        <v/>
      </c>
      <c r="BO213" s="236" t="n">
        <v>249</v>
      </c>
      <c r="BP213" s="15" t="n"/>
      <c r="BQ213" s="15" t="n"/>
      <c r="BR213" s="15" t="n"/>
      <c r="BS213" s="15" t="n"/>
      <c r="BT213" s="236" t="n"/>
      <c r="BU213" s="236" t="inlineStr">
        <is>
          <t>x</t>
        </is>
      </c>
      <c r="BV213" s="241" t="n"/>
    </row>
    <row customFormat="1" customHeight="1" ht="15" r="214" s="15">
      <c r="A214" s="322" t="inlineStr">
        <is>
          <t>K170751504-1010103658-HOMER</t>
        </is>
      </c>
      <c r="B214" s="298" t="inlineStr">
        <is>
          <t>K170751504</t>
        </is>
      </c>
      <c r="C214" s="298" t="inlineStr">
        <is>
          <t>K170751504</t>
        </is>
      </c>
      <c r="D214" s="298" t="n"/>
      <c r="E214" s="298" t="inlineStr">
        <is>
          <t>K170751504</t>
        </is>
      </c>
      <c r="F214" s="298" t="inlineStr">
        <is>
          <t>K170751504</t>
        </is>
      </c>
      <c r="G214" s="298" t="inlineStr">
        <is>
          <t>K170751504</t>
        </is>
      </c>
      <c r="H214" s="298" t="inlineStr">
        <is>
          <t>K170751504</t>
        </is>
      </c>
      <c r="I214" s="298" t="e">
        <v>#N/A</v>
      </c>
      <c r="J214" s="298" t="e">
        <v>#N/A</v>
      </c>
      <c r="K214" s="284" t="n">
        <v>1010103658</v>
      </c>
      <c r="L214" s="298" t="n">
        <v>1010103658</v>
      </c>
      <c r="M214" s="284" t="n">
        <v>1010103658</v>
      </c>
      <c r="N214" s="284" t="n">
        <v>1010103658</v>
      </c>
      <c r="O214" s="284" t="n">
        <v>1010103658</v>
      </c>
      <c r="P214" s="284" t="n">
        <v>1010103658</v>
      </c>
      <c r="Q214" s="284" t="n">
        <v>1010103658</v>
      </c>
      <c r="R214" s="284" t="e">
        <v>#N/A</v>
      </c>
      <c r="S214" s="284" t="e">
        <v>#N/A</v>
      </c>
      <c r="T214" s="284" t="n">
        <v>1010103658</v>
      </c>
      <c r="U214" s="95" t="n"/>
      <c r="V214" s="95" t="n"/>
      <c r="W214" s="285" t="inlineStr">
        <is>
          <t>HOMER</t>
        </is>
      </c>
      <c r="X214" s="285" t="inlineStr">
        <is>
          <t>MARBLE VINTAGE</t>
        </is>
      </c>
      <c r="Y214" s="272" t="inlineStr">
        <is>
          <t>ORTA</t>
        </is>
      </c>
      <c r="Z214" s="272" t="inlineStr">
        <is>
          <t>9593A-48 Crimson warp stretch</t>
        </is>
      </c>
      <c r="AA214" s="272" t="inlineStr">
        <is>
          <t>8551A-48 Crimson warp stretch</t>
        </is>
      </c>
      <c r="AB214" s="286" t="inlineStr">
        <is>
          <t>SEASONAL MAIN</t>
        </is>
      </c>
      <c r="AC214" s="285" t="n">
        <v>1</v>
      </c>
      <c r="AD214" s="285" t="inlineStr">
        <is>
          <t>JEANS</t>
        </is>
      </c>
      <c r="AE214" s="287" t="inlineStr">
        <is>
          <t>MEN</t>
        </is>
      </c>
      <c r="AF214" s="286" t="inlineStr">
        <is>
          <t>ARTLAB</t>
        </is>
      </c>
      <c r="AG214" s="286" t="inlineStr">
        <is>
          <t>INTERWASHING</t>
        </is>
      </c>
      <c r="AH214" s="286" t="n"/>
      <c r="AI214" s="288" t="inlineStr">
        <is>
          <t>5,75 / 150</t>
        </is>
      </c>
      <c r="AJ214" s="289" t="n">
        <v>5000</v>
      </c>
      <c r="AK214" s="290" t="inlineStr">
        <is>
          <t>6-8 wks</t>
        </is>
      </c>
      <c r="AL214" s="286" t="n">
        <v>1.3</v>
      </c>
      <c r="AM214" s="291" t="n"/>
      <c r="AN214" s="292" t="n">
        <v>150</v>
      </c>
      <c r="AO214" s="291" t="n"/>
      <c r="AP214" s="292" t="n">
        <v>150</v>
      </c>
      <c r="AQ214" s="291" t="n"/>
      <c r="AR214" s="291" t="n">
        <v>9</v>
      </c>
      <c r="AS214" s="291" t="n">
        <v>9</v>
      </c>
      <c r="AT214" s="291" t="n">
        <v>9</v>
      </c>
      <c r="AU214" s="292" t="inlineStr">
        <is>
          <t>cx</t>
        </is>
      </c>
      <c r="AV214" s="291" t="n">
        <v>9</v>
      </c>
      <c r="AW214" s="291" t="inlineStr">
        <is>
          <t>cx</t>
        </is>
      </c>
      <c r="AX214" s="291" t="n">
        <v>9</v>
      </c>
      <c r="AY214" s="291" t="n">
        <v>9</v>
      </c>
      <c r="AZ214" s="291" t="n">
        <v>0</v>
      </c>
      <c r="BA214" s="291" t="n">
        <v>0</v>
      </c>
      <c r="BB214" s="291" t="n">
        <v>0</v>
      </c>
      <c r="BC214" s="293" t="n">
        <v>0</v>
      </c>
      <c r="BD214" s="293">
        <f>BC214</f>
        <v/>
      </c>
      <c r="BE214" s="269" t="n"/>
      <c r="BF214" s="269" t="inlineStr">
        <is>
          <t>cx</t>
        </is>
      </c>
      <c r="BG214" s="313" t="n"/>
      <c r="BH214" s="236" t="n"/>
      <c r="BI214" s="241" t="inlineStr">
        <is>
          <t>x</t>
        </is>
      </c>
      <c r="BJ214" s="236" t="n"/>
      <c r="BK214" s="241" t="n"/>
      <c r="BL214" s="236" t="n"/>
      <c r="BM214" s="313">
        <f>(BN214*AL214)*1.03</f>
        <v/>
      </c>
      <c r="BN214" s="236">
        <f>BO214+BQ214</f>
        <v/>
      </c>
      <c r="BO214" s="236" t="n">
        <v>0</v>
      </c>
      <c r="BP214" s="15" t="n"/>
      <c r="BQ214" s="15" t="n"/>
      <c r="BR214" s="15" t="n"/>
      <c r="BS214" s="15" t="n"/>
      <c r="BT214" s="15" t="n"/>
      <c r="BU214" s="236" t="inlineStr">
        <is>
          <t>x</t>
        </is>
      </c>
      <c r="BV214" s="241" t="n"/>
    </row>
    <row customFormat="1" customHeight="1" ht="15" r="215" s="15">
      <c r="A215" s="321" t="inlineStr">
        <is>
          <t>K170751303-1010103648-JOSHUA</t>
        </is>
      </c>
      <c r="B215" s="250" t="inlineStr">
        <is>
          <t>K170751303</t>
        </is>
      </c>
      <c r="C215" s="250" t="inlineStr">
        <is>
          <t>K170751303</t>
        </is>
      </c>
      <c r="D215" s="250" t="n"/>
      <c r="E215" s="250" t="inlineStr">
        <is>
          <t>K170751303</t>
        </is>
      </c>
      <c r="F215" s="250" t="inlineStr">
        <is>
          <t>K170751303</t>
        </is>
      </c>
      <c r="G215" s="250" t="inlineStr">
        <is>
          <t>K170751303</t>
        </is>
      </c>
      <c r="H215" s="250" t="inlineStr">
        <is>
          <t>K170751303</t>
        </is>
      </c>
      <c r="I215" s="250" t="inlineStr">
        <is>
          <t>K170751303</t>
        </is>
      </c>
      <c r="J215" s="250" t="inlineStr">
        <is>
          <t>K170751303</t>
        </is>
      </c>
      <c r="K215" s="230" t="n">
        <v>1010103648</v>
      </c>
      <c r="L215" s="250" t="n">
        <v>1010103648</v>
      </c>
      <c r="M215" s="230" t="n">
        <v>1010103648</v>
      </c>
      <c r="N215" s="230" t="n">
        <v>1010103648</v>
      </c>
      <c r="O215" s="230" t="n">
        <v>1010103648</v>
      </c>
      <c r="P215" s="230" t="n">
        <v>1010103648</v>
      </c>
      <c r="Q215" s="230" t="n">
        <v>1010103648</v>
      </c>
      <c r="R215" s="230" t="n">
        <v>1010103648</v>
      </c>
      <c r="S215" s="230" t="n">
        <v>1010103648</v>
      </c>
      <c r="T215" s="230" t="n">
        <v>1010103648</v>
      </c>
      <c r="U215" s="237" t="n"/>
      <c r="V215" s="237" t="n"/>
      <c r="W215" s="228" t="inlineStr">
        <is>
          <t>JOSHUA</t>
        </is>
      </c>
      <c r="X215" s="228" t="inlineStr">
        <is>
          <t>MARBLE VINTAGE</t>
        </is>
      </c>
      <c r="Y215" s="248" t="inlineStr">
        <is>
          <t>ORTA</t>
        </is>
      </c>
      <c r="Z215" s="248" t="inlineStr">
        <is>
          <t>9593A-48 Crimson warp stretch</t>
        </is>
      </c>
      <c r="AA215" s="248" t="inlineStr">
        <is>
          <t>8551A-48 Crimson warp stretch</t>
        </is>
      </c>
      <c r="AB215" s="226" t="inlineStr">
        <is>
          <t>SEASONAL MAIN</t>
        </is>
      </c>
      <c r="AC215" s="228" t="n">
        <v>1</v>
      </c>
      <c r="AD215" s="228" t="inlineStr">
        <is>
          <t>JEANS</t>
        </is>
      </c>
      <c r="AE215" s="238" t="inlineStr">
        <is>
          <t>MEN</t>
        </is>
      </c>
      <c r="AF215" s="239" t="inlineStr">
        <is>
          <t>ARTLAB</t>
        </is>
      </c>
      <c r="AG215" s="239" t="inlineStr">
        <is>
          <t>INTERWASHING</t>
        </is>
      </c>
      <c r="AH215" s="306" t="n"/>
      <c r="AI215" s="229" t="inlineStr">
        <is>
          <t>5,75 / 150</t>
        </is>
      </c>
      <c r="AJ215" s="257" t="n">
        <v>5000</v>
      </c>
      <c r="AK215" s="240" t="inlineStr">
        <is>
          <t>6-8 wks</t>
        </is>
      </c>
      <c r="AL215" s="226" t="n">
        <v>1.23</v>
      </c>
      <c r="AM215" s="267" t="n">
        <v>15</v>
      </c>
      <c r="AN215" s="277" t="n">
        <v>200</v>
      </c>
      <c r="AO215" s="267" t="n">
        <v>56</v>
      </c>
      <c r="AP215" s="277" t="n">
        <v>200</v>
      </c>
      <c r="AQ215" s="267" t="n">
        <v>78</v>
      </c>
      <c r="AR215" s="267" t="n">
        <v>78</v>
      </c>
      <c r="AS215" s="267" t="n">
        <v>78</v>
      </c>
      <c r="AT215" s="267" t="n">
        <v>78</v>
      </c>
      <c r="AU215" s="277" t="n">
        <v>250</v>
      </c>
      <c r="AV215" s="267" t="n">
        <v>78</v>
      </c>
      <c r="AW215" s="267" t="n">
        <v>250</v>
      </c>
      <c r="AX215" s="267" t="n">
        <v>78</v>
      </c>
      <c r="AY215" s="267" t="n">
        <v>90</v>
      </c>
      <c r="AZ215" s="267" t="n">
        <v>108</v>
      </c>
      <c r="BA215" s="267" t="n">
        <v>122</v>
      </c>
      <c r="BB215" s="267" t="n">
        <v>198</v>
      </c>
      <c r="BC215" s="302" t="n">
        <v>248</v>
      </c>
      <c r="BD215" s="269">
        <f>BC215</f>
        <v/>
      </c>
      <c r="BE215" s="269" t="n"/>
      <c r="BF215" s="269" t="n"/>
      <c r="BG215" s="313">
        <f>(BD215*AL215)*1.03</f>
        <v/>
      </c>
      <c r="BH215" s="236" t="n"/>
      <c r="BI215" s="241" t="inlineStr">
        <is>
          <t>x</t>
        </is>
      </c>
      <c r="BJ215" s="236" t="n"/>
      <c r="BK215" s="241" t="n"/>
      <c r="BL215" s="236" t="n"/>
      <c r="BM215" s="313">
        <f>(BN215*AL215)*1.03</f>
        <v/>
      </c>
      <c r="BN215" s="236">
        <f>BO215+BQ215</f>
        <v/>
      </c>
      <c r="BO215" s="236" t="n">
        <v>251</v>
      </c>
      <c r="BP215" s="15" t="n"/>
      <c r="BQ215" s="15" t="n"/>
      <c r="BR215" s="15" t="n"/>
      <c r="BS215" s="15" t="n"/>
      <c r="BT215" s="236" t="n"/>
      <c r="BU215" s="236" t="inlineStr">
        <is>
          <t>x</t>
        </is>
      </c>
      <c r="BV215" s="241" t="n"/>
    </row>
    <row customFormat="1" customHeight="1" ht="15" r="216" s="15">
      <c r="A216" s="321" t="inlineStr">
        <is>
          <t>K170701401-2010102719-KIMBERLEY SLIT</t>
        </is>
      </c>
      <c r="B216" s="250" t="inlineStr">
        <is>
          <t>K170701401</t>
        </is>
      </c>
      <c r="C216" s="250" t="inlineStr">
        <is>
          <t>K170701401</t>
        </is>
      </c>
      <c r="D216" s="250" t="n"/>
      <c r="E216" s="250" t="inlineStr">
        <is>
          <t>K170701401</t>
        </is>
      </c>
      <c r="F216" s="250" t="inlineStr">
        <is>
          <t>K170701401</t>
        </is>
      </c>
      <c r="G216" s="250" t="inlineStr">
        <is>
          <t>K170701401</t>
        </is>
      </c>
      <c r="H216" s="250" t="inlineStr">
        <is>
          <t>K170701401</t>
        </is>
      </c>
      <c r="I216" s="250" t="inlineStr">
        <is>
          <t>K170701401</t>
        </is>
      </c>
      <c r="J216" s="250" t="inlineStr">
        <is>
          <t>K170701401</t>
        </is>
      </c>
      <c r="K216" s="230" t="n">
        <v>2010102719</v>
      </c>
      <c r="L216" s="250" t="n">
        <v>2010102719</v>
      </c>
      <c r="M216" s="230" t="n">
        <v>2010102719</v>
      </c>
      <c r="N216" s="230" t="n">
        <v>2010102719</v>
      </c>
      <c r="O216" s="230" t="n">
        <v>2010102719</v>
      </c>
      <c r="P216" s="230" t="n">
        <v>2010102719</v>
      </c>
      <c r="Q216" s="230" t="n">
        <v>2010102719</v>
      </c>
      <c r="R216" s="230" t="n">
        <v>2010102719</v>
      </c>
      <c r="S216" s="230" t="n">
        <v>2010102719</v>
      </c>
      <c r="T216" s="230" t="n">
        <v>2010102719</v>
      </c>
      <c r="U216" s="237" t="inlineStr">
        <is>
          <t>Zalando, MAW</t>
        </is>
      </c>
      <c r="V216" s="237" t="n"/>
      <c r="W216" s="228" t="inlineStr">
        <is>
          <t>KIMBERLEY SLIT</t>
        </is>
      </c>
      <c r="X216" s="228" t="inlineStr">
        <is>
          <t>MARBLE VINTAGE</t>
        </is>
      </c>
      <c r="Y216" s="248" t="inlineStr">
        <is>
          <t>ORTA</t>
        </is>
      </c>
      <c r="Z216" s="248" t="inlineStr">
        <is>
          <t>9593A-48 Crimson warp stretch</t>
        </is>
      </c>
      <c r="AA216" s="248" t="inlineStr">
        <is>
          <t>8551A-48 Crimson warp stretch</t>
        </is>
      </c>
      <c r="AB216" s="226" t="inlineStr">
        <is>
          <t>SEASONAL MAIN</t>
        </is>
      </c>
      <c r="AC216" s="228" t="n">
        <v>1</v>
      </c>
      <c r="AD216" s="228" t="inlineStr">
        <is>
          <t>JEANS</t>
        </is>
      </c>
      <c r="AE216" s="238" t="inlineStr">
        <is>
          <t>WOMEN</t>
        </is>
      </c>
      <c r="AF216" s="239" t="inlineStr">
        <is>
          <t>ARTLAB</t>
        </is>
      </c>
      <c r="AG216" s="239" t="inlineStr">
        <is>
          <t>INTERWASHING</t>
        </is>
      </c>
      <c r="AH216" s="306" t="n"/>
      <c r="AI216" s="229" t="inlineStr">
        <is>
          <t>5,75 / 150</t>
        </is>
      </c>
      <c r="AJ216" s="257" t="n">
        <v>5000</v>
      </c>
      <c r="AK216" s="240" t="inlineStr">
        <is>
          <t>6-8 wks</t>
        </is>
      </c>
      <c r="AL216" s="226" t="n">
        <v>1.15</v>
      </c>
      <c r="AM216" s="267" t="n">
        <v>160</v>
      </c>
      <c r="AN216" s="277" t="n">
        <v>500</v>
      </c>
      <c r="AO216" s="267" t="n">
        <v>165</v>
      </c>
      <c r="AP216" s="277" t="n">
        <v>500</v>
      </c>
      <c r="AQ216" s="267" t="n">
        <v>165</v>
      </c>
      <c r="AR216" s="267" t="n">
        <v>201</v>
      </c>
      <c r="AS216" s="267" t="n">
        <v>201</v>
      </c>
      <c r="AT216" s="267" t="n">
        <v>201</v>
      </c>
      <c r="AU216" s="277" t="n">
        <v>500</v>
      </c>
      <c r="AV216" s="267" t="n">
        <v>201</v>
      </c>
      <c r="AW216" s="267" t="n">
        <v>400</v>
      </c>
      <c r="AX216" s="267" t="n">
        <v>210</v>
      </c>
      <c r="AY216" s="267" t="n">
        <v>235</v>
      </c>
      <c r="AZ216" s="267" t="n">
        <v>381</v>
      </c>
      <c r="BA216" s="267" t="n">
        <v>373</v>
      </c>
      <c r="BB216" s="267" t="n">
        <v>444</v>
      </c>
      <c r="BC216" s="302" t="n">
        <v>494</v>
      </c>
      <c r="BD216" s="269">
        <f>BC216</f>
        <v/>
      </c>
      <c r="BE216" s="269" t="n"/>
      <c r="BF216" s="269" t="n"/>
      <c r="BG216" s="313">
        <f>(BD216*AL216)*1.03</f>
        <v/>
      </c>
      <c r="BH216" s="236" t="n"/>
      <c r="BI216" s="241" t="inlineStr">
        <is>
          <t>x</t>
        </is>
      </c>
      <c r="BJ216" s="236" t="n"/>
      <c r="BK216" s="241" t="n"/>
      <c r="BL216" s="319" t="inlineStr">
        <is>
          <t>IMP ZALANDO MID JUNE</t>
        </is>
      </c>
      <c r="BM216" s="313">
        <f>(BN216*AL216)*1.03</f>
        <v/>
      </c>
      <c r="BN216" s="236">
        <f>BO216+BQ216</f>
        <v/>
      </c>
      <c r="BO216" s="236" t="n">
        <v>495</v>
      </c>
      <c r="BP216" s="15" t="n"/>
      <c r="BQ216" s="15" t="n"/>
      <c r="BR216" s="15" t="n"/>
      <c r="BS216" s="15" t="n"/>
      <c r="BT216" s="236" t="n"/>
      <c r="BU216" s="236" t="inlineStr">
        <is>
          <t>x</t>
        </is>
      </c>
      <c r="BV216" s="241" t="n"/>
    </row>
    <row customFormat="1" customHeight="1" ht="15" r="217" s="15">
      <c r="A217" s="321" t="inlineStr">
        <is>
          <t>K170701601-2010102728-SADE</t>
        </is>
      </c>
      <c r="B217" s="250" t="inlineStr">
        <is>
          <t>K170701601</t>
        </is>
      </c>
      <c r="C217" s="250" t="inlineStr">
        <is>
          <t>K170701601</t>
        </is>
      </c>
      <c r="D217" s="250" t="n"/>
      <c r="E217" s="250" t="inlineStr">
        <is>
          <t>K170701601</t>
        </is>
      </c>
      <c r="F217" s="250" t="inlineStr">
        <is>
          <t>K170701601</t>
        </is>
      </c>
      <c r="G217" s="250" t="inlineStr">
        <is>
          <t>K170701601</t>
        </is>
      </c>
      <c r="H217" s="250" t="inlineStr">
        <is>
          <t>K170701601</t>
        </is>
      </c>
      <c r="I217" s="300" t="e">
        <v>#N/A</v>
      </c>
      <c r="J217" s="300" t="e">
        <v>#N/A</v>
      </c>
      <c r="K217" s="230" t="n">
        <v>2010102728</v>
      </c>
      <c r="L217" s="250" t="n">
        <v>2010102728</v>
      </c>
      <c r="M217" s="230" t="n">
        <v>2010102728</v>
      </c>
      <c r="N217" s="230" t="n">
        <v>2010102728</v>
      </c>
      <c r="O217" s="230" t="n">
        <v>2010102728</v>
      </c>
      <c r="P217" s="230" t="n">
        <v>2010102728</v>
      </c>
      <c r="Q217" s="230" t="n">
        <v>2010102728</v>
      </c>
      <c r="R217" s="301" t="e">
        <v>#N/A</v>
      </c>
      <c r="S217" s="301" t="e">
        <v>#N/A</v>
      </c>
      <c r="T217" s="230" t="n">
        <v>2010102728</v>
      </c>
      <c r="U217" s="237" t="n"/>
      <c r="V217" s="237" t="n"/>
      <c r="W217" s="228" t="inlineStr">
        <is>
          <t>SADE</t>
        </is>
      </c>
      <c r="X217" s="228" t="inlineStr">
        <is>
          <t>MARBLE VINTAGE</t>
        </is>
      </c>
      <c r="Y217" s="248" t="inlineStr">
        <is>
          <t>ORTA</t>
        </is>
      </c>
      <c r="Z217" s="248" t="inlineStr">
        <is>
          <t>9593A-48 Crimson warp stretch</t>
        </is>
      </c>
      <c r="AA217" s="248" t="inlineStr">
        <is>
          <t>8551A-48 Crimson warp stretch</t>
        </is>
      </c>
      <c r="AB217" s="226" t="inlineStr">
        <is>
          <t>SEASONAL MAIN</t>
        </is>
      </c>
      <c r="AC217" s="228" t="n">
        <v>1</v>
      </c>
      <c r="AD217" s="228" t="inlineStr">
        <is>
          <t>JEANS</t>
        </is>
      </c>
      <c r="AE217" s="238" t="inlineStr">
        <is>
          <t>WOMEN</t>
        </is>
      </c>
      <c r="AF217" s="239" t="inlineStr">
        <is>
          <t>ARTLAB</t>
        </is>
      </c>
      <c r="AG217" s="239" t="inlineStr">
        <is>
          <t>INTERWASHING</t>
        </is>
      </c>
      <c r="AH217" s="306" t="n"/>
      <c r="AI217" s="229" t="inlineStr">
        <is>
          <t>5,75 / 150</t>
        </is>
      </c>
      <c r="AJ217" s="257" t="n">
        <v>5000</v>
      </c>
      <c r="AK217" s="240" t="inlineStr">
        <is>
          <t>6-8 wks</t>
        </is>
      </c>
      <c r="AL217" s="226" t="n">
        <v>1.16</v>
      </c>
      <c r="AM217" s="267" t="n"/>
      <c r="AN217" s="277" t="n">
        <v>150</v>
      </c>
      <c r="AO217" s="267" t="n"/>
      <c r="AP217" s="277" t="n">
        <v>150</v>
      </c>
      <c r="AQ217" s="267" t="n"/>
      <c r="AR217" s="267" t="n">
        <v>13</v>
      </c>
      <c r="AS217" s="267" t="n">
        <v>13</v>
      </c>
      <c r="AT217" s="267" t="n">
        <v>44</v>
      </c>
      <c r="AU217" s="277" t="n">
        <v>100</v>
      </c>
      <c r="AV217" s="267" t="n">
        <v>54</v>
      </c>
      <c r="AW217" s="267" t="n">
        <v>100</v>
      </c>
      <c r="AX217" s="267" t="n">
        <v>79</v>
      </c>
      <c r="AY217" s="267" t="n">
        <v>88</v>
      </c>
      <c r="AZ217" s="267" t="n">
        <v>145</v>
      </c>
      <c r="BA217" s="267" t="n">
        <v>139</v>
      </c>
      <c r="BB217" s="267" t="n">
        <v>222</v>
      </c>
      <c r="BC217" s="302" t="n">
        <v>252</v>
      </c>
      <c r="BD217" s="269">
        <f>BC217</f>
        <v/>
      </c>
      <c r="BE217" s="269" t="n"/>
      <c r="BF217" s="269" t="n"/>
      <c r="BG217" s="313">
        <f>(BD217*AL217)*1.03</f>
        <v/>
      </c>
      <c r="BI217" s="241" t="inlineStr">
        <is>
          <t>x</t>
        </is>
      </c>
      <c r="BK217" s="236" t="n"/>
      <c r="BM217" s="313">
        <f>(BN217*AL217)*1.03</f>
        <v/>
      </c>
      <c r="BN217" s="236">
        <f>BO217+BQ217</f>
        <v/>
      </c>
      <c r="BO217" s="236" t="n">
        <v>275</v>
      </c>
      <c r="BP217" s="15" t="n"/>
      <c r="BQ217" s="15" t="n"/>
      <c r="BR217" s="15" t="n"/>
      <c r="BS217" s="15" t="n"/>
      <c r="BT217" s="236" t="n"/>
      <c r="BU217" s="236" t="inlineStr">
        <is>
          <t>x</t>
        </is>
      </c>
      <c r="BV217" s="241" t="n"/>
    </row>
    <row customFormat="1" customHeight="1" ht="15" r="218" s="15">
      <c r="A218" s="321" t="inlineStr">
        <is>
          <t>K170701801-2010102736-JANE</t>
        </is>
      </c>
      <c r="B218" s="250" t="inlineStr">
        <is>
          <t>K170701801</t>
        </is>
      </c>
      <c r="C218" s="250" t="inlineStr">
        <is>
          <t>K170701801</t>
        </is>
      </c>
      <c r="D218" s="250" t="n"/>
      <c r="E218" s="250" t="inlineStr">
        <is>
          <t>K170701801</t>
        </is>
      </c>
      <c r="F218" s="250" t="inlineStr">
        <is>
          <t>K170701801</t>
        </is>
      </c>
      <c r="G218" s="250" t="inlineStr">
        <is>
          <t>K170701801</t>
        </is>
      </c>
      <c r="H218" s="250" t="inlineStr">
        <is>
          <t>K170701801</t>
        </is>
      </c>
      <c r="I218" s="250" t="inlineStr">
        <is>
          <t>K170701801</t>
        </is>
      </c>
      <c r="J218" s="250" t="inlineStr">
        <is>
          <t>K170701801</t>
        </is>
      </c>
      <c r="K218" s="230" t="n">
        <v>2010102736</v>
      </c>
      <c r="L218" s="250" t="n">
        <v>2010102736</v>
      </c>
      <c r="M218" s="230" t="n">
        <v>2010102736</v>
      </c>
      <c r="N218" s="230" t="n">
        <v>2010102736</v>
      </c>
      <c r="O218" s="230" t="n">
        <v>2010102736</v>
      </c>
      <c r="P218" s="230" t="n">
        <v>2010102736</v>
      </c>
      <c r="Q218" s="230" t="n">
        <v>2010102736</v>
      </c>
      <c r="R218" s="230" t="n">
        <v>2010102736</v>
      </c>
      <c r="S218" s="230" t="n">
        <v>2010102736</v>
      </c>
      <c r="T218" s="230" t="n">
        <v>2010102736</v>
      </c>
      <c r="U218" s="237" t="inlineStr">
        <is>
          <t>Zalando</t>
        </is>
      </c>
      <c r="V218" s="237" t="n"/>
      <c r="W218" s="228" t="inlineStr">
        <is>
          <t>JANE</t>
        </is>
      </c>
      <c r="X218" s="228" t="inlineStr">
        <is>
          <t>MARBLE VINTAGE DIP</t>
        </is>
      </c>
      <c r="Y218" s="248" t="inlineStr">
        <is>
          <t>ORTA</t>
        </is>
      </c>
      <c r="Z218" s="248" t="inlineStr">
        <is>
          <t>9593A-48 Crimson warp stretch</t>
        </is>
      </c>
      <c r="AA218" s="248" t="inlineStr">
        <is>
          <t>8551A-48 Crimson warp stretch</t>
        </is>
      </c>
      <c r="AB218" s="226" t="inlineStr">
        <is>
          <t>SEASONAL MAIN</t>
        </is>
      </c>
      <c r="AC218" s="228" t="n">
        <v>1</v>
      </c>
      <c r="AD218" s="228" t="inlineStr">
        <is>
          <t>JEANS</t>
        </is>
      </c>
      <c r="AE218" s="238" t="inlineStr">
        <is>
          <t>WOMEN</t>
        </is>
      </c>
      <c r="AF218" s="239" t="inlineStr">
        <is>
          <t>ARTLAB</t>
        </is>
      </c>
      <c r="AG218" s="239" t="inlineStr">
        <is>
          <t>INTERWASHING</t>
        </is>
      </c>
      <c r="AH218" s="306" t="n"/>
      <c r="AI218" s="229" t="inlineStr">
        <is>
          <t>5,75 / 150</t>
        </is>
      </c>
      <c r="AJ218" s="257" t="n">
        <v>5000</v>
      </c>
      <c r="AK218" s="240" t="inlineStr">
        <is>
          <t>6-8 wks</t>
        </is>
      </c>
      <c r="AL218" s="226" t="n">
        <v>1.34</v>
      </c>
      <c r="AM218" s="267" t="n">
        <v>50</v>
      </c>
      <c r="AN218" s="277" t="n">
        <v>200</v>
      </c>
      <c r="AO218" s="267" t="n">
        <v>50</v>
      </c>
      <c r="AP218" s="277" t="n">
        <v>200</v>
      </c>
      <c r="AQ218" s="267" t="n">
        <v>50</v>
      </c>
      <c r="AR218" s="267" t="n">
        <v>50</v>
      </c>
      <c r="AS218" s="267" t="n">
        <v>50</v>
      </c>
      <c r="AT218" s="267" t="n">
        <v>50</v>
      </c>
      <c r="AU218" s="277" t="n">
        <v>150</v>
      </c>
      <c r="AV218" s="267" t="n">
        <v>50</v>
      </c>
      <c r="AW218" s="267" t="n">
        <v>150</v>
      </c>
      <c r="AX218" s="267" t="n">
        <v>53</v>
      </c>
      <c r="AY218" s="267" t="n">
        <v>53</v>
      </c>
      <c r="AZ218" s="267" t="n">
        <v>59</v>
      </c>
      <c r="BA218" s="267" t="n">
        <v>59</v>
      </c>
      <c r="BB218" s="267" t="n">
        <v>132</v>
      </c>
      <c r="BC218" s="302" t="n">
        <v>162</v>
      </c>
      <c r="BD218" s="269">
        <f>BC218</f>
        <v/>
      </c>
      <c r="BE218" s="269" t="n"/>
      <c r="BF218" s="269" t="n"/>
      <c r="BG218" s="313">
        <f>(BD218*AL218)*1.03</f>
        <v/>
      </c>
      <c r="BH218" s="236" t="n"/>
      <c r="BI218" s="241" t="inlineStr">
        <is>
          <t>x</t>
        </is>
      </c>
      <c r="BJ218" s="236" t="n"/>
      <c r="BK218" s="241" t="n"/>
      <c r="BL218" s="319" t="inlineStr">
        <is>
          <t>IMP ZALANDO MID JUNE</t>
        </is>
      </c>
      <c r="BM218" s="313">
        <f>(BN218*AL218)*1.03</f>
        <v/>
      </c>
      <c r="BN218" s="236">
        <f>BO218+BQ218</f>
        <v/>
      </c>
      <c r="BO218" s="236" t="n">
        <v>180</v>
      </c>
      <c r="BP218" s="15" t="n"/>
      <c r="BQ218" s="15" t="n"/>
      <c r="BR218" s="15" t="n"/>
      <c r="BS218" s="15" t="n"/>
      <c r="BT218" s="236" t="n"/>
      <c r="BU218" s="236" t="inlineStr">
        <is>
          <t>x</t>
        </is>
      </c>
      <c r="BV218" s="241" t="n"/>
    </row>
    <row customFormat="1" customHeight="1" ht="15" r="219" s="15">
      <c r="A219" s="321" t="inlineStr">
        <is>
          <t>K170701702-2010102732-LEILA</t>
        </is>
      </c>
      <c r="B219" s="250" t="inlineStr">
        <is>
          <t>K170701702</t>
        </is>
      </c>
      <c r="C219" s="250" t="inlineStr">
        <is>
          <t>K170701702</t>
        </is>
      </c>
      <c r="D219" s="250" t="n"/>
      <c r="E219" s="250" t="inlineStr">
        <is>
          <t>K170701702</t>
        </is>
      </c>
      <c r="F219" s="250" t="inlineStr">
        <is>
          <t>K170701702</t>
        </is>
      </c>
      <c r="G219" s="250" t="inlineStr">
        <is>
          <t>K170701702</t>
        </is>
      </c>
      <c r="H219" s="250" t="inlineStr">
        <is>
          <t>K170701702</t>
        </is>
      </c>
      <c r="I219" s="250" t="inlineStr">
        <is>
          <t>K170701702</t>
        </is>
      </c>
      <c r="J219" s="250" t="inlineStr">
        <is>
          <t>K170701702</t>
        </is>
      </c>
      <c r="K219" s="230" t="n">
        <v>2010102732</v>
      </c>
      <c r="L219" s="250" t="n">
        <v>2010102732</v>
      </c>
      <c r="M219" s="230" t="n">
        <v>2010102732</v>
      </c>
      <c r="N219" s="230" t="n">
        <v>2010102732</v>
      </c>
      <c r="O219" s="230" t="n">
        <v>2010102732</v>
      </c>
      <c r="P219" s="230" t="n">
        <v>2010102732</v>
      </c>
      <c r="Q219" s="230" t="n">
        <v>2010102732</v>
      </c>
      <c r="R219" s="230" t="n">
        <v>2010102732</v>
      </c>
      <c r="S219" s="230" t="n">
        <v>2010102732</v>
      </c>
      <c r="T219" s="230" t="n">
        <v>2010102732</v>
      </c>
      <c r="U219" s="237" t="n"/>
      <c r="V219" s="237" t="n"/>
      <c r="W219" s="228" t="inlineStr">
        <is>
          <t>LEILA</t>
        </is>
      </c>
      <c r="X219" s="228" t="inlineStr">
        <is>
          <t>MID DARK VINTAGE</t>
        </is>
      </c>
      <c r="Y219" s="250" t="inlineStr">
        <is>
          <t>ORTA</t>
        </is>
      </c>
      <c r="Z219" s="248" t="inlineStr">
        <is>
          <t>9593A-48 Crimson warp stretch</t>
        </is>
      </c>
      <c r="AA219" s="248" t="inlineStr">
        <is>
          <t>8551A-48 Crimson warp stretch</t>
        </is>
      </c>
      <c r="AB219" s="226" t="inlineStr">
        <is>
          <t>SEASONAL MAIN</t>
        </is>
      </c>
      <c r="AC219" s="228" t="n">
        <v>1</v>
      </c>
      <c r="AD219" s="228" t="inlineStr">
        <is>
          <t>JEANS</t>
        </is>
      </c>
      <c r="AE219" s="238" t="inlineStr">
        <is>
          <t>WOMEN</t>
        </is>
      </c>
      <c r="AF219" s="239" t="inlineStr">
        <is>
          <t>ARTLAB</t>
        </is>
      </c>
      <c r="AG219" s="239" t="inlineStr">
        <is>
          <t>INTERWASHING</t>
        </is>
      </c>
      <c r="AH219" s="306" t="n"/>
      <c r="AI219" s="229" t="inlineStr">
        <is>
          <t>5,75 / 150</t>
        </is>
      </c>
      <c r="AJ219" s="257" t="n">
        <v>5000</v>
      </c>
      <c r="AK219" s="240" t="inlineStr">
        <is>
          <t>6-8 wks</t>
        </is>
      </c>
      <c r="AL219" s="226" t="n">
        <v>1.3</v>
      </c>
      <c r="AM219" s="267" t="n">
        <v>10</v>
      </c>
      <c r="AN219" s="277" t="n">
        <v>150</v>
      </c>
      <c r="AO219" s="267" t="n">
        <v>10</v>
      </c>
      <c r="AP219" s="277" t="n">
        <v>150</v>
      </c>
      <c r="AQ219" s="267" t="n">
        <v>19</v>
      </c>
      <c r="AR219" s="267" t="n">
        <v>45</v>
      </c>
      <c r="AS219" s="267" t="n">
        <v>45</v>
      </c>
      <c r="AT219" s="267" t="n">
        <v>61</v>
      </c>
      <c r="AU219" s="277" t="n">
        <v>150</v>
      </c>
      <c r="AV219" s="267" t="n">
        <v>69</v>
      </c>
      <c r="AW219" s="267" t="n">
        <v>150</v>
      </c>
      <c r="AX219" s="267" t="n">
        <v>73</v>
      </c>
      <c r="AY219" s="267" t="n">
        <v>78</v>
      </c>
      <c r="AZ219" s="267" t="n">
        <v>104</v>
      </c>
      <c r="BA219" s="267" t="n">
        <v>97</v>
      </c>
      <c r="BB219" s="267" t="n">
        <v>148</v>
      </c>
      <c r="BC219" s="302" t="n">
        <v>178</v>
      </c>
      <c r="BD219" s="269">
        <f>BC219</f>
        <v/>
      </c>
      <c r="BE219" s="269" t="n"/>
      <c r="BF219" s="308" t="inlineStr">
        <is>
          <t xml:space="preserve"> (1 inseam?)</t>
        </is>
      </c>
      <c r="BG219" s="313">
        <f>(BD219*AL219)*1.03</f>
        <v/>
      </c>
      <c r="BH219" s="236" t="n"/>
      <c r="BI219" s="241" t="inlineStr">
        <is>
          <t>x</t>
        </is>
      </c>
      <c r="BJ219" s="236" t="n"/>
      <c r="BK219" s="241" t="n"/>
      <c r="BL219" s="236" t="n"/>
      <c r="BM219" s="313">
        <f>(BN219*AL219)*1.03</f>
        <v/>
      </c>
      <c r="BN219" s="236">
        <f>BO219+BQ219</f>
        <v/>
      </c>
      <c r="BO219" s="236" t="n">
        <v>195</v>
      </c>
      <c r="BP219" s="15" t="n"/>
      <c r="BQ219" s="15" t="n"/>
      <c r="BR219" s="15" t="n"/>
      <c r="BS219" s="15" t="n"/>
      <c r="BT219" s="236" t="n"/>
      <c r="BU219" s="236" t="inlineStr">
        <is>
          <t>x</t>
        </is>
      </c>
      <c r="BV219" s="241" t="n"/>
    </row>
    <row customFormat="1" customHeight="1" ht="15" r="220" s="15">
      <c r="A220" s="321" t="inlineStr">
        <is>
          <t>K170751503-1010103657-HOMER</t>
        </is>
      </c>
      <c r="B220" s="250" t="inlineStr">
        <is>
          <t>K170751503</t>
        </is>
      </c>
      <c r="C220" s="250" t="inlineStr">
        <is>
          <t>K170751503</t>
        </is>
      </c>
      <c r="D220" s="250" t="n"/>
      <c r="E220" s="250" t="inlineStr">
        <is>
          <t>K170751503</t>
        </is>
      </c>
      <c r="F220" s="250" t="inlineStr">
        <is>
          <t>K170751503</t>
        </is>
      </c>
      <c r="G220" s="250" t="inlineStr">
        <is>
          <t>K170751503</t>
        </is>
      </c>
      <c r="H220" s="250" t="inlineStr">
        <is>
          <t>K170751503</t>
        </is>
      </c>
      <c r="I220" s="250" t="inlineStr">
        <is>
          <t>K170751503</t>
        </is>
      </c>
      <c r="J220" s="250" t="inlineStr">
        <is>
          <t>K170751503</t>
        </is>
      </c>
      <c r="K220" s="230" t="n">
        <v>1010103657</v>
      </c>
      <c r="L220" s="250" t="n">
        <v>1010103657</v>
      </c>
      <c r="M220" s="230" t="n">
        <v>1010103657</v>
      </c>
      <c r="N220" s="230" t="n">
        <v>1010103657</v>
      </c>
      <c r="O220" s="230" t="n">
        <v>1010103657</v>
      </c>
      <c r="P220" s="230" t="n">
        <v>1010103657</v>
      </c>
      <c r="Q220" s="230" t="n">
        <v>1010103657</v>
      </c>
      <c r="R220" s="230" t="n">
        <v>1010103657</v>
      </c>
      <c r="S220" s="230" t="n">
        <v>1010103657</v>
      </c>
      <c r="T220" s="230" t="n">
        <v>1010103657</v>
      </c>
      <c r="U220" s="237" t="inlineStr">
        <is>
          <t>Zalando</t>
        </is>
      </c>
      <c r="V220" s="237" t="n"/>
      <c r="W220" s="228" t="inlineStr">
        <is>
          <t>HOMER</t>
        </is>
      </c>
      <c r="X220" s="228" t="inlineStr">
        <is>
          <t>MID VINTAGE</t>
        </is>
      </c>
      <c r="Y220" s="248" t="inlineStr">
        <is>
          <t>ORTA</t>
        </is>
      </c>
      <c r="Z220" s="248" t="inlineStr">
        <is>
          <t>9593A-48 Crimson warp stretch</t>
        </is>
      </c>
      <c r="AA220" s="225" t="inlineStr">
        <is>
          <t>8551A-48 Crimson warp stretch</t>
        </is>
      </c>
      <c r="AB220" s="226" t="inlineStr">
        <is>
          <t>SEASONAL MAIN</t>
        </is>
      </c>
      <c r="AC220" s="228" t="n">
        <v>2</v>
      </c>
      <c r="AD220" s="228" t="inlineStr">
        <is>
          <t>JEANS</t>
        </is>
      </c>
      <c r="AE220" s="238" t="inlineStr">
        <is>
          <t>MEN</t>
        </is>
      </c>
      <c r="AF220" s="239" t="inlineStr">
        <is>
          <t>ARTLAB</t>
        </is>
      </c>
      <c r="AG220" s="239" t="inlineStr">
        <is>
          <t>INTERWASHING</t>
        </is>
      </c>
      <c r="AH220" s="306" t="n"/>
      <c r="AI220" s="229" t="inlineStr">
        <is>
          <t>5,75 / 150</t>
        </is>
      </c>
      <c r="AJ220" s="257" t="n">
        <v>5000</v>
      </c>
      <c r="AK220" s="240" t="inlineStr">
        <is>
          <t>6-8 wks</t>
        </is>
      </c>
      <c r="AL220" s="226" t="n">
        <v>1.3</v>
      </c>
      <c r="AM220" s="267" t="n">
        <v>75</v>
      </c>
      <c r="AN220" s="277" t="n">
        <v>300</v>
      </c>
      <c r="AO220" s="267" t="n">
        <v>94</v>
      </c>
      <c r="AP220" s="277" t="n">
        <v>300</v>
      </c>
      <c r="AQ220" s="267" t="n">
        <v>101</v>
      </c>
      <c r="AR220" s="267" t="n">
        <v>115</v>
      </c>
      <c r="AS220" s="267" t="n">
        <v>115</v>
      </c>
      <c r="AT220" s="267" t="n">
        <v>115</v>
      </c>
      <c r="AU220" s="277" t="n">
        <v>350</v>
      </c>
      <c r="AV220" s="267" t="n">
        <v>115</v>
      </c>
      <c r="AW220" s="267" t="n">
        <v>300</v>
      </c>
      <c r="AX220" s="267" t="n">
        <v>122</v>
      </c>
      <c r="AY220" s="267" t="n">
        <v>122</v>
      </c>
      <c r="AZ220" s="267" t="n">
        <v>269</v>
      </c>
      <c r="BA220" s="267" t="n">
        <v>269</v>
      </c>
      <c r="BB220" s="267" t="n">
        <v>339</v>
      </c>
      <c r="BC220" s="302" t="n">
        <v>379</v>
      </c>
      <c r="BD220" s="269">
        <f>BC220</f>
        <v/>
      </c>
      <c r="BE220" s="269" t="n"/>
      <c r="BF220" s="269" t="n"/>
      <c r="BG220" s="313">
        <f>(BD220*AL220)*1.03</f>
        <v/>
      </c>
      <c r="BH220" s="236" t="n"/>
      <c r="BI220" s="241" t="inlineStr">
        <is>
          <t>x</t>
        </is>
      </c>
      <c r="BJ220" s="236" t="n"/>
      <c r="BK220" s="241" t="n"/>
      <c r="BL220" s="236" t="n"/>
      <c r="BM220" s="313">
        <f>(BN220*AL220)*1.03</f>
        <v/>
      </c>
      <c r="BN220" s="236">
        <f>BO220+BQ220</f>
        <v/>
      </c>
      <c r="BO220" s="236" t="n">
        <v>383</v>
      </c>
      <c r="BP220" s="15" t="n"/>
      <c r="BQ220" s="15" t="n"/>
      <c r="BR220" s="15" t="n"/>
      <c r="BS220" s="15" t="n"/>
      <c r="BT220" s="236" t="n"/>
      <c r="BU220" s="236" t="inlineStr">
        <is>
          <t>x</t>
        </is>
      </c>
      <c r="BV220" s="241" t="n"/>
    </row>
    <row customFormat="1" customHeight="1" ht="15" r="221" s="15">
      <c r="A221" s="321" t="inlineStr">
        <is>
          <t>K170751302-1010103647-JOSHUA</t>
        </is>
      </c>
      <c r="B221" s="250" t="inlineStr">
        <is>
          <t>K170751302</t>
        </is>
      </c>
      <c r="C221" s="250" t="inlineStr">
        <is>
          <t>K170751302</t>
        </is>
      </c>
      <c r="D221" s="250" t="n"/>
      <c r="E221" s="250" t="inlineStr">
        <is>
          <t>K170751302</t>
        </is>
      </c>
      <c r="F221" s="250" t="inlineStr">
        <is>
          <t>K170751302</t>
        </is>
      </c>
      <c r="G221" s="250" t="inlineStr">
        <is>
          <t>K170751302</t>
        </is>
      </c>
      <c r="H221" s="250" t="inlineStr">
        <is>
          <t>K170751302</t>
        </is>
      </c>
      <c r="I221" s="250" t="inlineStr">
        <is>
          <t>K170751302</t>
        </is>
      </c>
      <c r="J221" s="250" t="inlineStr">
        <is>
          <t>K170751302</t>
        </is>
      </c>
      <c r="K221" s="230" t="n">
        <v>1010103647</v>
      </c>
      <c r="L221" s="250" t="n">
        <v>1010103647</v>
      </c>
      <c r="M221" s="230" t="n">
        <v>1010103647</v>
      </c>
      <c r="N221" s="230" t="n">
        <v>1010103647</v>
      </c>
      <c r="O221" s="230" t="n">
        <v>1010103647</v>
      </c>
      <c r="P221" s="230" t="n">
        <v>1010103647</v>
      </c>
      <c r="Q221" s="230" t="n">
        <v>1010103647</v>
      </c>
      <c r="R221" s="230" t="n">
        <v>1010103647</v>
      </c>
      <c r="S221" s="230" t="n">
        <v>1010103647</v>
      </c>
      <c r="T221" s="230" t="n">
        <v>1010103647</v>
      </c>
      <c r="U221" s="237" t="inlineStr">
        <is>
          <t>Zalando</t>
        </is>
      </c>
      <c r="V221" s="237" t="n"/>
      <c r="W221" s="228" t="inlineStr">
        <is>
          <t>JOSHUA</t>
        </is>
      </c>
      <c r="X221" s="228" t="inlineStr">
        <is>
          <t>MID VINTAGE</t>
        </is>
      </c>
      <c r="Y221" s="248" t="inlineStr">
        <is>
          <t>ORTA</t>
        </is>
      </c>
      <c r="Z221" s="248" t="inlineStr">
        <is>
          <t>9593A-48 Crimson warp stretch</t>
        </is>
      </c>
      <c r="AA221" s="248" t="inlineStr">
        <is>
          <t>8551A-48 Crimson warp stretch</t>
        </is>
      </c>
      <c r="AB221" s="226" t="inlineStr">
        <is>
          <t>SEASONAL MAIN</t>
        </is>
      </c>
      <c r="AC221" s="228" t="n">
        <v>1</v>
      </c>
      <c r="AD221" s="228" t="inlineStr">
        <is>
          <t>JEANS</t>
        </is>
      </c>
      <c r="AE221" s="238" t="inlineStr">
        <is>
          <t>MEN</t>
        </is>
      </c>
      <c r="AF221" s="239" t="inlineStr">
        <is>
          <t>ARTLAB</t>
        </is>
      </c>
      <c r="AG221" s="239" t="inlineStr">
        <is>
          <t>INTERWASHING</t>
        </is>
      </c>
      <c r="AH221" s="306" t="n"/>
      <c r="AI221" s="229" t="inlineStr">
        <is>
          <t>5,75 / 150</t>
        </is>
      </c>
      <c r="AJ221" s="257" t="n">
        <v>5000</v>
      </c>
      <c r="AK221" s="240" t="inlineStr">
        <is>
          <t>6-8 wks</t>
        </is>
      </c>
      <c r="AL221" s="226" t="n">
        <v>1.23</v>
      </c>
      <c r="AM221" s="267" t="n">
        <v>90</v>
      </c>
      <c r="AN221" s="277" t="n">
        <v>300</v>
      </c>
      <c r="AO221" s="267" t="n">
        <v>137</v>
      </c>
      <c r="AP221" s="277" t="n">
        <v>350</v>
      </c>
      <c r="AQ221" s="267" t="n">
        <v>155</v>
      </c>
      <c r="AR221" s="267" t="n">
        <v>162</v>
      </c>
      <c r="AS221" s="267" t="n">
        <v>162</v>
      </c>
      <c r="AT221" s="267" t="n">
        <v>199</v>
      </c>
      <c r="AU221" s="277" t="n">
        <v>400</v>
      </c>
      <c r="AV221" s="267" t="n">
        <v>302</v>
      </c>
      <c r="AW221" s="267" t="n">
        <v>600</v>
      </c>
      <c r="AX221" s="267" t="n">
        <v>358</v>
      </c>
      <c r="AY221" s="267" t="n">
        <v>392</v>
      </c>
      <c r="AZ221" s="267" t="n">
        <v>486</v>
      </c>
      <c r="BA221" s="267" t="n">
        <v>486</v>
      </c>
      <c r="BB221" s="267" t="n">
        <v>562</v>
      </c>
      <c r="BC221" s="302" t="n">
        <v>642</v>
      </c>
      <c r="BD221" s="269">
        <f>BC221</f>
        <v/>
      </c>
      <c r="BE221" s="269" t="n"/>
      <c r="BF221" s="269" t="n"/>
      <c r="BG221" s="313">
        <f>(BD221*AL221)*1.03</f>
        <v/>
      </c>
      <c r="BH221" s="236" t="n"/>
      <c r="BI221" s="241" t="inlineStr">
        <is>
          <t>x</t>
        </is>
      </c>
      <c r="BJ221" s="236" t="n"/>
      <c r="BK221" s="241" t="n"/>
      <c r="BL221" s="319" t="inlineStr">
        <is>
          <t>IMP ZALANDO MID JUNE</t>
        </is>
      </c>
      <c r="BM221" s="313">
        <f>(BN221*AL221)*1.03</f>
        <v/>
      </c>
      <c r="BN221" s="236">
        <f>BO221+BQ221</f>
        <v/>
      </c>
      <c r="BO221" s="236" t="n">
        <v>642</v>
      </c>
      <c r="BP221" s="15" t="n"/>
      <c r="BQ221" s="15" t="n"/>
      <c r="BR221" s="15" t="n"/>
      <c r="BS221" s="15" t="n"/>
      <c r="BT221" s="236" t="n"/>
      <c r="BU221" s="236" t="inlineStr">
        <is>
          <t>x</t>
        </is>
      </c>
      <c r="BV221" s="241" t="n"/>
    </row>
    <row customFormat="1" customHeight="1" ht="15" r="222" s="15">
      <c r="A222" s="321" t="inlineStr">
        <is>
          <t>K170701501-2010102723-ANNE SPLIT</t>
        </is>
      </c>
      <c r="B222" s="250" t="inlineStr">
        <is>
          <t>K170701501</t>
        </is>
      </c>
      <c r="C222" s="250" t="inlineStr">
        <is>
          <t>K170701501</t>
        </is>
      </c>
      <c r="D222" s="250" t="n"/>
      <c r="E222" s="250" t="inlineStr">
        <is>
          <t>K170701501</t>
        </is>
      </c>
      <c r="F222" s="250" t="inlineStr">
        <is>
          <t>K170701501</t>
        </is>
      </c>
      <c r="G222" s="250" t="inlineStr">
        <is>
          <t>K170701501</t>
        </is>
      </c>
      <c r="H222" s="250" t="inlineStr">
        <is>
          <t>K170701501</t>
        </is>
      </c>
      <c r="I222" s="250" t="inlineStr">
        <is>
          <t>K170701501</t>
        </is>
      </c>
      <c r="J222" s="250" t="inlineStr">
        <is>
          <t>K170701501</t>
        </is>
      </c>
      <c r="K222" s="230" t="n">
        <v>2010102723</v>
      </c>
      <c r="L222" s="250" t="n">
        <v>2010102723</v>
      </c>
      <c r="M222" s="230" t="n">
        <v>2010102723</v>
      </c>
      <c r="N222" s="230" t="n">
        <v>2010102723</v>
      </c>
      <c r="O222" s="230" t="n">
        <v>2010102723</v>
      </c>
      <c r="P222" s="230" t="n">
        <v>2010102723</v>
      </c>
      <c r="Q222" s="230" t="n">
        <v>2010102723</v>
      </c>
      <c r="R222" s="230" t="n">
        <v>2010102723</v>
      </c>
      <c r="S222" s="230" t="n">
        <v>2010102723</v>
      </c>
      <c r="T222" s="230" t="n">
        <v>2010102723</v>
      </c>
      <c r="U222" s="237" t="inlineStr">
        <is>
          <t>Zalando</t>
        </is>
      </c>
      <c r="V222" s="237" t="n"/>
      <c r="W222" s="228" t="inlineStr">
        <is>
          <t>ANNE SPLIT</t>
        </is>
      </c>
      <c r="X222" s="228" t="inlineStr">
        <is>
          <t>MID VINTAGE UNPICKED HEM</t>
        </is>
      </c>
      <c r="Y222" s="248" t="inlineStr">
        <is>
          <t>ORTA</t>
        </is>
      </c>
      <c r="Z222" s="248" t="inlineStr">
        <is>
          <t>9593A-48 Crimson warp stretch</t>
        </is>
      </c>
      <c r="AA222" s="248" t="inlineStr">
        <is>
          <t>8551A-48 Crimson warp stretch</t>
        </is>
      </c>
      <c r="AB222" s="226" t="inlineStr">
        <is>
          <t>SEASONAL MAIN</t>
        </is>
      </c>
      <c r="AC222" s="228" t="n">
        <v>2</v>
      </c>
      <c r="AD222" s="228" t="inlineStr">
        <is>
          <t>JEANS</t>
        </is>
      </c>
      <c r="AE222" s="238" t="inlineStr">
        <is>
          <t>WOMEN</t>
        </is>
      </c>
      <c r="AF222" s="239" t="inlineStr">
        <is>
          <t>ARTLAB</t>
        </is>
      </c>
      <c r="AG222" s="239" t="inlineStr">
        <is>
          <t>INTERWASHING</t>
        </is>
      </c>
      <c r="AH222" s="306" t="n"/>
      <c r="AI222" s="229" t="inlineStr">
        <is>
          <t>5,75 / 150</t>
        </is>
      </c>
      <c r="AJ222" s="257" t="n">
        <v>5000</v>
      </c>
      <c r="AK222" s="240" t="inlineStr">
        <is>
          <t>6-8 wks</t>
        </is>
      </c>
      <c r="AL222" s="226" t="n">
        <v>1.17</v>
      </c>
      <c r="AM222" s="267" t="n">
        <v>60</v>
      </c>
      <c r="AN222" s="277" t="n">
        <v>300</v>
      </c>
      <c r="AO222" s="267" t="n">
        <v>60</v>
      </c>
      <c r="AP222" s="277" t="n">
        <v>250</v>
      </c>
      <c r="AQ222" s="267" t="n">
        <v>60</v>
      </c>
      <c r="AR222" s="267" t="n">
        <v>60</v>
      </c>
      <c r="AS222" s="267" t="n">
        <v>60</v>
      </c>
      <c r="AT222" s="267" t="n">
        <v>60</v>
      </c>
      <c r="AU222" s="277" t="n">
        <v>250</v>
      </c>
      <c r="AV222" s="267" t="n">
        <v>60</v>
      </c>
      <c r="AW222" s="267" t="n">
        <v>150</v>
      </c>
      <c r="AX222" s="267" t="n">
        <v>79</v>
      </c>
      <c r="AY222" s="267" t="n">
        <v>79</v>
      </c>
      <c r="AZ222" s="267" t="n">
        <v>189</v>
      </c>
      <c r="BA222" s="267" t="n">
        <v>189</v>
      </c>
      <c r="BB222" s="267" t="n">
        <v>205</v>
      </c>
      <c r="BC222" s="302" t="n">
        <v>245</v>
      </c>
      <c r="BD222" s="269">
        <f>BC222</f>
        <v/>
      </c>
      <c r="BE222" s="269" t="n"/>
      <c r="BF222" s="269" t="n"/>
      <c r="BG222" s="313">
        <f>(BD222*AL222)*1.03</f>
        <v/>
      </c>
      <c r="BI222" s="241" t="inlineStr">
        <is>
          <t>x</t>
        </is>
      </c>
      <c r="BK222" s="236" t="n"/>
      <c r="BM222" s="313">
        <f>(BN222*AL222)*1.03</f>
        <v/>
      </c>
      <c r="BN222" s="236">
        <f>BO222+BQ222</f>
        <v/>
      </c>
      <c r="BO222" s="236" t="n">
        <v>245</v>
      </c>
      <c r="BP222" s="15" t="n"/>
      <c r="BQ222" s="15" t="n"/>
      <c r="BR222" s="15" t="n"/>
      <c r="BS222" s="15" t="n"/>
      <c r="BT222" s="236" t="n"/>
      <c r="BU222" s="236" t="inlineStr">
        <is>
          <t>x</t>
        </is>
      </c>
      <c r="BV222" s="241" t="n"/>
    </row>
    <row customFormat="1" customHeight="1" ht="15" r="223" s="15">
      <c r="A223" s="321" t="inlineStr">
        <is>
          <t>K170701802-2010102737-JANE</t>
        </is>
      </c>
      <c r="B223" s="250" t="inlineStr">
        <is>
          <t>K170701802</t>
        </is>
      </c>
      <c r="C223" s="250" t="inlineStr">
        <is>
          <t>K170701802</t>
        </is>
      </c>
      <c r="D223" s="250" t="n"/>
      <c r="E223" s="250" t="inlineStr">
        <is>
          <t>K170701802</t>
        </is>
      </c>
      <c r="F223" s="250" t="inlineStr">
        <is>
          <t>K170701802</t>
        </is>
      </c>
      <c r="G223" s="250" t="inlineStr">
        <is>
          <t>K170701802</t>
        </is>
      </c>
      <c r="H223" s="250" t="inlineStr">
        <is>
          <t>K170701802</t>
        </is>
      </c>
      <c r="I223" s="250" t="inlineStr">
        <is>
          <t>K170701802</t>
        </is>
      </c>
      <c r="J223" s="250" t="inlineStr">
        <is>
          <t>K170701802</t>
        </is>
      </c>
      <c r="K223" s="230" t="n">
        <v>2010102737</v>
      </c>
      <c r="L223" s="250" t="n">
        <v>2010102737</v>
      </c>
      <c r="M223" s="230" t="n">
        <v>2010102737</v>
      </c>
      <c r="N223" s="230" t="n">
        <v>2010102737</v>
      </c>
      <c r="O223" s="230" t="n">
        <v>2010102737</v>
      </c>
      <c r="P223" s="230" t="n">
        <v>2010102737</v>
      </c>
      <c r="Q223" s="230" t="n">
        <v>2010102737</v>
      </c>
      <c r="R223" s="230" t="n">
        <v>2010102737</v>
      </c>
      <c r="S223" s="230" t="n">
        <v>2010102737</v>
      </c>
      <c r="T223" s="230" t="n">
        <v>2010102737</v>
      </c>
      <c r="U223" s="237" t="inlineStr">
        <is>
          <t>Zalando</t>
        </is>
      </c>
      <c r="V223" s="237" t="n"/>
      <c r="W223" s="228" t="inlineStr">
        <is>
          <t>JANE</t>
        </is>
      </c>
      <c r="X223" s="228" t="inlineStr">
        <is>
          <t>MID VINTAGE UNPICKED HEM</t>
        </is>
      </c>
      <c r="Y223" s="248" t="inlineStr">
        <is>
          <t>ORTA</t>
        </is>
      </c>
      <c r="Z223" s="248" t="inlineStr">
        <is>
          <t>9593A-48 Crimson warp stretch</t>
        </is>
      </c>
      <c r="AA223" s="248" t="inlineStr">
        <is>
          <t>8551A-48 Crimson warp stretch</t>
        </is>
      </c>
      <c r="AB223" s="226" t="inlineStr">
        <is>
          <t>SEASONAL MAIN</t>
        </is>
      </c>
      <c r="AC223" s="228" t="n">
        <v>1</v>
      </c>
      <c r="AD223" s="228" t="inlineStr">
        <is>
          <t>JEANS</t>
        </is>
      </c>
      <c r="AE223" s="238" t="inlineStr">
        <is>
          <t>WOMEN</t>
        </is>
      </c>
      <c r="AF223" s="239" t="inlineStr">
        <is>
          <t>ARTLAB</t>
        </is>
      </c>
      <c r="AG223" s="239" t="inlineStr">
        <is>
          <t>INTERWASHING</t>
        </is>
      </c>
      <c r="AH223" s="306" t="n"/>
      <c r="AI223" s="229" t="inlineStr">
        <is>
          <t>5,75 / 150</t>
        </is>
      </c>
      <c r="AJ223" s="257" t="n">
        <v>5000</v>
      </c>
      <c r="AK223" s="240" t="inlineStr">
        <is>
          <t>6-8 wks</t>
        </is>
      </c>
      <c r="AL223" s="226" t="n">
        <v>1.34</v>
      </c>
      <c r="AM223" s="267" t="n">
        <v>50</v>
      </c>
      <c r="AN223" s="277" t="n">
        <v>250</v>
      </c>
      <c r="AO223" s="267" t="n">
        <v>50</v>
      </c>
      <c r="AP223" s="277" t="n">
        <v>250</v>
      </c>
      <c r="AQ223" s="267" t="n">
        <v>56</v>
      </c>
      <c r="AR223" s="267" t="n">
        <v>68</v>
      </c>
      <c r="AS223" s="267" t="n">
        <v>68</v>
      </c>
      <c r="AT223" s="267" t="n">
        <v>72</v>
      </c>
      <c r="AU223" s="277" t="n">
        <v>250</v>
      </c>
      <c r="AV223" s="267" t="n">
        <v>72</v>
      </c>
      <c r="AW223" s="267" t="n">
        <v>250</v>
      </c>
      <c r="AX223" s="267" t="n">
        <v>72</v>
      </c>
      <c r="AY223" s="267" t="n">
        <v>72</v>
      </c>
      <c r="AZ223" s="267" t="n">
        <v>80</v>
      </c>
      <c r="BA223" s="267" t="n">
        <v>71</v>
      </c>
      <c r="BB223" s="267" t="n">
        <v>144</v>
      </c>
      <c r="BC223" s="302" t="n">
        <v>184</v>
      </c>
      <c r="BD223" s="269">
        <f>BC223</f>
        <v/>
      </c>
      <c r="BE223" s="269" t="n"/>
      <c r="BF223" s="269" t="n"/>
      <c r="BG223" s="313">
        <f>(BD223*AL223)*1.03</f>
        <v/>
      </c>
      <c r="BH223" s="236" t="n"/>
      <c r="BI223" s="241" t="inlineStr">
        <is>
          <t>x</t>
        </is>
      </c>
      <c r="BJ223" s="236" t="n"/>
      <c r="BK223" s="241" t="n"/>
      <c r="BL223" s="319" t="inlineStr">
        <is>
          <t>IMP ZALANDO MID JUNE</t>
        </is>
      </c>
      <c r="BM223" s="313">
        <f>(BN223*AL223)*1.03</f>
        <v/>
      </c>
      <c r="BN223" s="236">
        <f>BO223+BQ223</f>
        <v/>
      </c>
      <c r="BO223" s="236" t="n">
        <v>195</v>
      </c>
      <c r="BP223" s="15" t="n"/>
      <c r="BQ223" s="15" t="n"/>
      <c r="BR223" s="15" t="n"/>
      <c r="BS223" s="15" t="n"/>
      <c r="BT223" s="236" t="n"/>
      <c r="BU223" s="236" t="inlineStr">
        <is>
          <t>x</t>
        </is>
      </c>
      <c r="BV223" s="241" t="n"/>
    </row>
    <row customFormat="1" customHeight="1" ht="15" r="224" s="15">
      <c r="A224" s="321" t="inlineStr">
        <is>
          <t>K170701503-2010102725-ANNE</t>
        </is>
      </c>
      <c r="B224" s="250" t="inlineStr">
        <is>
          <t>K170701503</t>
        </is>
      </c>
      <c r="C224" s="250" t="inlineStr">
        <is>
          <t>K170701503</t>
        </is>
      </c>
      <c r="D224" s="250" t="n"/>
      <c r="E224" s="250" t="inlineStr">
        <is>
          <t>K170701503</t>
        </is>
      </c>
      <c r="F224" s="250" t="inlineStr">
        <is>
          <t>K170701503</t>
        </is>
      </c>
      <c r="G224" s="250" t="inlineStr">
        <is>
          <t>K170701503</t>
        </is>
      </c>
      <c r="H224" s="250" t="inlineStr">
        <is>
          <t>K170701503</t>
        </is>
      </c>
      <c r="I224" s="250" t="inlineStr">
        <is>
          <t>K170701503</t>
        </is>
      </c>
      <c r="J224" s="250" t="inlineStr">
        <is>
          <t>K170701503</t>
        </is>
      </c>
      <c r="K224" s="230" t="n">
        <v>2010102725</v>
      </c>
      <c r="L224" s="250" t="n">
        <v>2010102725</v>
      </c>
      <c r="M224" s="230" t="n">
        <v>2010102725</v>
      </c>
      <c r="N224" s="230" t="n">
        <v>2010102725</v>
      </c>
      <c r="O224" s="230" t="n">
        <v>2010102725</v>
      </c>
      <c r="P224" s="230" t="n">
        <v>2010102725</v>
      </c>
      <c r="Q224" s="230" t="n">
        <v>2010102725</v>
      </c>
      <c r="R224" s="230" t="n">
        <v>2010102725</v>
      </c>
      <c r="S224" s="230" t="n">
        <v>2010102725</v>
      </c>
      <c r="T224" s="230" t="n">
        <v>2010102725</v>
      </c>
      <c r="U224" s="237" t="inlineStr">
        <is>
          <t>Zalando</t>
        </is>
      </c>
      <c r="V224" s="237" t="n"/>
      <c r="W224" s="228" t="inlineStr">
        <is>
          <t>ANNE</t>
        </is>
      </c>
      <c r="X224" s="228" t="inlineStr">
        <is>
          <t xml:space="preserve">UNPICKED </t>
        </is>
      </c>
      <c r="Y224" s="248" t="inlineStr">
        <is>
          <t>ORTA</t>
        </is>
      </c>
      <c r="Z224" s="248" t="inlineStr">
        <is>
          <t>9593A-48 Crimson warp stretch</t>
        </is>
      </c>
      <c r="AA224" s="248" t="inlineStr">
        <is>
          <t>8551A-48 Crimson warp stretch</t>
        </is>
      </c>
      <c r="AB224" s="226" t="inlineStr">
        <is>
          <t>SEASONAL MAIN</t>
        </is>
      </c>
      <c r="AC224" s="228" t="n">
        <v>1</v>
      </c>
      <c r="AD224" s="228" t="inlineStr">
        <is>
          <t>JEANS</t>
        </is>
      </c>
      <c r="AE224" s="238" t="inlineStr">
        <is>
          <t>WOMEN</t>
        </is>
      </c>
      <c r="AF224" s="239" t="inlineStr">
        <is>
          <t>ARTLAB</t>
        </is>
      </c>
      <c r="AG224" s="239" t="inlineStr">
        <is>
          <t>INTERWASHING</t>
        </is>
      </c>
      <c r="AH224" s="306" t="n"/>
      <c r="AI224" s="229" t="inlineStr">
        <is>
          <t>5,75 / 150</t>
        </is>
      </c>
      <c r="AJ224" s="257" t="n">
        <v>5000</v>
      </c>
      <c r="AK224" s="240" t="inlineStr">
        <is>
          <t>6-8 wks</t>
        </is>
      </c>
      <c r="AL224" s="226" t="n">
        <v>1.23</v>
      </c>
      <c r="AM224" s="267" t="n">
        <v>80</v>
      </c>
      <c r="AN224" s="277" t="n">
        <v>300</v>
      </c>
      <c r="AO224" s="267" t="n">
        <v>105</v>
      </c>
      <c r="AP224" s="277" t="n">
        <v>350</v>
      </c>
      <c r="AQ224" s="267" t="n">
        <v>105</v>
      </c>
      <c r="AR224" s="267" t="n">
        <v>105</v>
      </c>
      <c r="AS224" s="267" t="n">
        <v>105</v>
      </c>
      <c r="AT224" s="267" t="n">
        <v>105</v>
      </c>
      <c r="AU224" s="277" t="n">
        <v>350</v>
      </c>
      <c r="AV224" s="267" t="n">
        <v>105</v>
      </c>
      <c r="AW224" s="267" t="n">
        <v>150</v>
      </c>
      <c r="AX224" s="267" t="n">
        <v>124</v>
      </c>
      <c r="AY224" s="267" t="n">
        <v>130</v>
      </c>
      <c r="AZ224" s="267" t="n">
        <v>131</v>
      </c>
      <c r="BA224" s="267" t="n">
        <v>131</v>
      </c>
      <c r="BB224" s="267" t="n">
        <v>212</v>
      </c>
      <c r="BC224" s="302" t="n">
        <v>252</v>
      </c>
      <c r="BD224" s="269">
        <f>BC224</f>
        <v/>
      </c>
      <c r="BE224" s="269" t="n"/>
      <c r="BF224" s="269" t="n"/>
      <c r="BG224" s="313">
        <f>(BD224*AL224)*1.03</f>
        <v/>
      </c>
      <c r="BH224" s="236" t="n"/>
      <c r="BI224" s="241" t="inlineStr">
        <is>
          <t>x</t>
        </is>
      </c>
      <c r="BJ224" s="236" t="n"/>
      <c r="BK224" s="241" t="n"/>
      <c r="BL224" s="236" t="n"/>
      <c r="BM224" s="313">
        <f>(BN224*AL224)*1.03</f>
        <v/>
      </c>
      <c r="BN224" s="236">
        <f>BO224+BQ224</f>
        <v/>
      </c>
      <c r="BO224" s="236" t="n">
        <v>283</v>
      </c>
      <c r="BP224" s="15" t="n"/>
      <c r="BQ224" s="15" t="n"/>
      <c r="BR224" s="15" t="n"/>
      <c r="BS224" s="15" t="n"/>
      <c r="BT224" s="236" t="n"/>
      <c r="BU224" s="236" t="inlineStr">
        <is>
          <t>x</t>
        </is>
      </c>
      <c r="BV224" s="241" t="n"/>
    </row>
    <row customFormat="1" customHeight="1" ht="15" r="225" s="15">
      <c r="A225" s="321" t="inlineStr">
        <is>
          <t xml:space="preserve">K170750002-5109900703-BABY KOI </t>
        </is>
      </c>
      <c r="B225" s="250" t="inlineStr">
        <is>
          <t>K170750002</t>
        </is>
      </c>
      <c r="C225" s="250" t="inlineStr">
        <is>
          <t>K170750002</t>
        </is>
      </c>
      <c r="D225" s="250" t="n"/>
      <c r="E225" s="250" t="inlineStr">
        <is>
          <t>K170750002</t>
        </is>
      </c>
      <c r="F225" s="250" t="inlineStr">
        <is>
          <t>K170750002</t>
        </is>
      </c>
      <c r="G225" s="250" t="inlineStr">
        <is>
          <t>K170750002</t>
        </is>
      </c>
      <c r="H225" s="300" t="e">
        <v>#N/A</v>
      </c>
      <c r="I225" s="300" t="e">
        <v>#N/A</v>
      </c>
      <c r="J225" s="300" t="e">
        <v>#N/A</v>
      </c>
      <c r="K225" s="230" t="n">
        <v>5109900703</v>
      </c>
      <c r="L225" s="250" t="n">
        <v>5109900703</v>
      </c>
      <c r="M225" s="230" t="n">
        <v>5109900703</v>
      </c>
      <c r="N225" s="230" t="n">
        <v>5109900703</v>
      </c>
      <c r="O225" s="230" t="n">
        <v>5109900703</v>
      </c>
      <c r="P225" s="230" t="n">
        <v>5109900703</v>
      </c>
      <c r="Q225" s="301" t="e">
        <v>#N/A</v>
      </c>
      <c r="R225" s="301" t="e">
        <v>#N/A</v>
      </c>
      <c r="S225" s="301" t="e">
        <v>#N/A</v>
      </c>
      <c r="T225" s="230" t="n">
        <v>5109900703</v>
      </c>
      <c r="U225" s="237" t="n"/>
      <c r="V225" s="237" t="n"/>
      <c r="W225" s="228" t="inlineStr">
        <is>
          <t xml:space="preserve">BABY KOI </t>
        </is>
      </c>
      <c r="X225" s="228" t="inlineStr">
        <is>
          <t>VINTAGE CREASED</t>
        </is>
      </c>
      <c r="Y225" s="248" t="inlineStr">
        <is>
          <t>ORTA</t>
        </is>
      </c>
      <c r="Z225" s="248" t="inlineStr">
        <is>
          <t>9593A-48 Crimson warp stretch</t>
        </is>
      </c>
      <c r="AA225" s="248" t="inlineStr">
        <is>
          <t>8551A-48 Crimson warp stretch</t>
        </is>
      </c>
      <c r="AB225" s="226" t="inlineStr">
        <is>
          <t>-</t>
        </is>
      </c>
      <c r="AC225" s="228" t="n">
        <v>1</v>
      </c>
      <c r="AD225" s="228" t="inlineStr">
        <is>
          <t>JEANS</t>
        </is>
      </c>
      <c r="AE225" s="238" t="inlineStr">
        <is>
          <t>UNISEX</t>
        </is>
      </c>
      <c r="AF225" s="239" t="inlineStr">
        <is>
          <t>ARTLAB</t>
        </is>
      </c>
      <c r="AG225" s="239" t="inlineStr">
        <is>
          <t>INTERWASHING</t>
        </is>
      </c>
      <c r="AH225" s="306" t="n"/>
      <c r="AI225" s="229" t="inlineStr">
        <is>
          <t>5,75 / 150</t>
        </is>
      </c>
      <c r="AJ225" s="257" t="n">
        <v>5000</v>
      </c>
      <c r="AK225" s="240" t="inlineStr">
        <is>
          <t>6-8 wks</t>
        </is>
      </c>
      <c r="AL225" s="226" t="n">
        <v>0.42</v>
      </c>
      <c r="AM225" s="267" t="n"/>
      <c r="AN225" s="277" t="inlineStr">
        <is>
          <t>wait</t>
        </is>
      </c>
      <c r="AO225" s="267" t="n"/>
      <c r="AP225" s="277" t="inlineStr">
        <is>
          <t>wait</t>
        </is>
      </c>
      <c r="AQ225" s="267" t="n"/>
      <c r="AR225" s="267" t="n"/>
      <c r="AS225" s="267" t="n">
        <v>0</v>
      </c>
      <c r="AT225" s="267" t="n">
        <v>0</v>
      </c>
      <c r="AU225" s="277" t="inlineStr">
        <is>
          <t>wait</t>
        </is>
      </c>
      <c r="AV225" s="267" t="n">
        <v>1</v>
      </c>
      <c r="AW225" s="267" t="inlineStr">
        <is>
          <t>wait</t>
        </is>
      </c>
      <c r="AX225" s="267" t="n">
        <v>1</v>
      </c>
      <c r="AY225" s="267" t="n">
        <v>1</v>
      </c>
      <c r="AZ225" s="267" t="n">
        <v>7</v>
      </c>
      <c r="BA225" s="267" t="n">
        <v>7</v>
      </c>
      <c r="BB225" s="267" t="n">
        <v>22</v>
      </c>
      <c r="BC225" s="302" t="n">
        <v>52</v>
      </c>
      <c r="BD225" s="269">
        <f>BC225</f>
        <v/>
      </c>
      <c r="BE225" s="269" t="n"/>
      <c r="BF225" s="308" t="inlineStr">
        <is>
          <t>TBA MOQ</t>
        </is>
      </c>
      <c r="BG225" s="313">
        <f>(BD225*AL225)*1.03</f>
        <v/>
      </c>
      <c r="BI225" s="241" t="inlineStr">
        <is>
          <t>x</t>
        </is>
      </c>
      <c r="BK225" s="236" t="n"/>
      <c r="BM225" s="313">
        <f>(BN225*AL225)*1.03</f>
        <v/>
      </c>
      <c r="BN225" s="236">
        <f>BO225+BQ225</f>
        <v/>
      </c>
      <c r="BO225" s="236" t="n">
        <v>63</v>
      </c>
      <c r="BP225" s="15" t="n"/>
      <c r="BQ225" s="15" t="n"/>
      <c r="BR225" s="15" t="n"/>
      <c r="BS225" s="15" t="n"/>
      <c r="BT225" s="236" t="n"/>
      <c r="BU225" s="236" t="inlineStr">
        <is>
          <t>x</t>
        </is>
      </c>
      <c r="BV225" s="241" t="n"/>
    </row>
    <row customFormat="1" customHeight="1" ht="15" r="226" s="15">
      <c r="A226" s="321" t="inlineStr">
        <is>
          <t>K170751301-1010103646-JOSHUA</t>
        </is>
      </c>
      <c r="B226" s="250" t="inlineStr">
        <is>
          <t>K170751301</t>
        </is>
      </c>
      <c r="C226" s="250" t="inlineStr">
        <is>
          <t>K170751301</t>
        </is>
      </c>
      <c r="D226" s="250" t="n"/>
      <c r="E226" s="250" t="inlineStr">
        <is>
          <t>K170751301</t>
        </is>
      </c>
      <c r="F226" s="250" t="inlineStr">
        <is>
          <t>K170751301</t>
        </is>
      </c>
      <c r="G226" s="250" t="inlineStr">
        <is>
          <t>K170751301</t>
        </is>
      </c>
      <c r="H226" s="250" t="inlineStr">
        <is>
          <t>K170751301</t>
        </is>
      </c>
      <c r="I226" s="250" t="inlineStr">
        <is>
          <t>K170751301</t>
        </is>
      </c>
      <c r="J226" s="250" t="inlineStr">
        <is>
          <t>K170751301</t>
        </is>
      </c>
      <c r="K226" s="230" t="n">
        <v>1010103646</v>
      </c>
      <c r="L226" s="250" t="n">
        <v>1010103646</v>
      </c>
      <c r="M226" s="230" t="n">
        <v>1010103646</v>
      </c>
      <c r="N226" s="230" t="n">
        <v>1010103646</v>
      </c>
      <c r="O226" s="230" t="n">
        <v>1010103646</v>
      </c>
      <c r="P226" s="230" t="n">
        <v>1010103646</v>
      </c>
      <c r="Q226" s="230" t="n">
        <v>1010103646</v>
      </c>
      <c r="R226" s="230" t="n">
        <v>1010103646</v>
      </c>
      <c r="S226" s="230" t="n">
        <v>1010103646</v>
      </c>
      <c r="T226" s="230" t="n">
        <v>1010103646</v>
      </c>
      <c r="U226" s="237" t="inlineStr">
        <is>
          <t>Zalando</t>
        </is>
      </c>
      <c r="V226" s="237" t="n"/>
      <c r="W226" s="228" t="inlineStr">
        <is>
          <t>JOSHUA</t>
        </is>
      </c>
      <c r="X226" s="228" t="inlineStr">
        <is>
          <t>VINTAGE CREASED</t>
        </is>
      </c>
      <c r="Y226" s="248" t="inlineStr">
        <is>
          <t>ORTA</t>
        </is>
      </c>
      <c r="Z226" s="248" t="inlineStr">
        <is>
          <t>9593A-48 Crimson warp stretch</t>
        </is>
      </c>
      <c r="AA226" s="248" t="inlineStr">
        <is>
          <t>8551A-48 Crimson warp stretch</t>
        </is>
      </c>
      <c r="AB226" s="226" t="inlineStr">
        <is>
          <t>SEASONAL MAIN</t>
        </is>
      </c>
      <c r="AC226" s="228" t="n">
        <v>2</v>
      </c>
      <c r="AD226" s="228" t="inlineStr">
        <is>
          <t>JEANS</t>
        </is>
      </c>
      <c r="AE226" s="238" t="inlineStr">
        <is>
          <t>MEN</t>
        </is>
      </c>
      <c r="AF226" s="239" t="inlineStr">
        <is>
          <t>ARTLAB</t>
        </is>
      </c>
      <c r="AG226" s="239" t="inlineStr">
        <is>
          <t>INTERWASHING</t>
        </is>
      </c>
      <c r="AH226" s="306" t="n"/>
      <c r="AI226" s="229" t="inlineStr">
        <is>
          <t>5,75 / 150</t>
        </is>
      </c>
      <c r="AJ226" s="257" t="n">
        <v>5000</v>
      </c>
      <c r="AK226" s="240" t="inlineStr">
        <is>
          <t>6-8 wks</t>
        </is>
      </c>
      <c r="AL226" s="226" t="n">
        <v>1.23</v>
      </c>
      <c r="AM226" s="267" t="n">
        <v>84</v>
      </c>
      <c r="AN226" s="277" t="n">
        <v>300</v>
      </c>
      <c r="AO226" s="267" t="n">
        <v>84</v>
      </c>
      <c r="AP226" s="277" t="n">
        <v>300</v>
      </c>
      <c r="AQ226" s="267" t="n">
        <v>84</v>
      </c>
      <c r="AR226" s="267" t="n">
        <v>93</v>
      </c>
      <c r="AS226" s="267" t="n">
        <v>93</v>
      </c>
      <c r="AT226" s="267" t="n">
        <v>93</v>
      </c>
      <c r="AU226" s="277" t="n">
        <v>300</v>
      </c>
      <c r="AV226" s="267" t="n">
        <v>112</v>
      </c>
      <c r="AW226" s="267" t="n">
        <v>250</v>
      </c>
      <c r="AX226" s="267" t="n">
        <v>122</v>
      </c>
      <c r="AY226" s="267" t="n">
        <v>122</v>
      </c>
      <c r="AZ226" s="267" t="n">
        <v>137</v>
      </c>
      <c r="BA226" s="267" t="n">
        <v>137</v>
      </c>
      <c r="BB226" s="267" t="n">
        <v>193</v>
      </c>
      <c r="BC226" s="302" t="n">
        <v>233</v>
      </c>
      <c r="BD226" s="269">
        <f>BC226</f>
        <v/>
      </c>
      <c r="BE226" s="269" t="n"/>
      <c r="BF226" s="269" t="n"/>
      <c r="BG226" s="313">
        <f>(BD226*AL226)*1.03</f>
        <v/>
      </c>
      <c r="BH226" s="236" t="n"/>
      <c r="BI226" s="241" t="inlineStr">
        <is>
          <t>x</t>
        </is>
      </c>
      <c r="BJ226" s="236" t="n"/>
      <c r="BK226" s="241" t="n"/>
      <c r="BL226" s="319" t="inlineStr">
        <is>
          <t>IMP ZALANDO MID JUNE</t>
        </is>
      </c>
      <c r="BM226" s="313">
        <f>(BN226*AL226)*1.03</f>
        <v/>
      </c>
      <c r="BN226" s="236">
        <f>BO226+BQ226</f>
        <v/>
      </c>
      <c r="BO226" s="236" t="n">
        <v>237</v>
      </c>
      <c r="BP226" s="15" t="n"/>
      <c r="BQ226" s="15" t="n"/>
      <c r="BR226" s="15" t="n"/>
      <c r="BS226" s="15" t="n"/>
      <c r="BT226" s="236" t="n"/>
      <c r="BU226" s="236" t="inlineStr">
        <is>
          <t>x</t>
        </is>
      </c>
      <c r="BV226" s="241" t="n"/>
    </row>
    <row customFormat="1" customHeight="1" ht="15" r="227" s="15">
      <c r="A227" s="322" t="inlineStr">
        <is>
          <t>K170701602-2010102729-SADE</t>
        </is>
      </c>
      <c r="B227" s="298" t="inlineStr">
        <is>
          <t>K170701602</t>
        </is>
      </c>
      <c r="C227" s="298" t="inlineStr">
        <is>
          <t>K170701602</t>
        </is>
      </c>
      <c r="D227" s="298" t="n"/>
      <c r="E227" s="298" t="inlineStr">
        <is>
          <t>K170701602</t>
        </is>
      </c>
      <c r="F227" s="298" t="inlineStr">
        <is>
          <t>K170701602</t>
        </is>
      </c>
      <c r="G227" s="298" t="inlineStr">
        <is>
          <t>K170701602</t>
        </is>
      </c>
      <c r="H227" s="298" t="inlineStr">
        <is>
          <t>K170701602</t>
        </is>
      </c>
      <c r="I227" s="298" t="e">
        <v>#N/A</v>
      </c>
      <c r="J227" s="298" t="e">
        <v>#N/A</v>
      </c>
      <c r="K227" s="284" t="n">
        <v>2010102729</v>
      </c>
      <c r="L227" s="298" t="n">
        <v>2010102729</v>
      </c>
      <c r="M227" s="284" t="n">
        <v>2010102729</v>
      </c>
      <c r="N227" s="284" t="n">
        <v>2010102729</v>
      </c>
      <c r="O227" s="284" t="n">
        <v>2010102729</v>
      </c>
      <c r="P227" s="284" t="n">
        <v>2010102729</v>
      </c>
      <c r="Q227" s="284" t="n">
        <v>2010102729</v>
      </c>
      <c r="R227" s="284" t="e">
        <v>#N/A</v>
      </c>
      <c r="S227" s="284" t="e">
        <v>#N/A</v>
      </c>
      <c r="T227" s="284" t="n">
        <v>2010102729</v>
      </c>
      <c r="U227" s="95" t="n"/>
      <c r="V227" s="95" t="n"/>
      <c r="W227" s="285" t="inlineStr">
        <is>
          <t>SADE</t>
        </is>
      </c>
      <c r="X227" s="285" t="inlineStr">
        <is>
          <t>VINTAGE STAINED</t>
        </is>
      </c>
      <c r="Y227" s="272" t="inlineStr">
        <is>
          <t>ORTA</t>
        </is>
      </c>
      <c r="Z227" s="272" t="inlineStr">
        <is>
          <t>9593A-48 Crimson warp stretch</t>
        </is>
      </c>
      <c r="AA227" s="272" t="inlineStr">
        <is>
          <t>8551A-48 Crimson warp stretch</t>
        </is>
      </c>
      <c r="AB227" s="286" t="inlineStr">
        <is>
          <t>SEASONAL MAIN</t>
        </is>
      </c>
      <c r="AC227" s="285" t="n">
        <v>2</v>
      </c>
      <c r="AD227" s="285" t="inlineStr">
        <is>
          <t>JEANS</t>
        </is>
      </c>
      <c r="AE227" s="287" t="inlineStr">
        <is>
          <t>WOMEN</t>
        </is>
      </c>
      <c r="AF227" s="286" t="inlineStr">
        <is>
          <t>ARTLAB</t>
        </is>
      </c>
      <c r="AG227" s="286" t="inlineStr">
        <is>
          <t>INTERWASHING</t>
        </is>
      </c>
      <c r="AH227" s="286" t="n"/>
      <c r="AI227" s="288" t="inlineStr">
        <is>
          <t>5,75 / 150</t>
        </is>
      </c>
      <c r="AJ227" s="289" t="n">
        <v>5000</v>
      </c>
      <c r="AK227" s="290" t="inlineStr">
        <is>
          <t>6-8 wks</t>
        </is>
      </c>
      <c r="AL227" s="286" t="n">
        <v>1.16</v>
      </c>
      <c r="AM227" s="291" t="n"/>
      <c r="AN227" s="292" t="n">
        <v>150</v>
      </c>
      <c r="AO227" s="291" t="n"/>
      <c r="AP227" s="292" t="n">
        <v>150</v>
      </c>
      <c r="AQ227" s="291" t="n"/>
      <c r="AR227" s="291" t="n">
        <v>6</v>
      </c>
      <c r="AS227" s="291" t="n">
        <v>6</v>
      </c>
      <c r="AT227" s="291" t="n">
        <v>18</v>
      </c>
      <c r="AU227" s="292" t="inlineStr">
        <is>
          <t>cx</t>
        </is>
      </c>
      <c r="AV227" s="291" t="n">
        <v>18</v>
      </c>
      <c r="AW227" s="291" t="inlineStr">
        <is>
          <t>cx</t>
        </is>
      </c>
      <c r="AX227" s="291" t="n">
        <v>23</v>
      </c>
      <c r="AY227" s="291" t="n">
        <v>23</v>
      </c>
      <c r="AZ227" s="291" t="n">
        <v>0</v>
      </c>
      <c r="BA227" s="291" t="n">
        <v>0</v>
      </c>
      <c r="BB227" s="291" t="n">
        <v>0</v>
      </c>
      <c r="BC227" s="293" t="n">
        <v>0</v>
      </c>
      <c r="BD227" s="293">
        <f>BC227</f>
        <v/>
      </c>
      <c r="BE227" s="269" t="n"/>
      <c r="BF227" s="269" t="inlineStr">
        <is>
          <t>cx</t>
        </is>
      </c>
      <c r="BG227" s="313" t="n"/>
      <c r="BH227" s="236" t="n"/>
      <c r="BI227" s="241" t="inlineStr">
        <is>
          <t>x</t>
        </is>
      </c>
      <c r="BJ227" s="236" t="n"/>
      <c r="BK227" s="241" t="n"/>
      <c r="BL227" s="236" t="n"/>
      <c r="BM227" s="313">
        <f>(BN227*AL227)*1.03</f>
        <v/>
      </c>
      <c r="BN227" s="236">
        <f>BO227+BQ227</f>
        <v/>
      </c>
      <c r="BO227" s="236" t="n">
        <v>0</v>
      </c>
      <c r="BP227" s="15" t="n"/>
      <c r="BQ227" s="15" t="n"/>
      <c r="BR227" s="15" t="n"/>
      <c r="BS227" s="15" t="n"/>
      <c r="BT227" s="15" t="n"/>
      <c r="BU227" s="236" t="inlineStr">
        <is>
          <t>x</t>
        </is>
      </c>
      <c r="BV227" s="241" t="n"/>
    </row>
    <row customFormat="1" customHeight="1" ht="15" r="228" s="15">
      <c r="A228" s="321" t="n"/>
      <c r="B228" s="250" t="inlineStr">
        <is>
          <t>K170707051</t>
        </is>
      </c>
      <c r="C228" s="250" t="inlineStr">
        <is>
          <t>K170707051</t>
        </is>
      </c>
      <c r="D228" s="250" t="n"/>
      <c r="E228" s="250" t="inlineStr">
        <is>
          <t>K170707051</t>
        </is>
      </c>
      <c r="F228" s="250" t="inlineStr">
        <is>
          <t>K170707051</t>
        </is>
      </c>
      <c r="G228" s="250" t="inlineStr">
        <is>
          <t>K170707051</t>
        </is>
      </c>
      <c r="H228" s="250" t="inlineStr">
        <is>
          <t>K170707051</t>
        </is>
      </c>
      <c r="I228" s="250" t="inlineStr">
        <is>
          <t>K170707051</t>
        </is>
      </c>
      <c r="J228" s="250" t="inlineStr">
        <is>
          <t>K170707051</t>
        </is>
      </c>
      <c r="K228" s="230" t="n">
        <v>2020501668</v>
      </c>
      <c r="L228" s="250" t="n">
        <v>2020501668</v>
      </c>
      <c r="M228" s="230" t="n">
        <v>2020501668</v>
      </c>
      <c r="N228" s="230" t="n">
        <v>2020501668</v>
      </c>
      <c r="O228" s="230" t="n">
        <v>2020501668</v>
      </c>
      <c r="P228" s="230" t="n">
        <v>2020501668</v>
      </c>
      <c r="Q228" s="230" t="n">
        <v>2020501668</v>
      </c>
      <c r="R228" s="230" t="n">
        <v>2020501668</v>
      </c>
      <c r="S228" s="230" t="n">
        <v>2020501668</v>
      </c>
      <c r="T228" s="230" t="n">
        <v>2020501668</v>
      </c>
      <c r="U228" s="237" t="inlineStr">
        <is>
          <t>Zalando</t>
        </is>
      </c>
      <c r="V228" s="237" t="n"/>
      <c r="W228" s="228" t="inlineStr">
        <is>
          <t>JULIANA</t>
        </is>
      </c>
      <c r="X228" s="228" t="inlineStr">
        <is>
          <t>LIGHT GREY TENCEL</t>
        </is>
      </c>
      <c r="Y228" s="248" t="inlineStr">
        <is>
          <t>REMA TEKATIL</t>
        </is>
      </c>
      <c r="Z228" s="248" t="inlineStr">
        <is>
          <t>Quicky</t>
        </is>
      </c>
      <c r="AA228" s="248" t="n"/>
      <c r="AB228" s="226" t="inlineStr">
        <is>
          <t>-</t>
        </is>
      </c>
      <c r="AC228" s="228" t="n">
        <v>1</v>
      </c>
      <c r="AD228" s="228" t="inlineStr">
        <is>
          <t>WOVEN DRESS</t>
        </is>
      </c>
      <c r="AE228" s="238" t="inlineStr">
        <is>
          <t>WOMEN</t>
        </is>
      </c>
      <c r="AF228" s="239" t="inlineStr">
        <is>
          <t>IDEA MODA</t>
        </is>
      </c>
      <c r="AG228" s="239" t="inlineStr">
        <is>
          <t xml:space="preserve">UFUK BOYA </t>
        </is>
      </c>
      <c r="AH228" s="306" t="inlineStr">
        <is>
          <t>Vendor</t>
        </is>
      </c>
      <c r="AI228" s="229" t="n"/>
      <c r="AJ228" s="257" t="n">
        <v>1000</v>
      </c>
      <c r="AK228" s="240" t="inlineStr">
        <is>
          <t>6W</t>
        </is>
      </c>
      <c r="AL228" s="226" t="n">
        <v>1.95</v>
      </c>
      <c r="AM228" s="267" t="n">
        <v>40</v>
      </c>
      <c r="AN228" s="277" t="n">
        <v>150</v>
      </c>
      <c r="AO228" s="267" t="n">
        <v>80</v>
      </c>
      <c r="AP228" s="277" t="n">
        <v>200</v>
      </c>
      <c r="AQ228" s="267" t="n">
        <v>84</v>
      </c>
      <c r="AR228" s="267" t="n">
        <v>92</v>
      </c>
      <c r="AS228" s="267" t="n">
        <v>92</v>
      </c>
      <c r="AT228" s="267" t="n">
        <v>97</v>
      </c>
      <c r="AU228" s="277" t="n">
        <v>250</v>
      </c>
      <c r="AV228" s="267" t="n">
        <v>119</v>
      </c>
      <c r="AW228" s="267" t="n">
        <v>250</v>
      </c>
      <c r="AX228" s="267" t="n">
        <v>150</v>
      </c>
      <c r="AY228" s="267" t="n">
        <v>172</v>
      </c>
      <c r="AZ228" s="267" t="n">
        <v>183</v>
      </c>
      <c r="BA228" s="267" t="n">
        <v>183</v>
      </c>
      <c r="BB228" s="267" t="n">
        <v>208</v>
      </c>
      <c r="BC228" s="302" t="n">
        <v>238</v>
      </c>
      <c r="BD228" s="269">
        <f>BC228</f>
        <v/>
      </c>
      <c r="BE228" s="269" t="n"/>
      <c r="BF228" s="269" t="n"/>
      <c r="BG228" s="313">
        <f>(BD228*AL228)*1.03</f>
        <v/>
      </c>
      <c r="BH228" s="236" t="n"/>
      <c r="BI228" s="241" t="inlineStr">
        <is>
          <t>x</t>
        </is>
      </c>
      <c r="BJ228" s="236" t="n"/>
      <c r="BK228" s="241" t="n"/>
      <c r="BL228" s="236" t="inlineStr">
        <is>
          <t>Change to PCE DYE!!</t>
        </is>
      </c>
      <c r="BM228" s="313">
        <f>(BN228*AL228)*1.03</f>
        <v/>
      </c>
      <c r="BN228" s="236">
        <f>BO228+BQ228</f>
        <v/>
      </c>
      <c r="BO228" s="236" t="n">
        <v>238</v>
      </c>
      <c r="BP228" s="15" t="n"/>
      <c r="BQ228" s="15" t="n"/>
      <c r="BR228" s="15" t="n"/>
      <c r="BS228" s="15" t="n"/>
      <c r="BT228" s="15" t="n"/>
      <c r="BU228" s="236" t="n"/>
      <c r="BV228" s="241" t="n"/>
    </row>
    <row customFormat="1" customHeight="1" ht="15" r="229" s="15">
      <c r="A229" s="321" t="n"/>
      <c r="B229" s="250" t="inlineStr">
        <is>
          <t>K170703042</t>
        </is>
      </c>
      <c r="C229" s="250" t="inlineStr">
        <is>
          <t>K170703042</t>
        </is>
      </c>
      <c r="D229" s="250" t="n"/>
      <c r="E229" s="250" t="inlineStr">
        <is>
          <t>K170703042</t>
        </is>
      </c>
      <c r="F229" s="250" t="inlineStr">
        <is>
          <t>K170703042</t>
        </is>
      </c>
      <c r="G229" s="250" t="inlineStr">
        <is>
          <t>K170703042</t>
        </is>
      </c>
      <c r="H229" s="250" t="inlineStr">
        <is>
          <t>K170703042</t>
        </is>
      </c>
      <c r="I229" s="250" t="inlineStr">
        <is>
          <t>K170703042</t>
        </is>
      </c>
      <c r="J229" s="300" t="e">
        <v>#N/A</v>
      </c>
      <c r="K229" s="230" t="n">
        <v>2090101380</v>
      </c>
      <c r="L229" s="250" t="n">
        <v>2090101380</v>
      </c>
      <c r="M229" s="230" t="n">
        <v>2090101380</v>
      </c>
      <c r="N229" s="230" t="n">
        <v>2090101380</v>
      </c>
      <c r="O229" s="230" t="n">
        <v>2090101380</v>
      </c>
      <c r="P229" s="230" t="n">
        <v>2090101380</v>
      </c>
      <c r="Q229" s="230" t="n">
        <v>2090101380</v>
      </c>
      <c r="R229" s="230" t="n">
        <v>2090101380</v>
      </c>
      <c r="S229" s="301" t="e">
        <v>#N/A</v>
      </c>
      <c r="T229" s="230" t="n">
        <v>2090101380</v>
      </c>
      <c r="U229" s="237" t="n"/>
      <c r="V229" s="237" t="n"/>
      <c r="W229" s="228" t="inlineStr">
        <is>
          <t>TAJA</t>
        </is>
      </c>
      <c r="X229" s="228" t="inlineStr">
        <is>
          <t>LIGHT GREY TENCEL</t>
        </is>
      </c>
      <c r="Y229" s="248" t="inlineStr">
        <is>
          <t>REMA TEKATIL</t>
        </is>
      </c>
      <c r="Z229" s="248" t="inlineStr">
        <is>
          <t>Quicky</t>
        </is>
      </c>
      <c r="AA229" s="248" t="n"/>
      <c r="AB229" s="226" t="inlineStr">
        <is>
          <t>-</t>
        </is>
      </c>
      <c r="AC229" s="228" t="n">
        <v>1</v>
      </c>
      <c r="AD229" s="228" t="inlineStr">
        <is>
          <t>SHIRT</t>
        </is>
      </c>
      <c r="AE229" s="238" t="inlineStr">
        <is>
          <t>WOMEN</t>
        </is>
      </c>
      <c r="AF229" s="239" t="inlineStr">
        <is>
          <t>IDEA MODA</t>
        </is>
      </c>
      <c r="AG229" s="239" t="inlineStr">
        <is>
          <t xml:space="preserve">UFUK BOYA </t>
        </is>
      </c>
      <c r="AH229" s="306" t="inlineStr">
        <is>
          <t>Vendor</t>
        </is>
      </c>
      <c r="AI229" s="229" t="n"/>
      <c r="AJ229" s="257" t="n">
        <v>1000</v>
      </c>
      <c r="AK229" s="240" t="inlineStr">
        <is>
          <t>6W</t>
        </is>
      </c>
      <c r="AL229" s="226" t="n">
        <v>1.5</v>
      </c>
      <c r="AM229" s="267" t="n"/>
      <c r="AN229" s="277" t="n">
        <v>150</v>
      </c>
      <c r="AO229" s="267" t="n">
        <v>4</v>
      </c>
      <c r="AP229" s="277" t="n">
        <v>150</v>
      </c>
      <c r="AQ229" s="267" t="n">
        <v>16</v>
      </c>
      <c r="AR229" s="267" t="n">
        <v>22</v>
      </c>
      <c r="AS229" s="267" t="n">
        <v>22</v>
      </c>
      <c r="AT229" s="267" t="n">
        <v>35</v>
      </c>
      <c r="AU229" s="277" t="n">
        <v>100</v>
      </c>
      <c r="AV229" s="267" t="n">
        <v>58</v>
      </c>
      <c r="AW229" s="267" t="n">
        <v>150</v>
      </c>
      <c r="AX229" s="267" t="n">
        <v>84</v>
      </c>
      <c r="AY229" s="267" t="n">
        <v>119</v>
      </c>
      <c r="AZ229" s="267" t="n">
        <v>130</v>
      </c>
      <c r="BA229" s="267" t="n">
        <v>130</v>
      </c>
      <c r="BB229" s="267" t="n">
        <v>170</v>
      </c>
      <c r="BC229" s="302" t="n">
        <v>190</v>
      </c>
      <c r="BD229" s="269">
        <f>BC229</f>
        <v/>
      </c>
      <c r="BE229" s="269" t="n"/>
      <c r="BF229" s="269" t="n"/>
      <c r="BG229" s="313">
        <f>(BD229*AL229)*1.03</f>
        <v/>
      </c>
      <c r="BH229" s="236" t="n"/>
      <c r="BI229" s="241" t="inlineStr">
        <is>
          <t>x</t>
        </is>
      </c>
      <c r="BJ229" s="236" t="n"/>
      <c r="BK229" s="241" t="n"/>
      <c r="BL229" s="236" t="inlineStr">
        <is>
          <t>Change to PCE DYE!!</t>
        </is>
      </c>
      <c r="BM229" s="313">
        <f>(BN229*AL229)*1.03</f>
        <v/>
      </c>
      <c r="BN229" s="236">
        <f>BO229+BQ229</f>
        <v/>
      </c>
      <c r="BO229" s="236" t="n">
        <v>190</v>
      </c>
      <c r="BP229" s="15" t="n"/>
      <c r="BQ229" s="15" t="n"/>
      <c r="BR229" s="15" t="n"/>
      <c r="BS229" s="15" t="n"/>
      <c r="BT229" s="15" t="n"/>
      <c r="BU229" s="236" t="n"/>
      <c r="BV229" s="241" t="n"/>
    </row>
    <row customFormat="1" customHeight="1" ht="15" r="230" s="15">
      <c r="A230" s="322" t="inlineStr">
        <is>
          <t>K170750030-1010401394-HENRI</t>
        </is>
      </c>
      <c r="B230" s="298" t="inlineStr">
        <is>
          <t>K170750030</t>
        </is>
      </c>
      <c r="C230" s="298" t="inlineStr">
        <is>
          <t>K170750030</t>
        </is>
      </c>
      <c r="D230" s="298" t="n"/>
      <c r="E230" s="298" t="inlineStr">
        <is>
          <t>K170750030</t>
        </is>
      </c>
      <c r="F230" s="298" t="inlineStr">
        <is>
          <t>K170750030</t>
        </is>
      </c>
      <c r="G230" s="298" t="inlineStr">
        <is>
          <t>K170750030</t>
        </is>
      </c>
      <c r="H230" s="298" t="e">
        <v>#N/A</v>
      </c>
      <c r="I230" s="298" t="e">
        <v>#N/A</v>
      </c>
      <c r="J230" s="298" t="e">
        <v>#N/A</v>
      </c>
      <c r="K230" s="284" t="n">
        <v>1010401394</v>
      </c>
      <c r="L230" s="298" t="n">
        <v>1010401394</v>
      </c>
      <c r="M230" s="284" t="n">
        <v>1010401394</v>
      </c>
      <c r="N230" s="284" t="n">
        <v>1010401394</v>
      </c>
      <c r="O230" s="284" t="n">
        <v>1010401394</v>
      </c>
      <c r="P230" s="284" t="n">
        <v>1010401394</v>
      </c>
      <c r="Q230" s="284" t="e">
        <v>#N/A</v>
      </c>
      <c r="R230" s="284" t="e">
        <v>#N/A</v>
      </c>
      <c r="S230" s="284" t="e">
        <v>#N/A</v>
      </c>
      <c r="T230" s="284" t="n">
        <v>1010401394</v>
      </c>
      <c r="U230" s="95" t="n"/>
      <c r="V230" s="95" t="n"/>
      <c r="W230" s="285" t="inlineStr">
        <is>
          <t>HENRI</t>
        </is>
      </c>
      <c r="X230" s="285" t="inlineStr">
        <is>
          <t>BLACK</t>
        </is>
      </c>
      <c r="Y230" s="272" t="inlineStr">
        <is>
          <t>ROTATEKS</t>
        </is>
      </c>
      <c r="Z230" s="272" t="inlineStr">
        <is>
          <t>01023 ASVAN PFD</t>
        </is>
      </c>
      <c r="AA230" s="272" t="n"/>
      <c r="AB230" s="286" t="inlineStr">
        <is>
          <t>-</t>
        </is>
      </c>
      <c r="AC230" s="285" t="n">
        <v>2</v>
      </c>
      <c r="AD230" s="285" t="inlineStr">
        <is>
          <t>PANTS</t>
        </is>
      </c>
      <c r="AE230" s="287" t="inlineStr">
        <is>
          <t>MEN</t>
        </is>
      </c>
      <c r="AF230" s="286" t="inlineStr">
        <is>
          <t>ARTLAB</t>
        </is>
      </c>
      <c r="AG230" s="286" t="inlineStr">
        <is>
          <t>BLUE &amp; DYE</t>
        </is>
      </c>
      <c r="AH230" s="286" t="n"/>
      <c r="AI230" s="288" t="n">
        <v>4.25</v>
      </c>
      <c r="AJ230" s="289" t="n">
        <v>500</v>
      </c>
      <c r="AK230" s="290" t="inlineStr">
        <is>
          <t>8W</t>
        </is>
      </c>
      <c r="AL230" s="286" t="n">
        <v>1.56</v>
      </c>
      <c r="AM230" s="291" t="n"/>
      <c r="AN230" s="292" t="inlineStr">
        <is>
          <t>wait</t>
        </is>
      </c>
      <c r="AO230" s="291" t="n"/>
      <c r="AP230" s="292" t="inlineStr">
        <is>
          <t>wait</t>
        </is>
      </c>
      <c r="AQ230" s="291" t="n"/>
      <c r="AR230" s="291" t="n"/>
      <c r="AS230" s="291" t="n">
        <v>0</v>
      </c>
      <c r="AT230" s="291" t="n">
        <v>0</v>
      </c>
      <c r="AU230" s="292" t="inlineStr">
        <is>
          <t>cx</t>
        </is>
      </c>
      <c r="AV230" s="291" t="n">
        <v>8</v>
      </c>
      <c r="AW230" s="291" t="inlineStr">
        <is>
          <t>cx</t>
        </is>
      </c>
      <c r="AX230" s="291" t="n">
        <v>8</v>
      </c>
      <c r="AY230" s="291" t="n">
        <v>8</v>
      </c>
      <c r="AZ230" s="291" t="n">
        <v>0</v>
      </c>
      <c r="BA230" s="291" t="n">
        <v>0</v>
      </c>
      <c r="BB230" s="291" t="n">
        <v>0</v>
      </c>
      <c r="BC230" s="293" t="n">
        <v>0</v>
      </c>
      <c r="BD230" s="293">
        <f>BC230</f>
        <v/>
      </c>
      <c r="BE230" s="269" t="n"/>
      <c r="BF230" s="269" t="inlineStr">
        <is>
          <t>cx</t>
        </is>
      </c>
      <c r="BG230" s="313" t="n"/>
      <c r="BH230" s="236" t="n"/>
      <c r="BI230" s="241" t="inlineStr">
        <is>
          <t>x</t>
        </is>
      </c>
      <c r="BJ230" s="236" t="n"/>
      <c r="BK230" s="241" t="n"/>
      <c r="BL230" s="236" t="n"/>
      <c r="BM230" s="313">
        <f>(BN230*AL230)*1.03</f>
        <v/>
      </c>
      <c r="BN230" s="236">
        <f>BO230+BQ230</f>
        <v/>
      </c>
      <c r="BO230" s="236" t="n">
        <v>0</v>
      </c>
      <c r="BP230" s="15" t="n"/>
      <c r="BQ230" s="15" t="n"/>
      <c r="BR230" s="15" t="n"/>
      <c r="BS230" s="15" t="n"/>
      <c r="BT230" s="15" t="n"/>
      <c r="BU230" s="236" t="n"/>
      <c r="BV230" s="241" t="n"/>
    </row>
    <row customFormat="1" customHeight="1" ht="15" r="231" s="15">
      <c r="A231" s="322" t="inlineStr">
        <is>
          <t>K170750031-1010401473-HENRI</t>
        </is>
      </c>
      <c r="B231" s="299" t="inlineStr">
        <is>
          <t>K170750031</t>
        </is>
      </c>
      <c r="C231" s="298" t="inlineStr">
        <is>
          <t>K170750031</t>
        </is>
      </c>
      <c r="D231" s="299" t="n"/>
      <c r="E231" s="298" t="inlineStr">
        <is>
          <t>K170750031</t>
        </is>
      </c>
      <c r="F231" s="298" t="inlineStr">
        <is>
          <t>K170750031</t>
        </is>
      </c>
      <c r="G231" s="298" t="inlineStr">
        <is>
          <t>K170750031</t>
        </is>
      </c>
      <c r="H231" s="298" t="e">
        <v>#N/A</v>
      </c>
      <c r="I231" s="298" t="e">
        <v>#N/A</v>
      </c>
      <c r="J231" s="298" t="e">
        <v>#N/A</v>
      </c>
      <c r="K231" s="284" t="n">
        <v>1010401473</v>
      </c>
      <c r="L231" s="298" t="n">
        <v>1010401473</v>
      </c>
      <c r="M231" s="284" t="n">
        <v>1010401473</v>
      </c>
      <c r="N231" s="284" t="n">
        <v>1010401473</v>
      </c>
      <c r="O231" s="284" t="n">
        <v>1010401473</v>
      </c>
      <c r="P231" s="284" t="n">
        <v>1010401473</v>
      </c>
      <c r="Q231" s="284" t="e">
        <v>#N/A</v>
      </c>
      <c r="R231" s="284" t="e">
        <v>#N/A</v>
      </c>
      <c r="S231" s="284" t="e">
        <v>#N/A</v>
      </c>
      <c r="T231" s="284" t="n">
        <v>1010401473</v>
      </c>
      <c r="U231" s="95" t="n"/>
      <c r="V231" s="95" t="n"/>
      <c r="W231" s="285" t="inlineStr">
        <is>
          <t>HENRI</t>
        </is>
      </c>
      <c r="X231" s="285" t="inlineStr">
        <is>
          <t>FOREST NIGHT</t>
        </is>
      </c>
      <c r="Y231" s="296" t="inlineStr">
        <is>
          <t>ROTATEKS</t>
        </is>
      </c>
      <c r="Z231" s="296" t="inlineStr">
        <is>
          <t>01023 ASVAN PFD</t>
        </is>
      </c>
      <c r="AA231" s="272" t="n"/>
      <c r="AB231" s="286" t="inlineStr">
        <is>
          <t>-</t>
        </is>
      </c>
      <c r="AC231" s="285" t="n">
        <v>2</v>
      </c>
      <c r="AD231" s="285" t="inlineStr">
        <is>
          <t>PANTS</t>
        </is>
      </c>
      <c r="AE231" s="287" t="inlineStr">
        <is>
          <t>MEN</t>
        </is>
      </c>
      <c r="AF231" s="286" t="inlineStr">
        <is>
          <t>ARTLAB</t>
        </is>
      </c>
      <c r="AG231" s="286" t="inlineStr">
        <is>
          <t>BLUE &amp; DYE</t>
        </is>
      </c>
      <c r="AH231" s="286" t="n"/>
      <c r="AI231" s="288" t="n">
        <v>4.25</v>
      </c>
      <c r="AJ231" s="289" t="n">
        <v>500</v>
      </c>
      <c r="AK231" s="290" t="inlineStr">
        <is>
          <t>8W</t>
        </is>
      </c>
      <c r="AL231" s="286" t="n">
        <v>1.56</v>
      </c>
      <c r="AM231" s="291" t="n"/>
      <c r="AN231" s="292" t="inlineStr">
        <is>
          <t>wait</t>
        </is>
      </c>
      <c r="AO231" s="291" t="n"/>
      <c r="AP231" s="292" t="inlineStr">
        <is>
          <t>wait</t>
        </is>
      </c>
      <c r="AQ231" s="291" t="n"/>
      <c r="AR231" s="291" t="n"/>
      <c r="AS231" s="291" t="n">
        <v>0</v>
      </c>
      <c r="AT231" s="291" t="n">
        <v>0</v>
      </c>
      <c r="AU231" s="292" t="inlineStr">
        <is>
          <t>cx</t>
        </is>
      </c>
      <c r="AV231" s="291" t="n">
        <v>9</v>
      </c>
      <c r="AW231" s="291" t="inlineStr">
        <is>
          <t>cx</t>
        </is>
      </c>
      <c r="AX231" s="291" t="n">
        <v>9</v>
      </c>
      <c r="AY231" s="291" t="n">
        <v>9</v>
      </c>
      <c r="AZ231" s="291" t="n">
        <v>0</v>
      </c>
      <c r="BA231" s="291" t="n">
        <v>0</v>
      </c>
      <c r="BB231" s="291" t="n">
        <v>0</v>
      </c>
      <c r="BC231" s="293" t="n">
        <v>0</v>
      </c>
      <c r="BD231" s="293">
        <f>BC231</f>
        <v/>
      </c>
      <c r="BE231" s="269" t="n"/>
      <c r="BF231" s="269" t="inlineStr">
        <is>
          <t>cx</t>
        </is>
      </c>
      <c r="BG231" s="313" t="n"/>
      <c r="BH231" s="236" t="n"/>
      <c r="BI231" s="241" t="inlineStr">
        <is>
          <t>x</t>
        </is>
      </c>
      <c r="BJ231" s="236" t="n"/>
      <c r="BK231" s="241" t="n"/>
      <c r="BL231" s="236" t="n"/>
      <c r="BM231" s="313">
        <f>(BN231*AL231)*1.03</f>
        <v/>
      </c>
      <c r="BN231" s="236">
        <f>BO231+BQ231</f>
        <v/>
      </c>
      <c r="BO231" s="236" t="n">
        <v>0</v>
      </c>
      <c r="BP231" s="15" t="n"/>
      <c r="BQ231" s="15" t="n"/>
      <c r="BR231" s="15" t="n"/>
      <c r="BS231" s="15" t="n"/>
      <c r="BT231" s="15" t="n"/>
      <c r="BU231" s="236" t="n"/>
      <c r="BV231" s="241" t="n"/>
    </row>
    <row customFormat="1" customHeight="1" ht="15" r="232" s="15">
      <c r="A232" s="321" t="inlineStr">
        <is>
          <t>K170701208-2010102714-CHRISTINA HIGH</t>
        </is>
      </c>
      <c r="B232" s="250" t="inlineStr">
        <is>
          <t>K170701208</t>
        </is>
      </c>
      <c r="C232" s="250" t="inlineStr">
        <is>
          <t>K170701208</t>
        </is>
      </c>
      <c r="D232" s="250" t="n"/>
      <c r="E232" s="250" t="inlineStr">
        <is>
          <t>K170701208</t>
        </is>
      </c>
      <c r="F232" s="250" t="inlineStr">
        <is>
          <t>K170701208</t>
        </is>
      </c>
      <c r="G232" s="250" t="inlineStr">
        <is>
          <t>K170701208</t>
        </is>
      </c>
      <c r="H232" s="250" t="inlineStr">
        <is>
          <t>K170701208</t>
        </is>
      </c>
      <c r="I232" s="250" t="inlineStr">
        <is>
          <t>K170701208</t>
        </is>
      </c>
      <c r="J232" s="250" t="inlineStr">
        <is>
          <t>K170701208</t>
        </is>
      </c>
      <c r="K232" s="230" t="n">
        <v>2010102714</v>
      </c>
      <c r="L232" s="250" t="n">
        <v>2010102714</v>
      </c>
      <c r="M232" s="230" t="n">
        <v>2010102714</v>
      </c>
      <c r="N232" s="230" t="n">
        <v>2010102714</v>
      </c>
      <c r="O232" s="230" t="n">
        <v>2010102714</v>
      </c>
      <c r="P232" s="230" t="n">
        <v>2010102714</v>
      </c>
      <c r="Q232" s="230" t="n">
        <v>2010102714</v>
      </c>
      <c r="R232" s="230" t="n">
        <v>2010102714</v>
      </c>
      <c r="S232" s="230" t="n">
        <v>2010102714</v>
      </c>
      <c r="T232" s="230" t="n">
        <v>2010102714</v>
      </c>
      <c r="U232" s="237" t="inlineStr">
        <is>
          <t>MAW</t>
        </is>
      </c>
      <c r="V232" s="237" t="n"/>
      <c r="W232" s="228" t="inlineStr">
        <is>
          <t>CHRISTINA HIGH</t>
        </is>
      </c>
      <c r="X232" s="228" t="inlineStr">
        <is>
          <t>DUSTY MID SHADE</t>
        </is>
      </c>
      <c r="Y232" s="248" t="inlineStr">
        <is>
          <t>ROYO</t>
        </is>
      </c>
      <c r="Z232" s="248" t="inlineStr">
        <is>
          <t>MAPLE 314</t>
        </is>
      </c>
      <c r="AA232" s="248" t="n"/>
      <c r="AB232" s="226" t="inlineStr">
        <is>
          <t>SEASONAL MAIN</t>
        </is>
      </c>
      <c r="AC232" s="228" t="n">
        <v>1</v>
      </c>
      <c r="AD232" s="228" t="inlineStr">
        <is>
          <t>JEANS</t>
        </is>
      </c>
      <c r="AE232" s="238" t="inlineStr">
        <is>
          <t>WOMEN</t>
        </is>
      </c>
      <c r="AF232" s="239" t="inlineStr">
        <is>
          <t>ARTLAB</t>
        </is>
      </c>
      <c r="AG232" s="239" t="inlineStr">
        <is>
          <t>INTERWASHING</t>
        </is>
      </c>
      <c r="AH232" s="306" t="n"/>
      <c r="AI232" s="229" t="inlineStr">
        <is>
          <t>5,15 / 134</t>
        </is>
      </c>
      <c r="AJ232" s="257" t="n"/>
      <c r="AK232" s="240" t="n"/>
      <c r="AL232" s="226" t="n">
        <v>1.24</v>
      </c>
      <c r="AM232" s="267" t="n">
        <v>554</v>
      </c>
      <c r="AN232" s="277" t="n">
        <v>900</v>
      </c>
      <c r="AO232" s="267" t="n">
        <v>554</v>
      </c>
      <c r="AP232" s="277" t="n">
        <v>900</v>
      </c>
      <c r="AQ232" s="267" t="n">
        <v>560</v>
      </c>
      <c r="AR232" s="267" t="n">
        <v>578</v>
      </c>
      <c r="AS232" s="267" t="n">
        <v>578</v>
      </c>
      <c r="AT232" s="267" t="n">
        <v>585</v>
      </c>
      <c r="AU232" s="277" t="n">
        <v>900</v>
      </c>
      <c r="AV232" s="267" t="n">
        <v>585</v>
      </c>
      <c r="AW232" s="267" t="n">
        <v>900</v>
      </c>
      <c r="AX232" s="267" t="n">
        <v>596</v>
      </c>
      <c r="AY232" s="267" t="n">
        <v>596</v>
      </c>
      <c r="AZ232" s="267" t="n">
        <v>595</v>
      </c>
      <c r="BA232" s="267" t="n">
        <v>595</v>
      </c>
      <c r="BB232" s="267" t="n">
        <v>686</v>
      </c>
      <c r="BC232" s="302" t="n">
        <v>786</v>
      </c>
      <c r="BD232" s="269">
        <f>BC232</f>
        <v/>
      </c>
      <c r="BE232" s="269" t="n"/>
      <c r="BF232" s="269" t="n"/>
      <c r="BG232" s="313">
        <f>(BD232*AL232)*1.03</f>
        <v/>
      </c>
      <c r="BH232" s="236" t="n">
        <v>75</v>
      </c>
      <c r="BI232" s="241" t="n">
        <v>42766</v>
      </c>
      <c r="BJ232" s="236" t="n">
        <v>3500</v>
      </c>
      <c r="BK232" s="241" t="n">
        <v>42832</v>
      </c>
      <c r="BL232" s="236" t="inlineStr">
        <is>
          <t>Artlab 75m</t>
        </is>
      </c>
      <c r="BM232" s="313">
        <f>(BN232*AL232)*1.03</f>
        <v/>
      </c>
      <c r="BN232" s="236">
        <f>BO232+BQ232</f>
        <v/>
      </c>
      <c r="BO232" s="236" t="n">
        <v>792</v>
      </c>
      <c r="BP232" s="15" t="n"/>
      <c r="BQ232" s="15" t="n"/>
      <c r="BR232" s="15" t="n"/>
      <c r="BS232" s="15" t="n"/>
      <c r="BT232" s="236" t="n"/>
      <c r="BU232" s="236" t="n"/>
      <c r="BV232" s="241" t="n"/>
    </row>
    <row customFormat="1" customHeight="1" ht="15" r="233" s="15">
      <c r="A233" s="321" t="inlineStr">
        <is>
          <t>K170751206-1010103643-JOHN</t>
        </is>
      </c>
      <c r="B233" s="250" t="inlineStr">
        <is>
          <t>K170751206</t>
        </is>
      </c>
      <c r="C233" s="250" t="inlineStr">
        <is>
          <t>K170751206</t>
        </is>
      </c>
      <c r="D233" s="250" t="n"/>
      <c r="E233" s="250" t="inlineStr">
        <is>
          <t>K170751206</t>
        </is>
      </c>
      <c r="F233" s="250" t="inlineStr">
        <is>
          <t>K170751206</t>
        </is>
      </c>
      <c r="G233" s="250" t="inlineStr">
        <is>
          <t>K170751206</t>
        </is>
      </c>
      <c r="H233" s="250" t="inlineStr">
        <is>
          <t>K170751206</t>
        </is>
      </c>
      <c r="I233" s="250" t="inlineStr">
        <is>
          <t>K170751206</t>
        </is>
      </c>
      <c r="J233" s="250" t="inlineStr">
        <is>
          <t>K170751206</t>
        </is>
      </c>
      <c r="K233" s="230" t="n">
        <v>1010103643</v>
      </c>
      <c r="L233" s="250" t="n">
        <v>1010103643</v>
      </c>
      <c r="M233" s="230" t="n">
        <v>1010103643</v>
      </c>
      <c r="N233" s="230" t="n">
        <v>1010103643</v>
      </c>
      <c r="O233" s="230" t="n">
        <v>1010103643</v>
      </c>
      <c r="P233" s="230" t="n">
        <v>1010103643</v>
      </c>
      <c r="Q233" s="230" t="n">
        <v>1010103643</v>
      </c>
      <c r="R233" s="230" t="n">
        <v>1010103643</v>
      </c>
      <c r="S233" s="230" t="n">
        <v>1010103643</v>
      </c>
      <c r="T233" s="230" t="n">
        <v>1010103643</v>
      </c>
      <c r="U233" s="237" t="inlineStr">
        <is>
          <t>MAW</t>
        </is>
      </c>
      <c r="V233" s="237" t="n"/>
      <c r="W233" s="228" t="inlineStr">
        <is>
          <t>JOHN</t>
        </is>
      </c>
      <c r="X233" s="228" t="inlineStr">
        <is>
          <t>DUSTY MID SHADE</t>
        </is>
      </c>
      <c r="Y233" s="248" t="inlineStr">
        <is>
          <t>ROYO</t>
        </is>
      </c>
      <c r="Z233" s="248" t="inlineStr">
        <is>
          <t>MAPLE 314</t>
        </is>
      </c>
      <c r="AA233" s="248" t="n"/>
      <c r="AB233" s="226" t="inlineStr">
        <is>
          <t>SEASONAL MAIN</t>
        </is>
      </c>
      <c r="AC233" s="228" t="n">
        <v>1</v>
      </c>
      <c r="AD233" s="228" t="inlineStr">
        <is>
          <t>JEANS</t>
        </is>
      </c>
      <c r="AE233" s="238" t="inlineStr">
        <is>
          <t>MEN</t>
        </is>
      </c>
      <c r="AF233" s="239" t="inlineStr">
        <is>
          <t>ARTLAB</t>
        </is>
      </c>
      <c r="AG233" s="239" t="inlineStr">
        <is>
          <t>INTERWASHING</t>
        </is>
      </c>
      <c r="AH233" s="306" t="n"/>
      <c r="AI233" s="229" t="inlineStr">
        <is>
          <t>5,15 / 134</t>
        </is>
      </c>
      <c r="AJ233" s="257" t="n"/>
      <c r="AK233" s="240" t="n"/>
      <c r="AL233" s="226" t="n">
        <v>1.5</v>
      </c>
      <c r="AM233" s="267" t="n">
        <v>770</v>
      </c>
      <c r="AN233" s="277" t="n">
        <v>1000</v>
      </c>
      <c r="AO233" s="267" t="n">
        <v>803</v>
      </c>
      <c r="AP233" s="277" t="n">
        <v>1000</v>
      </c>
      <c r="AQ233" s="267" t="n">
        <v>829</v>
      </c>
      <c r="AR233" s="267" t="n">
        <v>829</v>
      </c>
      <c r="AS233" s="267" t="n">
        <v>829</v>
      </c>
      <c r="AT233" s="267" t="n">
        <v>839</v>
      </c>
      <c r="AU233" s="277" t="n">
        <v>1100</v>
      </c>
      <c r="AV233" s="267" t="n">
        <v>936</v>
      </c>
      <c r="AW233" s="267" t="n">
        <v>1500</v>
      </c>
      <c r="AX233" s="267" t="n">
        <v>996</v>
      </c>
      <c r="AY233" s="267" t="n">
        <v>1020</v>
      </c>
      <c r="AZ233" s="267" t="n">
        <v>1053</v>
      </c>
      <c r="BA233" s="267" t="n">
        <v>1053</v>
      </c>
      <c r="BB233" s="267" t="n">
        <v>1140</v>
      </c>
      <c r="BC233" s="302" t="n">
        <v>1540</v>
      </c>
      <c r="BD233" s="269">
        <f>BC233</f>
        <v/>
      </c>
      <c r="BE233" s="269" t="n"/>
      <c r="BF233" s="269" t="n"/>
      <c r="BG233" s="313">
        <f>(BD233*AL233)*1.03</f>
        <v/>
      </c>
      <c r="BH233" s="236" t="n"/>
      <c r="BI233" s="241" t="n">
        <v>42830</v>
      </c>
      <c r="BJ233" s="236" t="n">
        <v>200</v>
      </c>
      <c r="BK233" s="241" t="n">
        <v>42874</v>
      </c>
      <c r="BL233" s="236" t="n"/>
      <c r="BM233" s="313">
        <f>(BN233*AL233)*1.03</f>
        <v/>
      </c>
      <c r="BN233" s="236">
        <f>BO233+BQ233</f>
        <v/>
      </c>
      <c r="BO233" s="236" t="n">
        <v>1540</v>
      </c>
      <c r="BP233" s="15" t="n"/>
      <c r="BQ233" s="15" t="n"/>
      <c r="BR233" s="15" t="n"/>
      <c r="BS233" s="15" t="n"/>
      <c r="BT233" s="236" t="n"/>
      <c r="BU233" s="236" t="n"/>
      <c r="BV233" s="241" t="n"/>
    </row>
    <row customFormat="1" customHeight="1" ht="15" r="234" s="15">
      <c r="A234" s="322" t="inlineStr">
        <is>
          <t>K170751104-1010103636-CHARLES</t>
        </is>
      </c>
      <c r="B234" s="298" t="inlineStr">
        <is>
          <t>K170751104</t>
        </is>
      </c>
      <c r="C234" s="315" t="inlineStr">
        <is>
          <t>CXLD</t>
        </is>
      </c>
      <c r="D234" s="298" t="n"/>
      <c r="E234" s="298" t="inlineStr">
        <is>
          <t>K170751104</t>
        </is>
      </c>
      <c r="F234" s="298" t="inlineStr">
        <is>
          <t>K170751104</t>
        </is>
      </c>
      <c r="G234" s="298" t="inlineStr">
        <is>
          <t>K170751104</t>
        </is>
      </c>
      <c r="H234" s="298" t="inlineStr">
        <is>
          <t>K170751104</t>
        </is>
      </c>
      <c r="I234" s="298" t="e">
        <v>#N/A</v>
      </c>
      <c r="J234" s="298" t="e">
        <v>#N/A</v>
      </c>
      <c r="K234" s="284" t="n">
        <v>1010103636</v>
      </c>
      <c r="L234" s="298" t="n">
        <v>1010103636</v>
      </c>
      <c r="M234" s="284" t="n">
        <v>1010103636</v>
      </c>
      <c r="N234" s="284" t="n">
        <v>1010103636</v>
      </c>
      <c r="O234" s="284" t="n">
        <v>1010103636</v>
      </c>
      <c r="P234" s="284" t="n">
        <v>1010103636</v>
      </c>
      <c r="Q234" s="284" t="n">
        <v>1010103636</v>
      </c>
      <c r="R234" s="284" t="e">
        <v>#N/A</v>
      </c>
      <c r="S234" s="284" t="e">
        <v>#N/A</v>
      </c>
      <c r="T234" s="315" t="inlineStr">
        <is>
          <t>CXLD</t>
        </is>
      </c>
      <c r="U234" s="95" t="n"/>
      <c r="V234" s="95" t="n"/>
      <c r="W234" s="285" t="inlineStr">
        <is>
          <t>CHARLES</t>
        </is>
      </c>
      <c r="X234" s="285" t="inlineStr">
        <is>
          <t>DUSTY SCRATCH</t>
        </is>
      </c>
      <c r="Y234" s="272" t="inlineStr">
        <is>
          <t>ROYO</t>
        </is>
      </c>
      <c r="Z234" s="272" t="inlineStr">
        <is>
          <t>MAPLE 314</t>
        </is>
      </c>
      <c r="AA234" s="272" t="n"/>
      <c r="AB234" s="286" t="inlineStr">
        <is>
          <t>SEASONAL MAIN</t>
        </is>
      </c>
      <c r="AC234" s="285" t="n">
        <v>1</v>
      </c>
      <c r="AD234" s="285" t="inlineStr">
        <is>
          <t>JEANS</t>
        </is>
      </c>
      <c r="AE234" s="287" t="inlineStr">
        <is>
          <t>MEN</t>
        </is>
      </c>
      <c r="AF234" s="286" t="inlineStr">
        <is>
          <t>ARTLAB</t>
        </is>
      </c>
      <c r="AG234" s="286" t="inlineStr">
        <is>
          <t>INTERWASHING</t>
        </is>
      </c>
      <c r="AH234" s="286" t="n"/>
      <c r="AI234" s="288" t="inlineStr">
        <is>
          <t>5,15 / 134</t>
        </is>
      </c>
      <c r="AJ234" s="289" t="n"/>
      <c r="AK234" s="290" t="n"/>
      <c r="AL234" s="286" t="n">
        <v>1.44</v>
      </c>
      <c r="AM234" s="291" t="n"/>
      <c r="AN234" s="292" t="n">
        <v>150</v>
      </c>
      <c r="AO234" s="291" t="n"/>
      <c r="AP234" s="292" t="n">
        <v>150</v>
      </c>
      <c r="AQ234" s="291" t="n"/>
      <c r="AR234" s="291" t="n">
        <v>0</v>
      </c>
      <c r="AS234" s="291" t="n">
        <v>0</v>
      </c>
      <c r="AT234" s="291" t="n">
        <v>0</v>
      </c>
      <c r="AU234" s="292" t="inlineStr">
        <is>
          <t>cx</t>
        </is>
      </c>
      <c r="AV234" s="291" t="n">
        <v>0</v>
      </c>
      <c r="AW234" s="291" t="inlineStr">
        <is>
          <t>cx</t>
        </is>
      </c>
      <c r="AX234" s="291" t="n">
        <v>0</v>
      </c>
      <c r="AY234" s="291" t="n">
        <v>0</v>
      </c>
      <c r="AZ234" s="291" t="n">
        <v>0</v>
      </c>
      <c r="BA234" s="291" t="n">
        <v>0</v>
      </c>
      <c r="BB234" s="291" t="n">
        <v>0</v>
      </c>
      <c r="BC234" s="293" t="n">
        <v>0</v>
      </c>
      <c r="BD234" s="293">
        <f>BC234</f>
        <v/>
      </c>
      <c r="BE234" s="269" t="n"/>
      <c r="BF234" s="269" t="inlineStr">
        <is>
          <t>cx</t>
        </is>
      </c>
      <c r="BG234" s="313" t="n"/>
      <c r="BH234" s="236" t="n"/>
      <c r="BI234" s="241" t="inlineStr">
        <is>
          <t>x</t>
        </is>
      </c>
      <c r="BJ234" s="236" t="n"/>
      <c r="BK234" s="241" t="n"/>
      <c r="BL234" s="236" t="n"/>
      <c r="BM234" s="313">
        <f>(BN234*AL234)*1.03</f>
        <v/>
      </c>
      <c r="BN234" s="236">
        <f>BO234+BQ234</f>
        <v/>
      </c>
      <c r="BO234" s="236" t="n">
        <v>0</v>
      </c>
      <c r="BP234" s="15" t="n"/>
      <c r="BQ234" s="15" t="n"/>
      <c r="BR234" s="15" t="n"/>
      <c r="BS234" s="15" t="n"/>
      <c r="BT234" s="15" t="n"/>
      <c r="BU234" s="236" t="n"/>
      <c r="BV234" s="241" t="n"/>
    </row>
    <row customFormat="1" customHeight="1" ht="15" r="235" s="15">
      <c r="A235" s="321" t="inlineStr">
        <is>
          <t>K170701106-2010102699-JUNO</t>
        </is>
      </c>
      <c r="B235" s="250" t="inlineStr">
        <is>
          <t>K170701106</t>
        </is>
      </c>
      <c r="C235" s="250" t="inlineStr">
        <is>
          <t>K170701106</t>
        </is>
      </c>
      <c r="D235" s="250" t="n"/>
      <c r="E235" s="250" t="inlineStr">
        <is>
          <t>K170701106</t>
        </is>
      </c>
      <c r="F235" s="250" t="inlineStr">
        <is>
          <t>K170701106</t>
        </is>
      </c>
      <c r="G235" s="250" t="inlineStr">
        <is>
          <t>K170701106</t>
        </is>
      </c>
      <c r="H235" s="250" t="inlineStr">
        <is>
          <t>K170701106</t>
        </is>
      </c>
      <c r="I235" s="250" t="inlineStr">
        <is>
          <t>K170701106</t>
        </is>
      </c>
      <c r="J235" s="250" t="inlineStr">
        <is>
          <t>K170701106</t>
        </is>
      </c>
      <c r="K235" s="230" t="n">
        <v>2010102699</v>
      </c>
      <c r="L235" s="250" t="n">
        <v>2010102699</v>
      </c>
      <c r="M235" s="230" t="n">
        <v>2010102699</v>
      </c>
      <c r="N235" s="230" t="n">
        <v>2010102699</v>
      </c>
      <c r="O235" s="230" t="n">
        <v>2010102699</v>
      </c>
      <c r="P235" s="230" t="n">
        <v>2010102699</v>
      </c>
      <c r="Q235" s="230" t="n">
        <v>2010102699</v>
      </c>
      <c r="R235" s="230" t="n">
        <v>2010102699</v>
      </c>
      <c r="S235" s="230" t="n">
        <v>2010102699</v>
      </c>
      <c r="T235" s="230" t="n">
        <v>2010102699</v>
      </c>
      <c r="U235" s="237" t="inlineStr">
        <is>
          <t>Zalando</t>
        </is>
      </c>
      <c r="V235" s="237" t="n"/>
      <c r="W235" s="228" t="inlineStr">
        <is>
          <t>JUNO</t>
        </is>
      </c>
      <c r="X235" s="228" t="inlineStr">
        <is>
          <t>DUSTY SCRATCH</t>
        </is>
      </c>
      <c r="Y235" s="248" t="inlineStr">
        <is>
          <t>ROYO</t>
        </is>
      </c>
      <c r="Z235" s="248" t="inlineStr">
        <is>
          <t>MAPLE 314</t>
        </is>
      </c>
      <c r="AA235" s="248" t="n"/>
      <c r="AB235" s="226" t="inlineStr">
        <is>
          <t>SEASONAL MAIN</t>
        </is>
      </c>
      <c r="AC235" s="228" t="n">
        <v>1</v>
      </c>
      <c r="AD235" s="228" t="inlineStr">
        <is>
          <t>JEANS</t>
        </is>
      </c>
      <c r="AE235" s="238" t="inlineStr">
        <is>
          <t>WOMEN</t>
        </is>
      </c>
      <c r="AF235" s="239" t="inlineStr">
        <is>
          <t>ARTLAB</t>
        </is>
      </c>
      <c r="AG235" s="239" t="inlineStr">
        <is>
          <t>INTERWASHING</t>
        </is>
      </c>
      <c r="AH235" s="306" t="n"/>
      <c r="AI235" s="229" t="inlineStr">
        <is>
          <t>5,15 / 134</t>
        </is>
      </c>
      <c r="AJ235" s="257" t="n"/>
      <c r="AK235" s="240" t="n"/>
      <c r="AL235" s="226" t="n">
        <v>1.24</v>
      </c>
      <c r="AM235" s="267" t="n">
        <v>60</v>
      </c>
      <c r="AN235" s="277" t="n">
        <v>200</v>
      </c>
      <c r="AO235" s="267" t="n">
        <v>60</v>
      </c>
      <c r="AP235" s="277" t="n">
        <v>200</v>
      </c>
      <c r="AQ235" s="267" t="n">
        <v>60</v>
      </c>
      <c r="AR235" s="267" t="n">
        <v>60</v>
      </c>
      <c r="AS235" s="267" t="n">
        <v>60</v>
      </c>
      <c r="AT235" s="267" t="n">
        <v>60</v>
      </c>
      <c r="AU235" s="277" t="n">
        <v>200</v>
      </c>
      <c r="AV235" s="267" t="n">
        <v>60</v>
      </c>
      <c r="AW235" s="267" t="n">
        <v>100</v>
      </c>
      <c r="AX235" s="267" t="n">
        <v>60</v>
      </c>
      <c r="AY235" s="267" t="n">
        <v>60</v>
      </c>
      <c r="AZ235" s="267" t="n">
        <v>68</v>
      </c>
      <c r="BA235" s="267" t="n">
        <v>68</v>
      </c>
      <c r="BB235" s="267" t="n">
        <v>137</v>
      </c>
      <c r="BC235" s="302" t="n">
        <v>177</v>
      </c>
      <c r="BD235" s="269">
        <f>BC235</f>
        <v/>
      </c>
      <c r="BE235" s="269" t="n"/>
      <c r="BF235" s="269" t="n"/>
      <c r="BG235" s="313">
        <f>(BD235*AL235)*1.03</f>
        <v/>
      </c>
      <c r="BH235" s="236" t="n"/>
      <c r="BI235" s="241" t="inlineStr">
        <is>
          <t>x</t>
        </is>
      </c>
      <c r="BJ235" s="236" t="n"/>
      <c r="BK235" s="241" t="n"/>
      <c r="BL235" s="319" t="inlineStr">
        <is>
          <t>IMP ZALANDO MID JUNE</t>
        </is>
      </c>
      <c r="BM235" s="313">
        <f>(BN235*AL235)*1.03</f>
        <v/>
      </c>
      <c r="BN235" s="236">
        <f>BO235+BQ235</f>
        <v/>
      </c>
      <c r="BO235" s="236" t="n">
        <v>182</v>
      </c>
      <c r="BP235" s="15" t="n"/>
      <c r="BQ235" s="15" t="n"/>
      <c r="BR235" s="15" t="n"/>
      <c r="BS235" s="15" t="n"/>
      <c r="BT235" s="236" t="n"/>
      <c r="BU235" s="236" t="n"/>
      <c r="BV235" s="241" t="n"/>
    </row>
    <row customFormat="1" customHeight="1" ht="15" r="236" s="15">
      <c r="A236" s="322" t="inlineStr">
        <is>
          <t>K170701304-2010102718-DIDO</t>
        </is>
      </c>
      <c r="B236" s="298" t="inlineStr">
        <is>
          <t>K170701304</t>
        </is>
      </c>
      <c r="C236" s="298" t="inlineStr">
        <is>
          <t>K170701304</t>
        </is>
      </c>
      <c r="D236" s="298" t="n"/>
      <c r="E236" s="298" t="inlineStr">
        <is>
          <t>K170701304</t>
        </is>
      </c>
      <c r="F236" s="298" t="inlineStr">
        <is>
          <t>K170701304</t>
        </is>
      </c>
      <c r="G236" s="298" t="inlineStr">
        <is>
          <t>K170701304</t>
        </is>
      </c>
      <c r="H236" s="298" t="inlineStr">
        <is>
          <t>K170701304</t>
        </is>
      </c>
      <c r="I236" s="298" t="e">
        <v>#N/A</v>
      </c>
      <c r="J236" s="298" t="e">
        <v>#N/A</v>
      </c>
      <c r="K236" s="284" t="n">
        <v>2010102718</v>
      </c>
      <c r="L236" s="298" t="n">
        <v>2010102718</v>
      </c>
      <c r="M236" s="284" t="n">
        <v>2010102718</v>
      </c>
      <c r="N236" s="284" t="n">
        <v>2010102718</v>
      </c>
      <c r="O236" s="284" t="n">
        <v>2010102718</v>
      </c>
      <c r="P236" s="284" t="n">
        <v>2010102718</v>
      </c>
      <c r="Q236" s="284" t="n">
        <v>2010102718</v>
      </c>
      <c r="R236" s="284" t="e">
        <v>#N/A</v>
      </c>
      <c r="S236" s="284" t="e">
        <v>#N/A</v>
      </c>
      <c r="T236" s="284" t="n">
        <v>2010102718</v>
      </c>
      <c r="U236" s="95" t="n"/>
      <c r="V236" s="95" t="n"/>
      <c r="W236" s="285" t="inlineStr">
        <is>
          <t>DIDO</t>
        </is>
      </c>
      <c r="X236" s="285" t="inlineStr">
        <is>
          <t>BLUE BLACK</t>
        </is>
      </c>
      <c r="Y236" s="272" t="inlineStr">
        <is>
          <t>ROYO</t>
        </is>
      </c>
      <c r="Z236" s="272" t="inlineStr">
        <is>
          <t>WILLOW TPX 31629</t>
        </is>
      </c>
      <c r="AA236" s="272" t="n"/>
      <c r="AB236" s="286" t="inlineStr">
        <is>
          <t>SEASONAL MAIN</t>
        </is>
      </c>
      <c r="AC236" s="285" t="n">
        <v>1</v>
      </c>
      <c r="AD236" s="285" t="inlineStr">
        <is>
          <t>JEANS</t>
        </is>
      </c>
      <c r="AE236" s="287" t="inlineStr">
        <is>
          <t>WOMEN</t>
        </is>
      </c>
      <c r="AF236" s="286" t="inlineStr">
        <is>
          <t>ARTLAB</t>
        </is>
      </c>
      <c r="AG236" s="286" t="inlineStr">
        <is>
          <t>INTERWASHING</t>
        </is>
      </c>
      <c r="AH236" s="286" t="n"/>
      <c r="AI236" s="288" t="inlineStr">
        <is>
          <t>5,6 / 140</t>
        </is>
      </c>
      <c r="AJ236" s="289" t="n"/>
      <c r="AK236" s="290" t="n"/>
      <c r="AL236" s="286" t="n">
        <v>1.25</v>
      </c>
      <c r="AM236" s="291" t="n"/>
      <c r="AN236" s="292" t="n">
        <v>300</v>
      </c>
      <c r="AO236" s="291" t="n"/>
      <c r="AP236" s="292" t="n">
        <v>300</v>
      </c>
      <c r="AQ236" s="291" t="n"/>
      <c r="AR236" s="291" t="n">
        <v>9</v>
      </c>
      <c r="AS236" s="291" t="n">
        <v>9</v>
      </c>
      <c r="AT236" s="291" t="n">
        <v>9</v>
      </c>
      <c r="AU236" s="292" t="inlineStr">
        <is>
          <t>cx</t>
        </is>
      </c>
      <c r="AV236" s="291" t="n">
        <v>9</v>
      </c>
      <c r="AW236" s="291" t="inlineStr">
        <is>
          <t>cx</t>
        </is>
      </c>
      <c r="AX236" s="291" t="n">
        <v>16</v>
      </c>
      <c r="AY236" s="291" t="n">
        <v>16</v>
      </c>
      <c r="AZ236" s="291" t="n">
        <v>0</v>
      </c>
      <c r="BA236" s="291" t="n">
        <v>0</v>
      </c>
      <c r="BB236" s="291" t="n">
        <v>0</v>
      </c>
      <c r="BC236" s="293" t="n">
        <v>0</v>
      </c>
      <c r="BD236" s="293">
        <f>BC236</f>
        <v/>
      </c>
      <c r="BE236" s="269" t="n"/>
      <c r="BF236" s="269" t="inlineStr">
        <is>
          <t>cx</t>
        </is>
      </c>
      <c r="BG236" s="313" t="n"/>
      <c r="BI236" s="241" t="n">
        <v>42807</v>
      </c>
      <c r="BJ236" s="236" t="n">
        <v>500</v>
      </c>
      <c r="BK236" s="241" t="n">
        <v>42874</v>
      </c>
      <c r="BM236" s="313">
        <f>(BN236*AL236)*1.03</f>
        <v/>
      </c>
      <c r="BN236" s="236">
        <f>BO236+BQ236</f>
        <v/>
      </c>
      <c r="BO236" s="236" t="n">
        <v>0</v>
      </c>
      <c r="BP236" s="15" t="n"/>
      <c r="BQ236" s="15" t="n"/>
      <c r="BR236" s="15" t="n"/>
      <c r="BS236" s="15" t="n"/>
      <c r="BT236" s="15" t="n"/>
      <c r="BU236" s="236" t="n"/>
      <c r="BV236" s="241" t="n"/>
    </row>
    <row customFormat="1" customHeight="1" ht="15" r="237" s="15">
      <c r="A237" s="321" t="inlineStr">
        <is>
          <t>K170751103-1010103635-CHARLES</t>
        </is>
      </c>
      <c r="B237" s="250" t="inlineStr">
        <is>
          <t>K170751103</t>
        </is>
      </c>
      <c r="C237" s="250" t="inlineStr">
        <is>
          <t>K170751103</t>
        </is>
      </c>
      <c r="D237" s="250" t="n"/>
      <c r="E237" s="250" t="inlineStr">
        <is>
          <t>K170751103</t>
        </is>
      </c>
      <c r="F237" s="250" t="inlineStr">
        <is>
          <t>K170751103</t>
        </is>
      </c>
      <c r="G237" s="250" t="inlineStr">
        <is>
          <t>K170751103</t>
        </is>
      </c>
      <c r="H237" s="250" t="inlineStr">
        <is>
          <t>K170751103</t>
        </is>
      </c>
      <c r="I237" s="250" t="inlineStr">
        <is>
          <t>K170751103</t>
        </is>
      </c>
      <c r="J237" s="250" t="inlineStr">
        <is>
          <t>K170751103</t>
        </is>
      </c>
      <c r="K237" s="230" t="n">
        <v>1010103635</v>
      </c>
      <c r="L237" s="250" t="n">
        <v>1010103635</v>
      </c>
      <c r="M237" s="230" t="n">
        <v>1010103635</v>
      </c>
      <c r="N237" s="230" t="n">
        <v>1010103635</v>
      </c>
      <c r="O237" s="230" t="n">
        <v>1010103635</v>
      </c>
      <c r="P237" s="230" t="n">
        <v>1010103635</v>
      </c>
      <c r="Q237" s="230" t="n">
        <v>1010103635</v>
      </c>
      <c r="R237" s="230" t="n">
        <v>1010103635</v>
      </c>
      <c r="S237" s="230" t="n">
        <v>1010103635</v>
      </c>
      <c r="T237" s="230" t="n">
        <v>1010103635</v>
      </c>
      <c r="U237" s="237" t="inlineStr">
        <is>
          <t>Zalando</t>
        </is>
      </c>
      <c r="V237" s="237" t="n"/>
      <c r="W237" s="228" t="inlineStr">
        <is>
          <t>CHARLES</t>
        </is>
      </c>
      <c r="X237" s="228" t="inlineStr">
        <is>
          <t>BLUE BLACK</t>
        </is>
      </c>
      <c r="Y237" s="248" t="inlineStr">
        <is>
          <t>ROYO</t>
        </is>
      </c>
      <c r="Z237" s="248" t="inlineStr">
        <is>
          <t>WILLOW TPX 31629</t>
        </is>
      </c>
      <c r="AA237" s="248" t="n"/>
      <c r="AB237" s="226" t="inlineStr">
        <is>
          <t>SEASONAL BLACK</t>
        </is>
      </c>
      <c r="AC237" s="228" t="n">
        <v>2</v>
      </c>
      <c r="AD237" s="228" t="inlineStr">
        <is>
          <t>JEANS</t>
        </is>
      </c>
      <c r="AE237" s="238" t="inlineStr">
        <is>
          <t>MEN</t>
        </is>
      </c>
      <c r="AF237" s="239" t="inlineStr">
        <is>
          <t>ARTLAB</t>
        </is>
      </c>
      <c r="AG237" s="239" t="inlineStr">
        <is>
          <t>INTERWASHING</t>
        </is>
      </c>
      <c r="AH237" s="306" t="n"/>
      <c r="AI237" s="229" t="inlineStr">
        <is>
          <t>5,6 / 140</t>
        </is>
      </c>
      <c r="AJ237" s="257" t="n"/>
      <c r="AK237" s="240" t="n"/>
      <c r="AL237" s="226" t="n">
        <v>1.27</v>
      </c>
      <c r="AM237" s="267" t="n">
        <v>90</v>
      </c>
      <c r="AN237" s="277" t="n">
        <v>400</v>
      </c>
      <c r="AO237" s="267" t="n">
        <v>117</v>
      </c>
      <c r="AP237" s="277" t="n">
        <v>400</v>
      </c>
      <c r="AQ237" s="267" t="n">
        <v>137</v>
      </c>
      <c r="AR237" s="267" t="n">
        <v>137</v>
      </c>
      <c r="AS237" s="267" t="n">
        <v>137</v>
      </c>
      <c r="AT237" s="267" t="n">
        <v>146</v>
      </c>
      <c r="AU237" s="277" t="n">
        <v>400</v>
      </c>
      <c r="AV237" s="267" t="n">
        <v>156</v>
      </c>
      <c r="AW237" s="267" t="n">
        <v>300</v>
      </c>
      <c r="AX237" s="267" t="n">
        <v>156</v>
      </c>
      <c r="AY237" s="267" t="n">
        <v>156</v>
      </c>
      <c r="AZ237" s="267" t="n">
        <v>200</v>
      </c>
      <c r="BA237" s="267" t="n">
        <v>200</v>
      </c>
      <c r="BB237" s="267" t="n">
        <v>268</v>
      </c>
      <c r="BC237" s="302" t="n">
        <v>318</v>
      </c>
      <c r="BD237" s="269">
        <f>BC237</f>
        <v/>
      </c>
      <c r="BE237" s="269" t="n"/>
      <c r="BF237" s="269" t="n"/>
      <c r="BG237" s="313">
        <f>(BD237*AL237)*1.03</f>
        <v/>
      </c>
      <c r="BH237" s="236" t="n"/>
      <c r="BI237" s="241" t="inlineStr">
        <is>
          <t>x</t>
        </is>
      </c>
      <c r="BJ237" s="236" t="n"/>
      <c r="BK237" s="241" t="n"/>
      <c r="BL237" s="236" t="n"/>
      <c r="BM237" s="313">
        <f>(BN237*AL237)*1.03</f>
        <v/>
      </c>
      <c r="BN237" s="236">
        <f>BO237+BQ237</f>
        <v/>
      </c>
      <c r="BO237" s="236" t="n">
        <v>318</v>
      </c>
      <c r="BP237" s="15" t="n"/>
      <c r="BQ237" s="15" t="n"/>
      <c r="BR237" s="15" t="n"/>
      <c r="BS237" s="15" t="n"/>
      <c r="BT237" s="236" t="n"/>
      <c r="BU237" s="236" t="n"/>
      <c r="BV237" s="241" t="n"/>
    </row>
    <row customFormat="1" customHeight="1" ht="15" r="238" s="15">
      <c r="A238" s="322" t="inlineStr">
        <is>
          <t>K170701105-2010102698-JUNO</t>
        </is>
      </c>
      <c r="B238" s="298" t="inlineStr">
        <is>
          <t>K170701105</t>
        </is>
      </c>
      <c r="C238" s="298" t="inlineStr">
        <is>
          <t>K170701105</t>
        </is>
      </c>
      <c r="D238" s="298" t="n"/>
      <c r="E238" s="298" t="inlineStr">
        <is>
          <t>K170701105</t>
        </is>
      </c>
      <c r="F238" s="298" t="inlineStr">
        <is>
          <t>K170701105</t>
        </is>
      </c>
      <c r="G238" s="298" t="inlineStr">
        <is>
          <t>K170701105</t>
        </is>
      </c>
      <c r="H238" s="298" t="inlineStr">
        <is>
          <t>K170701105</t>
        </is>
      </c>
      <c r="I238" s="298" t="e">
        <v>#N/A</v>
      </c>
      <c r="J238" s="298" t="e">
        <v>#N/A</v>
      </c>
      <c r="K238" s="284" t="n">
        <v>2010102698</v>
      </c>
      <c r="L238" s="298" t="n">
        <v>2010102698</v>
      </c>
      <c r="M238" s="284" t="n">
        <v>2010102698</v>
      </c>
      <c r="N238" s="284" t="n">
        <v>2010102698</v>
      </c>
      <c r="O238" s="284" t="n">
        <v>2010102698</v>
      </c>
      <c r="P238" s="284" t="n">
        <v>2010102698</v>
      </c>
      <c r="Q238" s="284" t="n">
        <v>2010102698</v>
      </c>
      <c r="R238" s="284" t="e">
        <v>#N/A</v>
      </c>
      <c r="S238" s="284" t="e">
        <v>#N/A</v>
      </c>
      <c r="T238" s="284" t="n">
        <v>2010102698</v>
      </c>
      <c r="U238" s="95" t="n"/>
      <c r="V238" s="95" t="n"/>
      <c r="W238" s="285" t="inlineStr">
        <is>
          <t>JUNO</t>
        </is>
      </c>
      <c r="X238" s="285" t="inlineStr">
        <is>
          <t xml:space="preserve">DARK BARELY WORN </t>
        </is>
      </c>
      <c r="Y238" s="272" t="inlineStr">
        <is>
          <t>ROYO</t>
        </is>
      </c>
      <c r="Z238" s="272" t="inlineStr">
        <is>
          <t>WILLOW TPX 31629</t>
        </is>
      </c>
      <c r="AA238" s="272" t="n"/>
      <c r="AB238" s="286" t="inlineStr">
        <is>
          <t>KINGS OF LAUNDRY</t>
        </is>
      </c>
      <c r="AC238" s="285" t="n">
        <v>2</v>
      </c>
      <c r="AD238" s="285" t="inlineStr">
        <is>
          <t>JEANS</t>
        </is>
      </c>
      <c r="AE238" s="287" t="inlineStr">
        <is>
          <t>WOMEN</t>
        </is>
      </c>
      <c r="AF238" s="286" t="inlineStr">
        <is>
          <t>JEANS SERVICES</t>
        </is>
      </c>
      <c r="AG238" s="286" t="inlineStr">
        <is>
          <t>ELLETI</t>
        </is>
      </c>
      <c r="AH238" s="286" t="n"/>
      <c r="AI238" s="288" t="inlineStr">
        <is>
          <t>5,6 / 140</t>
        </is>
      </c>
      <c r="AJ238" s="289" t="n"/>
      <c r="AK238" s="290" t="n"/>
      <c r="AL238" s="286" t="n">
        <v>1.29</v>
      </c>
      <c r="AM238" s="291" t="n"/>
      <c r="AN238" s="292" t="n">
        <v>200</v>
      </c>
      <c r="AO238" s="291" t="n"/>
      <c r="AP238" s="292" t="n">
        <v>200</v>
      </c>
      <c r="AQ238" s="291" t="n"/>
      <c r="AR238" s="291" t="n">
        <v>8</v>
      </c>
      <c r="AS238" s="291" t="n">
        <v>8</v>
      </c>
      <c r="AT238" s="291" t="n">
        <v>8</v>
      </c>
      <c r="AU238" s="292" t="inlineStr">
        <is>
          <t>cx</t>
        </is>
      </c>
      <c r="AV238" s="291" t="n">
        <v>27</v>
      </c>
      <c r="AW238" s="291" t="inlineStr">
        <is>
          <t>cx</t>
        </is>
      </c>
      <c r="AX238" s="291" t="n">
        <v>27</v>
      </c>
      <c r="AY238" s="291" t="n">
        <v>27</v>
      </c>
      <c r="AZ238" s="291" t="n">
        <v>0</v>
      </c>
      <c r="BA238" s="291" t="n">
        <v>0</v>
      </c>
      <c r="BB238" s="291" t="n">
        <v>0</v>
      </c>
      <c r="BC238" s="293" t="n">
        <v>0</v>
      </c>
      <c r="BD238" s="293">
        <f>BC238</f>
        <v/>
      </c>
      <c r="BE238" s="269" t="n"/>
      <c r="BF238" s="269" t="inlineStr">
        <is>
          <t>cx</t>
        </is>
      </c>
      <c r="BG238" s="313" t="n"/>
      <c r="BH238" s="236" t="n"/>
      <c r="BI238" s="241" t="inlineStr">
        <is>
          <t>x</t>
        </is>
      </c>
      <c r="BJ238" s="236" t="n"/>
      <c r="BK238" s="241" t="n"/>
      <c r="BL238" s="236" t="n"/>
      <c r="BM238" s="313">
        <f>(BN238*AL238)*1.03</f>
        <v/>
      </c>
      <c r="BN238" s="236">
        <f>BO238+BQ238</f>
        <v/>
      </c>
      <c r="BO238" s="236" t="n">
        <v>0</v>
      </c>
      <c r="BP238" s="15" t="n"/>
      <c r="BQ238" s="15" t="n"/>
      <c r="BR238" s="15" t="n"/>
      <c r="BS238" s="15" t="n"/>
      <c r="BT238" s="15" t="n"/>
      <c r="BU238" s="236" t="n"/>
      <c r="BV238" s="241" t="n"/>
    </row>
    <row customFormat="1" customHeight="1" ht="15" r="239" s="15">
      <c r="A239" s="321" t="n"/>
      <c r="B239" s="250" t="inlineStr">
        <is>
          <t>K170753100</t>
        </is>
      </c>
      <c r="C239" s="250" t="inlineStr">
        <is>
          <t>K170753100</t>
        </is>
      </c>
      <c r="D239" s="250" t="n"/>
      <c r="E239" s="250" t="inlineStr">
        <is>
          <t>K170753100</t>
        </is>
      </c>
      <c r="F239" s="250" t="inlineStr">
        <is>
          <t>K170753100</t>
        </is>
      </c>
      <c r="G239" s="250" t="inlineStr">
        <is>
          <t>K170753100</t>
        </is>
      </c>
      <c r="H239" s="250" t="inlineStr">
        <is>
          <t>K170753100</t>
        </is>
      </c>
      <c r="I239" s="250" t="inlineStr">
        <is>
          <t>K170753100</t>
        </is>
      </c>
      <c r="J239" s="250" t="inlineStr">
        <is>
          <t>K170753100</t>
        </is>
      </c>
      <c r="K239" s="230" t="n">
        <v>1090103140</v>
      </c>
      <c r="L239" s="250" t="n">
        <v>1090103140</v>
      </c>
      <c r="M239" s="230" t="n">
        <v>1090103140</v>
      </c>
      <c r="N239" s="230" t="n">
        <v>1090103140</v>
      </c>
      <c r="O239" s="230" t="n">
        <v>1090103140</v>
      </c>
      <c r="P239" s="230" t="n">
        <v>1090103140</v>
      </c>
      <c r="Q239" s="230" t="n">
        <v>1090103140</v>
      </c>
      <c r="R239" s="230" t="n">
        <v>1090103140</v>
      </c>
      <c r="S239" s="230" t="n">
        <v>1090103140</v>
      </c>
      <c r="T239" s="230" t="n">
        <v>1090103140</v>
      </c>
      <c r="U239" s="237" t="inlineStr">
        <is>
          <t>MAW</t>
        </is>
      </c>
      <c r="V239" s="237" t="n"/>
      <c r="W239" s="228" t="inlineStr">
        <is>
          <t>THEO</t>
        </is>
      </c>
      <c r="X239" s="228" t="inlineStr">
        <is>
          <t>BUFFALO CHECK BLUE</t>
        </is>
      </c>
      <c r="Y239" s="248" t="inlineStr">
        <is>
          <t>TEE YEES TEXTILES</t>
        </is>
      </c>
      <c r="Z239" s="248" t="n"/>
      <c r="AA239" s="248" t="n"/>
      <c r="AB239" s="226" t="inlineStr">
        <is>
          <t>-</t>
        </is>
      </c>
      <c r="AC239" s="228" t="n">
        <v>1</v>
      </c>
      <c r="AD239" s="228" t="inlineStr">
        <is>
          <t>SHIRT</t>
        </is>
      </c>
      <c r="AE239" s="238" t="inlineStr">
        <is>
          <t>MEN</t>
        </is>
      </c>
      <c r="AF239" s="239" t="inlineStr">
        <is>
          <t>BHA</t>
        </is>
      </c>
      <c r="AG239" s="239" t="inlineStr">
        <is>
          <t>Texport Overseas</t>
        </is>
      </c>
      <c r="AH239" s="306" t="inlineStr">
        <is>
          <t>Vendor</t>
        </is>
      </c>
      <c r="AI239" s="229" t="inlineStr">
        <is>
          <t>EUR 5,60/m</t>
        </is>
      </c>
      <c r="AJ239" s="257" t="n">
        <v>1500</v>
      </c>
      <c r="AK239" s="240" t="inlineStr">
        <is>
          <t>10W / 60 days</t>
        </is>
      </c>
      <c r="AL239" s="226" t="n">
        <v>2.15</v>
      </c>
      <c r="AM239" s="267" t="n">
        <v>23</v>
      </c>
      <c r="AN239" s="277" t="n">
        <v>150</v>
      </c>
      <c r="AO239" s="267" t="n">
        <v>41</v>
      </c>
      <c r="AP239" s="277" t="n">
        <v>200</v>
      </c>
      <c r="AQ239" s="267" t="n">
        <v>43</v>
      </c>
      <c r="AR239" s="267" t="n">
        <v>53</v>
      </c>
      <c r="AS239" s="267" t="n">
        <v>53</v>
      </c>
      <c r="AT239" s="267" t="n">
        <v>62</v>
      </c>
      <c r="AU239" s="277" t="n">
        <v>200</v>
      </c>
      <c r="AV239" s="267" t="n">
        <v>100</v>
      </c>
      <c r="AW239" s="267" t="n">
        <v>200</v>
      </c>
      <c r="AX239" s="267" t="n">
        <v>112</v>
      </c>
      <c r="AY239" s="267" t="n">
        <v>118</v>
      </c>
      <c r="AZ239" s="267" t="n">
        <v>140</v>
      </c>
      <c r="BA239" s="267" t="n">
        <v>146</v>
      </c>
      <c r="BB239" s="267" t="n">
        <v>172</v>
      </c>
      <c r="BC239" s="302" t="n">
        <v>202</v>
      </c>
      <c r="BD239" s="269">
        <f>BC239</f>
        <v/>
      </c>
      <c r="BE239" s="269" t="n"/>
      <c r="BF239" s="269" t="n"/>
      <c r="BG239" s="313">
        <f>(BD239*AL239)*1.03</f>
        <v/>
      </c>
      <c r="BH239" s="236" t="n"/>
      <c r="BI239" s="241" t="inlineStr">
        <is>
          <t>x</t>
        </is>
      </c>
      <c r="BJ239" s="236" t="n"/>
      <c r="BK239" s="241" t="n"/>
      <c r="BL239" s="236" t="n"/>
      <c r="BM239" s="313">
        <f>(BN239*AL239)*1.03</f>
        <v/>
      </c>
      <c r="BN239" s="236">
        <f>BO239+BQ239</f>
        <v/>
      </c>
      <c r="BO239" s="236" t="n">
        <v>203</v>
      </c>
      <c r="BP239" s="15" t="n"/>
      <c r="BQ239" s="15" t="n"/>
      <c r="BR239" s="15" t="n"/>
      <c r="BS239" s="15" t="n"/>
      <c r="BT239" s="15" t="n"/>
      <c r="BU239" s="236" t="n"/>
      <c r="BV239" s="241" t="n"/>
    </row>
    <row customFormat="1" customHeight="1" ht="15" r="240" s="15">
      <c r="A240" s="321" t="n"/>
      <c r="B240" s="250" t="inlineStr">
        <is>
          <t>K170753090</t>
        </is>
      </c>
      <c r="C240" s="250" t="inlineStr">
        <is>
          <t>K170753090</t>
        </is>
      </c>
      <c r="D240" s="250" t="n"/>
      <c r="E240" s="250" t="inlineStr">
        <is>
          <t>K170753090</t>
        </is>
      </c>
      <c r="F240" s="250" t="inlineStr">
        <is>
          <t>K170753090</t>
        </is>
      </c>
      <c r="G240" s="250" t="inlineStr">
        <is>
          <t>K170753090</t>
        </is>
      </c>
      <c r="H240" s="250" t="inlineStr">
        <is>
          <t>K170753090</t>
        </is>
      </c>
      <c r="I240" s="250" t="inlineStr">
        <is>
          <t>K170753090</t>
        </is>
      </c>
      <c r="J240" s="250" t="inlineStr">
        <is>
          <t>K170753090</t>
        </is>
      </c>
      <c r="K240" s="230" t="n">
        <v>1090103139</v>
      </c>
      <c r="L240" s="250" t="n">
        <v>1090103139</v>
      </c>
      <c r="M240" s="230" t="n">
        <v>1090103139</v>
      </c>
      <c r="N240" s="230" t="n">
        <v>1090103139</v>
      </c>
      <c r="O240" s="230" t="n">
        <v>1090103139</v>
      </c>
      <c r="P240" s="230" t="n">
        <v>1090103139</v>
      </c>
      <c r="Q240" s="230" t="n">
        <v>1090103139</v>
      </c>
      <c r="R240" s="230" t="n">
        <v>1090103139</v>
      </c>
      <c r="S240" s="230" t="n">
        <v>1090103139</v>
      </c>
      <c r="T240" s="230" t="n">
        <v>1090103139</v>
      </c>
      <c r="U240" s="237" t="n"/>
      <c r="V240" s="237" t="n"/>
      <c r="W240" s="228" t="inlineStr">
        <is>
          <t>PABLO 4P</t>
        </is>
      </c>
      <c r="X240" s="228" t="inlineStr">
        <is>
          <t>BUFFALO CHECK CHILI PEPPER</t>
        </is>
      </c>
      <c r="Y240" s="248" t="inlineStr">
        <is>
          <t>TEE YEES TEXTILES</t>
        </is>
      </c>
      <c r="Z240" s="227" t="n"/>
      <c r="AA240" s="248" t="n"/>
      <c r="AB240" s="226" t="inlineStr">
        <is>
          <t>-</t>
        </is>
      </c>
      <c r="AC240" s="228" t="n">
        <v>1</v>
      </c>
      <c r="AD240" s="228" t="inlineStr">
        <is>
          <t>SHIRT</t>
        </is>
      </c>
      <c r="AE240" s="238" t="inlineStr">
        <is>
          <t>MEN</t>
        </is>
      </c>
      <c r="AF240" s="239" t="inlineStr">
        <is>
          <t>BHA</t>
        </is>
      </c>
      <c r="AG240" s="239" t="inlineStr">
        <is>
          <t>Texport Overseas</t>
        </is>
      </c>
      <c r="AH240" s="306" t="inlineStr">
        <is>
          <t>Vendor</t>
        </is>
      </c>
      <c r="AI240" s="229" t="inlineStr">
        <is>
          <t>EUR 5,60/m</t>
        </is>
      </c>
      <c r="AJ240" s="257" t="n">
        <v>1500</v>
      </c>
      <c r="AK240" s="240" t="inlineStr">
        <is>
          <t>10W / 60 days</t>
        </is>
      </c>
      <c r="AL240" s="226" t="n">
        <v>2.46</v>
      </c>
      <c r="AM240" s="267" t="n">
        <v>7</v>
      </c>
      <c r="AN240" s="277" t="n">
        <v>100</v>
      </c>
      <c r="AO240" s="267" t="n">
        <v>11</v>
      </c>
      <c r="AP240" s="277" t="n">
        <v>100</v>
      </c>
      <c r="AQ240" s="267" t="n">
        <v>16</v>
      </c>
      <c r="AR240" s="267" t="n">
        <v>22</v>
      </c>
      <c r="AS240" s="267" t="n">
        <v>22</v>
      </c>
      <c r="AT240" s="267" t="n">
        <v>31</v>
      </c>
      <c r="AU240" s="277" t="n">
        <v>100</v>
      </c>
      <c r="AV240" s="267" t="n">
        <v>35</v>
      </c>
      <c r="AW240" s="267" t="n">
        <v>100</v>
      </c>
      <c r="AX240" s="267" t="n">
        <v>39</v>
      </c>
      <c r="AY240" s="267" t="n">
        <v>44</v>
      </c>
      <c r="AZ240" s="267" t="n">
        <v>50</v>
      </c>
      <c r="BA240" s="267" t="n">
        <v>50</v>
      </c>
      <c r="BB240" s="267" t="n">
        <v>73</v>
      </c>
      <c r="BC240" s="302" t="n">
        <v>93</v>
      </c>
      <c r="BD240" s="269">
        <f>BC240</f>
        <v/>
      </c>
      <c r="BE240" s="269" t="n"/>
      <c r="BF240" s="308" t="inlineStr">
        <is>
          <t>TBA MOQ</t>
        </is>
      </c>
      <c r="BG240" s="313">
        <f>(BD240*AL240)*1.03</f>
        <v/>
      </c>
      <c r="BH240" s="236" t="n"/>
      <c r="BI240" s="241" t="inlineStr">
        <is>
          <t>x</t>
        </is>
      </c>
      <c r="BJ240" s="236" t="n"/>
      <c r="BK240" s="241" t="n"/>
      <c r="BL240" s="236" t="n"/>
      <c r="BM240" s="313">
        <f>(BN240*AL240)*1.03</f>
        <v/>
      </c>
      <c r="BN240" s="236">
        <f>BO240+BQ240</f>
        <v/>
      </c>
      <c r="BO240" s="236" t="n">
        <v>100</v>
      </c>
      <c r="BP240" s="15" t="n"/>
      <c r="BQ240" s="15" t="n"/>
      <c r="BR240" s="15" t="n"/>
      <c r="BS240" s="15" t="n"/>
      <c r="BT240" s="15" t="n"/>
      <c r="BU240" s="236" t="n"/>
      <c r="BV240" s="241" t="n"/>
    </row>
    <row customFormat="1" customHeight="1" ht="15" r="241" s="15">
      <c r="A241" s="321" t="n"/>
      <c r="B241" s="250" t="inlineStr">
        <is>
          <t>K170703012</t>
        </is>
      </c>
      <c r="C241" s="250" t="inlineStr">
        <is>
          <t>K170703012</t>
        </is>
      </c>
      <c r="D241" s="250" t="n"/>
      <c r="E241" s="250" t="inlineStr">
        <is>
          <t>K170703012</t>
        </is>
      </c>
      <c r="F241" s="250" t="inlineStr">
        <is>
          <t>K170703012</t>
        </is>
      </c>
      <c r="G241" s="250" t="inlineStr">
        <is>
          <t>K170703012</t>
        </is>
      </c>
      <c r="H241" s="250" t="inlineStr">
        <is>
          <t>K170703012</t>
        </is>
      </c>
      <c r="I241" s="250" t="inlineStr">
        <is>
          <t>K170703012</t>
        </is>
      </c>
      <c r="J241" s="250" t="inlineStr">
        <is>
          <t>K170703012</t>
        </is>
      </c>
      <c r="K241" s="230" t="n">
        <v>2090101378</v>
      </c>
      <c r="L241" s="250" t="n">
        <v>2090101378</v>
      </c>
      <c r="M241" s="230" t="n">
        <v>2090101378</v>
      </c>
      <c r="N241" s="230" t="n">
        <v>2090101378</v>
      </c>
      <c r="O241" s="230" t="n">
        <v>2090101378</v>
      </c>
      <c r="P241" s="230" t="n">
        <v>2090101378</v>
      </c>
      <c r="Q241" s="230" t="n">
        <v>2090101378</v>
      </c>
      <c r="R241" s="230" t="n">
        <v>2090101378</v>
      </c>
      <c r="S241" s="230" t="n">
        <v>2090101378</v>
      </c>
      <c r="T241" s="230" t="n">
        <v>2090101378</v>
      </c>
      <c r="U241" s="237" t="inlineStr">
        <is>
          <t>SB</t>
        </is>
      </c>
      <c r="V241" s="237" t="n"/>
      <c r="W241" s="228" t="inlineStr">
        <is>
          <t xml:space="preserve">AMELIA </t>
        </is>
      </c>
      <c r="X241" s="228" t="inlineStr">
        <is>
          <t>BURNT HENNA</t>
        </is>
      </c>
      <c r="Y241" s="250" t="inlineStr">
        <is>
          <t>TEXTIL SANTANDERINA</t>
        </is>
      </c>
      <c r="Z241" s="250" t="n">
        <v>1091</v>
      </c>
      <c r="AA241" s="250" t="n"/>
      <c r="AB241" s="226" t="inlineStr">
        <is>
          <t>-</t>
        </is>
      </c>
      <c r="AC241" s="228" t="n">
        <v>1</v>
      </c>
      <c r="AD241" s="228" t="inlineStr">
        <is>
          <t>SHIRT</t>
        </is>
      </c>
      <c r="AE241" s="238" t="inlineStr">
        <is>
          <t>WOMEN</t>
        </is>
      </c>
      <c r="AF241" s="239" t="inlineStr">
        <is>
          <t>IDEA MODA</t>
        </is>
      </c>
      <c r="AG241" s="239" t="inlineStr">
        <is>
          <t xml:space="preserve">UFUK BOYA </t>
        </is>
      </c>
      <c r="AH241" s="306" t="inlineStr">
        <is>
          <t>Vendor</t>
        </is>
      </c>
      <c r="AI241" s="204" t="inlineStr">
        <is>
          <t>€ 4.50</t>
        </is>
      </c>
      <c r="AJ241" s="257" t="n">
        <v>1000</v>
      </c>
      <c r="AK241" s="240" t="inlineStr">
        <is>
          <t>6W</t>
        </is>
      </c>
      <c r="AL241" s="226" t="n">
        <v>1.4</v>
      </c>
      <c r="AM241" s="267" t="n">
        <v>72</v>
      </c>
      <c r="AN241" s="277" t="n">
        <v>250</v>
      </c>
      <c r="AO241" s="267" t="n">
        <v>76</v>
      </c>
      <c r="AP241" s="277" t="n">
        <v>250</v>
      </c>
      <c r="AQ241" s="267" t="n">
        <v>102</v>
      </c>
      <c r="AR241" s="267" t="n">
        <v>117</v>
      </c>
      <c r="AS241" s="267" t="n">
        <v>117</v>
      </c>
      <c r="AT241" s="267" t="n">
        <v>166</v>
      </c>
      <c r="AU241" s="277" t="n">
        <v>300</v>
      </c>
      <c r="AV241" s="267" t="n">
        <v>191</v>
      </c>
      <c r="AW241" s="267" t="n">
        <v>350</v>
      </c>
      <c r="AX241" s="267" t="n">
        <v>198</v>
      </c>
      <c r="AY241" s="267" t="n">
        <v>216</v>
      </c>
      <c r="AZ241" s="267" t="n">
        <v>357</v>
      </c>
      <c r="BA241" s="267" t="n">
        <v>350</v>
      </c>
      <c r="BB241" s="267" t="n">
        <v>392</v>
      </c>
      <c r="BC241" s="302" t="n">
        <v>422</v>
      </c>
      <c r="BD241" s="269">
        <f>BC241</f>
        <v/>
      </c>
      <c r="BE241" s="269" t="n"/>
      <c r="BF241" s="269" t="n"/>
      <c r="BG241" s="313">
        <f>(BD241*AL241)*1.03</f>
        <v/>
      </c>
      <c r="BH241" s="236" t="n"/>
      <c r="BI241" s="241" t="inlineStr">
        <is>
          <t>x</t>
        </is>
      </c>
      <c r="BJ241" s="236" t="n"/>
      <c r="BK241" s="243" t="n"/>
      <c r="BL241" s="236" t="n"/>
      <c r="BM241" s="313">
        <f>(BN241*AL241)*1.03</f>
        <v/>
      </c>
      <c r="BN241" s="236">
        <f>BO241+BQ241</f>
        <v/>
      </c>
      <c r="BO241" s="236" t="n">
        <v>422</v>
      </c>
      <c r="BP241" s="15" t="n"/>
      <c r="BQ241" s="15" t="n"/>
      <c r="BR241" s="15" t="n"/>
      <c r="BS241" s="15" t="n"/>
      <c r="BT241" s="15" t="n"/>
      <c r="BU241" s="236" t="n"/>
      <c r="BV241" s="236" t="n"/>
    </row>
    <row customFormat="1" customHeight="1" ht="15" r="242" s="15">
      <c r="A242" s="321" t="n"/>
      <c r="B242" s="223" t="inlineStr">
        <is>
          <t>K170707080</t>
        </is>
      </c>
      <c r="C242" s="250" t="inlineStr">
        <is>
          <t>K170707080</t>
        </is>
      </c>
      <c r="D242" s="223" t="n"/>
      <c r="E242" s="250" t="inlineStr">
        <is>
          <t>K170707080</t>
        </is>
      </c>
      <c r="F242" s="250" t="inlineStr">
        <is>
          <t>K170707080</t>
        </is>
      </c>
      <c r="G242" s="250" t="inlineStr">
        <is>
          <t>K170707080</t>
        </is>
      </c>
      <c r="H242" s="250" t="inlineStr">
        <is>
          <t>K170707080</t>
        </is>
      </c>
      <c r="I242" s="250" t="inlineStr">
        <is>
          <t>K170707080</t>
        </is>
      </c>
      <c r="J242" s="250" t="inlineStr">
        <is>
          <t>K170707080</t>
        </is>
      </c>
      <c r="K242" s="230" t="n">
        <v>2020600109</v>
      </c>
      <c r="L242" s="250" t="n">
        <v>2020600109</v>
      </c>
      <c r="M242" s="230" t="n">
        <v>2020600109</v>
      </c>
      <c r="N242" s="230" t="n">
        <v>2020600109</v>
      </c>
      <c r="O242" s="230" t="n">
        <v>2020600109</v>
      </c>
      <c r="P242" s="230" t="n">
        <v>2020600109</v>
      </c>
      <c r="Q242" s="230" t="n">
        <v>2020600109</v>
      </c>
      <c r="R242" s="230" t="n">
        <v>2020600109</v>
      </c>
      <c r="S242" s="230" t="n">
        <v>2020600109</v>
      </c>
      <c r="T242" s="230" t="n">
        <v>2020600109</v>
      </c>
      <c r="U242" s="237" t="inlineStr">
        <is>
          <t>SB</t>
        </is>
      </c>
      <c r="V242" s="237" t="n"/>
      <c r="W242" s="228" t="inlineStr">
        <is>
          <t>HALEY</t>
        </is>
      </c>
      <c r="X242" s="228" t="inlineStr">
        <is>
          <t>BURNT HENNA</t>
        </is>
      </c>
      <c r="Y242" s="248" t="inlineStr">
        <is>
          <t>TEXTIL SANTANDERINA</t>
        </is>
      </c>
      <c r="Z242" s="248" t="n">
        <v>1091</v>
      </c>
      <c r="AA242" s="248" t="n"/>
      <c r="AB242" s="226" t="inlineStr">
        <is>
          <t>-</t>
        </is>
      </c>
      <c r="AC242" s="228" t="n">
        <v>1</v>
      </c>
      <c r="AD242" s="228" t="inlineStr">
        <is>
          <t>WOVEN DRESS</t>
        </is>
      </c>
      <c r="AE242" s="238" t="inlineStr">
        <is>
          <t>WOMEN</t>
        </is>
      </c>
      <c r="AF242" s="239" t="inlineStr">
        <is>
          <t>IDEA MODA</t>
        </is>
      </c>
      <c r="AG242" s="239" t="inlineStr">
        <is>
          <t xml:space="preserve">UFUK BOYA </t>
        </is>
      </c>
      <c r="AH242" s="306" t="inlineStr">
        <is>
          <t>Vendor</t>
        </is>
      </c>
      <c r="AI242" s="229" t="inlineStr">
        <is>
          <t>€ 4.50</t>
        </is>
      </c>
      <c r="AJ242" s="257" t="n">
        <v>1000</v>
      </c>
      <c r="AK242" s="240" t="inlineStr">
        <is>
          <t>6W</t>
        </is>
      </c>
      <c r="AL242" s="226" t="n">
        <v>2.1</v>
      </c>
      <c r="AM242" s="267" t="n">
        <v>77</v>
      </c>
      <c r="AN242" s="277" t="n">
        <v>200</v>
      </c>
      <c r="AO242" s="267" t="n">
        <v>83</v>
      </c>
      <c r="AP242" s="277" t="n">
        <v>200</v>
      </c>
      <c r="AQ242" s="267" t="n">
        <v>105</v>
      </c>
      <c r="AR242" s="267" t="n">
        <v>111</v>
      </c>
      <c r="AS242" s="267" t="n">
        <v>111</v>
      </c>
      <c r="AT242" s="267" t="n">
        <v>178</v>
      </c>
      <c r="AU242" s="277" t="n">
        <v>250</v>
      </c>
      <c r="AV242" s="267" t="n">
        <v>196</v>
      </c>
      <c r="AW242" s="267" t="n">
        <v>350</v>
      </c>
      <c r="AX242" s="267" t="n">
        <v>222</v>
      </c>
      <c r="AY242" s="267" t="n">
        <v>232</v>
      </c>
      <c r="AZ242" s="267" t="n">
        <v>262</v>
      </c>
      <c r="BA242" s="267" t="n">
        <v>262</v>
      </c>
      <c r="BB242" s="267" t="n">
        <v>302</v>
      </c>
      <c r="BC242" s="302" t="n">
        <v>332</v>
      </c>
      <c r="BD242" s="269">
        <f>BC242</f>
        <v/>
      </c>
      <c r="BE242" s="269" t="n"/>
      <c r="BF242" s="269" t="n"/>
      <c r="BG242" s="313">
        <f>(BD242*AL242)*1.03</f>
        <v/>
      </c>
      <c r="BH242" s="236" t="n"/>
      <c r="BI242" s="241" t="inlineStr">
        <is>
          <t>x</t>
        </is>
      </c>
      <c r="BJ242" s="236" t="n"/>
      <c r="BK242" s="241" t="n"/>
      <c r="BL242" s="236" t="n"/>
      <c r="BM242" s="313">
        <f>(BN242*AL242)*1.03</f>
        <v/>
      </c>
      <c r="BN242" s="236">
        <f>BO242+BQ242</f>
        <v/>
      </c>
      <c r="BO242" s="236" t="n">
        <v>332</v>
      </c>
      <c r="BP242" s="15" t="n"/>
      <c r="BQ242" s="15" t="n"/>
      <c r="BR242" s="15" t="n"/>
      <c r="BS242" s="15" t="n"/>
      <c r="BT242" s="15" t="n"/>
      <c r="BU242" s="236" t="n"/>
      <c r="BV242" s="241" t="n"/>
    </row>
    <row customFormat="1" customHeight="1" ht="15" r="243" s="15">
      <c r="A243" s="321" t="n"/>
      <c r="B243" s="250" t="inlineStr">
        <is>
          <t>K170707070</t>
        </is>
      </c>
      <c r="C243" s="250" t="inlineStr">
        <is>
          <t>K170707070</t>
        </is>
      </c>
      <c r="D243" s="250" t="n"/>
      <c r="E243" s="250" t="inlineStr">
        <is>
          <t>K170707070</t>
        </is>
      </c>
      <c r="F243" s="250" t="inlineStr">
        <is>
          <t>K170707070</t>
        </is>
      </c>
      <c r="G243" s="250" t="inlineStr">
        <is>
          <t>K170707070</t>
        </is>
      </c>
      <c r="H243" s="250" t="inlineStr">
        <is>
          <t>K170707070</t>
        </is>
      </c>
      <c r="I243" s="250" t="inlineStr">
        <is>
          <t>K170707070</t>
        </is>
      </c>
      <c r="J243" s="250" t="inlineStr">
        <is>
          <t>K170707070</t>
        </is>
      </c>
      <c r="K243" s="230" t="n">
        <v>2020600106</v>
      </c>
      <c r="L243" s="250" t="n">
        <v>2020600106</v>
      </c>
      <c r="M243" s="230" t="n">
        <v>2020600106</v>
      </c>
      <c r="N243" s="230" t="n">
        <v>2020600106</v>
      </c>
      <c r="O243" s="230" t="n">
        <v>2020600106</v>
      </c>
      <c r="P243" s="230" t="n">
        <v>2020600106</v>
      </c>
      <c r="Q243" s="230" t="n">
        <v>2020600106</v>
      </c>
      <c r="R243" s="230" t="n">
        <v>2020600106</v>
      </c>
      <c r="S243" s="230" t="n">
        <v>2020600106</v>
      </c>
      <c r="T243" s="230" t="n">
        <v>2020600106</v>
      </c>
      <c r="U243" s="237" t="n"/>
      <c r="V243" s="237" t="n"/>
      <c r="W243" s="228" t="inlineStr">
        <is>
          <t>ILANA</t>
        </is>
      </c>
      <c r="X243" s="228" t="inlineStr">
        <is>
          <t>FOREST NIGHT</t>
        </is>
      </c>
      <c r="Y243" s="248" t="inlineStr">
        <is>
          <t>TEXTIL SANTANDERINA</t>
        </is>
      </c>
      <c r="Z243" s="248" t="n">
        <v>1091</v>
      </c>
      <c r="AA243" s="248" t="n"/>
      <c r="AB243" s="226" t="inlineStr">
        <is>
          <t>-</t>
        </is>
      </c>
      <c r="AC243" s="228" t="n">
        <v>2</v>
      </c>
      <c r="AD243" s="228" t="inlineStr">
        <is>
          <t>WOVEN DRESS</t>
        </is>
      </c>
      <c r="AE243" s="238" t="inlineStr">
        <is>
          <t>WOMEN</t>
        </is>
      </c>
      <c r="AF243" s="239" t="inlineStr">
        <is>
          <t>EDWARD JEANS</t>
        </is>
      </c>
      <c r="AG243" s="239" t="inlineStr">
        <is>
          <t>ALEXANDROS</t>
        </is>
      </c>
      <c r="AH243" s="306" t="inlineStr">
        <is>
          <t>Vendor</t>
        </is>
      </c>
      <c r="AI243" s="229" t="inlineStr">
        <is>
          <t>€ 4.50</t>
        </is>
      </c>
      <c r="AJ243" s="257" t="n">
        <v>1000</v>
      </c>
      <c r="AK243" s="240" t="inlineStr">
        <is>
          <t>6W</t>
        </is>
      </c>
      <c r="AL243" s="226" t="n"/>
      <c r="AM243" s="267" t="n">
        <v>6</v>
      </c>
      <c r="AN243" s="277" t="n">
        <v>150</v>
      </c>
      <c r="AO243" s="267" t="n">
        <v>6</v>
      </c>
      <c r="AP243" s="277" t="n">
        <v>150</v>
      </c>
      <c r="AQ243" s="267" t="n">
        <v>19</v>
      </c>
      <c r="AR243" s="267" t="n">
        <v>31</v>
      </c>
      <c r="AS243" s="267" t="n">
        <v>31</v>
      </c>
      <c r="AT243" s="267" t="n">
        <v>36</v>
      </c>
      <c r="AU243" s="277" t="n">
        <v>150</v>
      </c>
      <c r="AV243" s="267" t="n">
        <v>55</v>
      </c>
      <c r="AW243" s="267" t="n">
        <v>150</v>
      </c>
      <c r="AX243" s="267" t="n">
        <v>67</v>
      </c>
      <c r="AY243" s="267" t="n">
        <v>67</v>
      </c>
      <c r="AZ243" s="267" t="n">
        <v>89</v>
      </c>
      <c r="BA243" s="267" t="n">
        <v>83</v>
      </c>
      <c r="BB243" s="267" t="n">
        <v>107</v>
      </c>
      <c r="BC243" s="302" t="n">
        <v>127</v>
      </c>
      <c r="BD243" s="269">
        <f>BC243</f>
        <v/>
      </c>
      <c r="BE243" s="269" t="n"/>
      <c r="BF243" s="269" t="n"/>
      <c r="BG243" s="313">
        <f>(BD243*AL243)*1.03</f>
        <v/>
      </c>
      <c r="BH243" s="236" t="n"/>
      <c r="BI243" s="241" t="inlineStr">
        <is>
          <t>x</t>
        </is>
      </c>
      <c r="BJ243" s="236" t="n"/>
      <c r="BK243" s="241" t="n"/>
      <c r="BL243" s="236" t="n"/>
      <c r="BM243" s="313">
        <f>(BN243*AL243)*1.03</f>
        <v/>
      </c>
      <c r="BN243" s="236">
        <f>BO243+BQ243</f>
        <v/>
      </c>
      <c r="BO243" s="236" t="n">
        <v>127</v>
      </c>
      <c r="BP243" s="15" t="n"/>
      <c r="BQ243" s="15" t="n"/>
      <c r="BR243" s="15" t="n"/>
      <c r="BS243" s="15" t="n"/>
      <c r="BT243" s="15" t="n"/>
      <c r="BU243" s="236" t="n"/>
      <c r="BV243" s="241" t="n"/>
    </row>
    <row customFormat="1" customHeight="1" ht="15" r="244" s="15">
      <c r="A244" s="321" t="n"/>
      <c r="B244" s="250" t="inlineStr">
        <is>
          <t>K170700032</t>
        </is>
      </c>
      <c r="C244" s="250" t="inlineStr">
        <is>
          <t>K170700032</t>
        </is>
      </c>
      <c r="D244" s="250" t="n"/>
      <c r="E244" s="250" t="inlineStr">
        <is>
          <t>K170700032</t>
        </is>
      </c>
      <c r="F244" s="250" t="inlineStr">
        <is>
          <t>K170700032</t>
        </is>
      </c>
      <c r="G244" s="250" t="inlineStr">
        <is>
          <t>K170700032</t>
        </is>
      </c>
      <c r="H244" s="250" t="inlineStr">
        <is>
          <t>K170700032</t>
        </is>
      </c>
      <c r="I244" s="250" t="inlineStr">
        <is>
          <t>K170700032</t>
        </is>
      </c>
      <c r="J244" s="250" t="inlineStr">
        <is>
          <t>K170700032</t>
        </is>
      </c>
      <c r="K244" s="230" t="n">
        <v>2010800354</v>
      </c>
      <c r="L244" s="250" t="n">
        <v>2010800354</v>
      </c>
      <c r="M244" s="230" t="n">
        <v>2010800354</v>
      </c>
      <c r="N244" s="230" t="n">
        <v>2010800354</v>
      </c>
      <c r="O244" s="230" t="n">
        <v>2010800354</v>
      </c>
      <c r="P244" s="230" t="n">
        <v>2010800354</v>
      </c>
      <c r="Q244" s="230" t="n">
        <v>2010800354</v>
      </c>
      <c r="R244" s="230" t="n">
        <v>2010800354</v>
      </c>
      <c r="S244" s="230" t="n">
        <v>2010800354</v>
      </c>
      <c r="T244" s="230" t="n">
        <v>2010800354</v>
      </c>
      <c r="U244" s="237" t="inlineStr">
        <is>
          <t>Zalando, SB</t>
        </is>
      </c>
      <c r="V244" s="237" t="n"/>
      <c r="W244" s="228" t="inlineStr">
        <is>
          <t>JANELLE</t>
        </is>
      </c>
      <c r="X244" s="228" t="inlineStr">
        <is>
          <t>FOREST NIGHT</t>
        </is>
      </c>
      <c r="Y244" s="248" t="inlineStr">
        <is>
          <t>TEXTIL SANTANDERINA</t>
        </is>
      </c>
      <c r="Z244" s="248" t="n">
        <v>1091</v>
      </c>
      <c r="AA244" s="248" t="n"/>
      <c r="AB244" s="226" t="inlineStr">
        <is>
          <t>-</t>
        </is>
      </c>
      <c r="AC244" s="228" t="n">
        <v>2</v>
      </c>
      <c r="AD244" s="228" t="inlineStr">
        <is>
          <t>JUMPSUIT</t>
        </is>
      </c>
      <c r="AE244" s="238" t="inlineStr">
        <is>
          <t>WOMEN</t>
        </is>
      </c>
      <c r="AF244" s="239" t="inlineStr">
        <is>
          <t>EDWARD JEANS</t>
        </is>
      </c>
      <c r="AG244" s="239" t="inlineStr">
        <is>
          <t>ALEXANDROS</t>
        </is>
      </c>
      <c r="AH244" s="306" t="inlineStr">
        <is>
          <t>Vendor</t>
        </is>
      </c>
      <c r="AI244" s="229" t="inlineStr">
        <is>
          <t>€ 4.50</t>
        </is>
      </c>
      <c r="AJ244" s="257" t="n">
        <v>1000</v>
      </c>
      <c r="AK244" s="240" t="inlineStr">
        <is>
          <t>6W</t>
        </is>
      </c>
      <c r="AL244" s="226" t="n"/>
      <c r="AM244" s="267" t="n">
        <v>79</v>
      </c>
      <c r="AN244" s="277" t="n">
        <v>250</v>
      </c>
      <c r="AO244" s="267" t="n">
        <v>94</v>
      </c>
      <c r="AP244" s="277" t="n">
        <v>300</v>
      </c>
      <c r="AQ244" s="267" t="n">
        <v>105</v>
      </c>
      <c r="AR244" s="267" t="n">
        <v>115</v>
      </c>
      <c r="AS244" s="267" t="n">
        <v>115</v>
      </c>
      <c r="AT244" s="267" t="n">
        <v>164</v>
      </c>
      <c r="AU244" s="277" t="n">
        <v>300</v>
      </c>
      <c r="AV244" s="267" t="n">
        <v>178</v>
      </c>
      <c r="AW244" s="267" t="n">
        <v>350</v>
      </c>
      <c r="AX244" s="267" t="n">
        <v>194</v>
      </c>
      <c r="AY244" s="267" t="n">
        <v>194</v>
      </c>
      <c r="AZ244" s="267" t="n">
        <v>221</v>
      </c>
      <c r="BA244" s="267" t="n">
        <v>221</v>
      </c>
      <c r="BB244" s="267" t="n">
        <v>263</v>
      </c>
      <c r="BC244" s="302" t="n">
        <v>283</v>
      </c>
      <c r="BD244" s="269">
        <f>BC244</f>
        <v/>
      </c>
      <c r="BE244" s="269" t="n"/>
      <c r="BF244" s="269" t="n"/>
      <c r="BG244" s="313">
        <f>(BD244*AL244)*1.03</f>
        <v/>
      </c>
      <c r="BH244" s="236" t="n"/>
      <c r="BI244" s="241" t="inlineStr">
        <is>
          <t>x</t>
        </is>
      </c>
      <c r="BJ244" s="236" t="n"/>
      <c r="BK244" s="241" t="n"/>
      <c r="BL244" s="236" t="n"/>
      <c r="BM244" s="313">
        <f>(BN244*AL244)*1.03</f>
        <v/>
      </c>
      <c r="BN244" s="236">
        <f>BO244+BQ244</f>
        <v/>
      </c>
      <c r="BO244" s="236" t="n">
        <v>283</v>
      </c>
      <c r="BP244" s="15" t="n"/>
      <c r="BQ244" s="15" t="n"/>
      <c r="BR244" s="15" t="n"/>
      <c r="BS244" s="15" t="n"/>
      <c r="BT244" s="15" t="n"/>
      <c r="BU244" s="236" t="n"/>
      <c r="BV244" s="241" t="n"/>
    </row>
    <row customFormat="1" customHeight="1" ht="15" r="245" s="15">
      <c r="A245" s="321" t="n"/>
      <c r="B245" s="250" t="inlineStr">
        <is>
          <t>K170703041</t>
        </is>
      </c>
      <c r="C245" s="250" t="inlineStr">
        <is>
          <t>K170703041</t>
        </is>
      </c>
      <c r="D245" s="250" t="n"/>
      <c r="E245" s="250" t="inlineStr">
        <is>
          <t>K170703041</t>
        </is>
      </c>
      <c r="F245" s="250" t="inlineStr">
        <is>
          <t>K170703041</t>
        </is>
      </c>
      <c r="G245" s="250" t="inlineStr">
        <is>
          <t>K170703041</t>
        </is>
      </c>
      <c r="H245" s="250" t="inlineStr">
        <is>
          <t>K170703041</t>
        </is>
      </c>
      <c r="I245" s="250" t="inlineStr">
        <is>
          <t>K170703041</t>
        </is>
      </c>
      <c r="J245" s="250" t="inlineStr">
        <is>
          <t>K170703041</t>
        </is>
      </c>
      <c r="K245" s="230" t="n">
        <v>2090101376</v>
      </c>
      <c r="L245" s="250" t="n">
        <v>2090101376</v>
      </c>
      <c r="M245" s="230" t="n">
        <v>2090101376</v>
      </c>
      <c r="N245" s="230" t="n">
        <v>2090101376</v>
      </c>
      <c r="O245" s="230" t="n">
        <v>2090101376</v>
      </c>
      <c r="P245" s="230" t="n">
        <v>2090101376</v>
      </c>
      <c r="Q245" s="230" t="n">
        <v>2090101376</v>
      </c>
      <c r="R245" s="230" t="n">
        <v>2090101376</v>
      </c>
      <c r="S245" s="230" t="n">
        <v>2090101376</v>
      </c>
      <c r="T245" s="230" t="n">
        <v>2090101376</v>
      </c>
      <c r="U245" s="237" t="inlineStr">
        <is>
          <t>SB</t>
        </is>
      </c>
      <c r="V245" s="237" t="n"/>
      <c r="W245" s="228" t="inlineStr">
        <is>
          <t>TAJA</t>
        </is>
      </c>
      <c r="X245" s="228" t="inlineStr">
        <is>
          <t>FOREST NIGHT</t>
        </is>
      </c>
      <c r="Y245" s="248" t="inlineStr">
        <is>
          <t>TEXTIL SANTANDERINA</t>
        </is>
      </c>
      <c r="Z245" s="248" t="n">
        <v>1091</v>
      </c>
      <c r="AA245" s="248" t="n"/>
      <c r="AB245" s="226" t="inlineStr">
        <is>
          <t>-</t>
        </is>
      </c>
      <c r="AC245" s="228" t="n">
        <v>2</v>
      </c>
      <c r="AD245" s="228" t="inlineStr">
        <is>
          <t>SHIRT</t>
        </is>
      </c>
      <c r="AE245" s="238" t="inlineStr">
        <is>
          <t>WOMEN</t>
        </is>
      </c>
      <c r="AF245" s="239" t="inlineStr">
        <is>
          <t>EDWARD JEANS</t>
        </is>
      </c>
      <c r="AG245" s="239" t="inlineStr">
        <is>
          <t>ALEXANDROS</t>
        </is>
      </c>
      <c r="AH245" s="306" t="inlineStr">
        <is>
          <t>Vendor</t>
        </is>
      </c>
      <c r="AI245" s="229" t="inlineStr">
        <is>
          <t>€ 4.50</t>
        </is>
      </c>
      <c r="AJ245" s="257" t="n">
        <v>1000</v>
      </c>
      <c r="AK245" s="240" t="inlineStr">
        <is>
          <t>6W</t>
        </is>
      </c>
      <c r="AL245" s="226" t="n"/>
      <c r="AM245" s="267" t="n">
        <v>78</v>
      </c>
      <c r="AN245" s="277" t="n">
        <v>200</v>
      </c>
      <c r="AO245" s="267" t="n">
        <v>82</v>
      </c>
      <c r="AP245" s="277" t="n">
        <v>200</v>
      </c>
      <c r="AQ245" s="267" t="n">
        <v>93</v>
      </c>
      <c r="AR245" s="267" t="n">
        <v>99</v>
      </c>
      <c r="AS245" s="267" t="n">
        <v>99</v>
      </c>
      <c r="AT245" s="267" t="n">
        <v>140</v>
      </c>
      <c r="AU245" s="277" t="n">
        <v>250</v>
      </c>
      <c r="AV245" s="267" t="n">
        <v>166</v>
      </c>
      <c r="AW245" s="267" t="n">
        <v>350</v>
      </c>
      <c r="AX245" s="267" t="n">
        <v>172</v>
      </c>
      <c r="AY245" s="267" t="n">
        <v>183</v>
      </c>
      <c r="AZ245" s="267" t="n">
        <v>210</v>
      </c>
      <c r="BA245" s="267" t="n">
        <v>204</v>
      </c>
      <c r="BB245" s="267" t="n">
        <v>244</v>
      </c>
      <c r="BC245" s="302" t="n">
        <v>274</v>
      </c>
      <c r="BD245" s="269">
        <f>BC245</f>
        <v/>
      </c>
      <c r="BE245" s="269" t="n"/>
      <c r="BF245" s="269" t="n"/>
      <c r="BG245" s="313">
        <f>(BD245*AL245)*1.03</f>
        <v/>
      </c>
      <c r="BH245" s="236" t="n"/>
      <c r="BI245" s="241" t="inlineStr">
        <is>
          <t>x</t>
        </is>
      </c>
      <c r="BJ245" s="236" t="n"/>
      <c r="BK245" s="241" t="n"/>
      <c r="BL245" s="236" t="n"/>
      <c r="BM245" s="313">
        <f>(BN245*AL245)*1.03</f>
        <v/>
      </c>
      <c r="BN245" s="236">
        <f>BO245+BQ245</f>
        <v/>
      </c>
      <c r="BO245" s="236" t="n">
        <v>274</v>
      </c>
      <c r="BP245" s="15" t="n"/>
      <c r="BQ245" s="15" t="n"/>
      <c r="BR245" s="15" t="n"/>
      <c r="BS245" s="15" t="n"/>
      <c r="BT245" s="15" t="n"/>
      <c r="BU245" s="236" t="n"/>
      <c r="BV245" s="241" t="n"/>
    </row>
    <row customFormat="1" customHeight="1" ht="15" r="246" s="15">
      <c r="A246" s="321" t="n"/>
      <c r="B246" s="250" t="inlineStr">
        <is>
          <t>K170703040</t>
        </is>
      </c>
      <c r="C246" s="250" t="inlineStr">
        <is>
          <t>K170703040</t>
        </is>
      </c>
      <c r="D246" s="250" t="n"/>
      <c r="E246" s="250" t="inlineStr">
        <is>
          <t>K170703040</t>
        </is>
      </c>
      <c r="F246" s="250" t="inlineStr">
        <is>
          <t>K170703040</t>
        </is>
      </c>
      <c r="G246" s="250" t="inlineStr">
        <is>
          <t>K170703040</t>
        </is>
      </c>
      <c r="H246" s="250" t="inlineStr">
        <is>
          <t>K170703040</t>
        </is>
      </c>
      <c r="I246" s="250" t="inlineStr">
        <is>
          <t>K170703040</t>
        </is>
      </c>
      <c r="J246" s="300" t="e">
        <v>#N/A</v>
      </c>
      <c r="K246" s="230" t="n">
        <v>2090101381</v>
      </c>
      <c r="L246" s="250" t="n">
        <v>2090101381</v>
      </c>
      <c r="M246" s="230" t="n">
        <v>2090101381</v>
      </c>
      <c r="N246" s="230" t="n">
        <v>2090101381</v>
      </c>
      <c r="O246" s="230" t="n">
        <v>2090101381</v>
      </c>
      <c r="P246" s="230" t="n">
        <v>2090101381</v>
      </c>
      <c r="Q246" s="230" t="n">
        <v>2090101381</v>
      </c>
      <c r="R246" s="230" t="n">
        <v>2090101381</v>
      </c>
      <c r="S246" s="301" t="e">
        <v>#N/A</v>
      </c>
      <c r="T246" s="230" t="n">
        <v>2090101381</v>
      </c>
      <c r="U246" s="237" t="n"/>
      <c r="V246" s="237" t="n"/>
      <c r="W246" s="228" t="inlineStr">
        <is>
          <t>TAJA MANDARIN</t>
        </is>
      </c>
      <c r="X246" s="228" t="inlineStr">
        <is>
          <t>LIGHT DENIM</t>
        </is>
      </c>
      <c r="Y246" s="248" t="inlineStr">
        <is>
          <t>TEXTIL SANTANDERINA</t>
        </is>
      </c>
      <c r="Z246" s="248" t="n">
        <v>12069</v>
      </c>
      <c r="AA246" s="248" t="n"/>
      <c r="AB246" s="226" t="inlineStr">
        <is>
          <t>-</t>
        </is>
      </c>
      <c r="AC246" s="228" t="n">
        <v>1</v>
      </c>
      <c r="AD246" s="228" t="inlineStr">
        <is>
          <t>SHIRT</t>
        </is>
      </c>
      <c r="AE246" s="238" t="inlineStr">
        <is>
          <t>WOMEN</t>
        </is>
      </c>
      <c r="AF246" s="274" t="inlineStr">
        <is>
          <t>COLLAGE</t>
        </is>
      </c>
      <c r="AG246" s="239" t="n"/>
      <c r="AH246" s="306" t="n"/>
      <c r="AI246" s="229" t="n">
        <v>4.1</v>
      </c>
      <c r="AJ246" s="257" t="n">
        <v>1000</v>
      </c>
      <c r="AK246" s="240" t="n"/>
      <c r="AL246" s="226" t="n"/>
      <c r="AM246" s="267" t="n"/>
      <c r="AN246" s="277" t="inlineStr">
        <is>
          <t>wait</t>
        </is>
      </c>
      <c r="AO246" s="267" t="n"/>
      <c r="AP246" s="277" t="inlineStr">
        <is>
          <t>wait</t>
        </is>
      </c>
      <c r="AQ246" s="267" t="n">
        <v>5</v>
      </c>
      <c r="AR246" s="267" t="n">
        <v>11</v>
      </c>
      <c r="AS246" s="267" t="n">
        <v>11</v>
      </c>
      <c r="AT246" s="267" t="n">
        <v>17</v>
      </c>
      <c r="AU246" s="277" t="inlineStr">
        <is>
          <t>wait</t>
        </is>
      </c>
      <c r="AV246" s="267" t="n">
        <v>27</v>
      </c>
      <c r="AW246" s="267" t="inlineStr">
        <is>
          <t>wait</t>
        </is>
      </c>
      <c r="AX246" s="267" t="n">
        <v>45</v>
      </c>
      <c r="AY246" s="267" t="n">
        <v>79</v>
      </c>
      <c r="AZ246" s="267" t="n">
        <v>99</v>
      </c>
      <c r="BA246" s="267" t="n">
        <v>99</v>
      </c>
      <c r="BB246" s="267" t="n">
        <v>143</v>
      </c>
      <c r="BC246" s="302" t="n">
        <v>173</v>
      </c>
      <c r="BD246" s="269">
        <f>BC246</f>
        <v/>
      </c>
      <c r="BE246" s="269" t="n"/>
      <c r="BF246" s="269" t="n"/>
      <c r="BG246" s="313">
        <f>(BD246*AL246)*1.03</f>
        <v/>
      </c>
      <c r="BH246" s="236" t="n"/>
      <c r="BI246" s="241" t="inlineStr">
        <is>
          <t>x</t>
        </is>
      </c>
      <c r="BJ246" s="236" t="n"/>
      <c r="BK246" s="241" t="n"/>
      <c r="BL246" s="236" t="n"/>
      <c r="BM246" s="313">
        <f>(BN246*AL246)*1.03</f>
        <v/>
      </c>
      <c r="BN246" s="236">
        <f>BO246+BQ246</f>
        <v/>
      </c>
      <c r="BO246" s="316" t="n">
        <v>173</v>
      </c>
      <c r="BP246" s="15" t="n"/>
      <c r="BQ246" s="15" t="n"/>
      <c r="BR246" s="15" t="n"/>
      <c r="BS246" s="15" t="n"/>
      <c r="BT246" s="15" t="n"/>
      <c r="BU246" s="236" t="n"/>
      <c r="BV246" s="241" t="n"/>
    </row>
    <row customFormat="1" customHeight="1" ht="15" r="247" s="15">
      <c r="A247" s="321" t="n"/>
      <c r="B247" s="250" t="inlineStr">
        <is>
          <t>K170753060</t>
        </is>
      </c>
      <c r="C247" s="250" t="inlineStr">
        <is>
          <t>K170753060</t>
        </is>
      </c>
      <c r="D247" s="250" t="n"/>
      <c r="E247" s="250" t="inlineStr">
        <is>
          <t>K170753060</t>
        </is>
      </c>
      <c r="F247" s="250" t="inlineStr">
        <is>
          <t>K170753060</t>
        </is>
      </c>
      <c r="G247" s="250" t="inlineStr">
        <is>
          <t>K170753060</t>
        </is>
      </c>
      <c r="H247" s="250" t="inlineStr">
        <is>
          <t>K170753060</t>
        </is>
      </c>
      <c r="I247" s="250" t="inlineStr">
        <is>
          <t>K170753060</t>
        </is>
      </c>
      <c r="J247" s="250" t="inlineStr">
        <is>
          <t>K170753060</t>
        </is>
      </c>
      <c r="K247" s="230" t="n">
        <v>1090400039</v>
      </c>
      <c r="L247" s="250" t="n">
        <v>1090400039</v>
      </c>
      <c r="M247" s="230" t="n">
        <v>1090400039</v>
      </c>
      <c r="N247" s="230" t="n">
        <v>1090400039</v>
      </c>
      <c r="O247" s="230" t="n">
        <v>1090400039</v>
      </c>
      <c r="P247" s="230" t="n">
        <v>1090400039</v>
      </c>
      <c r="Q247" s="230" t="n">
        <v>1090400039</v>
      </c>
      <c r="R247" s="230" t="n">
        <v>1090400039</v>
      </c>
      <c r="S247" s="230" t="n">
        <v>1090400039</v>
      </c>
      <c r="T247" s="230" t="n">
        <v>1090400039</v>
      </c>
      <c r="U247" s="237" t="inlineStr">
        <is>
          <t>MAW</t>
        </is>
      </c>
      <c r="V247" s="237" t="n"/>
      <c r="W247" s="228" t="inlineStr">
        <is>
          <t>GABRIEL</t>
        </is>
      </c>
      <c r="X247" s="228" t="inlineStr">
        <is>
          <t xml:space="preserve">LIGHT DENIM </t>
        </is>
      </c>
      <c r="Y247" s="248" t="inlineStr">
        <is>
          <t>TEXTIL SANTANDERINA</t>
        </is>
      </c>
      <c r="Z247" s="250" t="n">
        <v>12069</v>
      </c>
      <c r="AA247" s="248" t="n"/>
      <c r="AB247" s="226" t="inlineStr">
        <is>
          <t>-</t>
        </is>
      </c>
      <c r="AC247" s="228" t="n">
        <v>1</v>
      </c>
      <c r="AD247" s="228" t="inlineStr">
        <is>
          <t>SHIRT</t>
        </is>
      </c>
      <c r="AE247" s="238" t="inlineStr">
        <is>
          <t>MEN</t>
        </is>
      </c>
      <c r="AF247" s="274" t="inlineStr">
        <is>
          <t>COLLAGE</t>
        </is>
      </c>
      <c r="AG247" s="239" t="n"/>
      <c r="AH247" s="306" t="n"/>
      <c r="AI247" s="229" t="inlineStr">
        <is>
          <t>€ 5,45 CIF</t>
        </is>
      </c>
      <c r="AJ247" s="257" t="n">
        <v>1000</v>
      </c>
      <c r="AK247" s="240" t="n"/>
      <c r="AL247" s="226" t="n"/>
      <c r="AM247" s="267" t="n">
        <v>8</v>
      </c>
      <c r="AN247" s="277" t="inlineStr">
        <is>
          <t>wait</t>
        </is>
      </c>
      <c r="AO247" s="267" t="n">
        <v>8</v>
      </c>
      <c r="AP247" s="277" t="inlineStr">
        <is>
          <t>wait</t>
        </is>
      </c>
      <c r="AQ247" s="267" t="n">
        <v>8</v>
      </c>
      <c r="AR247" s="267" t="n">
        <v>8</v>
      </c>
      <c r="AS247" s="267" t="n">
        <v>8</v>
      </c>
      <c r="AT247" s="267" t="n">
        <v>8</v>
      </c>
      <c r="AU247" s="277" t="inlineStr">
        <is>
          <t>wait</t>
        </is>
      </c>
      <c r="AV247" s="267" t="n">
        <v>16</v>
      </c>
      <c r="AW247" s="267" t="inlineStr">
        <is>
          <t>wait</t>
        </is>
      </c>
      <c r="AX247" s="267" t="n">
        <v>31</v>
      </c>
      <c r="AY247" s="267" t="n">
        <v>35</v>
      </c>
      <c r="AZ247" s="267" t="n">
        <v>41</v>
      </c>
      <c r="BA247" s="267" t="n">
        <v>41</v>
      </c>
      <c r="BB247" s="267" t="n">
        <v>61</v>
      </c>
      <c r="BC247" s="302" t="n">
        <v>91</v>
      </c>
      <c r="BD247" s="269">
        <f>BC247</f>
        <v/>
      </c>
      <c r="BE247" s="269" t="n"/>
      <c r="BF247" s="308" t="inlineStr">
        <is>
          <t>TBA MOQ</t>
        </is>
      </c>
      <c r="BG247" s="313">
        <f>(BD247*AL247)*1.03</f>
        <v/>
      </c>
      <c r="BH247" s="236" t="n"/>
      <c r="BI247" s="241" t="inlineStr">
        <is>
          <t>x</t>
        </is>
      </c>
      <c r="BJ247" s="236" t="n"/>
      <c r="BK247" s="241" t="n"/>
      <c r="BL247" s="236" t="n"/>
      <c r="BM247" s="313">
        <f>(BN247*AL247)*1.03</f>
        <v/>
      </c>
      <c r="BN247" s="236">
        <f>BO247+BQ247</f>
        <v/>
      </c>
      <c r="BO247" s="316" t="n">
        <v>100</v>
      </c>
      <c r="BP247" s="15" t="n"/>
      <c r="BQ247" s="15" t="n"/>
      <c r="BR247" s="15" t="n"/>
      <c r="BS247" s="15" t="n"/>
      <c r="BT247" s="15" t="n"/>
      <c r="BU247" s="236" t="n"/>
      <c r="BV247" s="241" t="n"/>
    </row>
    <row customFormat="1" customHeight="1" ht="15" r="248" s="15">
      <c r="A248" s="321" t="n"/>
      <c r="B248" s="223" t="inlineStr">
        <is>
          <t>K170703011</t>
        </is>
      </c>
      <c r="C248" s="314" t="inlineStr">
        <is>
          <t>K160703041</t>
        </is>
      </c>
      <c r="D248" s="223" t="n"/>
      <c r="E248" s="300" t="e">
        <v>#N/A</v>
      </c>
      <c r="F248" s="300" t="e">
        <v>#N/A</v>
      </c>
      <c r="G248" s="300" t="e">
        <v>#N/A</v>
      </c>
      <c r="H248" s="300" t="e">
        <v>#N/A</v>
      </c>
      <c r="I248" s="300" t="e">
        <v>#N/A</v>
      </c>
      <c r="J248" s="300" t="e">
        <v>#N/A</v>
      </c>
      <c r="K248" s="230" t="n">
        <v>2090400023</v>
      </c>
      <c r="L248" s="250" t="n">
        <v>2090400023</v>
      </c>
      <c r="M248" s="230" t="n">
        <v>2090400023</v>
      </c>
      <c r="N248" s="230" t="n">
        <v>2090400023</v>
      </c>
      <c r="O248" s="230" t="n">
        <v>2090400023</v>
      </c>
      <c r="P248" s="230" t="n">
        <v>2090400023</v>
      </c>
      <c r="Q248" s="230" t="n">
        <v>2090400023</v>
      </c>
      <c r="R248" s="230" t="n">
        <v>2090400023</v>
      </c>
      <c r="S248" s="230" t="n">
        <v>2090400023</v>
      </c>
      <c r="T248" s="230" t="n">
        <v>2090400023</v>
      </c>
      <c r="U248" s="237" t="inlineStr">
        <is>
          <t>SB</t>
        </is>
      </c>
      <c r="V248" s="237" t="inlineStr">
        <is>
          <t>C/O AW16</t>
        </is>
      </c>
      <c r="W248" s="237" t="inlineStr">
        <is>
          <t>AMELIA</t>
        </is>
      </c>
      <c r="X248" s="237" t="inlineStr">
        <is>
          <t>BLUE BLACK</t>
        </is>
      </c>
      <c r="Y248" s="250" t="inlineStr">
        <is>
          <t>TEXTIL SANTANDERINA</t>
        </is>
      </c>
      <c r="Z248" s="250" t="inlineStr">
        <is>
          <t>11166 BLUE BLACK (COLOUR 901)</t>
        </is>
      </c>
      <c r="AA248" s="250" t="n"/>
      <c r="AB248" s="247" t="inlineStr">
        <is>
          <t>ROYAL CORE</t>
        </is>
      </c>
      <c r="AC248" s="228" t="inlineStr">
        <is>
          <t>Core</t>
        </is>
      </c>
      <c r="AD248" s="237" t="inlineStr">
        <is>
          <t>SHIRT</t>
        </is>
      </c>
      <c r="AE248" s="238" t="inlineStr">
        <is>
          <t>WOMEN</t>
        </is>
      </c>
      <c r="AF248" s="242" t="inlineStr">
        <is>
          <t>EDWARD JEANS</t>
        </is>
      </c>
      <c r="AG248" s="242" t="inlineStr">
        <is>
          <t>ALEXANDROS</t>
        </is>
      </c>
      <c r="AH248" s="246" t="inlineStr">
        <is>
          <t>Vendor</t>
        </is>
      </c>
      <c r="AI248" s="229" t="n">
        <v>4.1</v>
      </c>
      <c r="AJ248" s="257" t="inlineStr">
        <is>
          <t>STOCK</t>
        </is>
      </c>
      <c r="AK248" s="240" t="inlineStr">
        <is>
          <t>STOCK</t>
        </is>
      </c>
      <c r="AL248" s="226" t="inlineStr">
        <is>
          <t>-</t>
        </is>
      </c>
      <c r="AM248" s="267" t="n">
        <v>72</v>
      </c>
      <c r="AN248" s="277" t="n">
        <v>300</v>
      </c>
      <c r="AO248" s="267" t="n">
        <v>82</v>
      </c>
      <c r="AP248" s="277" t="n">
        <v>300</v>
      </c>
      <c r="AQ248" s="267" t="n">
        <v>82</v>
      </c>
      <c r="AR248" s="267" t="n">
        <v>82</v>
      </c>
      <c r="AS248" s="267" t="n">
        <v>82</v>
      </c>
      <c r="AT248" s="267" t="n">
        <v>138</v>
      </c>
      <c r="AU248" s="277" t="n">
        <v>300</v>
      </c>
      <c r="AV248" s="267" t="n">
        <v>146</v>
      </c>
      <c r="AW248" s="267" t="n">
        <v>300</v>
      </c>
      <c r="AX248" s="267" t="n">
        <v>146</v>
      </c>
      <c r="AY248" s="267" t="n">
        <v>156</v>
      </c>
      <c r="AZ248" s="267" t="n">
        <v>174</v>
      </c>
      <c r="BA248" s="267" t="n">
        <v>174</v>
      </c>
      <c r="BB248" s="267" t="n">
        <v>214</v>
      </c>
      <c r="BC248" s="302" t="n">
        <v>264</v>
      </c>
      <c r="BD248" s="269">
        <f>BC248</f>
        <v/>
      </c>
      <c r="BE248" s="269" t="n">
        <v>4</v>
      </c>
      <c r="BF248" s="269" t="inlineStr">
        <is>
          <t>check stock</t>
        </is>
      </c>
      <c r="BG248" s="313">
        <f>(BD248*AL248)*1.03</f>
        <v/>
      </c>
      <c r="BH248" s="236" t="n"/>
      <c r="BI248" s="241" t="inlineStr">
        <is>
          <t>x</t>
        </is>
      </c>
      <c r="BJ248" s="236" t="n"/>
      <c r="BK248" s="236" t="n"/>
      <c r="BL248" s="236" t="n"/>
      <c r="BM248" s="313">
        <f>(BN248*AL248)*1.03</f>
        <v/>
      </c>
      <c r="BN248" s="236">
        <f>BO248+BQ248</f>
        <v/>
      </c>
      <c r="BO248" s="236" t="n">
        <v>273</v>
      </c>
      <c r="BP248" s="15" t="n"/>
      <c r="BQ248" s="15" t="n"/>
      <c r="BR248" s="15" t="n"/>
      <c r="BS248" s="15" t="n"/>
      <c r="BT248" s="15" t="n"/>
      <c r="BU248" s="236" t="n"/>
      <c r="BV248" s="236" t="n"/>
    </row>
    <row customFormat="1" customHeight="1" ht="15" r="249" s="15">
      <c r="A249" s="321" t="n"/>
      <c r="B249" s="250" t="inlineStr">
        <is>
          <t>K170707040</t>
        </is>
      </c>
      <c r="C249" s="250" t="inlineStr">
        <is>
          <t>K170707040</t>
        </is>
      </c>
      <c r="D249" s="250" t="n"/>
      <c r="E249" s="250" t="inlineStr">
        <is>
          <t>K170707040</t>
        </is>
      </c>
      <c r="F249" s="250" t="inlineStr">
        <is>
          <t>K170707040</t>
        </is>
      </c>
      <c r="G249" s="250" t="inlineStr">
        <is>
          <t>K170707040</t>
        </is>
      </c>
      <c r="H249" s="250" t="inlineStr">
        <is>
          <t>K170707040</t>
        </is>
      </c>
      <c r="I249" s="250" t="inlineStr">
        <is>
          <t>K170707040</t>
        </is>
      </c>
      <c r="J249" s="250" t="inlineStr">
        <is>
          <t>K170707040</t>
        </is>
      </c>
      <c r="K249" s="230" t="n">
        <v>2020600105</v>
      </c>
      <c r="L249" s="250" t="n">
        <v>2020600105</v>
      </c>
      <c r="M249" s="230" t="n">
        <v>2020600105</v>
      </c>
      <c r="N249" s="230" t="n">
        <v>2020600105</v>
      </c>
      <c r="O249" s="230" t="n">
        <v>2020600105</v>
      </c>
      <c r="P249" s="230" t="n">
        <v>2020600105</v>
      </c>
      <c r="Q249" s="230" t="n">
        <v>2020600105</v>
      </c>
      <c r="R249" s="230" t="n">
        <v>2020600105</v>
      </c>
      <c r="S249" s="230" t="n">
        <v>2020600105</v>
      </c>
      <c r="T249" s="230" t="n">
        <v>2020600105</v>
      </c>
      <c r="U249" s="237" t="inlineStr">
        <is>
          <t>Zalando</t>
        </is>
      </c>
      <c r="V249" s="237" t="n"/>
      <c r="W249" s="228" t="inlineStr">
        <is>
          <t>HOLLY</t>
        </is>
      </c>
      <c r="X249" s="228" t="inlineStr">
        <is>
          <t>BLUE BLACK</t>
        </is>
      </c>
      <c r="Y249" s="248" t="inlineStr">
        <is>
          <t>TEXTIL SANTANDERINA</t>
        </is>
      </c>
      <c r="Z249" s="248" t="inlineStr">
        <is>
          <t>11166 BLUE BLACK (COLOUR 901)</t>
        </is>
      </c>
      <c r="AA249" s="248" t="n"/>
      <c r="AB249" s="226" t="inlineStr">
        <is>
          <t>-</t>
        </is>
      </c>
      <c r="AC249" s="228" t="n">
        <v>2</v>
      </c>
      <c r="AD249" s="228" t="inlineStr">
        <is>
          <t>WOVEN DRESS</t>
        </is>
      </c>
      <c r="AE249" s="238" t="inlineStr">
        <is>
          <t>WOMEN</t>
        </is>
      </c>
      <c r="AF249" s="239" t="inlineStr">
        <is>
          <t>EDWARD JEANS</t>
        </is>
      </c>
      <c r="AG249" s="239" t="inlineStr">
        <is>
          <t>ALEXANDROS</t>
        </is>
      </c>
      <c r="AH249" s="306" t="inlineStr">
        <is>
          <t>Vendor</t>
        </is>
      </c>
      <c r="AI249" s="229" t="n">
        <v>4.1</v>
      </c>
      <c r="AJ249" s="257" t="inlineStr">
        <is>
          <t>STOCK</t>
        </is>
      </c>
      <c r="AK249" s="240" t="inlineStr">
        <is>
          <t>STOCK</t>
        </is>
      </c>
      <c r="AL249" s="226" t="n"/>
      <c r="AM249" s="267" t="n">
        <v>60</v>
      </c>
      <c r="AN249" s="277" t="n">
        <v>300</v>
      </c>
      <c r="AO249" s="267" t="n">
        <v>96</v>
      </c>
      <c r="AP249" s="277" t="n">
        <v>300</v>
      </c>
      <c r="AQ249" s="267" t="n">
        <v>106</v>
      </c>
      <c r="AR249" s="267" t="n">
        <v>112</v>
      </c>
      <c r="AS249" s="267" t="n">
        <v>112</v>
      </c>
      <c r="AT249" s="267" t="n">
        <v>116</v>
      </c>
      <c r="AU249" s="277" t="n">
        <v>300</v>
      </c>
      <c r="AV249" s="267" t="n">
        <v>137</v>
      </c>
      <c r="AW249" s="267" t="n">
        <v>250</v>
      </c>
      <c r="AX249" s="267" t="n">
        <v>152</v>
      </c>
      <c r="AY249" s="267" t="n">
        <v>156</v>
      </c>
      <c r="AZ249" s="267" t="n">
        <v>173</v>
      </c>
      <c r="BA249" s="267" t="n">
        <v>173</v>
      </c>
      <c r="BB249" s="267" t="n">
        <v>213</v>
      </c>
      <c r="BC249" s="302" t="n">
        <v>253</v>
      </c>
      <c r="BD249" s="269">
        <f>BC249</f>
        <v/>
      </c>
      <c r="BE249" s="269" t="n"/>
      <c r="BF249" s="269" t="n"/>
      <c r="BG249" s="313">
        <f>(BD249*AL249)*1.03</f>
        <v/>
      </c>
      <c r="BH249" s="236" t="n"/>
      <c r="BI249" s="241" t="inlineStr">
        <is>
          <t>x</t>
        </is>
      </c>
      <c r="BJ249" s="236" t="n"/>
      <c r="BK249" s="241" t="n"/>
      <c r="BL249" s="236" t="n"/>
      <c r="BM249" s="313">
        <f>(BN249*AL249)*1.03</f>
        <v/>
      </c>
      <c r="BN249" s="236">
        <f>BO249+BQ249</f>
        <v/>
      </c>
      <c r="BO249" s="236" t="n">
        <v>253</v>
      </c>
      <c r="BP249" s="15" t="n"/>
      <c r="BQ249" s="15" t="n"/>
      <c r="BR249" s="15" t="n"/>
      <c r="BS249" s="15" t="n"/>
      <c r="BT249" s="15" t="n"/>
      <c r="BU249" s="236" t="n"/>
      <c r="BV249" s="241" t="n"/>
    </row>
    <row customFormat="1" customHeight="1" ht="15" r="250" s="15">
      <c r="A250" s="321" t="n"/>
      <c r="B250" s="250" t="inlineStr">
        <is>
          <t>K170707050</t>
        </is>
      </c>
      <c r="C250" s="314" t="inlineStr">
        <is>
          <t>K170107032</t>
        </is>
      </c>
      <c r="D250" s="250" t="n"/>
      <c r="E250" s="300" t="e">
        <v>#N/A</v>
      </c>
      <c r="F250" s="300" t="e">
        <v>#N/A</v>
      </c>
      <c r="G250" s="300" t="e">
        <v>#N/A</v>
      </c>
      <c r="H250" s="300" t="e">
        <v>#N/A</v>
      </c>
      <c r="I250" s="300" t="e">
        <v>#N/A</v>
      </c>
      <c r="J250" s="300" t="e">
        <v>#N/A</v>
      </c>
      <c r="K250" s="230" t="n">
        <v>2020501600</v>
      </c>
      <c r="L250" s="250" t="n">
        <v>2020501600</v>
      </c>
      <c r="M250" s="230" t="n">
        <v>2020501600</v>
      </c>
      <c r="N250" s="230" t="n">
        <v>2020501600</v>
      </c>
      <c r="O250" s="230" t="n">
        <v>2020501600</v>
      </c>
      <c r="P250" s="230" t="n">
        <v>2020501600</v>
      </c>
      <c r="Q250" s="230" t="n">
        <v>2020501600</v>
      </c>
      <c r="R250" s="230" t="n">
        <v>2020501600</v>
      </c>
      <c r="S250" s="230" t="n">
        <v>2020501600</v>
      </c>
      <c r="T250" s="230" t="n">
        <v>2020501600</v>
      </c>
      <c r="U250" s="237" t="inlineStr">
        <is>
          <t>SB</t>
        </is>
      </c>
      <c r="V250" s="237" t="inlineStr">
        <is>
          <t>C/O AW16</t>
        </is>
      </c>
      <c r="W250" s="228" t="inlineStr">
        <is>
          <t>JULIANA</t>
        </is>
      </c>
      <c r="X250" s="228" t="inlineStr">
        <is>
          <t>BLUE BLACK</t>
        </is>
      </c>
      <c r="Y250" s="248" t="inlineStr">
        <is>
          <t>TEXTIL SANTANDERINA</t>
        </is>
      </c>
      <c r="Z250" s="248" t="inlineStr">
        <is>
          <t>11166 BLUE BLACK (COLOUR 901)</t>
        </is>
      </c>
      <c r="AA250" s="248" t="n"/>
      <c r="AB250" s="226" t="inlineStr">
        <is>
          <t>ROYAL CORE</t>
        </is>
      </c>
      <c r="AC250" s="228" t="inlineStr">
        <is>
          <t>Core</t>
        </is>
      </c>
      <c r="AD250" s="228" t="inlineStr">
        <is>
          <t>WOVEN DRESS</t>
        </is>
      </c>
      <c r="AE250" s="238" t="inlineStr">
        <is>
          <t>WOMEN</t>
        </is>
      </c>
      <c r="AF250" s="239" t="inlineStr">
        <is>
          <t>EDWARD JEANS</t>
        </is>
      </c>
      <c r="AG250" s="239" t="inlineStr">
        <is>
          <t>ALEXANDROS</t>
        </is>
      </c>
      <c r="AH250" s="306" t="inlineStr">
        <is>
          <t>Vendor</t>
        </is>
      </c>
      <c r="AI250" s="229" t="n">
        <v>4.1</v>
      </c>
      <c r="AJ250" s="257" t="inlineStr">
        <is>
          <t>STOCK</t>
        </is>
      </c>
      <c r="AK250" s="240" t="inlineStr">
        <is>
          <t>STOCK</t>
        </is>
      </c>
      <c r="AL250" s="226" t="n">
        <v>1.5</v>
      </c>
      <c r="AM250" s="267" t="n">
        <v>82</v>
      </c>
      <c r="AN250" s="277" t="n">
        <v>500</v>
      </c>
      <c r="AO250" s="267" t="n">
        <v>90</v>
      </c>
      <c r="AP250" s="277" t="n">
        <v>500</v>
      </c>
      <c r="AQ250" s="267" t="n">
        <v>94</v>
      </c>
      <c r="AR250" s="267" t="n">
        <v>94</v>
      </c>
      <c r="AS250" s="267" t="n">
        <v>94</v>
      </c>
      <c r="AT250" s="267" t="n">
        <v>153</v>
      </c>
      <c r="AU250" s="277" t="n">
        <v>500</v>
      </c>
      <c r="AV250" s="267" t="n">
        <v>161</v>
      </c>
      <c r="AW250" s="267" t="n">
        <v>500</v>
      </c>
      <c r="AX250" s="267" t="n">
        <v>179</v>
      </c>
      <c r="AY250" s="267" t="n">
        <v>187</v>
      </c>
      <c r="AZ250" s="267" t="n">
        <v>219</v>
      </c>
      <c r="BA250" s="267" t="n">
        <v>219</v>
      </c>
      <c r="BB250" s="267" t="n">
        <v>278</v>
      </c>
      <c r="BC250" s="302" t="n">
        <v>478</v>
      </c>
      <c r="BD250" s="269">
        <f>BC250</f>
        <v/>
      </c>
      <c r="BE250" s="269" t="n">
        <v>22</v>
      </c>
      <c r="BF250" s="269" t="inlineStr">
        <is>
          <t>check stock</t>
        </is>
      </c>
      <c r="BG250" s="313">
        <f>(BD250*AL250)*1.03</f>
        <v/>
      </c>
      <c r="BH250" s="236" t="n"/>
      <c r="BI250" s="241" t="inlineStr">
        <is>
          <t>x</t>
        </is>
      </c>
      <c r="BJ250" s="236" t="n"/>
      <c r="BK250" s="241" t="n"/>
      <c r="BL250" s="236" t="n"/>
      <c r="BM250" s="313">
        <f>(BN250*AL250)*1.03</f>
        <v/>
      </c>
      <c r="BN250" s="236">
        <f>BO250+BQ250</f>
        <v/>
      </c>
      <c r="BO250" s="236" t="n">
        <v>456</v>
      </c>
      <c r="BP250" s="15" t="n"/>
      <c r="BQ250" s="15" t="n"/>
      <c r="BR250" s="15" t="n"/>
      <c r="BS250" s="15" t="n"/>
      <c r="BT250" s="15" t="n"/>
      <c r="BU250" s="236" t="n"/>
      <c r="BV250" s="241" t="n"/>
    </row>
    <row customFormat="1" customHeight="1" ht="15" r="251" s="15">
      <c r="A251" s="321" t="n"/>
      <c r="B251" s="250" t="inlineStr">
        <is>
          <t>K170700030</t>
        </is>
      </c>
      <c r="C251" s="314" t="inlineStr">
        <is>
          <t>K170100021</t>
        </is>
      </c>
      <c r="D251" s="250" t="n"/>
      <c r="E251" s="300" t="e">
        <v>#N/A</v>
      </c>
      <c r="F251" s="300" t="e">
        <v>#N/A</v>
      </c>
      <c r="G251" s="300" t="e">
        <v>#N/A</v>
      </c>
      <c r="H251" s="300" t="e">
        <v>#N/A</v>
      </c>
      <c r="I251" s="300" t="e">
        <v>#N/A</v>
      </c>
      <c r="J251" s="300" t="e">
        <v>#N/A</v>
      </c>
      <c r="K251" s="230" t="n">
        <v>2010800345</v>
      </c>
      <c r="L251" s="250" t="n">
        <v>2010800345</v>
      </c>
      <c r="M251" s="230" t="n">
        <v>2010800345</v>
      </c>
      <c r="N251" s="230" t="n">
        <v>2010800345</v>
      </c>
      <c r="O251" s="230" t="n">
        <v>2010800345</v>
      </c>
      <c r="P251" s="230" t="n">
        <v>2010800345</v>
      </c>
      <c r="Q251" s="230" t="n">
        <v>2010800345</v>
      </c>
      <c r="R251" s="230" t="n">
        <v>2010800345</v>
      </c>
      <c r="S251" s="230" t="n">
        <v>2010800345</v>
      </c>
      <c r="T251" s="230" t="n">
        <v>2010800345</v>
      </c>
      <c r="U251" s="237" t="inlineStr">
        <is>
          <t>MAW</t>
        </is>
      </c>
      <c r="V251" s="237" t="inlineStr">
        <is>
          <t>C/O AW16</t>
        </is>
      </c>
      <c r="W251" s="228" t="inlineStr">
        <is>
          <t>STEPHANIE</t>
        </is>
      </c>
      <c r="X251" s="228" t="inlineStr">
        <is>
          <t>BLUE BLACK</t>
        </is>
      </c>
      <c r="Y251" s="248" t="inlineStr">
        <is>
          <t>TEXTIL SANTANDERINA</t>
        </is>
      </c>
      <c r="Z251" s="248" t="inlineStr">
        <is>
          <t>11166 BLUE BLACK (COLOUR 901)</t>
        </is>
      </c>
      <c r="AA251" s="248" t="n"/>
      <c r="AB251" s="226" t="inlineStr">
        <is>
          <t>ROYAL CORE</t>
        </is>
      </c>
      <c r="AC251" s="228" t="inlineStr">
        <is>
          <t>Core</t>
        </is>
      </c>
      <c r="AD251" s="228" t="inlineStr">
        <is>
          <t>JUMPSUIT</t>
        </is>
      </c>
      <c r="AE251" s="238" t="inlineStr">
        <is>
          <t>WOMEN</t>
        </is>
      </c>
      <c r="AF251" s="239" t="inlineStr">
        <is>
          <t>EDWARD JEANS</t>
        </is>
      </c>
      <c r="AG251" s="239" t="inlineStr">
        <is>
          <t>ALEXANDROS</t>
        </is>
      </c>
      <c r="AH251" s="306" t="inlineStr">
        <is>
          <t>Vendor</t>
        </is>
      </c>
      <c r="AI251" s="229" t="n">
        <v>4.1</v>
      </c>
      <c r="AJ251" s="257" t="inlineStr">
        <is>
          <t>STOCK</t>
        </is>
      </c>
      <c r="AK251" s="240" t="inlineStr">
        <is>
          <t>STOCK</t>
        </is>
      </c>
      <c r="AL251" s="226" t="n">
        <v>3</v>
      </c>
      <c r="AM251" s="267" t="n">
        <v>83</v>
      </c>
      <c r="AN251" s="277" t="n">
        <v>500</v>
      </c>
      <c r="AO251" s="267" t="n">
        <v>90</v>
      </c>
      <c r="AP251" s="277" t="n">
        <v>500</v>
      </c>
      <c r="AQ251" s="267" t="n">
        <v>90</v>
      </c>
      <c r="AR251" s="267" t="n">
        <v>90</v>
      </c>
      <c r="AS251" s="267" t="n">
        <v>90</v>
      </c>
      <c r="AT251" s="267" t="n">
        <v>98</v>
      </c>
      <c r="AU251" s="277" t="n">
        <v>500</v>
      </c>
      <c r="AV251" s="267" t="n">
        <v>105</v>
      </c>
      <c r="AW251" s="267" t="n">
        <v>500</v>
      </c>
      <c r="AX251" s="267" t="n">
        <v>118</v>
      </c>
      <c r="AY251" s="267" t="n">
        <v>122</v>
      </c>
      <c r="AZ251" s="267" t="n">
        <v>149</v>
      </c>
      <c r="BA251" s="267" t="n">
        <v>149</v>
      </c>
      <c r="BB251" s="267" t="n">
        <v>177</v>
      </c>
      <c r="BC251" s="302" t="n">
        <v>427</v>
      </c>
      <c r="BD251" s="269">
        <f>BC251</f>
        <v/>
      </c>
      <c r="BE251" s="269" t="n">
        <v>114</v>
      </c>
      <c r="BF251" s="269" t="inlineStr">
        <is>
          <t>check stock</t>
        </is>
      </c>
      <c r="BG251" s="313">
        <f>(BD251*AL251)*1.03</f>
        <v/>
      </c>
      <c r="BH251" s="236" t="n"/>
      <c r="BI251" s="241" t="inlineStr">
        <is>
          <t>x</t>
        </is>
      </c>
      <c r="BJ251" s="236" t="n"/>
      <c r="BK251" s="241" t="n"/>
      <c r="BL251" s="236" t="n"/>
      <c r="BM251" s="313">
        <f>(BN251*AL251)*1.03</f>
        <v/>
      </c>
      <c r="BN251" s="236">
        <f>BO251+BQ251</f>
        <v/>
      </c>
      <c r="BO251" s="236" t="n">
        <v>313</v>
      </c>
      <c r="BP251" s="15" t="n"/>
      <c r="BQ251" s="15" t="n"/>
      <c r="BR251" s="15" t="n"/>
      <c r="BS251" s="15" t="n"/>
      <c r="BT251" s="15" t="n"/>
      <c r="BU251" s="236" t="n"/>
      <c r="BV251" s="241" t="n"/>
    </row>
    <row customFormat="1" customHeight="1" ht="15" r="252" s="15">
      <c r="A252" s="321" t="n"/>
      <c r="B252" s="250" t="inlineStr">
        <is>
          <t>K170700031</t>
        </is>
      </c>
      <c r="C252" s="250" t="inlineStr">
        <is>
          <t>K170700031</t>
        </is>
      </c>
      <c r="D252" s="250" t="n"/>
      <c r="E252" s="250" t="inlineStr">
        <is>
          <t>K170700031</t>
        </is>
      </c>
      <c r="F252" s="250" t="inlineStr">
        <is>
          <t>K170700031</t>
        </is>
      </c>
      <c r="G252" s="250" t="inlineStr">
        <is>
          <t>K170700031</t>
        </is>
      </c>
      <c r="H252" s="250" t="inlineStr">
        <is>
          <t>K170700031</t>
        </is>
      </c>
      <c r="I252" s="250" t="inlineStr">
        <is>
          <t>K170700031</t>
        </is>
      </c>
      <c r="J252" s="250" t="inlineStr">
        <is>
          <t>K170700031</t>
        </is>
      </c>
      <c r="K252" s="230" t="n">
        <v>2010800353</v>
      </c>
      <c r="L252" s="250" t="n">
        <v>2010800353</v>
      </c>
      <c r="M252" s="230" t="n">
        <v>2010800353</v>
      </c>
      <c r="N252" s="230" t="n">
        <v>2010800353</v>
      </c>
      <c r="O252" s="230" t="n">
        <v>2010800353</v>
      </c>
      <c r="P252" s="230" t="n">
        <v>2010800353</v>
      </c>
      <c r="Q252" s="230" t="n">
        <v>2010800353</v>
      </c>
      <c r="R252" s="230" t="n">
        <v>2010800353</v>
      </c>
      <c r="S252" s="230" t="n">
        <v>2010800353</v>
      </c>
      <c r="T252" s="230" t="n">
        <v>2010800353</v>
      </c>
      <c r="U252" s="237" t="inlineStr">
        <is>
          <t>Zalando</t>
        </is>
      </c>
      <c r="V252" s="237" t="n"/>
      <c r="W252" s="228" t="inlineStr">
        <is>
          <t>STEPHANIE</t>
        </is>
      </c>
      <c r="X252" s="228" t="inlineStr">
        <is>
          <t>BLUE BLUE TENCEL</t>
        </is>
      </c>
      <c r="Y252" s="248" t="inlineStr">
        <is>
          <t>TEXTIL SANTANDERINA</t>
        </is>
      </c>
      <c r="Z252" s="248" t="inlineStr">
        <is>
          <t>12453 BLUEWORK (COLOUR 4897/43/152)</t>
        </is>
      </c>
      <c r="AA252" s="248" t="n"/>
      <c r="AB252" s="226" t="inlineStr">
        <is>
          <t>-</t>
        </is>
      </c>
      <c r="AC252" s="228" t="n">
        <v>1</v>
      </c>
      <c r="AD252" s="228" t="inlineStr">
        <is>
          <t>JUMPSUIT</t>
        </is>
      </c>
      <c r="AE252" s="238" t="inlineStr">
        <is>
          <t>WOMEN</t>
        </is>
      </c>
      <c r="AF252" s="239" t="inlineStr">
        <is>
          <t>EDWARD JEANS</t>
        </is>
      </c>
      <c r="AG252" s="239" t="inlineStr">
        <is>
          <t>ALEXANDROS</t>
        </is>
      </c>
      <c r="AH252" s="306" t="inlineStr">
        <is>
          <t>Vendor</t>
        </is>
      </c>
      <c r="AI252" s="229" t="n">
        <v>4.95</v>
      </c>
      <c r="AJ252" s="257" t="n"/>
      <c r="AK252" s="240" t="inlineStr">
        <is>
          <t>STOCK</t>
        </is>
      </c>
      <c r="AL252" s="226" t="n">
        <v>3</v>
      </c>
      <c r="AM252" s="267" t="n">
        <v>40</v>
      </c>
      <c r="AN252" s="277" t="n">
        <v>300</v>
      </c>
      <c r="AO252" s="267" t="n">
        <v>65</v>
      </c>
      <c r="AP252" s="277" t="n">
        <v>300</v>
      </c>
      <c r="AQ252" s="267" t="n">
        <v>69</v>
      </c>
      <c r="AR252" s="267" t="n">
        <v>69</v>
      </c>
      <c r="AS252" s="267" t="n">
        <v>69</v>
      </c>
      <c r="AT252" s="267" t="n">
        <v>69</v>
      </c>
      <c r="AU252" s="277" t="n">
        <v>200</v>
      </c>
      <c r="AV252" s="267" t="n">
        <v>69</v>
      </c>
      <c r="AW252" s="267" t="n">
        <v>200</v>
      </c>
      <c r="AX252" s="267" t="n">
        <v>87</v>
      </c>
      <c r="AY252" s="267" t="n">
        <v>87</v>
      </c>
      <c r="AZ252" s="267" t="n">
        <v>101</v>
      </c>
      <c r="BA252" s="267" t="n">
        <v>101</v>
      </c>
      <c r="BB252" s="267" t="n">
        <v>157</v>
      </c>
      <c r="BC252" s="302" t="n">
        <v>357</v>
      </c>
      <c r="BD252" s="269">
        <f>BC252</f>
        <v/>
      </c>
      <c r="BE252" s="269" t="n"/>
      <c r="BF252" s="269" t="n"/>
      <c r="BG252" s="313">
        <f>(BD252*AL252)*1.03</f>
        <v/>
      </c>
      <c r="BH252" s="236" t="n"/>
      <c r="BI252" s="241" t="inlineStr">
        <is>
          <t>x</t>
        </is>
      </c>
      <c r="BJ252" s="236" t="n"/>
      <c r="BK252" s="241" t="n"/>
      <c r="BL252" s="319" t="inlineStr">
        <is>
          <t>IMP ZALANDO MID JUNE</t>
        </is>
      </c>
      <c r="BM252" s="313">
        <f>(BN252*AL252)*1.03</f>
        <v/>
      </c>
      <c r="BN252" s="236">
        <f>BO252+BQ252</f>
        <v/>
      </c>
      <c r="BO252" s="236" t="n">
        <v>391</v>
      </c>
      <c r="BP252" s="15" t="n"/>
      <c r="BQ252" s="15" t="n"/>
      <c r="BR252" s="15" t="n"/>
      <c r="BS252" s="15" t="n"/>
      <c r="BT252" s="15" t="n"/>
      <c r="BU252" s="236" t="n"/>
      <c r="BV252" s="241" t="n"/>
    </row>
    <row customFormat="1" customHeight="1" ht="15" r="253" s="15">
      <c r="A253" s="321" t="n"/>
      <c r="B253" s="250" t="inlineStr">
        <is>
          <t>K999953012</t>
        </is>
      </c>
      <c r="C253" s="314" t="inlineStr">
        <is>
          <t>K170153022</t>
        </is>
      </c>
      <c r="D253" s="250" t="n"/>
      <c r="E253" s="300" t="e">
        <v>#N/A</v>
      </c>
      <c r="F253" s="300" t="e">
        <v>#N/A</v>
      </c>
      <c r="G253" s="300" t="e">
        <v>#N/A</v>
      </c>
      <c r="H253" s="300" t="e">
        <v>#N/A</v>
      </c>
      <c r="I253" s="300" t="e">
        <v>#N/A</v>
      </c>
      <c r="J253" s="300" t="e">
        <v>#N/A</v>
      </c>
      <c r="K253" s="230" t="n">
        <v>1090102996</v>
      </c>
      <c r="L253" s="250" t="n">
        <v>1090102996</v>
      </c>
      <c r="M253" s="230" t="n">
        <v>1090102996</v>
      </c>
      <c r="N253" s="230" t="n">
        <v>1090102996</v>
      </c>
      <c r="O253" s="230" t="n">
        <v>1090102996</v>
      </c>
      <c r="P253" s="230" t="n">
        <v>1090102996</v>
      </c>
      <c r="Q253" s="301" t="e">
        <v>#N/A</v>
      </c>
      <c r="R253" s="301" t="e">
        <v>#N/A</v>
      </c>
      <c r="S253" s="301" t="e">
        <v>#N/A</v>
      </c>
      <c r="T253" s="230" t="n">
        <v>1090102996</v>
      </c>
      <c r="U253" s="237" t="n"/>
      <c r="V253" s="237" t="inlineStr">
        <is>
          <t>C/O AW16</t>
        </is>
      </c>
      <c r="W253" s="228" t="inlineStr">
        <is>
          <t>ENDA</t>
        </is>
      </c>
      <c r="X253" s="228" t="inlineStr">
        <is>
          <t xml:space="preserve">BLACK OXFORD </t>
        </is>
      </c>
      <c r="Y253" s="250" t="inlineStr">
        <is>
          <t>VILHARINHO</t>
        </is>
      </c>
      <c r="Z253" s="250" t="inlineStr">
        <is>
          <t>3268/0001(1650/0001 with organic cotton)</t>
        </is>
      </c>
      <c r="AA253" s="248" t="n">
        <v>1650</v>
      </c>
      <c r="AB253" s="226" t="inlineStr">
        <is>
          <t>ROYAL CORE</t>
        </is>
      </c>
      <c r="AC253" s="228" t="inlineStr">
        <is>
          <t>Core</t>
        </is>
      </c>
      <c r="AD253" s="228" t="inlineStr">
        <is>
          <t>SHIRT</t>
        </is>
      </c>
      <c r="AE253" s="238" t="inlineStr">
        <is>
          <t>MEN</t>
        </is>
      </c>
      <c r="AF253" s="239" t="inlineStr">
        <is>
          <t>NETO &amp; SILVA</t>
        </is>
      </c>
      <c r="AG253" s="239" t="inlineStr">
        <is>
          <t>PARLAVE, LDA.</t>
        </is>
      </c>
      <c r="AH253" s="306" t="inlineStr">
        <is>
          <t>Vendor</t>
        </is>
      </c>
      <c r="AI253" s="229" t="inlineStr">
        <is>
          <t>€ 3.50</t>
        </is>
      </c>
      <c r="AJ253" s="257" t="n">
        <v>300</v>
      </c>
      <c r="AK253" s="240" t="inlineStr">
        <is>
          <t>6W</t>
        </is>
      </c>
      <c r="AL253" s="226" t="n">
        <v>1.5</v>
      </c>
      <c r="AM253" s="267" t="n"/>
      <c r="AN253" s="277" t="inlineStr">
        <is>
          <t>wait</t>
        </is>
      </c>
      <c r="AO253" s="267" t="n"/>
      <c r="AP253" s="277" t="inlineStr">
        <is>
          <t>check stock</t>
        </is>
      </c>
      <c r="AQ253" s="267" t="n"/>
      <c r="AR253" s="267" t="n"/>
      <c r="AS253" s="267" t="n">
        <v>0</v>
      </c>
      <c r="AT253" s="267" t="n">
        <v>0</v>
      </c>
      <c r="AU253" s="277" t="inlineStr">
        <is>
          <t>stock</t>
        </is>
      </c>
      <c r="AV253" s="267" t="n">
        <v>0</v>
      </c>
      <c r="AW253" s="267" t="inlineStr">
        <is>
          <t>stock</t>
        </is>
      </c>
      <c r="AX253" s="267" t="n">
        <v>0</v>
      </c>
      <c r="AY253" s="267" t="n">
        <v>7</v>
      </c>
      <c r="AZ253" s="267" t="n">
        <v>7</v>
      </c>
      <c r="BA253" s="267" t="n">
        <v>7</v>
      </c>
      <c r="BB253" s="267" t="n">
        <v>7</v>
      </c>
      <c r="BC253" s="302" t="n">
        <v>7</v>
      </c>
      <c r="BD253" s="269" t="n">
        <v>0</v>
      </c>
      <c r="BE253" s="269" t="n">
        <v>54</v>
      </c>
      <c r="BF253" s="269" t="inlineStr">
        <is>
          <t>check stock</t>
        </is>
      </c>
      <c r="BG253" s="313">
        <f>(BD253*AL253)*1.03</f>
        <v/>
      </c>
      <c r="BH253" s="236" t="n"/>
      <c r="BI253" s="241" t="inlineStr">
        <is>
          <t>x</t>
        </is>
      </c>
      <c r="BJ253" s="236" t="n"/>
      <c r="BK253" s="241" t="n"/>
      <c r="BL253" s="236" t="n"/>
      <c r="BM253" s="313">
        <f>(BN253*AL253)*1.03</f>
        <v/>
      </c>
      <c r="BN253" s="236">
        <f>BO253+BQ253</f>
        <v/>
      </c>
      <c r="BO253" s="236" t="n">
        <v>0</v>
      </c>
      <c r="BP253" s="15" t="n"/>
      <c r="BQ253" s="15" t="n"/>
      <c r="BR253" s="15" t="n"/>
      <c r="BS253" s="15" t="n"/>
      <c r="BT253" s="15" t="n"/>
      <c r="BU253" s="236" t="n"/>
      <c r="BV253" s="241" t="n"/>
    </row>
    <row customFormat="1" customHeight="1" ht="15" r="254" s="15">
      <c r="A254" s="321" t="n"/>
      <c r="B254" s="250" t="inlineStr">
        <is>
          <t>K999953011</t>
        </is>
      </c>
      <c r="C254" s="314" t="inlineStr">
        <is>
          <t>K170153021</t>
        </is>
      </c>
      <c r="D254" s="250" t="n"/>
      <c r="E254" s="300" t="e">
        <v>#N/A</v>
      </c>
      <c r="F254" s="300" t="e">
        <v>#N/A</v>
      </c>
      <c r="G254" s="300" t="e">
        <v>#N/A</v>
      </c>
      <c r="H254" s="300" t="e">
        <v>#N/A</v>
      </c>
      <c r="I254" s="300" t="e">
        <v>#N/A</v>
      </c>
      <c r="J254" s="300" t="e">
        <v>#N/A</v>
      </c>
      <c r="K254" s="230" t="n">
        <v>1090102995</v>
      </c>
      <c r="L254" s="250" t="n">
        <v>1090102995</v>
      </c>
      <c r="M254" s="230" t="n">
        <v>1090102995</v>
      </c>
      <c r="N254" s="230" t="n">
        <v>1090102995</v>
      </c>
      <c r="O254" s="230" t="n">
        <v>1090102995</v>
      </c>
      <c r="P254" s="230" t="n">
        <v>1090102995</v>
      </c>
      <c r="Q254" s="230" t="n">
        <v>1090102995</v>
      </c>
      <c r="R254" s="230" t="n">
        <v>1090102995</v>
      </c>
      <c r="S254" s="230" t="n">
        <v>1090102995</v>
      </c>
      <c r="T254" s="230" t="n">
        <v>1090102995</v>
      </c>
      <c r="U254" s="237" t="inlineStr">
        <is>
          <t>MAW</t>
        </is>
      </c>
      <c r="V254" s="237" t="inlineStr">
        <is>
          <t>C/O AW16</t>
        </is>
      </c>
      <c r="W254" s="228" t="inlineStr">
        <is>
          <t>ENDA</t>
        </is>
      </c>
      <c r="X254" s="228" t="inlineStr">
        <is>
          <t xml:space="preserve">WHITE OXFORD </t>
        </is>
      </c>
      <c r="Y254" s="250" t="inlineStr">
        <is>
          <t>VILHARINHO</t>
        </is>
      </c>
      <c r="Z254" s="250" t="inlineStr">
        <is>
          <t>3268/0001(1650/0001 with organic cotton)</t>
        </is>
      </c>
      <c r="AA254" s="250" t="n">
        <v>1650</v>
      </c>
      <c r="AB254" s="226" t="inlineStr">
        <is>
          <t>ROYAL CORE</t>
        </is>
      </c>
      <c r="AC254" s="228" t="inlineStr">
        <is>
          <t>Core</t>
        </is>
      </c>
      <c r="AD254" s="228" t="inlineStr">
        <is>
          <t>SHIRT</t>
        </is>
      </c>
      <c r="AE254" s="238" t="inlineStr">
        <is>
          <t>MEN</t>
        </is>
      </c>
      <c r="AF254" s="239" t="inlineStr">
        <is>
          <t>NETO &amp; SILVA</t>
        </is>
      </c>
      <c r="AG254" s="239" t="inlineStr">
        <is>
          <t>PARLAVE, LDA.</t>
        </is>
      </c>
      <c r="AH254" s="306" t="inlineStr">
        <is>
          <t>Vendor</t>
        </is>
      </c>
      <c r="AI254" s="229" t="inlineStr">
        <is>
          <t>€ 3.50</t>
        </is>
      </c>
      <c r="AJ254" s="257" t="n">
        <v>300</v>
      </c>
      <c r="AK254" s="240" t="inlineStr">
        <is>
          <t>6W</t>
        </is>
      </c>
      <c r="AL254" s="226" t="n">
        <v>1.5</v>
      </c>
      <c r="AM254" s="267" t="n">
        <v>12</v>
      </c>
      <c r="AN254" s="277" t="inlineStr">
        <is>
          <t>wait</t>
        </is>
      </c>
      <c r="AO254" s="267" t="n">
        <v>12</v>
      </c>
      <c r="AP254" s="277" t="inlineStr">
        <is>
          <t>check stock</t>
        </is>
      </c>
      <c r="AQ254" s="267" t="n">
        <v>12</v>
      </c>
      <c r="AR254" s="267" t="n">
        <v>12</v>
      </c>
      <c r="AS254" s="267" t="n">
        <v>12</v>
      </c>
      <c r="AT254" s="267" t="n">
        <v>12</v>
      </c>
      <c r="AU254" s="277" t="inlineStr">
        <is>
          <t>stock</t>
        </is>
      </c>
      <c r="AV254" s="267" t="n">
        <v>12</v>
      </c>
      <c r="AW254" s="267" t="inlineStr">
        <is>
          <t>stock</t>
        </is>
      </c>
      <c r="AX254" s="267" t="n">
        <v>12</v>
      </c>
      <c r="AY254" s="267" t="n">
        <v>12</v>
      </c>
      <c r="AZ254" s="267" t="n">
        <v>12</v>
      </c>
      <c r="BA254" s="267" t="n">
        <v>12</v>
      </c>
      <c r="BB254" s="267" t="n">
        <v>22</v>
      </c>
      <c r="BC254" s="302" t="n">
        <v>22</v>
      </c>
      <c r="BD254" s="269" t="n">
        <v>0</v>
      </c>
      <c r="BE254" s="269" t="n">
        <v>70</v>
      </c>
      <c r="BF254" s="269" t="inlineStr">
        <is>
          <t>check stock</t>
        </is>
      </c>
      <c r="BG254" s="313">
        <f>(BD254*AL254)*1.03</f>
        <v/>
      </c>
      <c r="BH254" s="236" t="n"/>
      <c r="BI254" s="241" t="inlineStr">
        <is>
          <t>x</t>
        </is>
      </c>
      <c r="BJ254" s="236" t="n"/>
      <c r="BK254" s="241" t="n"/>
      <c r="BL254" s="236" t="n"/>
      <c r="BM254" s="313">
        <f>(BN254*AL254)*1.03</f>
        <v/>
      </c>
      <c r="BN254" s="236">
        <f>BO254+BQ254</f>
        <v/>
      </c>
      <c r="BO254" s="236" t="n">
        <v>0</v>
      </c>
      <c r="BP254" s="15" t="n"/>
      <c r="BQ254" s="15" t="n"/>
      <c r="BR254" s="15" t="n"/>
      <c r="BS254" s="15" t="n"/>
      <c r="BT254" s="15" t="n"/>
      <c r="BU254" s="236" t="n"/>
      <c r="BV254" s="241" t="n"/>
    </row>
    <row customFormat="1" customHeight="1" ht="15" r="255" s="15">
      <c r="A255" s="321" t="n"/>
      <c r="B255" s="250" t="inlineStr">
        <is>
          <t>K170755011</t>
        </is>
      </c>
      <c r="C255" s="250" t="inlineStr">
        <is>
          <t>K170755011</t>
        </is>
      </c>
      <c r="D255" s="250" t="n"/>
      <c r="E255" s="250" t="inlineStr">
        <is>
          <t>K170755011</t>
        </is>
      </c>
      <c r="F255" s="250" t="inlineStr">
        <is>
          <t>K170755011</t>
        </is>
      </c>
      <c r="G255" s="250" t="inlineStr">
        <is>
          <t>K170755011</t>
        </is>
      </c>
      <c r="H255" s="250" t="inlineStr">
        <is>
          <t>K170755011</t>
        </is>
      </c>
      <c r="I255" s="250" t="inlineStr">
        <is>
          <t>K170755011</t>
        </is>
      </c>
      <c r="J255" s="250" t="inlineStr">
        <is>
          <t>K170755011</t>
        </is>
      </c>
      <c r="K255" s="230" t="n">
        <v>1040102256</v>
      </c>
      <c r="L255" s="250" t="n">
        <v>1040102256</v>
      </c>
      <c r="M255" s="230" t="n">
        <v>1040102256</v>
      </c>
      <c r="N255" s="230" t="n">
        <v>1040102256</v>
      </c>
      <c r="O255" s="230" t="n">
        <v>1040102256</v>
      </c>
      <c r="P255" s="230" t="n">
        <v>1040102256</v>
      </c>
      <c r="Q255" s="230" t="n">
        <v>1040102256</v>
      </c>
      <c r="R255" s="230" t="n">
        <v>1040102256</v>
      </c>
      <c r="S255" s="230" t="n">
        <v>1040102256</v>
      </c>
      <c r="T255" s="230" t="n">
        <v>1040102256</v>
      </c>
      <c r="U255" s="237" t="n"/>
      <c r="V255" s="237" t="n"/>
      <c r="W255" s="228" t="inlineStr">
        <is>
          <t>BALDWIN</t>
        </is>
      </c>
      <c r="X255" s="228" t="inlineStr">
        <is>
          <t>CHILI PEPPER</t>
        </is>
      </c>
      <c r="Y255" s="250" t="inlineStr">
        <is>
          <t>YARNTEX</t>
        </is>
      </c>
      <c r="Z255" s="250" t="inlineStr">
        <is>
          <t>CODE NP1 - GMD SWEAT</t>
        </is>
      </c>
      <c r="AA255" s="248" t="n"/>
      <c r="AB255" s="226" t="inlineStr">
        <is>
          <t>-</t>
        </is>
      </c>
      <c r="AC255" s="228" t="n">
        <v>1</v>
      </c>
      <c r="AD255" s="228" t="inlineStr">
        <is>
          <t>SWEAT</t>
        </is>
      </c>
      <c r="AE255" s="238" t="inlineStr">
        <is>
          <t>MEN</t>
        </is>
      </c>
      <c r="AF255" s="239" t="inlineStr">
        <is>
          <t>NEW POWER</t>
        </is>
      </c>
      <c r="AG255" s="239" t="inlineStr">
        <is>
          <t>ALEXANDROS</t>
        </is>
      </c>
      <c r="AH255" s="306" t="inlineStr">
        <is>
          <t>Vendor</t>
        </is>
      </c>
      <c r="AI255" s="229" t="n"/>
      <c r="AJ255" s="257" t="n">
        <v>350</v>
      </c>
      <c r="AK255" s="240" t="inlineStr">
        <is>
          <t>6W</t>
        </is>
      </c>
      <c r="AL255" s="226" t="n"/>
      <c r="AM255" s="267" t="n">
        <v>6</v>
      </c>
      <c r="AN255" s="277" t="inlineStr">
        <is>
          <t>wait</t>
        </is>
      </c>
      <c r="AO255" s="267" t="n">
        <v>10</v>
      </c>
      <c r="AP255" s="277" t="inlineStr">
        <is>
          <t>wait</t>
        </is>
      </c>
      <c r="AQ255" s="267" t="n">
        <v>13</v>
      </c>
      <c r="AR255" s="267" t="n">
        <v>13</v>
      </c>
      <c r="AS255" s="267" t="n">
        <v>13</v>
      </c>
      <c r="AT255" s="267" t="n">
        <v>20</v>
      </c>
      <c r="AU255" s="277" t="n">
        <v>100</v>
      </c>
      <c r="AV255" s="267" t="n">
        <v>51</v>
      </c>
      <c r="AW255" s="267" t="n">
        <v>150</v>
      </c>
      <c r="AX255" s="267" t="n">
        <v>65</v>
      </c>
      <c r="AY255" s="267" t="n">
        <v>75</v>
      </c>
      <c r="AZ255" s="267" t="n">
        <v>85</v>
      </c>
      <c r="BA255" s="267" t="n">
        <v>85</v>
      </c>
      <c r="BB255" s="267" t="n">
        <v>111</v>
      </c>
      <c r="BC255" s="302" t="n">
        <v>141</v>
      </c>
      <c r="BD255" s="269">
        <f>BC255</f>
        <v/>
      </c>
      <c r="BE255" s="269" t="n"/>
      <c r="BF255" s="269" t="n"/>
      <c r="BG255" s="313">
        <f>(BD255*AL255)*1.03</f>
        <v/>
      </c>
      <c r="BH255" s="236" t="n"/>
      <c r="BI255" s="241" t="inlineStr">
        <is>
          <t>x</t>
        </is>
      </c>
      <c r="BJ255" s="236" t="n"/>
      <c r="BK255" s="241" t="n"/>
      <c r="BL255" s="236" t="n"/>
      <c r="BM255" s="313">
        <f>(BN255*AL255)*1.03</f>
        <v/>
      </c>
      <c r="BN255" s="236">
        <f>BO255+BQ255</f>
        <v/>
      </c>
      <c r="BO255" s="236" t="n">
        <v>142</v>
      </c>
      <c r="BP255" s="15" t="n"/>
      <c r="BQ255" s="15" t="n"/>
      <c r="BR255" s="15" t="n"/>
      <c r="BS255" s="15" t="n"/>
      <c r="BT255" s="15" t="n"/>
      <c r="BU255" s="236" t="n"/>
      <c r="BV255" s="241" t="n"/>
    </row>
    <row customFormat="1" customHeight="1" ht="15" r="256" s="15">
      <c r="A256" s="321" t="n"/>
      <c r="B256" s="223" t="inlineStr">
        <is>
          <t>K170755010</t>
        </is>
      </c>
      <c r="C256" s="250" t="inlineStr">
        <is>
          <t>K170755010</t>
        </is>
      </c>
      <c r="D256" s="223" t="n"/>
      <c r="E256" s="250" t="inlineStr">
        <is>
          <t>K170755010</t>
        </is>
      </c>
      <c r="F256" s="250" t="inlineStr">
        <is>
          <t>K170755010</t>
        </is>
      </c>
      <c r="G256" s="250" t="inlineStr">
        <is>
          <t>K170755010</t>
        </is>
      </c>
      <c r="H256" s="250" t="inlineStr">
        <is>
          <t>K170755010</t>
        </is>
      </c>
      <c r="I256" s="250" t="inlineStr">
        <is>
          <t>K170755010</t>
        </is>
      </c>
      <c r="J256" s="300" t="e">
        <v>#N/A</v>
      </c>
      <c r="K256" s="230" t="n">
        <v>1040102255</v>
      </c>
      <c r="L256" s="250" t="n">
        <v>1040102255</v>
      </c>
      <c r="M256" s="230" t="n">
        <v>1040102255</v>
      </c>
      <c r="N256" s="230" t="n">
        <v>1040102255</v>
      </c>
      <c r="O256" s="230" t="n">
        <v>1040102255</v>
      </c>
      <c r="P256" s="230" t="n">
        <v>1040102255</v>
      </c>
      <c r="Q256" s="230" t="n">
        <v>1040102255</v>
      </c>
      <c r="R256" s="230" t="n">
        <v>1040102255</v>
      </c>
      <c r="S256" s="301" t="e">
        <v>#N/A</v>
      </c>
      <c r="T256" s="230" t="n">
        <v>1040102255</v>
      </c>
      <c r="U256" s="237" t="n"/>
      <c r="V256" s="237" t="n"/>
      <c r="W256" s="237" t="inlineStr">
        <is>
          <t>BALDWIN</t>
        </is>
      </c>
      <c r="X256" s="237" t="inlineStr">
        <is>
          <t>OCRE</t>
        </is>
      </c>
      <c r="Y256" s="250" t="inlineStr">
        <is>
          <t>YARNTEX</t>
        </is>
      </c>
      <c r="Z256" s="250" t="inlineStr">
        <is>
          <t>CODE NP1 - GMD SWEAT</t>
        </is>
      </c>
      <c r="AA256" s="248" t="n"/>
      <c r="AB256" s="247" t="inlineStr">
        <is>
          <t>-</t>
        </is>
      </c>
      <c r="AC256" s="228" t="n">
        <v>1</v>
      </c>
      <c r="AD256" s="237" t="inlineStr">
        <is>
          <t>SWEAT</t>
        </is>
      </c>
      <c r="AE256" s="238" t="inlineStr">
        <is>
          <t>MEN</t>
        </is>
      </c>
      <c r="AF256" s="242" t="inlineStr">
        <is>
          <t>NEW POWER</t>
        </is>
      </c>
      <c r="AG256" s="242" t="inlineStr">
        <is>
          <t>ALEXANDROS</t>
        </is>
      </c>
      <c r="AH256" s="246" t="inlineStr">
        <is>
          <t>Vendor</t>
        </is>
      </c>
      <c r="AI256" s="229" t="n"/>
      <c r="AJ256" s="257" t="n">
        <v>350</v>
      </c>
      <c r="AK256" s="240" t="inlineStr">
        <is>
          <t>6W</t>
        </is>
      </c>
      <c r="AL256" s="226" t="n"/>
      <c r="AM256" s="267" t="n"/>
      <c r="AN256" s="277" t="inlineStr">
        <is>
          <t>wait</t>
        </is>
      </c>
      <c r="AO256" s="267" t="n">
        <v>12</v>
      </c>
      <c r="AP256" s="277" t="inlineStr">
        <is>
          <t>wait</t>
        </is>
      </c>
      <c r="AQ256" s="267" t="n">
        <v>36</v>
      </c>
      <c r="AR256" s="267" t="n">
        <v>48</v>
      </c>
      <c r="AS256" s="267" t="n">
        <v>48</v>
      </c>
      <c r="AT256" s="267" t="n">
        <v>72</v>
      </c>
      <c r="AU256" s="277" t="n">
        <v>150</v>
      </c>
      <c r="AV256" s="267" t="n">
        <v>106</v>
      </c>
      <c r="AW256" s="267" t="n">
        <v>250</v>
      </c>
      <c r="AX256" s="267" t="n">
        <v>123</v>
      </c>
      <c r="AY256" s="267" t="n">
        <v>143</v>
      </c>
      <c r="AZ256" s="267" t="n">
        <v>161</v>
      </c>
      <c r="BA256" s="267" t="n">
        <v>161</v>
      </c>
      <c r="BB256" s="267" t="n">
        <v>189</v>
      </c>
      <c r="BC256" s="302" t="n">
        <v>219</v>
      </c>
      <c r="BD256" s="269">
        <f>BC256</f>
        <v/>
      </c>
      <c r="BE256" s="269" t="n"/>
      <c r="BF256" s="269" t="n"/>
      <c r="BG256" s="313">
        <f>(BD256*AL256)*1.03</f>
        <v/>
      </c>
      <c r="BH256" s="236" t="n"/>
      <c r="BI256" s="241" t="inlineStr">
        <is>
          <t>x</t>
        </is>
      </c>
      <c r="BJ256" s="236" t="n"/>
      <c r="BK256" s="236" t="n"/>
      <c r="BL256" s="236" t="n"/>
      <c r="BM256" s="313">
        <f>(BN256*AL256)*1.03</f>
        <v/>
      </c>
      <c r="BN256" s="236">
        <f>BO256+BQ256</f>
        <v/>
      </c>
      <c r="BO256" s="236" t="n">
        <v>221</v>
      </c>
      <c r="BP256" s="15" t="n"/>
      <c r="BQ256" s="15" t="n"/>
      <c r="BR256" s="15" t="n"/>
      <c r="BS256" s="15" t="n"/>
      <c r="BT256" s="15" t="n"/>
      <c r="BU256" s="236" t="n"/>
      <c r="BV256" s="236" t="n"/>
    </row>
    <row customFormat="1" customHeight="1" ht="15" r="257" s="15">
      <c r="A257" s="321" t="n"/>
      <c r="B257" s="250" t="inlineStr">
        <is>
          <t>K999999012</t>
        </is>
      </c>
      <c r="C257" s="250" t="inlineStr">
        <is>
          <t>K999999012</t>
        </is>
      </c>
      <c r="D257" s="250" t="n"/>
      <c r="E257" s="250" t="inlineStr">
        <is>
          <t>K999999012</t>
        </is>
      </c>
      <c r="F257" s="250" t="inlineStr">
        <is>
          <t>K999999012</t>
        </is>
      </c>
      <c r="G257" s="250" t="inlineStr">
        <is>
          <t>K999999012</t>
        </is>
      </c>
      <c r="H257" s="250" t="inlineStr">
        <is>
          <t>K999999012</t>
        </is>
      </c>
      <c r="I257" s="250" t="inlineStr">
        <is>
          <t>K999999012</t>
        </is>
      </c>
      <c r="J257" s="300" t="e">
        <v>#N/A</v>
      </c>
      <c r="K257" s="230" t="n">
        <v>5100300043</v>
      </c>
      <c r="L257" s="250" t="n">
        <v>5100300043</v>
      </c>
      <c r="M257" s="230" t="n">
        <v>5100300043</v>
      </c>
      <c r="N257" s="230" t="n">
        <v>5100300043</v>
      </c>
      <c r="O257" s="230" t="n">
        <v>5100300043</v>
      </c>
      <c r="P257" s="230" t="n">
        <v>5100300043</v>
      </c>
      <c r="Q257" s="230" t="n">
        <v>5100300043</v>
      </c>
      <c r="R257" s="230" t="n">
        <v>5100300043</v>
      </c>
      <c r="S257" s="301" t="e">
        <v>#N/A</v>
      </c>
      <c r="T257" s="230" t="n">
        <v>5100300043</v>
      </c>
      <c r="U257" s="237" t="n"/>
      <c r="V257" s="237" t="inlineStr">
        <is>
          <t>C/O SS17</t>
        </is>
      </c>
      <c r="W257" s="228" t="inlineStr">
        <is>
          <t>KOI BIG BELT</t>
        </is>
      </c>
      <c r="X257" s="228" t="inlineStr">
        <is>
          <t>BLACK</t>
        </is>
      </c>
      <c r="Y257" s="248" t="n"/>
      <c r="Z257" s="248" t="n"/>
      <c r="AA257" s="248" t="n"/>
      <c r="AB257" s="226" t="inlineStr">
        <is>
          <t>ROYAL CORE</t>
        </is>
      </c>
      <c r="AC257" s="228" t="inlineStr">
        <is>
          <t>Core</t>
        </is>
      </c>
      <c r="AD257" s="228" t="inlineStr">
        <is>
          <t>ACCESSORIES</t>
        </is>
      </c>
      <c r="AE257" s="238" t="inlineStr">
        <is>
          <t>UNISEX</t>
        </is>
      </c>
      <c r="AF257" s="239" t="inlineStr">
        <is>
          <t>ARTIE</t>
        </is>
      </c>
      <c r="AG257" s="239" t="n"/>
      <c r="AH257" s="306" t="inlineStr">
        <is>
          <t>Vendor</t>
        </is>
      </c>
      <c r="AI257" s="229" t="n"/>
      <c r="AJ257" s="257" t="n"/>
      <c r="AK257" s="240" t="n"/>
      <c r="AL257" s="226" t="inlineStr">
        <is>
          <t>-</t>
        </is>
      </c>
      <c r="AM257" s="267" t="n"/>
      <c r="AN257" s="277" t="inlineStr">
        <is>
          <t>wait</t>
        </is>
      </c>
      <c r="AO257" s="267" t="n"/>
      <c r="AP257" s="277" t="inlineStr">
        <is>
          <t>wait</t>
        </is>
      </c>
      <c r="AQ257" s="267" t="n">
        <v>9</v>
      </c>
      <c r="AR257" s="267" t="n">
        <v>9</v>
      </c>
      <c r="AS257" s="267" t="n">
        <v>9</v>
      </c>
      <c r="AT257" s="267" t="n">
        <v>19</v>
      </c>
      <c r="AU257" s="277" t="inlineStr">
        <is>
          <t>wait</t>
        </is>
      </c>
      <c r="AV257" s="267" t="n">
        <v>33</v>
      </c>
      <c r="AW257" s="267" t="n">
        <v>100</v>
      </c>
      <c r="AX257" s="267" t="n">
        <v>40</v>
      </c>
      <c r="AY257" s="267" t="n">
        <v>53</v>
      </c>
      <c r="AZ257" s="267" t="n">
        <v>68</v>
      </c>
      <c r="BA257" s="267" t="n">
        <v>72</v>
      </c>
      <c r="BB257" s="267" t="n">
        <v>84</v>
      </c>
      <c r="BC257" s="302" t="n">
        <v>124</v>
      </c>
      <c r="BD257" s="269">
        <f>BC257</f>
        <v/>
      </c>
      <c r="BE257" s="269" t="n">
        <v>30</v>
      </c>
      <c r="BF257" s="269" t="inlineStr">
        <is>
          <t>check stock</t>
        </is>
      </c>
      <c r="BG257" s="313">
        <f>(BD257*AL257)*1.03</f>
        <v/>
      </c>
      <c r="BH257" s="236" t="n"/>
      <c r="BI257" s="241" t="inlineStr">
        <is>
          <t>x</t>
        </is>
      </c>
      <c r="BJ257" s="236" t="n"/>
      <c r="BK257" s="241" t="n"/>
      <c r="BL257" s="236" t="n"/>
      <c r="BM257" s="313">
        <f>(BN257*AL257)*1.03</f>
        <v/>
      </c>
      <c r="BN257" s="236">
        <f>BO257+BQ257</f>
        <v/>
      </c>
      <c r="BO257" s="236" t="n">
        <v>124</v>
      </c>
      <c r="BP257" s="15" t="n"/>
      <c r="BQ257" s="15" t="n"/>
      <c r="BR257" s="15" t="n"/>
      <c r="BS257" s="15" t="n"/>
      <c r="BT257" s="15" t="n"/>
      <c r="BU257" s="236" t="n"/>
      <c r="BV257" s="241" t="n"/>
    </row>
    <row customFormat="1" customHeight="1" ht="15" r="258" s="15">
      <c r="A258" s="321" t="n"/>
      <c r="B258" s="250" t="inlineStr">
        <is>
          <t>K999999017</t>
        </is>
      </c>
      <c r="C258" s="250" t="inlineStr">
        <is>
          <t>K999999017</t>
        </is>
      </c>
      <c r="D258" s="250" t="n"/>
      <c r="E258" s="250" t="inlineStr">
        <is>
          <t>K999999017</t>
        </is>
      </c>
      <c r="F258" s="250" t="inlineStr">
        <is>
          <t>K999999017</t>
        </is>
      </c>
      <c r="G258" s="250" t="inlineStr">
        <is>
          <t>K999999017</t>
        </is>
      </c>
      <c r="H258" s="250" t="inlineStr">
        <is>
          <t>K999999017</t>
        </is>
      </c>
      <c r="I258" s="250" t="inlineStr">
        <is>
          <t>K999999017</t>
        </is>
      </c>
      <c r="J258" s="300" t="e">
        <v>#N/A</v>
      </c>
      <c r="K258" s="230" t="n">
        <v>5100300046</v>
      </c>
      <c r="L258" s="250" t="n">
        <v>5100300046</v>
      </c>
      <c r="M258" s="230" t="n">
        <v>5100300046</v>
      </c>
      <c r="N258" s="230" t="n">
        <v>5100300046</v>
      </c>
      <c r="O258" s="230" t="n">
        <v>5100300046</v>
      </c>
      <c r="P258" s="230" t="n">
        <v>5100300046</v>
      </c>
      <c r="Q258" s="230" t="n">
        <v>5100300046</v>
      </c>
      <c r="R258" s="230" t="n">
        <v>5100300046</v>
      </c>
      <c r="S258" s="301" t="e">
        <v>#N/A</v>
      </c>
      <c r="T258" s="230" t="n">
        <v>5100300046</v>
      </c>
      <c r="U258" s="237" t="n"/>
      <c r="V258" s="237" t="inlineStr">
        <is>
          <t>C/O SS17</t>
        </is>
      </c>
      <c r="W258" s="228" t="inlineStr">
        <is>
          <t>KOI SMALL BELT</t>
        </is>
      </c>
      <c r="X258" s="228" t="inlineStr">
        <is>
          <t>BLACK</t>
        </is>
      </c>
      <c r="Y258" s="248" t="n"/>
      <c r="Z258" s="250" t="n"/>
      <c r="AA258" s="248" t="n"/>
      <c r="AB258" s="226" t="inlineStr">
        <is>
          <t>ROYAL CORE</t>
        </is>
      </c>
      <c r="AC258" s="228" t="inlineStr">
        <is>
          <t>Core</t>
        </is>
      </c>
      <c r="AD258" s="228" t="inlineStr">
        <is>
          <t>ACCESSORIES</t>
        </is>
      </c>
      <c r="AE258" s="238" t="inlineStr">
        <is>
          <t>UNISEX</t>
        </is>
      </c>
      <c r="AF258" s="239" t="inlineStr">
        <is>
          <t>ARTIE</t>
        </is>
      </c>
      <c r="AG258" s="239" t="n"/>
      <c r="AH258" s="306" t="inlineStr">
        <is>
          <t>Vendor</t>
        </is>
      </c>
      <c r="AI258" s="229" t="n"/>
      <c r="AJ258" s="257" t="n"/>
      <c r="AK258" s="240" t="n"/>
      <c r="AL258" s="226" t="inlineStr">
        <is>
          <t>-</t>
        </is>
      </c>
      <c r="AM258" s="267" t="n"/>
      <c r="AN258" s="277" t="inlineStr">
        <is>
          <t>wait</t>
        </is>
      </c>
      <c r="AO258" s="267" t="n"/>
      <c r="AP258" s="277" t="inlineStr">
        <is>
          <t>wait</t>
        </is>
      </c>
      <c r="AQ258" s="267" t="n">
        <v>7</v>
      </c>
      <c r="AR258" s="267" t="n">
        <v>7</v>
      </c>
      <c r="AS258" s="267" t="n">
        <v>7</v>
      </c>
      <c r="AT258" s="267" t="n">
        <v>11</v>
      </c>
      <c r="AU258" s="277" t="inlineStr">
        <is>
          <t>wait</t>
        </is>
      </c>
      <c r="AV258" s="267" t="n">
        <v>20</v>
      </c>
      <c r="AW258" s="267" t="inlineStr">
        <is>
          <t>wait</t>
        </is>
      </c>
      <c r="AX258" s="267" t="n">
        <v>20</v>
      </c>
      <c r="AY258" s="267" t="n">
        <v>26</v>
      </c>
      <c r="AZ258" s="267" t="n">
        <v>38</v>
      </c>
      <c r="BA258" s="267" t="n">
        <v>38</v>
      </c>
      <c r="BB258" s="267" t="n">
        <v>50</v>
      </c>
      <c r="BC258" s="302" t="n">
        <v>90</v>
      </c>
      <c r="BD258" s="269">
        <f>BC258</f>
        <v/>
      </c>
      <c r="BE258" s="269" t="n">
        <v>21</v>
      </c>
      <c r="BF258" s="269" t="inlineStr">
        <is>
          <t>check stock</t>
        </is>
      </c>
      <c r="BG258" s="313">
        <f>(BD258*AL258)*1.03</f>
        <v/>
      </c>
      <c r="BH258" s="236" t="n"/>
      <c r="BI258" s="241" t="inlineStr">
        <is>
          <t>x</t>
        </is>
      </c>
      <c r="BJ258" s="236" t="n"/>
      <c r="BK258" s="241" t="n"/>
      <c r="BL258" s="236" t="n"/>
      <c r="BM258" s="313">
        <f>(BN258*AL258)*1.03</f>
        <v/>
      </c>
      <c r="BN258" s="236">
        <f>BO258+BQ258</f>
        <v/>
      </c>
      <c r="BO258" s="236" t="n">
        <v>90</v>
      </c>
      <c r="BP258" s="15" t="n"/>
      <c r="BQ258" s="15" t="n"/>
      <c r="BR258" s="15" t="n"/>
      <c r="BS258" s="15" t="n"/>
      <c r="BT258" s="15" t="n"/>
      <c r="BU258" s="236" t="n"/>
      <c r="BV258" s="241" t="n"/>
    </row>
    <row customFormat="1" customHeight="1" ht="15" r="259" s="15">
      <c r="A259" s="321" t="n"/>
      <c r="B259" s="250" t="inlineStr">
        <is>
          <t>K999999011</t>
        </is>
      </c>
      <c r="C259" s="250" t="inlineStr">
        <is>
          <t>K999999011</t>
        </is>
      </c>
      <c r="D259" s="250" t="n"/>
      <c r="E259" s="250" t="inlineStr">
        <is>
          <t>K999999011</t>
        </is>
      </c>
      <c r="F259" s="250" t="inlineStr">
        <is>
          <t>K999999011</t>
        </is>
      </c>
      <c r="G259" s="250" t="inlineStr">
        <is>
          <t>K999999011</t>
        </is>
      </c>
      <c r="H259" s="250" t="inlineStr">
        <is>
          <t>K999999011</t>
        </is>
      </c>
      <c r="I259" s="250" t="inlineStr">
        <is>
          <t>K999999011</t>
        </is>
      </c>
      <c r="J259" s="300" t="e">
        <v>#N/A</v>
      </c>
      <c r="K259" s="230" t="n">
        <v>5100300042</v>
      </c>
      <c r="L259" s="250" t="n">
        <v>5100300042</v>
      </c>
      <c r="M259" s="230" t="n">
        <v>5100300042</v>
      </c>
      <c r="N259" s="230" t="n">
        <v>5100300042</v>
      </c>
      <c r="O259" s="230" t="n">
        <v>5100300042</v>
      </c>
      <c r="P259" s="230" t="n">
        <v>5100300042</v>
      </c>
      <c r="Q259" s="230" t="n">
        <v>5100300042</v>
      </c>
      <c r="R259" s="230" t="n">
        <v>5100300042</v>
      </c>
      <c r="S259" s="301" t="e">
        <v>#N/A</v>
      </c>
      <c r="T259" s="230" t="n">
        <v>5100300042</v>
      </c>
      <c r="U259" s="237" t="n"/>
      <c r="V259" s="237" t="inlineStr">
        <is>
          <t>C/O SS17</t>
        </is>
      </c>
      <c r="W259" s="228" t="inlineStr">
        <is>
          <t>KOI BIG BELT</t>
        </is>
      </c>
      <c r="X259" s="228" t="inlineStr">
        <is>
          <t>COGNAC</t>
        </is>
      </c>
      <c r="Y259" s="250" t="n"/>
      <c r="Z259" s="250" t="n"/>
      <c r="AA259" s="248" t="n"/>
      <c r="AB259" s="226" t="inlineStr">
        <is>
          <t>ROYAL CORE</t>
        </is>
      </c>
      <c r="AC259" s="228" t="inlineStr">
        <is>
          <t>Core</t>
        </is>
      </c>
      <c r="AD259" s="228" t="inlineStr">
        <is>
          <t>ACCESSORIES</t>
        </is>
      </c>
      <c r="AE259" s="238" t="inlineStr">
        <is>
          <t>UNISEX</t>
        </is>
      </c>
      <c r="AF259" s="239" t="inlineStr">
        <is>
          <t>ARTIE</t>
        </is>
      </c>
      <c r="AG259" s="239" t="n"/>
      <c r="AH259" s="306" t="inlineStr">
        <is>
          <t>Vendor</t>
        </is>
      </c>
      <c r="AI259" s="229" t="n"/>
      <c r="AJ259" s="257" t="n"/>
      <c r="AK259" s="240" t="n"/>
      <c r="AL259" s="226" t="inlineStr">
        <is>
          <t>-</t>
        </is>
      </c>
      <c r="AM259" s="267" t="n"/>
      <c r="AN259" s="277" t="inlineStr">
        <is>
          <t>wait</t>
        </is>
      </c>
      <c r="AO259" s="267" t="n"/>
      <c r="AP259" s="277" t="inlineStr">
        <is>
          <t>wait</t>
        </is>
      </c>
      <c r="AQ259" s="267" t="n">
        <v>9</v>
      </c>
      <c r="AR259" s="267" t="n">
        <v>18</v>
      </c>
      <c r="AS259" s="267" t="n">
        <v>18</v>
      </c>
      <c r="AT259" s="267" t="n">
        <v>34</v>
      </c>
      <c r="AU259" s="277" t="inlineStr">
        <is>
          <t>wait</t>
        </is>
      </c>
      <c r="AV259" s="267" t="n">
        <v>48</v>
      </c>
      <c r="AW259" s="267" t="inlineStr">
        <is>
          <t>wait</t>
        </is>
      </c>
      <c r="AX259" s="267" t="n">
        <v>52</v>
      </c>
      <c r="AY259" s="267" t="n">
        <v>59</v>
      </c>
      <c r="AZ259" s="267" t="n">
        <v>77</v>
      </c>
      <c r="BA259" s="267" t="n">
        <v>77</v>
      </c>
      <c r="BB259" s="267" t="n">
        <v>89</v>
      </c>
      <c r="BC259" s="302" t="n">
        <v>129</v>
      </c>
      <c r="BD259" s="269">
        <f>BC259</f>
        <v/>
      </c>
      <c r="BE259" s="269" t="n">
        <v>39</v>
      </c>
      <c r="BF259" s="269" t="inlineStr">
        <is>
          <t>check stock</t>
        </is>
      </c>
      <c r="BG259" s="313">
        <f>(BD259*AL259)*1.03</f>
        <v/>
      </c>
      <c r="BH259" s="236" t="n"/>
      <c r="BI259" s="241" t="inlineStr">
        <is>
          <t>x</t>
        </is>
      </c>
      <c r="BJ259" s="236" t="n"/>
      <c r="BK259" s="241" t="n"/>
      <c r="BL259" s="236" t="n"/>
      <c r="BM259" s="313">
        <f>(BN259*AL259)*1.03</f>
        <v/>
      </c>
      <c r="BN259" s="236">
        <f>BO259+BQ259</f>
        <v/>
      </c>
      <c r="BO259" s="236" t="n">
        <v>129</v>
      </c>
      <c r="BP259" s="15" t="n"/>
      <c r="BQ259" s="15" t="n"/>
      <c r="BR259" s="15" t="n"/>
      <c r="BS259" s="15" t="n"/>
      <c r="BT259" s="15" t="n"/>
      <c r="BU259" s="236" t="n"/>
      <c r="BV259" s="241" t="n"/>
    </row>
    <row customFormat="1" customHeight="1" ht="15" r="260" s="15">
      <c r="A260" s="321" t="n"/>
      <c r="B260" s="223" t="inlineStr">
        <is>
          <t>K999999016</t>
        </is>
      </c>
      <c r="C260" s="250" t="inlineStr">
        <is>
          <t>K999999016</t>
        </is>
      </c>
      <c r="D260" s="223" t="n"/>
      <c r="E260" s="250" t="inlineStr">
        <is>
          <t>K999999016</t>
        </is>
      </c>
      <c r="F260" s="250" t="inlineStr">
        <is>
          <t>K999999016</t>
        </is>
      </c>
      <c r="G260" s="250" t="inlineStr">
        <is>
          <t>K999999016</t>
        </is>
      </c>
      <c r="H260" s="250" t="inlineStr">
        <is>
          <t>K999999016</t>
        </is>
      </c>
      <c r="I260" s="250" t="inlineStr">
        <is>
          <t>K999999016</t>
        </is>
      </c>
      <c r="J260" s="300" t="e">
        <v>#N/A</v>
      </c>
      <c r="K260" s="230" t="n">
        <v>5100300045</v>
      </c>
      <c r="L260" s="250" t="n">
        <v>5100300045</v>
      </c>
      <c r="M260" s="230" t="n">
        <v>5100300045</v>
      </c>
      <c r="N260" s="230" t="n">
        <v>5100300045</v>
      </c>
      <c r="O260" s="230" t="n">
        <v>5100300045</v>
      </c>
      <c r="P260" s="230" t="n">
        <v>5100300045</v>
      </c>
      <c r="Q260" s="230" t="n">
        <v>5100300045</v>
      </c>
      <c r="R260" s="230" t="n">
        <v>5100300045</v>
      </c>
      <c r="S260" s="301" t="e">
        <v>#N/A</v>
      </c>
      <c r="T260" s="230" t="n">
        <v>5100300045</v>
      </c>
      <c r="U260" s="237" t="n"/>
      <c r="V260" s="237" t="inlineStr">
        <is>
          <t>C/O SS17</t>
        </is>
      </c>
      <c r="W260" s="228" t="inlineStr">
        <is>
          <t>KOI SMALL BELT</t>
        </is>
      </c>
      <c r="X260" s="228" t="inlineStr">
        <is>
          <t>COGNAC</t>
        </is>
      </c>
      <c r="Y260" s="248" t="n"/>
      <c r="Z260" s="250" t="n"/>
      <c r="AA260" s="248" t="n"/>
      <c r="AB260" s="226" t="inlineStr">
        <is>
          <t>ROYAL CORE</t>
        </is>
      </c>
      <c r="AC260" s="228" t="inlineStr">
        <is>
          <t>Core</t>
        </is>
      </c>
      <c r="AD260" s="228" t="inlineStr">
        <is>
          <t>ACCESSORIES</t>
        </is>
      </c>
      <c r="AE260" s="238" t="inlineStr">
        <is>
          <t>UNISEX</t>
        </is>
      </c>
      <c r="AF260" s="239" t="inlineStr">
        <is>
          <t>ARTIE</t>
        </is>
      </c>
      <c r="AG260" s="239" t="n"/>
      <c r="AH260" s="306" t="inlineStr">
        <is>
          <t>Vendor</t>
        </is>
      </c>
      <c r="AI260" s="229" t="n"/>
      <c r="AJ260" s="257" t="n"/>
      <c r="AK260" s="240" t="n"/>
      <c r="AL260" s="226" t="inlineStr">
        <is>
          <t>-</t>
        </is>
      </c>
      <c r="AM260" s="267" t="n"/>
      <c r="AN260" s="277" t="inlineStr">
        <is>
          <t>wait</t>
        </is>
      </c>
      <c r="AO260" s="267" t="n"/>
      <c r="AP260" s="277" t="inlineStr">
        <is>
          <t>wait</t>
        </is>
      </c>
      <c r="AQ260" s="267" t="n">
        <v>7</v>
      </c>
      <c r="AR260" s="267" t="n">
        <v>7</v>
      </c>
      <c r="AS260" s="267" t="n">
        <v>7</v>
      </c>
      <c r="AT260" s="267" t="n">
        <v>21</v>
      </c>
      <c r="AU260" s="277" t="inlineStr">
        <is>
          <t>wait</t>
        </is>
      </c>
      <c r="AV260" s="267" t="n">
        <v>30</v>
      </c>
      <c r="AW260" s="267" t="inlineStr">
        <is>
          <t>wait</t>
        </is>
      </c>
      <c r="AX260" s="267" t="n">
        <v>30</v>
      </c>
      <c r="AY260" s="267" t="n">
        <v>36</v>
      </c>
      <c r="AZ260" s="267" t="n">
        <v>51</v>
      </c>
      <c r="BA260" s="267" t="n">
        <v>51</v>
      </c>
      <c r="BB260" s="267" t="n">
        <v>63</v>
      </c>
      <c r="BC260" s="302" t="n">
        <v>103</v>
      </c>
      <c r="BD260" s="269">
        <f>BC260</f>
        <v/>
      </c>
      <c r="BE260" s="269" t="n">
        <v>26</v>
      </c>
      <c r="BF260" s="269" t="inlineStr">
        <is>
          <t>check stock</t>
        </is>
      </c>
      <c r="BG260" s="313">
        <f>(BD260*AL260)*1.03</f>
        <v/>
      </c>
      <c r="BH260" s="236" t="n"/>
      <c r="BI260" s="241" t="inlineStr">
        <is>
          <t>x</t>
        </is>
      </c>
      <c r="BJ260" s="236" t="n"/>
      <c r="BK260" s="241" t="n"/>
      <c r="BL260" s="236" t="n"/>
      <c r="BM260" s="313">
        <f>(BN260*AL260)*1.03</f>
        <v/>
      </c>
      <c r="BN260" s="236">
        <f>BO260+BQ260</f>
        <v/>
      </c>
      <c r="BO260" s="236" t="n">
        <v>103</v>
      </c>
      <c r="BP260" s="15" t="n"/>
      <c r="BQ260" s="15" t="n"/>
      <c r="BR260" s="15" t="n"/>
      <c r="BS260" s="15" t="n"/>
      <c r="BT260" s="15" t="n"/>
      <c r="BU260" s="236" t="n"/>
      <c r="BV260" s="241" t="n"/>
    </row>
    <row customFormat="1" customHeight="1" ht="15" r="261" s="15">
      <c r="A261" s="321" t="n"/>
      <c r="B261" s="250" t="inlineStr">
        <is>
          <t>K999999010</t>
        </is>
      </c>
      <c r="C261" s="250" t="inlineStr">
        <is>
          <t>K999999010</t>
        </is>
      </c>
      <c r="D261" s="250" t="n"/>
      <c r="E261" s="250" t="inlineStr">
        <is>
          <t>K999999010</t>
        </is>
      </c>
      <c r="F261" s="250" t="inlineStr">
        <is>
          <t>K999999010</t>
        </is>
      </c>
      <c r="G261" s="250" t="inlineStr">
        <is>
          <t>K999999010</t>
        </is>
      </c>
      <c r="H261" s="250" t="inlineStr">
        <is>
          <t>K999999010</t>
        </is>
      </c>
      <c r="I261" s="300" t="e">
        <v>#N/A</v>
      </c>
      <c r="J261" s="300" t="e">
        <v>#N/A</v>
      </c>
      <c r="K261" s="230" t="n">
        <v>5100300041</v>
      </c>
      <c r="L261" s="250" t="n">
        <v>5100300041</v>
      </c>
      <c r="M261" s="230" t="n">
        <v>5100300041</v>
      </c>
      <c r="N261" s="230" t="n">
        <v>5100300041</v>
      </c>
      <c r="O261" s="230" t="n">
        <v>5100300041</v>
      </c>
      <c r="P261" s="230" t="n">
        <v>5100300041</v>
      </c>
      <c r="Q261" s="230" t="n">
        <v>5100300041</v>
      </c>
      <c r="R261" s="301" t="e">
        <v>#N/A</v>
      </c>
      <c r="S261" s="301" t="e">
        <v>#N/A</v>
      </c>
      <c r="T261" s="230" t="n">
        <v>5100300041</v>
      </c>
      <c r="U261" s="237" t="n"/>
      <c r="V261" s="237" t="inlineStr">
        <is>
          <t>C/O SS17</t>
        </is>
      </c>
      <c r="W261" s="228" t="inlineStr">
        <is>
          <t>KOI BIG BELT</t>
        </is>
      </c>
      <c r="X261" s="228" t="inlineStr">
        <is>
          <t>NUDE</t>
        </is>
      </c>
      <c r="Y261" s="248" t="n"/>
      <c r="Z261" s="248" t="n"/>
      <c r="AA261" s="248" t="n"/>
      <c r="AB261" s="226" t="inlineStr">
        <is>
          <t>ROYAL CORE</t>
        </is>
      </c>
      <c r="AC261" s="228" t="inlineStr">
        <is>
          <t>Core</t>
        </is>
      </c>
      <c r="AD261" s="228" t="inlineStr">
        <is>
          <t>ACCESSORIES</t>
        </is>
      </c>
      <c r="AE261" s="238" t="inlineStr">
        <is>
          <t>UNISEX</t>
        </is>
      </c>
      <c r="AF261" s="239" t="inlineStr">
        <is>
          <t>ARTIE</t>
        </is>
      </c>
      <c r="AG261" s="239" t="n"/>
      <c r="AH261" s="306" t="inlineStr">
        <is>
          <t>Vendor</t>
        </is>
      </c>
      <c r="AI261" s="229" t="n"/>
      <c r="AJ261" s="257" t="n"/>
      <c r="AK261" s="240" t="n"/>
      <c r="AL261" s="226" t="inlineStr">
        <is>
          <t>-</t>
        </is>
      </c>
      <c r="AM261" s="267" t="n"/>
      <c r="AN261" s="277" t="inlineStr">
        <is>
          <t>wait</t>
        </is>
      </c>
      <c r="AO261" s="267" t="n"/>
      <c r="AP261" s="277" t="inlineStr">
        <is>
          <t>wait</t>
        </is>
      </c>
      <c r="AQ261" s="267" t="n"/>
      <c r="AR261" s="267" t="n">
        <v>9</v>
      </c>
      <c r="AS261" s="267" t="n">
        <v>9</v>
      </c>
      <c r="AT261" s="267" t="n">
        <v>17</v>
      </c>
      <c r="AU261" s="277" t="inlineStr">
        <is>
          <t>wait</t>
        </is>
      </c>
      <c r="AV261" s="267" t="n">
        <v>25</v>
      </c>
      <c r="AW261" s="267" t="inlineStr">
        <is>
          <t>wait</t>
        </is>
      </c>
      <c r="AX261" s="267" t="n">
        <v>25</v>
      </c>
      <c r="AY261" s="267" t="n">
        <v>25</v>
      </c>
      <c r="AZ261" s="267" t="n">
        <v>25</v>
      </c>
      <c r="BA261" s="267" t="n">
        <v>25</v>
      </c>
      <c r="BB261" s="267" t="n">
        <v>37</v>
      </c>
      <c r="BC261" s="302" t="n">
        <v>67</v>
      </c>
      <c r="BD261" s="269">
        <f>BC261</f>
        <v/>
      </c>
      <c r="BE261" s="269" t="n">
        <v>26</v>
      </c>
      <c r="BF261" s="269" t="inlineStr">
        <is>
          <t>check stock</t>
        </is>
      </c>
      <c r="BG261" s="313">
        <f>(BD261*AL261)*1.03</f>
        <v/>
      </c>
      <c r="BH261" s="236" t="n"/>
      <c r="BI261" s="241" t="inlineStr">
        <is>
          <t>x</t>
        </is>
      </c>
      <c r="BJ261" s="236" t="n"/>
      <c r="BK261" s="241" t="n"/>
      <c r="BL261" s="236" t="n"/>
      <c r="BM261" s="313">
        <f>(BN261*AL261)*1.03</f>
        <v/>
      </c>
      <c r="BN261" s="236">
        <f>BO261+BQ261</f>
        <v/>
      </c>
      <c r="BO261" s="236" t="n">
        <v>67</v>
      </c>
      <c r="BP261" s="15" t="n"/>
      <c r="BQ261" s="15" t="n"/>
      <c r="BR261" s="15" t="n"/>
      <c r="BS261" s="15" t="n"/>
      <c r="BT261" s="15" t="n"/>
      <c r="BU261" s="236" t="n"/>
      <c r="BV261" s="241" t="n"/>
    </row>
    <row customFormat="1" customHeight="1" ht="15" r="262" s="15">
      <c r="A262" s="321" t="n"/>
      <c r="B262" s="250" t="inlineStr">
        <is>
          <t>K999999015</t>
        </is>
      </c>
      <c r="C262" s="250" t="inlineStr">
        <is>
          <t>K999999015</t>
        </is>
      </c>
      <c r="D262" s="250" t="n"/>
      <c r="E262" s="250" t="inlineStr">
        <is>
          <t>K999999015</t>
        </is>
      </c>
      <c r="F262" s="250" t="inlineStr">
        <is>
          <t>K999999015</t>
        </is>
      </c>
      <c r="G262" s="250" t="inlineStr">
        <is>
          <t>K999999015</t>
        </is>
      </c>
      <c r="H262" s="300" t="e">
        <v>#N/A</v>
      </c>
      <c r="I262" s="300" t="e">
        <v>#N/A</v>
      </c>
      <c r="J262" s="300" t="e">
        <v>#N/A</v>
      </c>
      <c r="K262" s="230" t="n">
        <v>5100300044</v>
      </c>
      <c r="L262" s="250" t="n">
        <v>5100300044</v>
      </c>
      <c r="M262" s="230" t="n">
        <v>5100300044</v>
      </c>
      <c r="N262" s="230" t="n">
        <v>5100300044</v>
      </c>
      <c r="O262" s="230" t="n">
        <v>5100300044</v>
      </c>
      <c r="P262" s="230" t="n">
        <v>5100300044</v>
      </c>
      <c r="Q262" s="301" t="e">
        <v>#N/A</v>
      </c>
      <c r="R262" s="301" t="e">
        <v>#N/A</v>
      </c>
      <c r="S262" s="301" t="e">
        <v>#N/A</v>
      </c>
      <c r="T262" s="230" t="n">
        <v>5100300044</v>
      </c>
      <c r="U262" s="237" t="n"/>
      <c r="V262" s="237" t="inlineStr">
        <is>
          <t>C/O SS17</t>
        </is>
      </c>
      <c r="W262" s="228" t="inlineStr">
        <is>
          <t>KOI SMALL BELT</t>
        </is>
      </c>
      <c r="X262" s="228" t="inlineStr">
        <is>
          <t>NUDE</t>
        </is>
      </c>
      <c r="Y262" s="248" t="n"/>
      <c r="Z262" s="250" t="n"/>
      <c r="AA262" s="248" t="n"/>
      <c r="AB262" s="226" t="inlineStr">
        <is>
          <t>ROYAL CORE</t>
        </is>
      </c>
      <c r="AC262" s="228" t="inlineStr">
        <is>
          <t>Core</t>
        </is>
      </c>
      <c r="AD262" s="228" t="inlineStr">
        <is>
          <t>ACCESSORIES</t>
        </is>
      </c>
      <c r="AE262" s="238" t="inlineStr">
        <is>
          <t>UNISEX</t>
        </is>
      </c>
      <c r="AF262" s="239" t="inlineStr">
        <is>
          <t>ARTIE</t>
        </is>
      </c>
      <c r="AG262" s="239" t="n"/>
      <c r="AH262" s="306" t="inlineStr">
        <is>
          <t>Vendor</t>
        </is>
      </c>
      <c r="AI262" s="229" t="n"/>
      <c r="AJ262" s="257" t="n"/>
      <c r="AK262" s="240" t="n"/>
      <c r="AL262" s="226" t="inlineStr">
        <is>
          <t>-</t>
        </is>
      </c>
      <c r="AM262" s="267" t="n"/>
      <c r="AN262" s="277" t="inlineStr">
        <is>
          <t>wait</t>
        </is>
      </c>
      <c r="AO262" s="267" t="n"/>
      <c r="AP262" s="277" t="inlineStr">
        <is>
          <t>wait</t>
        </is>
      </c>
      <c r="AQ262" s="267" t="n"/>
      <c r="AR262" s="267" t="n"/>
      <c r="AS262" s="267" t="n">
        <v>0</v>
      </c>
      <c r="AT262" s="267" t="n">
        <v>4</v>
      </c>
      <c r="AU262" s="277" t="inlineStr">
        <is>
          <t>wait</t>
        </is>
      </c>
      <c r="AV262" s="267" t="n">
        <v>13</v>
      </c>
      <c r="AW262" s="267" t="inlineStr">
        <is>
          <t>wait</t>
        </is>
      </c>
      <c r="AX262" s="267" t="n">
        <v>13</v>
      </c>
      <c r="AY262" s="267" t="n">
        <v>13</v>
      </c>
      <c r="AZ262" s="267" t="n">
        <v>16</v>
      </c>
      <c r="BA262" s="267" t="n">
        <v>16</v>
      </c>
      <c r="BB262" s="267" t="n">
        <v>28</v>
      </c>
      <c r="BC262" s="302" t="n">
        <v>58</v>
      </c>
      <c r="BD262" s="269">
        <f>BC262</f>
        <v/>
      </c>
      <c r="BE262" s="269" t="n">
        <v>20</v>
      </c>
      <c r="BF262" s="269" t="inlineStr">
        <is>
          <t>check stock</t>
        </is>
      </c>
      <c r="BG262" s="313">
        <f>(BD262*AL262)*1.03</f>
        <v/>
      </c>
      <c r="BH262" s="236" t="n"/>
      <c r="BI262" s="241" t="inlineStr">
        <is>
          <t>x</t>
        </is>
      </c>
      <c r="BJ262" s="236" t="n"/>
      <c r="BK262" s="241" t="n"/>
      <c r="BL262" s="236" t="n"/>
      <c r="BM262" s="313">
        <f>(BN262*AL262)*1.03</f>
        <v/>
      </c>
      <c r="BN262" s="236">
        <f>BO262+BQ262</f>
        <v/>
      </c>
      <c r="BO262" s="236" t="n">
        <v>58</v>
      </c>
      <c r="BP262" s="15" t="n"/>
      <c r="BQ262" s="15" t="n"/>
      <c r="BR262" s="15" t="n"/>
      <c r="BS262" s="15" t="n"/>
      <c r="BT262" s="15" t="n"/>
      <c r="BU262" s="236" t="n"/>
      <c r="BV262" s="241" t="n"/>
    </row>
    <row customHeight="1" ht="15.75" r="263" s="304" thickBot="1">
      <c r="BD263" s="269" t="n"/>
      <c r="BE263" s="269" t="n"/>
      <c r="BF263" s="269" t="n"/>
      <c r="BG263" s="15" t="n"/>
      <c r="BH263" s="236" t="n"/>
      <c r="BI263" s="241" t="n"/>
      <c r="BJ263" s="236" t="n"/>
      <c r="BK263" s="241" t="n"/>
      <c r="BL263" s="236" t="n"/>
      <c r="BM263" s="313">
        <f>(BN263*AL263)*1.03</f>
        <v/>
      </c>
      <c r="BN263" s="236">
        <f>BO263+BQ263</f>
        <v/>
      </c>
    </row>
    <row customHeight="1" ht="15.75" r="264" s="304" thickBot="1">
      <c r="AM264" s="268">
        <f>SUBTOTAL(9,AM5:AM262)</f>
        <v/>
      </c>
      <c r="AN264" s="279">
        <f>SUBTOTAL(9,AN5:AN262)</f>
        <v/>
      </c>
      <c r="AO264" s="268">
        <f>SUBTOTAL(9,AO5:AO262)</f>
        <v/>
      </c>
      <c r="AP264" s="279">
        <f>SUBTOTAL(9,AP5:AP262)</f>
        <v/>
      </c>
      <c r="AQ264" s="268">
        <f>SUBTOTAL(9,AQ5:AQ262)</f>
        <v/>
      </c>
      <c r="AR264" s="268">
        <f>SUBTOTAL(9,AR5:AR262)</f>
        <v/>
      </c>
      <c r="AS264" s="268">
        <f>SUBTOTAL(9,AS5:AS262)</f>
        <v/>
      </c>
      <c r="AT264" s="268">
        <f>SUBTOTAL(9,AT5:AT262)</f>
        <v/>
      </c>
      <c r="AU264" s="279">
        <f>SUBTOTAL(9,AU5:AU262)</f>
        <v/>
      </c>
      <c r="AV264" s="268">
        <f>SUBTOTAL(9,AV5:AV262)</f>
        <v/>
      </c>
      <c r="AW264" s="279">
        <f>SUBTOTAL(9,AW5:AW262)</f>
        <v/>
      </c>
      <c r="AX264" s="268">
        <f>SUBTOTAL(9,AX5:AX262)</f>
        <v/>
      </c>
      <c r="AY264" s="268">
        <f>SUBTOTAL(9,AY5:AY262)</f>
        <v/>
      </c>
      <c r="AZ264" s="268">
        <f>SUBTOTAL(9,AZ5:AZ262)</f>
        <v/>
      </c>
      <c r="BA264" s="268">
        <f>SUBTOTAL(9,BA5:BA262)</f>
        <v/>
      </c>
      <c r="BB264" s="268">
        <f>SUBTOTAL(9,BB5:BB262)</f>
        <v/>
      </c>
      <c r="BC264" s="268">
        <f>SUBTOTAL(9,BC5:BC262)</f>
        <v/>
      </c>
      <c r="BD264" s="268">
        <f>SUBTOTAL(9,BD5:BD262)</f>
        <v/>
      </c>
      <c r="BE264" s="268">
        <f>SUBTOTAL(9,BE5:BE262)</f>
        <v/>
      </c>
      <c r="BF264" s="269" t="n"/>
      <c r="BG264" s="268">
        <f>SUBTOTAL(9,BG5:BG262)</f>
        <v/>
      </c>
      <c r="BH264" s="268">
        <f>SUBTOTAL(9,BH5:BH262)</f>
        <v/>
      </c>
      <c r="BI264" s="241" t="n"/>
      <c r="BJ264" s="268">
        <f>SUBTOTAL(9,BJ5:BJ262)</f>
        <v/>
      </c>
      <c r="BK264" s="241" t="n"/>
      <c r="BL264" s="236" t="n"/>
      <c r="BM264" s="268">
        <f>SUBTOTAL(9,BM5:BM262)</f>
        <v/>
      </c>
      <c r="BN264" s="268">
        <f>SUBTOTAL(9,BN5:BN262)</f>
        <v/>
      </c>
      <c r="BO264" s="268">
        <f>SUBTOTAL(9,BO5:BO262)</f>
        <v/>
      </c>
      <c r="BP264" s="268">
        <f>SUBTOTAL(9,BP5:BP262)</f>
        <v/>
      </c>
      <c r="BQ264" s="268">
        <f>SUBTOTAL(9,BQ5:BQ262)</f>
        <v/>
      </c>
      <c r="BR264" s="268">
        <f>SUBTOTAL(9,BR5:BR262)</f>
        <v/>
      </c>
      <c r="BS264" s="268">
        <f>SUBTOTAL(9,BS5:BS262)</f>
        <v/>
      </c>
      <c r="BT264" s="268">
        <f>SUBTOTAL(9,BT5:BT262)</f>
        <v/>
      </c>
      <c r="BU264" s="268">
        <f>SUBTOTAL(9,BU5:BU262)</f>
        <v/>
      </c>
    </row>
    <row customHeight="1" ht="15.75" r="265" s="304" thickBot="1">
      <c r="BD265" s="269" t="n"/>
      <c r="BE265" s="269" t="n"/>
      <c r="BF265" s="269" t="n"/>
      <c r="BG265" s="236" t="n"/>
      <c r="BH265" s="236" t="n"/>
      <c r="BI265" s="241" t="n"/>
      <c r="BJ265" s="236" t="n"/>
      <c r="BK265" s="241" t="n"/>
      <c r="BL265" s="236" t="n"/>
      <c r="BM265" s="236" t="n"/>
    </row>
    <row customHeight="1" ht="15.75" r="266" s="304" thickBot="1">
      <c r="AO266" s="206" t="inlineStr">
        <is>
          <t>19 new</t>
        </is>
      </c>
      <c r="AQ266" s="206" t="inlineStr">
        <is>
          <t>38 new</t>
        </is>
      </c>
      <c r="AR266" s="206" t="inlineStr">
        <is>
          <t>22 new</t>
        </is>
      </c>
      <c r="AS266" s="206" t="inlineStr">
        <is>
          <t>Complete</t>
        </is>
      </c>
      <c r="BD266" s="269" t="n"/>
      <c r="BE266" s="269" t="n"/>
      <c r="BF266" s="269" t="n"/>
      <c r="BG266" s="236" t="n"/>
      <c r="BH266" s="236" t="n"/>
      <c r="BI266" s="259" t="inlineStr">
        <is>
          <t>Total</t>
        </is>
      </c>
      <c r="BJ266" s="260">
        <f>BJ264+BH264</f>
        <v/>
      </c>
      <c r="BK266" s="241" t="n"/>
      <c r="BL266" s="236" t="n"/>
      <c r="BM266" s="236" t="n"/>
    </row>
    <row customHeight="1" ht="15.75" r="267" s="304" thickBot="1">
      <c r="AO267" s="295">
        <f>AO264-AM264</f>
        <v/>
      </c>
      <c r="AQ267" s="295">
        <f>AQ264-AO264</f>
        <v/>
      </c>
      <c r="AR267" s="295">
        <f>AR264-AQ264</f>
        <v/>
      </c>
      <c r="AT267" s="295">
        <f>AT264-AS264</f>
        <v/>
      </c>
      <c r="AV267" s="295">
        <f>AV264-AT264</f>
        <v/>
      </c>
      <c r="AX267" s="295">
        <f>AX264-AV264</f>
        <v/>
      </c>
      <c r="AY267" s="295">
        <f>AY264-AX264</f>
        <v/>
      </c>
      <c r="AZ267" s="295">
        <f>AZ264-AY264</f>
        <v/>
      </c>
      <c r="BA267" s="295">
        <f>BA264-AZ264</f>
        <v/>
      </c>
      <c r="BB267" s="295">
        <f>BB264-BA264</f>
        <v/>
      </c>
      <c r="BC267" s="295">
        <f>BC264-BB264</f>
        <v/>
      </c>
      <c r="BD267" s="295">
        <f>BD264-BC264</f>
        <v/>
      </c>
      <c r="BE267" s="269" t="n"/>
      <c r="BF267" s="269" t="n"/>
      <c r="BG267" s="236" t="n"/>
      <c r="BH267" s="236" t="n"/>
      <c r="BI267" s="261" t="inlineStr">
        <is>
          <t>L/O</t>
        </is>
      </c>
      <c r="BJ267" s="262">
        <f>BJ266-BG264</f>
        <v/>
      </c>
      <c r="BK267" s="241" t="n"/>
      <c r="BL267" s="317">
        <f>BH264+BJ264-BM264</f>
        <v/>
      </c>
      <c r="BM267" s="318" t="inlineStr">
        <is>
          <t>L/O AFTER PROD REQ.</t>
        </is>
      </c>
    </row>
    <row r="268">
      <c r="BD268" s="269" t="n"/>
      <c r="BE268" s="269" t="n"/>
      <c r="BF268" s="269" t="n"/>
      <c r="BG268" s="236" t="n"/>
      <c r="BH268" s="236" t="n"/>
      <c r="BI268" s="241" t="n"/>
      <c r="BJ268" s="236" t="n"/>
      <c r="BK268" s="241" t="n"/>
      <c r="BL268" s="236" t="n"/>
      <c r="BM268" s="236" t="n"/>
    </row>
    <row r="269">
      <c r="BD269" s="269" t="n"/>
      <c r="BE269" s="269" t="n"/>
      <c r="BF269" s="269" t="n"/>
      <c r="BG269" s="236" t="n"/>
      <c r="BH269" s="236" t="n"/>
      <c r="BI269" s="241" t="n"/>
      <c r="BJ269" s="236" t="n"/>
      <c r="BK269" s="241" t="n"/>
      <c r="BL269" s="236" t="n"/>
      <c r="BM269" s="236" t="n"/>
    </row>
    <row r="270">
      <c r="BD270" s="269" t="n"/>
      <c r="BE270" s="269" t="n"/>
      <c r="BF270" s="269" t="n"/>
      <c r="BG270" s="236" t="n"/>
      <c r="BH270" s="236" t="inlineStr">
        <is>
          <t>Short</t>
        </is>
      </c>
      <c r="BI270" s="309" t="inlineStr">
        <is>
          <t>L/O</t>
        </is>
      </c>
      <c r="BJ270" s="310" t="inlineStr">
        <is>
          <t>C/O</t>
        </is>
      </c>
      <c r="BK270" s="241" t="n"/>
      <c r="BL270" s="236" t="n"/>
      <c r="BM270" s="236" t="n"/>
    </row>
    <row r="271">
      <c r="BD271" s="269" t="n"/>
      <c r="BE271" s="269" t="n"/>
      <c r="BF271" s="269" t="inlineStr">
        <is>
          <t>CALIK</t>
        </is>
      </c>
      <c r="BG271" s="313" t="inlineStr">
        <is>
          <t>D7253O019 Rosemary stretch</t>
        </is>
      </c>
      <c r="BH271" s="313" t="n"/>
      <c r="BI271" s="236" t="n"/>
      <c r="BJ271" s="313" t="n">
        <v>3800</v>
      </c>
      <c r="BK271" s="236" t="inlineStr">
        <is>
          <t>C/O to SS18</t>
        </is>
      </c>
      <c r="BL271" s="241" t="n"/>
      <c r="BM271" s="241" t="n"/>
      <c r="BN271" s="236" t="n"/>
    </row>
    <row r="272">
      <c r="BD272" s="269" t="n"/>
      <c r="BE272" s="269" t="n"/>
      <c r="BF272" s="269" t="n"/>
      <c r="BG272" s="313" t="inlineStr">
        <is>
          <t>D5202O289 Caminala smoky blue</t>
        </is>
      </c>
      <c r="BH272" s="311" t="n"/>
      <c r="BI272" s="320" t="n">
        <v>2350</v>
      </c>
      <c r="BJ272" s="313" t="n"/>
      <c r="BK272" s="236" t="inlineStr">
        <is>
          <t>C/O to AW18</t>
        </is>
      </c>
      <c r="BL272" s="241" t="n"/>
      <c r="BM272" s="241" t="n"/>
      <c r="BN272" s="236" t="n"/>
    </row>
    <row r="273">
      <c r="BD273" s="269" t="n"/>
      <c r="BE273" s="269" t="n"/>
      <c r="BF273" s="269" t="n"/>
      <c r="BG273" s="313" t="inlineStr">
        <is>
          <t>D7486O1164 N-Mica Black OD Black</t>
        </is>
      </c>
      <c r="BH273" s="311" t="n"/>
      <c r="BI273" s="271" t="n"/>
      <c r="BJ273" s="313" t="n"/>
      <c r="BK273" s="236" t="inlineStr">
        <is>
          <t>C/O to SS17</t>
        </is>
      </c>
      <c r="BL273" s="236" t="inlineStr">
        <is>
          <t>Cleaned up in SS17!</t>
        </is>
      </c>
      <c r="BM273" s="241" t="n"/>
      <c r="BN273" s="236" t="n"/>
    </row>
    <row r="274">
      <c r="BD274" s="269" t="n"/>
      <c r="BE274" s="269" t="n"/>
      <c r="BF274" s="269" t="n"/>
      <c r="BG274" s="313" t="inlineStr">
        <is>
          <t>D7487O1163 N-Mica Deep Blue Bi-str</t>
        </is>
      </c>
      <c r="BH274" s="313" t="n"/>
      <c r="BI274" s="312" t="n">
        <v>2600</v>
      </c>
      <c r="BJ274" s="313" t="n"/>
      <c r="BK274" s="236" t="inlineStr">
        <is>
          <t>C/O to AW18</t>
        </is>
      </c>
      <c r="BL274" s="241" t="n"/>
      <c r="BM274" s="241" t="n"/>
      <c r="BN274" s="236" t="n"/>
    </row>
    <row r="275">
      <c r="BD275" s="269" t="n"/>
      <c r="BE275" s="269" t="n"/>
      <c r="BF275" s="269" t="n"/>
      <c r="BG275" s="313" t="inlineStr">
        <is>
          <t>D7037O289 Carter True Blue</t>
        </is>
      </c>
      <c r="BH275" s="313" t="n"/>
      <c r="BI275" s="236" t="n"/>
      <c r="BJ275" s="313" t="n">
        <v>2000</v>
      </c>
      <c r="BK275" s="236" t="inlineStr">
        <is>
          <t>C/O to SS18</t>
        </is>
      </c>
      <c r="BL275" s="241" t="n"/>
      <c r="BM275" s="241" t="n"/>
      <c r="BN275" s="236" t="n"/>
    </row>
    <row r="276">
      <c r="BD276" s="269" t="n"/>
      <c r="BE276" s="269" t="n"/>
      <c r="BF276" s="269" t="n"/>
      <c r="BG276" s="313" t="inlineStr">
        <is>
          <t>D7676O336 Carter nesta blue OD black</t>
        </is>
      </c>
      <c r="BH276" s="313" t="n"/>
      <c r="BI276" s="236" t="n"/>
      <c r="BJ276" s="313" t="n"/>
      <c r="BK276" s="236" t="n"/>
      <c r="BL276" s="236" t="inlineStr">
        <is>
          <t>Cleaned up in AW17!</t>
        </is>
      </c>
      <c r="BM276" s="241" t="n"/>
      <c r="BN276" s="236" t="n"/>
    </row>
    <row r="277">
      <c r="BD277" s="269" t="n"/>
      <c r="BE277" s="269" t="n"/>
      <c r="BF277" s="269" t="n"/>
      <c r="BG277" s="313" t="inlineStr">
        <is>
          <t>D7763O101 lyra true blue</t>
        </is>
      </c>
      <c r="BH277" s="313" t="n"/>
      <c r="BI277" s="312" t="n">
        <v>1500</v>
      </c>
      <c r="BJ277" s="313" t="n"/>
      <c r="BK277" s="236" t="n"/>
      <c r="BL277" s="309" t="inlineStr">
        <is>
          <t>TEARING ISSUE LINNEN!!!!</t>
        </is>
      </c>
      <c r="BM277" s="241" t="n"/>
      <c r="BN277" s="236" t="n"/>
    </row>
    <row r="278">
      <c r="BD278" s="269" t="n"/>
      <c r="BE278" s="269" t="n"/>
      <c r="BF278" s="269" t="n"/>
      <c r="BG278" s="313" t="inlineStr">
        <is>
          <t>D7924O022 Pinus</t>
        </is>
      </c>
      <c r="BH278" s="313" t="n"/>
      <c r="BI278" s="236" t="n"/>
      <c r="BJ278" s="313" t="n">
        <v>1850</v>
      </c>
      <c r="BK278" s="236" t="inlineStr">
        <is>
          <t>C/O to SS18</t>
        </is>
      </c>
      <c r="BL278" s="241" t="n"/>
      <c r="BM278" s="241" t="n"/>
      <c r="BN278" s="236" t="n"/>
    </row>
    <row r="279">
      <c r="BD279" s="269" t="n"/>
      <c r="BE279" s="269" t="n"/>
      <c r="BF279" s="269" t="n"/>
      <c r="BG279" s="313" t="inlineStr">
        <is>
          <t>D7792P1117 Carbonated Blue</t>
        </is>
      </c>
      <c r="BH279" s="311" t="n"/>
      <c r="BI279" s="236" t="n"/>
      <c r="BJ279" s="313" t="n"/>
      <c r="BK279" s="236" t="inlineStr">
        <is>
          <t>NOT ORGANIC!</t>
        </is>
      </c>
      <c r="BL279" s="241" t="inlineStr">
        <is>
          <t>Leave Calik</t>
        </is>
      </c>
      <c r="BM279" s="241" t="n"/>
      <c r="BN279" s="236" t="n"/>
    </row>
    <row r="280">
      <c r="BD280" s="269" t="n"/>
      <c r="BE280" s="269" t="n"/>
      <c r="BF280" s="269" t="n"/>
      <c r="BG280" s="313" t="inlineStr">
        <is>
          <t>D7046O304 LULU</t>
        </is>
      </c>
      <c r="BH280" s="313" t="n"/>
      <c r="BI280" s="236" t="n"/>
      <c r="BJ280" s="313" t="n">
        <v>900</v>
      </c>
      <c r="BK280" s="236" t="inlineStr">
        <is>
          <t>C/O to SS18</t>
        </is>
      </c>
      <c r="BL280" s="236" t="inlineStr">
        <is>
          <t>Stock @ ArtLab</t>
        </is>
      </c>
      <c r="BM280" s="236" t="n"/>
      <c r="BN280" s="236" t="n"/>
    </row>
    <row r="281">
      <c r="BD281" s="269" t="n"/>
      <c r="BE281" s="269" t="n"/>
      <c r="BF281" s="269" t="n"/>
      <c r="BG281" s="313" t="inlineStr">
        <is>
          <t xml:space="preserve">70402D ASHLEY STROMBLUE ORGANIC                </t>
        </is>
      </c>
      <c r="BH281" s="313" t="n"/>
      <c r="BI281" s="236" t="n"/>
      <c r="BJ281" s="313" t="n"/>
      <c r="BK281" s="236" t="n"/>
      <c r="BL281" s="236" t="inlineStr">
        <is>
          <t>Cleaned up in AW17!</t>
        </is>
      </c>
      <c r="BM281" s="236" t="n"/>
      <c r="BN281" s="236" t="n"/>
    </row>
    <row r="282">
      <c r="BD282" s="269" t="n"/>
      <c r="BE282" s="269" t="n"/>
      <c r="BF282" s="269" t="n"/>
      <c r="BG282" s="313" t="inlineStr">
        <is>
          <t>D7184O394 Axel 2 ice blue</t>
        </is>
      </c>
      <c r="BH282" s="313" t="n"/>
      <c r="BI282" s="236" t="n"/>
      <c r="BJ282" s="313" t="n">
        <v>544</v>
      </c>
      <c r="BK282" s="236" t="inlineStr">
        <is>
          <t>C/O to SS18</t>
        </is>
      </c>
      <c r="BL282" s="236" t="n"/>
      <c r="BM282" s="236" t="n"/>
      <c r="BN282" s="236" t="n"/>
    </row>
    <row r="283">
      <c r="BD283" s="269" t="n"/>
      <c r="BE283" s="269" t="n"/>
      <c r="BF283" s="269" t="n"/>
      <c r="BG283" s="313" t="inlineStr">
        <is>
          <t>D7276O1125 N-MARSH PLUS SMOKY BLUE</t>
        </is>
      </c>
      <c r="BH283" s="313" t="n"/>
      <c r="BI283" s="312" t="n">
        <v>2300</v>
      </c>
      <c r="BJ283" s="313" t="n"/>
      <c r="BK283" s="236" t="inlineStr">
        <is>
          <t>C/O to AW18</t>
        </is>
      </c>
      <c r="BL283" s="236" t="n"/>
      <c r="BM283" s="236" t="n"/>
      <c r="BN283" s="236" t="n"/>
    </row>
    <row r="284">
      <c r="BD284" s="269" t="n"/>
      <c r="BE284" s="269" t="n"/>
      <c r="BF284" s="269" t="n"/>
      <c r="BG284" s="313" t="inlineStr">
        <is>
          <t>D7030O112</t>
        </is>
      </c>
      <c r="BH284" s="313" t="n"/>
      <c r="BI284" s="236" t="n"/>
      <c r="BJ284" s="313" t="n"/>
      <c r="BK284" s="236" t="n"/>
      <c r="BL284" s="236" t="inlineStr">
        <is>
          <t>Cleaned up in AW17!</t>
        </is>
      </c>
      <c r="BM284" s="236" t="n"/>
      <c r="BN284" s="236" t="n"/>
    </row>
    <row r="285">
      <c r="BD285" s="269" t="n"/>
      <c r="BE285" s="269" t="n"/>
      <c r="BF285" s="269" t="n"/>
      <c r="BG285" s="313" t="inlineStr">
        <is>
          <t>D7563O112</t>
        </is>
      </c>
      <c r="BH285" s="313" t="n"/>
      <c r="BI285" s="320" t="n">
        <v>1800</v>
      </c>
      <c r="BJ285" s="313" t="n"/>
      <c r="BK285" s="236" t="inlineStr">
        <is>
          <t>???</t>
        </is>
      </c>
      <c r="BL285" s="236" t="inlineStr">
        <is>
          <t>Still l/o after AW17!!</t>
        </is>
      </c>
      <c r="BM285" s="236" t="n"/>
      <c r="BN285" s="236" t="n"/>
    </row>
    <row r="286">
      <c r="BD286" s="269" t="n"/>
      <c r="BE286" s="269" t="n"/>
      <c r="BF286" s="269" t="n"/>
      <c r="BG286" s="313" t="inlineStr">
        <is>
          <t>D7497P313</t>
        </is>
      </c>
      <c r="BH286" s="313" t="n"/>
      <c r="BI286" s="312" t="n">
        <v>1800</v>
      </c>
      <c r="BJ286" s="313" t="n"/>
      <c r="BK286" s="236" t="inlineStr">
        <is>
          <t>???</t>
        </is>
      </c>
      <c r="BL286" s="236" t="inlineStr">
        <is>
          <t>Still l/o after AW17!!</t>
        </is>
      </c>
      <c r="BM286" s="236" t="n"/>
      <c r="BN286" s="236" t="n"/>
    </row>
    <row r="287">
      <c r="BD287" s="269" t="n"/>
      <c r="BE287" s="269" t="n"/>
      <c r="BF287" s="269" t="n"/>
      <c r="BG287" s="313" t="inlineStr">
        <is>
          <t>70601D Vanessa TP blue ORGANIC + recycled</t>
        </is>
      </c>
      <c r="BH287" s="313" t="n"/>
      <c r="BI287" s="313" t="n"/>
      <c r="BJ287" s="313" t="n">
        <v>1800</v>
      </c>
      <c r="BK287" s="236" t="inlineStr">
        <is>
          <t>C/O to SS18</t>
        </is>
      </c>
      <c r="BL287" s="236" t="n"/>
      <c r="BM287" s="236" t="n"/>
      <c r="BN287" s="236" t="n"/>
    </row>
    <row r="288">
      <c r="BD288" s="269" t="n"/>
      <c r="BE288" s="269" t="n"/>
      <c r="BF288" s="269" t="n"/>
      <c r="BG288" s="313" t="inlineStr">
        <is>
          <t>70602D TEODOR BLACK OD BLACK</t>
        </is>
      </c>
      <c r="BH288" s="313" t="n"/>
      <c r="BI288" s="312">
        <f>1750+1250</f>
        <v/>
      </c>
      <c r="BJ288" s="313" t="n"/>
      <c r="BK288" s="236" t="inlineStr">
        <is>
          <t>C/O to AW18</t>
        </is>
      </c>
      <c r="BL288" s="236" t="inlineStr">
        <is>
          <t>1750m Artlab balance Calik</t>
        </is>
      </c>
      <c r="BM288" s="236" t="n"/>
      <c r="BN288" s="236" t="n"/>
    </row>
    <row r="289">
      <c r="BD289" s="269" t="n"/>
      <c r="BE289" s="269" t="n"/>
      <c r="BF289" s="269" t="n"/>
      <c r="BG289" s="313" t="inlineStr">
        <is>
          <t>70628D Corona air blue ORGANIC + recycled</t>
        </is>
      </c>
      <c r="BH289" s="313" t="n"/>
      <c r="BI289" s="313" t="n"/>
      <c r="BJ289" s="313" t="n">
        <v>500</v>
      </c>
      <c r="BK289" s="236" t="inlineStr">
        <is>
          <t>C/O to SS18</t>
        </is>
      </c>
      <c r="BL289" s="236" t="n"/>
      <c r="BM289" s="236" t="n"/>
      <c r="BN289" s="236" t="n"/>
    </row>
    <row r="290">
      <c r="BD290" s="269" t="n"/>
      <c r="BE290" s="269" t="n"/>
      <c r="BF290" s="269" t="n"/>
      <c r="BG290" s="313" t="inlineStr">
        <is>
          <t>70600D Dante raw carbonated ORGANIC + recycled</t>
        </is>
      </c>
      <c r="BH290" s="313" t="n"/>
      <c r="BI290" s="313" t="n"/>
      <c r="BJ290" s="313" t="n">
        <v>2300</v>
      </c>
      <c r="BK290" s="236" t="inlineStr">
        <is>
          <t>C/O to SS18</t>
        </is>
      </c>
      <c r="BL290" s="236" t="n"/>
      <c r="BM290" s="236" t="n"/>
      <c r="BN290" s="236" t="n"/>
    </row>
    <row r="291">
      <c r="BD291" s="269" t="n"/>
      <c r="BE291" s="269" t="n"/>
      <c r="BF291" s="269" t="n"/>
      <c r="BG291" s="313" t="inlineStr">
        <is>
          <t>70599D Gleen black OD black organic</t>
        </is>
      </c>
      <c r="BH291" s="313" t="n"/>
      <c r="BI291" s="313" t="n"/>
      <c r="BJ291" s="313" t="n">
        <v>2000</v>
      </c>
      <c r="BK291" s="236" t="inlineStr">
        <is>
          <t>C/O to AW18</t>
        </is>
      </c>
      <c r="BL291" s="236" t="n"/>
      <c r="BM291" s="236" t="n"/>
      <c r="BN291" s="236" t="n"/>
    </row>
    <row r="292">
      <c r="BD292" s="269" t="n"/>
      <c r="BE292" s="269" t="n"/>
      <c r="BF292" s="269" t="inlineStr">
        <is>
          <t>TRC</t>
        </is>
      </c>
      <c r="BG292" s="313" t="inlineStr">
        <is>
          <t>RR5533 Elast raven sling</t>
        </is>
      </c>
      <c r="BH292" s="311" t="n"/>
      <c r="BI292" s="271" t="n"/>
      <c r="BJ292" s="313" t="n"/>
      <c r="BK292" s="236" t="inlineStr">
        <is>
          <t>NOT ORGANIC!</t>
        </is>
      </c>
      <c r="BL292" s="241" t="n"/>
      <c r="BM292" s="241" t="n"/>
      <c r="BN292" s="236" t="n"/>
    </row>
    <row r="293">
      <c r="BD293" s="269" t="n"/>
      <c r="BE293" s="269" t="n"/>
      <c r="BF293" s="269" t="n"/>
      <c r="BG293" s="313" t="inlineStr">
        <is>
          <t>RR5533 Elast Raven sling Organic</t>
        </is>
      </c>
      <c r="BH293" s="313" t="n"/>
      <c r="BI293" s="312" t="n">
        <v>250</v>
      </c>
      <c r="BJ293" s="313" t="n"/>
      <c r="BK293" s="236" t="inlineStr">
        <is>
          <t>???</t>
        </is>
      </c>
      <c r="BL293" s="241" t="n"/>
      <c r="BM293" s="241" t="n"/>
      <c r="BN293" s="236" t="n"/>
    </row>
    <row r="294">
      <c r="BD294" s="269" t="n"/>
      <c r="BE294" s="269" t="n"/>
      <c r="BF294" s="269" t="n"/>
      <c r="BG294" s="313" t="inlineStr">
        <is>
          <t>RR5533 Elast Griffin sling Organic</t>
        </is>
      </c>
      <c r="BH294" s="313" t="n"/>
      <c r="BI294" s="236" t="n"/>
      <c r="BJ294" s="313" t="n">
        <v>2600</v>
      </c>
      <c r="BK294" s="236" t="inlineStr">
        <is>
          <t>C/O to SS18</t>
        </is>
      </c>
      <c r="BL294" s="241" t="n"/>
      <c r="BM294" s="241" t="n"/>
      <c r="BN294" s="236" t="n"/>
    </row>
    <row r="295">
      <c r="BD295" s="269" t="n"/>
      <c r="BE295" s="269" t="n"/>
      <c r="BF295" s="269" t="n"/>
      <c r="BG295" s="313" t="inlineStr">
        <is>
          <t>RR5533 Elast Inox sling Organic</t>
        </is>
      </c>
      <c r="BH295" s="313" t="n"/>
      <c r="BI295" s="236" t="n"/>
      <c r="BJ295" s="313" t="n">
        <v>2700</v>
      </c>
      <c r="BK295" s="236" t="inlineStr">
        <is>
          <t>C/O to SS18</t>
        </is>
      </c>
      <c r="BL295" s="241" t="n"/>
      <c r="BM295" s="241" t="n"/>
      <c r="BN295" s="236" t="n"/>
    </row>
    <row r="296">
      <c r="BD296" s="269" t="n"/>
      <c r="BE296" s="269" t="n"/>
      <c r="BF296" s="269" t="n"/>
      <c r="BG296" s="313" t="inlineStr">
        <is>
          <t>RR5540 Yesterday crispy organic</t>
        </is>
      </c>
      <c r="BH296" s="313" t="n"/>
      <c r="BI296" s="236" t="n"/>
      <c r="BJ296" s="313" t="n">
        <v>1550</v>
      </c>
      <c r="BK296" s="236" t="inlineStr">
        <is>
          <t>C/O to SS18</t>
        </is>
      </c>
      <c r="BL296" s="241" t="n"/>
      <c r="BM296" s="241" t="n"/>
      <c r="BN296" s="236" t="n"/>
    </row>
    <row r="297">
      <c r="BD297" s="269" t="n"/>
      <c r="BE297" s="269" t="n"/>
      <c r="BF297" s="269" t="n"/>
      <c r="BG297" s="313" t="inlineStr">
        <is>
          <t>RR7216 N-PITCH PRESHRUNK ORGANIC</t>
        </is>
      </c>
      <c r="BH297" s="311" t="n"/>
      <c r="BI297" s="236" t="n"/>
      <c r="BJ297" s="313" t="n"/>
      <c r="BK297" s="236" t="n"/>
      <c r="BL297" s="241" t="inlineStr">
        <is>
          <t>Used for AW17 GSUS</t>
        </is>
      </c>
      <c r="BM297" s="241" t="n"/>
      <c r="BN297" s="236" t="n"/>
    </row>
    <row r="298">
      <c r="BD298" s="269" t="n"/>
      <c r="BE298" s="269" t="n"/>
      <c r="BF298" s="269" t="n"/>
      <c r="BG298" s="313" t="inlineStr">
        <is>
          <t>RR7716 Elast sioux crispy ORGANIC</t>
        </is>
      </c>
      <c r="BH298" s="313" t="n"/>
      <c r="BI298" s="236" t="n"/>
      <c r="BJ298" s="313" t="n">
        <v>3500</v>
      </c>
      <c r="BK298" s="236" t="inlineStr">
        <is>
          <t>C/O to SS18</t>
        </is>
      </c>
      <c r="BL298" s="241" t="n"/>
      <c r="BM298" s="241" t="n"/>
      <c r="BN298" s="236" t="n"/>
    </row>
    <row r="299">
      <c r="BD299" s="269" t="n"/>
      <c r="BE299" s="269" t="n"/>
      <c r="BF299" s="269" t="n"/>
      <c r="BG299" s="313" t="inlineStr">
        <is>
          <t>RR7733 N-joy sling organic</t>
        </is>
      </c>
      <c r="BH299" s="313" t="n"/>
      <c r="BI299" s="236" t="n"/>
      <c r="BJ299" s="313" t="n">
        <v>1000</v>
      </c>
      <c r="BK299" s="236" t="inlineStr">
        <is>
          <t>C/O to SS18</t>
        </is>
      </c>
      <c r="BL299" s="241" t="n"/>
      <c r="BM299" s="241" t="n"/>
      <c r="BN299" s="236" t="n"/>
    </row>
    <row r="300">
      <c r="BD300" s="269" t="n"/>
      <c r="BE300" s="269" t="n"/>
      <c r="BF300" s="269" t="n"/>
      <c r="BG300" s="313" t="inlineStr">
        <is>
          <t>SL7274 N Pitch appeal-preshrunk ORGANIC</t>
        </is>
      </c>
      <c r="BH300" s="311" t="n"/>
      <c r="BI300" s="313" t="n"/>
      <c r="BJ300" s="313" t="n">
        <v>1000</v>
      </c>
      <c r="BK300" s="236" t="inlineStr">
        <is>
          <t>C/O to SS18</t>
        </is>
      </c>
      <c r="BL300" s="241" t="n"/>
      <c r="BM300" s="241" t="n"/>
      <c r="BN300" s="236" t="n"/>
    </row>
    <row r="301">
      <c r="BD301" s="269" t="n"/>
      <c r="BE301" s="269" t="n"/>
      <c r="BF301" s="269" t="n"/>
      <c r="BG301" s="313" t="inlineStr">
        <is>
          <t>LR7777 sioux coal organic</t>
        </is>
      </c>
      <c r="BH301" s="311" t="n"/>
      <c r="BI301" s="313" t="n"/>
      <c r="BJ301" s="313" t="n">
        <v>1300</v>
      </c>
      <c r="BK301" s="236" t="inlineStr">
        <is>
          <t>C/O to SS18</t>
        </is>
      </c>
      <c r="BL301" s="241" t="n"/>
      <c r="BM301" s="241" t="n"/>
      <c r="BN301" s="236" t="n"/>
    </row>
    <row r="302">
      <c r="BD302" s="236" t="n"/>
      <c r="BE302" s="269" t="n"/>
      <c r="BF302" s="269" t="n"/>
      <c r="BG302" s="313" t="inlineStr">
        <is>
          <t>SL7276 Sioux crispy organic</t>
        </is>
      </c>
      <c r="BH302" s="313" t="n"/>
      <c r="BI302" s="236" t="n"/>
      <c r="BJ302" s="313" t="n">
        <v>1300</v>
      </c>
      <c r="BK302" s="236" t="inlineStr">
        <is>
          <t>C/O to SS18</t>
        </is>
      </c>
      <c r="BL302" s="275" t="n"/>
      <c r="BM302" s="275" t="n"/>
      <c r="BN302" s="236" t="n"/>
    </row>
    <row r="303">
      <c r="BD303" s="236" t="n"/>
      <c r="BE303" s="269" t="n"/>
      <c r="BF303" s="269" t="n"/>
      <c r="BG303" s="313" t="inlineStr">
        <is>
          <t>SL4760 N gine preshrunk organic</t>
        </is>
      </c>
      <c r="BH303" s="313" t="n"/>
      <c r="BI303" s="320" t="n">
        <v>150</v>
      </c>
      <c r="BJ303" s="313" t="n"/>
      <c r="BK303" s="236" t="n"/>
      <c r="BL303" s="236" t="inlineStr">
        <is>
          <t>Stock @ ArtLab</t>
        </is>
      </c>
      <c r="BM303" s="275" t="n"/>
      <c r="BN303" s="236" t="n"/>
    </row>
    <row r="304">
      <c r="BD304" s="236" t="n"/>
      <c r="BE304" s="269" t="n"/>
      <c r="BF304" s="269" t="n"/>
      <c r="BG304" s="313" t="inlineStr">
        <is>
          <t>RR7736 N-joy rebus organic</t>
        </is>
      </c>
      <c r="BH304" s="313" t="n"/>
      <c r="BI304" s="236" t="n"/>
      <c r="BJ304" s="313" t="n">
        <v>200</v>
      </c>
      <c r="BK304" s="236" t="inlineStr">
        <is>
          <t>C/O to SS18</t>
        </is>
      </c>
      <c r="BL304" s="275" t="n"/>
      <c r="BM304" s="275" t="n"/>
      <c r="BN304" s="236" t="n"/>
    </row>
    <row r="305">
      <c r="BD305" s="236" t="n"/>
      <c r="BE305" s="269" t="n"/>
      <c r="BF305" s="269" t="inlineStr">
        <is>
          <t>ROYO</t>
        </is>
      </c>
      <c r="BG305" s="313" t="inlineStr">
        <is>
          <t>RLD2 RECAN // 82383</t>
        </is>
      </c>
      <c r="BH305" s="313" t="n"/>
      <c r="BI305" s="236" t="inlineStr">
        <is>
          <t>1500??</t>
        </is>
      </c>
      <c r="BJ305" s="313" t="n"/>
      <c r="BK305" s="236" t="n"/>
      <c r="BL305" s="275" t="n"/>
      <c r="BM305" s="275" t="n"/>
      <c r="BN305" s="236" t="n"/>
    </row>
    <row r="306">
      <c r="BD306" s="236" t="n"/>
      <c r="BE306" s="269" t="n"/>
      <c r="BF306" s="269" t="inlineStr">
        <is>
          <t>HEMP FORTEX</t>
        </is>
      </c>
      <c r="BG306" s="313" t="inlineStr">
        <is>
          <t>HG4550 DNM-EW</t>
        </is>
      </c>
      <c r="BH306" s="313" t="n"/>
      <c r="BI306" s="313" t="n"/>
      <c r="BJ306" s="313" t="n"/>
      <c r="BK306" s="236" t="n"/>
      <c r="BL306" s="236" t="inlineStr">
        <is>
          <t>Cleaned up in AW17!</t>
        </is>
      </c>
      <c r="BM306" s="241" t="n"/>
      <c r="BN306" s="236" t="n"/>
    </row>
    <row r="307">
      <c r="BD307" s="236" t="n"/>
      <c r="BE307" s="269" t="n"/>
      <c r="BF307" s="269" t="n"/>
      <c r="BG307" s="313" t="inlineStr">
        <is>
          <t>HG06271</t>
        </is>
      </c>
      <c r="BH307" s="313" t="n"/>
      <c r="BI307" s="313" t="n"/>
      <c r="BJ307" s="313" t="n">
        <v>268</v>
      </c>
      <c r="BK307" s="236" t="inlineStr">
        <is>
          <t>C/O to AW18</t>
        </is>
      </c>
      <c r="BL307" s="236" t="inlineStr">
        <is>
          <t>Stock @ ArtLab</t>
        </is>
      </c>
      <c r="BM307" s="241" t="n"/>
      <c r="BN307" s="236" t="n"/>
    </row>
    <row r="308">
      <c r="BD308" s="236" t="n"/>
      <c r="BE308" s="269" t="n"/>
      <c r="BF308" s="269" t="n"/>
      <c r="BG308" s="313" t="inlineStr">
        <is>
          <t>OG10164 GD-EW Crepe</t>
        </is>
      </c>
      <c r="BH308" s="313" t="n"/>
      <c r="BI308" s="313" t="n"/>
      <c r="BJ308" s="313" t="n">
        <v>220</v>
      </c>
      <c r="BK308" s="236" t="inlineStr">
        <is>
          <t>C/O to SS18</t>
        </is>
      </c>
      <c r="BL308" s="236" t="inlineStr">
        <is>
          <t>Stock @ ArtLab</t>
        </is>
      </c>
      <c r="BM308" s="241" t="n"/>
      <c r="BN308" s="236" t="n"/>
    </row>
    <row r="309">
      <c r="BD309" s="236" t="n"/>
      <c r="BE309" s="269" t="n"/>
      <c r="BF309" s="269" t="n"/>
      <c r="BG309" s="313" t="inlineStr">
        <is>
          <t>RE14473 YD-GW</t>
        </is>
      </c>
      <c r="BH309" s="313" t="n"/>
      <c r="BI309" s="313" t="n"/>
      <c r="BJ309" s="313" t="n">
        <v>270</v>
      </c>
      <c r="BK309" s="236" t="inlineStr">
        <is>
          <t>C/O to AW18</t>
        </is>
      </c>
      <c r="BL309" s="236" t="inlineStr">
        <is>
          <t>Stock @ ArtLab</t>
        </is>
      </c>
      <c r="BM309" s="241" t="n"/>
      <c r="BN309" s="236" t="n"/>
    </row>
    <row r="310">
      <c r="BD310" s="236" t="n"/>
      <c r="BE310" s="269" t="n"/>
      <c r="BF310" s="269" t="inlineStr">
        <is>
          <t>ISKO</t>
        </is>
      </c>
      <c r="BG310" s="313" t="n">
        <v>56470</v>
      </c>
      <c r="BH310" s="313" t="n"/>
      <c r="BI310" s="313" t="n"/>
      <c r="BJ310" s="313" t="n">
        <v>2026</v>
      </c>
      <c r="BK310" s="236" t="inlineStr">
        <is>
          <t>C/O to SS18</t>
        </is>
      </c>
      <c r="BL310" s="241" t="n"/>
      <c r="BM310" s="241" t="n"/>
      <c r="BN310" s="236" t="n"/>
    </row>
    <row r="311">
      <c r="BD311" s="236" t="n"/>
      <c r="BE311" s="269" t="n"/>
      <c r="BF311" s="269" t="n"/>
      <c r="BG311" s="313" t="n">
        <v>56588</v>
      </c>
      <c r="BH311" s="313" t="n"/>
      <c r="BI311" s="313" t="n"/>
      <c r="BJ311" s="313" t="n">
        <v>1900</v>
      </c>
      <c r="BK311" s="236" t="inlineStr">
        <is>
          <t>C/O to SS18</t>
        </is>
      </c>
      <c r="BL311" s="241" t="n"/>
      <c r="BM311" s="241" t="n"/>
      <c r="BN311" s="236" t="n"/>
    </row>
    <row r="312">
      <c r="BD312" s="236" t="n"/>
      <c r="BG312" s="313" t="n">
        <v>61218</v>
      </c>
      <c r="BH312" s="313" t="n"/>
      <c r="BI312" s="312" t="n">
        <v>246</v>
      </c>
      <c r="BJ312" s="311" t="n"/>
      <c r="BK312" s="236" t="inlineStr">
        <is>
          <t>???</t>
        </is>
      </c>
      <c r="BL312" s="241" t="n"/>
      <c r="BM312" s="241" t="n"/>
      <c r="BN312" s="236" t="n"/>
    </row>
    <row r="313">
      <c r="BE313" s="269" t="n"/>
      <c r="BF313" s="269" t="inlineStr">
        <is>
          <t>ORTA</t>
        </is>
      </c>
      <c r="BG313" s="313" t="inlineStr">
        <is>
          <t>9541B-43</t>
        </is>
      </c>
      <c r="BH313" s="313" t="n"/>
      <c r="BI313" s="236" t="n"/>
      <c r="BJ313" s="313" t="n">
        <v>500</v>
      </c>
      <c r="BK313" s="236" t="inlineStr">
        <is>
          <t>C/O to SS18</t>
        </is>
      </c>
      <c r="BL313" s="241" t="n"/>
      <c r="BM313" s="241" t="n"/>
      <c r="BN313" s="236" t="n"/>
    </row>
    <row r="314">
      <c r="BE314" s="269" t="n"/>
      <c r="BF314" s="269" t="n"/>
      <c r="BG314" s="313" t="inlineStr">
        <is>
          <t>9585B-33</t>
        </is>
      </c>
      <c r="BH314" s="313" t="n"/>
      <c r="BI314" s="236" t="n"/>
      <c r="BJ314" s="313" t="n">
        <v>450</v>
      </c>
      <c r="BK314" s="236" t="inlineStr">
        <is>
          <t>C/O to SS18</t>
        </is>
      </c>
      <c r="BL314" s="241" t="n"/>
      <c r="BM314" s="241" t="n"/>
      <c r="BN314" s="236" t="n"/>
    </row>
    <row r="315">
      <c r="BE315" s="269" t="n"/>
      <c r="BF315" s="269" t="n"/>
      <c r="BG315" s="313" t="n">
        <v>9519</v>
      </c>
      <c r="BH315" s="313" t="n"/>
      <c r="BI315" s="236" t="n"/>
      <c r="BJ315" s="313" t="inlineStr">
        <is>
          <t>1000???</t>
        </is>
      </c>
      <c r="BK315" s="236" t="inlineStr">
        <is>
          <t>C/O to SS18</t>
        </is>
      </c>
      <c r="BL315" s="241" t="n"/>
      <c r="BM315" s="241" t="n"/>
      <c r="BN315" s="236" t="n"/>
    </row>
    <row r="316">
      <c r="BE316" s="269" t="n"/>
      <c r="BF316" s="269" t="n"/>
      <c r="BG316" s="313" t="inlineStr">
        <is>
          <t>9560A-50</t>
        </is>
      </c>
      <c r="BH316" s="311" t="n"/>
      <c r="BI316" s="236" t="n"/>
      <c r="BJ316" s="313" t="n">
        <v>2000</v>
      </c>
      <c r="BK316" s="236" t="inlineStr">
        <is>
          <t>C/O to SS18</t>
        </is>
      </c>
      <c r="BL316" s="241" t="n"/>
      <c r="BM316" s="241" t="n"/>
      <c r="BN316" s="236" t="n"/>
    </row>
    <row r="317">
      <c r="BE317" s="269" t="n"/>
      <c r="BF317" s="269" t="n"/>
      <c r="BG317" s="313" t="inlineStr">
        <is>
          <t>0003A-38 ECRU Rigid</t>
        </is>
      </c>
      <c r="BH317" s="313" t="n"/>
      <c r="BI317" s="312" t="n">
        <v>195</v>
      </c>
      <c r="BJ317" s="313" t="n"/>
      <c r="BK317" s="236" t="inlineStr">
        <is>
          <t>???</t>
        </is>
      </c>
      <c r="BL317" s="241" t="n"/>
      <c r="BM317" s="241" t="n"/>
      <c r="BN317" s="236" t="n"/>
    </row>
    <row r="318">
      <c r="BE318" s="236" t="n"/>
      <c r="BF318" s="236" t="n"/>
      <c r="BG318" s="313" t="inlineStr">
        <is>
          <t>0505A-44 Optic White Stretch</t>
        </is>
      </c>
      <c r="BH318" s="313" t="n"/>
      <c r="BI318" s="236" t="n"/>
      <c r="BJ318" s="313" t="n">
        <v>300</v>
      </c>
      <c r="BK318" s="236" t="inlineStr">
        <is>
          <t>C/O to SS18</t>
        </is>
      </c>
      <c r="BL318" s="236" t="n"/>
      <c r="BM318" s="236" t="n"/>
      <c r="BN318" s="236" t="n"/>
    </row>
    <row r="319">
      <c r="BE319" s="236" t="n"/>
      <c r="BF319" s="236" t="n"/>
      <c r="BG319" s="313" t="inlineStr">
        <is>
          <t>9569A-43</t>
        </is>
      </c>
      <c r="BH319" s="311" t="n"/>
      <c r="BI319" s="236" t="n"/>
      <c r="BJ319" s="313" t="n">
        <v>200</v>
      </c>
      <c r="BK319" s="236" t="inlineStr">
        <is>
          <t>C/O to SS18</t>
        </is>
      </c>
      <c r="BL319" s="236" t="n"/>
      <c r="BM319" s="236" t="n"/>
      <c r="BN319" s="236" t="n"/>
    </row>
    <row r="320">
      <c r="BE320" s="236" t="n"/>
      <c r="BF320" s="236" t="n"/>
      <c r="BG320" s="313" t="inlineStr">
        <is>
          <t>9573A-37 Veggie Warp Stretch</t>
        </is>
      </c>
      <c r="BH320" s="313" t="n"/>
      <c r="BI320" s="312" t="n">
        <v>2300</v>
      </c>
      <c r="BJ320" s="313" t="n"/>
      <c r="BK320" s="236" t="inlineStr">
        <is>
          <t>???</t>
        </is>
      </c>
      <c r="BL320" s="236" t="n"/>
      <c r="BM320" s="236" t="n"/>
      <c r="BN320" s="236" t="n"/>
    </row>
    <row r="321">
      <c r="BE321" s="236" t="n"/>
      <c r="BF321" s="236" t="n"/>
      <c r="BG321" s="313" t="inlineStr">
        <is>
          <t>9588A-40 Veggie Warp Denim</t>
        </is>
      </c>
      <c r="BH321" s="313" t="n"/>
      <c r="BI321" s="313" t="n"/>
      <c r="BJ321" s="313" t="n">
        <v>1000</v>
      </c>
      <c r="BK321" s="236" t="inlineStr">
        <is>
          <t>C/O to SS18</t>
        </is>
      </c>
      <c r="BL321" s="236" t="n"/>
      <c r="BM321" s="236" t="n"/>
      <c r="BN321" s="236" t="n"/>
    </row>
    <row r="322">
      <c r="BE322" s="236" t="n"/>
      <c r="BF322" s="236" t="n"/>
      <c r="BG322" s="313" t="inlineStr">
        <is>
          <t>9585A-33</t>
        </is>
      </c>
      <c r="BH322" s="311" t="n"/>
      <c r="BI322" s="236" t="n"/>
      <c r="BJ322" s="313" t="n"/>
      <c r="BK322" s="236" t="n"/>
      <c r="BL322" s="236" t="n"/>
      <c r="BM322" s="236" t="n"/>
      <c r="BN322" s="236" t="n"/>
    </row>
    <row r="323">
      <c r="BE323" s="236" t="n"/>
      <c r="BF323" s="236" t="n"/>
      <c r="BG323" s="313" t="n">
        <v>9579</v>
      </c>
      <c r="BH323" s="313" t="n"/>
      <c r="BI323" s="312" t="n">
        <v>500</v>
      </c>
      <c r="BJ323" s="313" t="n"/>
      <c r="BK323" s="236" t="n"/>
      <c r="BL323" s="236" t="inlineStr">
        <is>
          <t>More stretchy version of 9540</t>
        </is>
      </c>
      <c r="BM323" s="236" t="n"/>
      <c r="BN323" s="236" t="n"/>
    </row>
    <row r="324">
      <c r="BE324" s="236" t="n"/>
      <c r="BF324" s="236" t="n"/>
      <c r="BG324" s="313" t="inlineStr">
        <is>
          <t>9583 bi-stretch Glory i-core Green</t>
        </is>
      </c>
      <c r="BH324" s="313" t="n"/>
      <c r="BI324" s="312" t="n">
        <v>1300</v>
      </c>
      <c r="BJ324" s="313" t="n"/>
      <c r="BK324" s="236" t="n"/>
      <c r="BL324" s="236" t="inlineStr">
        <is>
          <t>Ata own accord!</t>
        </is>
      </c>
      <c r="BM324" s="236" t="n"/>
      <c r="BN324" s="236" t="n"/>
    </row>
    <row r="325">
      <c r="BE325" s="236" t="n"/>
      <c r="BF325" s="236" t="n"/>
      <c r="BG325" s="313" t="inlineStr">
        <is>
          <t>9582 bi-stretch Glory i-core Polar</t>
        </is>
      </c>
      <c r="BH325" s="313" t="n"/>
      <c r="BI325" s="312" t="n">
        <v>1600</v>
      </c>
      <c r="BJ325" s="313" t="n"/>
      <c r="BK325" s="236" t="n"/>
      <c r="BL325" s="236" t="inlineStr">
        <is>
          <t>Ata own accord!</t>
        </is>
      </c>
      <c r="BM325" s="236" t="n"/>
      <c r="BN325" s="236" t="n"/>
    </row>
    <row r="326">
      <c r="BE326" s="236" t="n"/>
      <c r="BF326" s="236" t="n"/>
      <c r="BG326" s="313" t="inlineStr">
        <is>
          <t>9581 bi-stretch Glory</t>
        </is>
      </c>
      <c r="BH326" s="313" t="n"/>
      <c r="BI326" s="312" t="n">
        <v>1100</v>
      </c>
      <c r="BJ326" s="313" t="n"/>
      <c r="BK326" s="236" t="n"/>
      <c r="BL326" s="236" t="inlineStr">
        <is>
          <t>Ata own accord!</t>
        </is>
      </c>
      <c r="BM326" s="236" t="n"/>
      <c r="BN326" s="236" t="n"/>
    </row>
    <row r="327">
      <c r="BE327" s="236" t="n"/>
      <c r="BF327" s="236" t="n"/>
      <c r="BG327" s="313" t="inlineStr">
        <is>
          <t>9586A-46 i-core glory Polar</t>
        </is>
      </c>
      <c r="BH327" s="313" t="n"/>
      <c r="BI327" s="236" t="n"/>
      <c r="BJ327" s="313" t="n">
        <v>2900</v>
      </c>
      <c r="BK327" s="236" t="inlineStr">
        <is>
          <t>C/O to SS18</t>
        </is>
      </c>
      <c r="BL327" s="236" t="n"/>
      <c r="BM327" s="236" t="n"/>
      <c r="BN327" s="236" t="n"/>
    </row>
    <row r="328">
      <c r="BE328" s="236" t="n"/>
      <c r="BF328" s="236" t="n"/>
      <c r="BG328" s="313" t="inlineStr">
        <is>
          <t xml:space="preserve">9587A-46 </t>
        </is>
      </c>
      <c r="BH328" s="311" t="n"/>
      <c r="BI328" s="236" t="n"/>
      <c r="BJ328" s="313" t="n"/>
      <c r="BK328" s="236" t="n"/>
      <c r="BL328" s="236" t="n"/>
      <c r="BM328" s="236" t="n"/>
      <c r="BN328" s="236" t="n"/>
    </row>
    <row r="329">
      <c r="BE329" s="236" t="n"/>
      <c r="BF329" s="236" t="inlineStr">
        <is>
          <t>ROTATEKS</t>
        </is>
      </c>
      <c r="BG329" s="313" t="inlineStr">
        <is>
          <t>01023 ASVAN</t>
        </is>
      </c>
      <c r="BH329" s="313" t="n"/>
      <c r="BI329" s="236" t="n"/>
      <c r="BJ329" s="313" t="n"/>
      <c r="BK329" s="236" t="n"/>
      <c r="BL329" s="236" t="n"/>
      <c r="BM329" s="236" t="n"/>
      <c r="BN329" s="236" t="n"/>
    </row>
    <row r="330">
      <c r="BE330" s="236" t="n"/>
      <c r="BF330" s="236" t="n"/>
      <c r="BG330" s="313" t="inlineStr">
        <is>
          <t>01023 ASVAN With WR Coating GREEN</t>
        </is>
      </c>
      <c r="BH330" s="313" t="n"/>
      <c r="BI330" s="312" t="n">
        <v>36</v>
      </c>
      <c r="BJ330" s="313" t="n"/>
      <c r="BK330" s="236" t="n"/>
      <c r="BL330" s="236" t="inlineStr">
        <is>
          <t>Stock @ ArtLab</t>
        </is>
      </c>
      <c r="BM330" s="236" t="n"/>
      <c r="BN330" s="236" t="n"/>
    </row>
    <row r="331">
      <c r="BE331" s="236" t="n"/>
      <c r="BF331" s="236" t="n"/>
      <c r="BG331" s="313" t="inlineStr">
        <is>
          <t>01023 ASVAN BLACK</t>
        </is>
      </c>
      <c r="BH331" s="313" t="n"/>
      <c r="BI331" s="312" t="n">
        <v>95</v>
      </c>
      <c r="BJ331" s="313" t="n"/>
      <c r="BK331" s="236" t="n"/>
      <c r="BL331" s="236" t="inlineStr">
        <is>
          <t>Stock @ ArtLab</t>
        </is>
      </c>
      <c r="BM331" s="236" t="n"/>
      <c r="BN331" s="236" t="n"/>
    </row>
    <row r="332">
      <c r="BG332" s="313" t="inlineStr">
        <is>
          <t>01023 ASVAN GREEN</t>
        </is>
      </c>
      <c r="BH332" s="313" t="n"/>
      <c r="BI332" s="312" t="n">
        <v>170</v>
      </c>
      <c r="BJ332" s="313" t="n"/>
      <c r="BK332" s="236" t="n"/>
      <c r="BL332" s="236" t="inlineStr">
        <is>
          <t>Stock @ ArtLab</t>
        </is>
      </c>
      <c r="BM332" s="236" t="n"/>
    </row>
    <row r="333">
      <c r="BG333" s="313" t="n"/>
      <c r="BH333" s="313" t="n"/>
      <c r="BJ333" s="313" t="n"/>
    </row>
    <row r="334">
      <c r="BG334" s="313" t="n"/>
      <c r="BH334" s="313" t="n"/>
      <c r="BJ334" s="313" t="n"/>
    </row>
    <row r="335">
      <c r="BG335" s="253" t="n"/>
      <c r="BH335" s="253" t="n"/>
      <c r="BI335" s="294">
        <f>SUM(BI271:BI332)</f>
        <v/>
      </c>
      <c r="BJ335" s="254">
        <f>SUM(BJ271:BJ332)</f>
        <v/>
      </c>
    </row>
    <row r="336">
      <c r="AB336" s="270" t="n"/>
    </row>
    <row r="337">
      <c r="AB337" s="270" t="n"/>
    </row>
    <row r="338">
      <c r="AB338" s="270" t="n"/>
    </row>
    <row r="339">
      <c r="AB339" s="270" t="n"/>
    </row>
    <row r="340">
      <c r="AB340" s="270" t="n"/>
    </row>
    <row r="341">
      <c r="AB341" s="270" t="n"/>
    </row>
    <row r="342">
      <c r="AB342" s="270" t="n"/>
    </row>
    <row r="343">
      <c r="AB343" s="270" t="n"/>
    </row>
    <row r="344">
      <c r="AB344" s="270" t="n"/>
    </row>
    <row r="345">
      <c r="AB345" s="270" t="n"/>
    </row>
    <row r="346">
      <c r="AB346" s="270" t="n"/>
    </row>
    <row r="347">
      <c r="AB347" s="270" t="n"/>
    </row>
    <row r="348">
      <c r="AB348" s="270" t="n"/>
    </row>
    <row r="349">
      <c r="AB349" s="270" t="n"/>
    </row>
    <row r="350">
      <c r="AB350" s="270" t="n"/>
    </row>
    <row r="351">
      <c r="AB351" s="270" t="n"/>
    </row>
    <row r="352">
      <c r="AB352" s="270" t="n"/>
    </row>
    <row r="353">
      <c r="AB353" s="270" t="n"/>
    </row>
    <row r="354">
      <c r="AB354" s="270" t="n"/>
    </row>
    <row r="355">
      <c r="AB355" s="270" t="n"/>
    </row>
    <row r="356">
      <c r="AB356" s="270" t="n"/>
    </row>
    <row r="357">
      <c r="AB357" s="270" t="n"/>
    </row>
  </sheetData>
  <autoFilter ref="A4:BW263"/>
  <pageMargins bottom="0.75" footer="0.3" header="0.3" left="0.7" right="0.7" top="0.75"/>
  <pageSetup orientation="portrait" paperSize="9"/>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heijn6</dc:creator>
  <dcterms:created xsi:type="dcterms:W3CDTF">2013-05-27T13:34:43Z</dcterms:created>
  <dcterms:modified xsi:type="dcterms:W3CDTF">2018-02-21T10:33:26Z</dcterms:modified>
  <cp:lastModifiedBy>Bart-Jan Opten</cp:lastModifiedBy>
  <cp:lastPrinted>2017-06-20T12:11:23Z</cp:lastPrinted>
</cp:coreProperties>
</file>