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defaultThemeVersion="166925"/>
  <mc:AlternateContent xmlns:mc="http://schemas.openxmlformats.org/markup-compatibility/2006">
    <mc:Choice Requires="x15">
      <x15ac:absPath xmlns:x15ac="http://schemas.microsoft.com/office/spreadsheetml/2010/11/ac" url="C:\Users\TheTimbot\Dropbox\MOM-LINC Lab\Manuscripts\ROP NMA (JAMA)\final analysis\data_from_lab\"/>
    </mc:Choice>
  </mc:AlternateContent>
  <bookViews>
    <workbookView xWindow="0" yWindow="0" windowWidth="20490" windowHeight="6930" xr2:uid="{00000000-000D-0000-FFFF-FFFF00000000}"/>
  </bookViews>
  <sheets>
    <sheet name="Arm level Data" sheetId="1" r:id="rId1"/>
    <sheet name="study_level" sheetId="2" r:id="rId2"/>
    <sheet name="Sheet1" sheetId="3" r:id="rId3"/>
    <sheet name="Sheet2" sheetId="4" r:id="rId4"/>
  </sheets>
  <calcPr calcId="171027" calcMode="autoNoTable"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2" l="1"/>
  <c r="M2" i="2"/>
  <c r="W2" i="2"/>
  <c r="AB246" i="1"/>
  <c r="N246" i="1"/>
  <c r="AB245" i="1"/>
  <c r="N245" i="1"/>
  <c r="AB244" i="1"/>
  <c r="AB243" i="1"/>
  <c r="AB242" i="1"/>
  <c r="AB241" i="1"/>
  <c r="N243" i="1"/>
  <c r="N244"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5" i="1"/>
  <c r="N186" i="1"/>
  <c r="N184" i="1"/>
  <c r="N183" i="1"/>
  <c r="N182" i="1"/>
  <c r="N181" i="1"/>
  <c r="N180" i="1"/>
  <c r="N179" i="1"/>
  <c r="N178" i="1"/>
  <c r="N177" i="1"/>
  <c r="N176" i="1"/>
  <c r="N175" i="1"/>
  <c r="Y34" i="2"/>
  <c r="X34" i="2"/>
  <c r="W34" i="2"/>
  <c r="Y33" i="2"/>
  <c r="X33" i="2"/>
  <c r="W33" i="2"/>
  <c r="Y32" i="2"/>
  <c r="X32" i="2"/>
  <c r="W32" i="2"/>
  <c r="N174" i="1"/>
  <c r="N173" i="1"/>
  <c r="N172" i="1"/>
  <c r="N171" i="1"/>
  <c r="N170" i="1"/>
  <c r="N169" i="1"/>
  <c r="N163" i="1"/>
  <c r="N164" i="1"/>
  <c r="N165" i="1"/>
  <c r="N166" i="1"/>
  <c r="N167" i="1"/>
  <c r="N168" i="1"/>
  <c r="N160" i="1"/>
  <c r="N161" i="1"/>
  <c r="N162" i="1"/>
  <c r="N159" i="1"/>
  <c r="N158" i="1"/>
  <c r="N157" i="1"/>
  <c r="M31" i="2"/>
  <c r="M28" i="2"/>
  <c r="N67" i="1"/>
  <c r="N66" i="1"/>
  <c r="N127" i="1"/>
  <c r="N126" i="1"/>
  <c r="AB89" i="1"/>
  <c r="N89" i="1"/>
  <c r="AB88" i="1"/>
  <c r="N88" i="1"/>
  <c r="H119" i="1"/>
  <c r="H117" i="1"/>
  <c r="H118" i="1"/>
  <c r="H116" i="1"/>
  <c r="I116" i="1"/>
  <c r="I117" i="1"/>
  <c r="I11" i="1"/>
  <c r="I10" i="1"/>
  <c r="N10" i="1"/>
  <c r="H11" i="1"/>
  <c r="H10" i="1"/>
  <c r="AB9" i="1"/>
  <c r="N9" i="1"/>
  <c r="AB8" i="1"/>
  <c r="N8" i="1"/>
  <c r="N117" i="1"/>
  <c r="N116" i="1"/>
  <c r="Y25" i="2"/>
  <c r="Y24" i="2"/>
  <c r="Y22" i="2"/>
  <c r="Y21" i="2"/>
  <c r="Y20" i="2"/>
  <c r="Y19" i="2"/>
  <c r="Y18" i="2"/>
  <c r="Y16" i="2"/>
  <c r="Y14" i="2"/>
  <c r="Y13" i="2"/>
  <c r="Y12" i="2"/>
  <c r="Y10" i="2"/>
  <c r="Y9" i="2"/>
  <c r="Y8" i="2"/>
  <c r="Y7" i="2"/>
  <c r="Y6" i="2"/>
  <c r="Y5" i="2"/>
  <c r="Y4" i="2"/>
  <c r="Y3" i="2"/>
  <c r="X22" i="2"/>
  <c r="X21" i="2"/>
  <c r="X18" i="2"/>
  <c r="X12" i="2"/>
  <c r="X10" i="2"/>
  <c r="X6" i="2"/>
  <c r="X4" i="2"/>
  <c r="W25" i="2"/>
  <c r="W24" i="2"/>
  <c r="W22" i="2"/>
  <c r="W20" i="2"/>
  <c r="W19" i="2"/>
  <c r="W17" i="2"/>
  <c r="W16" i="2"/>
  <c r="W6" i="2"/>
  <c r="W13" i="2"/>
  <c r="W12" i="2"/>
  <c r="W10" i="2"/>
  <c r="W9" i="2"/>
  <c r="W8" i="2"/>
  <c r="W7" i="2"/>
  <c r="W5" i="2"/>
  <c r="W4" i="2"/>
  <c r="AB156" i="1"/>
  <c r="AB155" i="1"/>
  <c r="AB154" i="1"/>
  <c r="AB153" i="1"/>
  <c r="X25" i="2"/>
  <c r="AB130" i="1"/>
  <c r="AB131" i="1"/>
  <c r="AB5" i="1"/>
  <c r="AB4" i="1"/>
  <c r="X3" i="2"/>
  <c r="AB3" i="1"/>
  <c r="AB2" i="1"/>
  <c r="AB13" i="1"/>
  <c r="AB12" i="1"/>
  <c r="AB11" i="1"/>
  <c r="AB10" i="1"/>
  <c r="AB129" i="1"/>
  <c r="AB128" i="1"/>
  <c r="X19" i="2"/>
  <c r="AB107" i="1"/>
  <c r="AB106" i="1"/>
  <c r="AB105" i="1"/>
  <c r="AB104" i="1"/>
  <c r="AA103" i="1"/>
  <c r="AB103" i="1"/>
  <c r="AA102" i="1"/>
  <c r="AB102" i="1"/>
  <c r="AA101" i="1"/>
  <c r="AB101" i="1"/>
  <c r="AA100" i="1"/>
  <c r="AB100" i="1"/>
  <c r="AA98" i="1"/>
  <c r="AB98" i="1"/>
  <c r="AA99" i="1"/>
  <c r="AB99" i="1"/>
  <c r="AB87" i="1"/>
  <c r="AB86" i="1"/>
  <c r="AB85" i="1"/>
  <c r="AB84" i="1"/>
  <c r="AB83" i="1"/>
  <c r="AB82" i="1"/>
  <c r="AB81" i="1"/>
  <c r="AB80" i="1"/>
  <c r="X13" i="2"/>
  <c r="AB32" i="1"/>
  <c r="AB33" i="1"/>
  <c r="X8" i="2"/>
  <c r="AB34" i="1"/>
  <c r="AB35" i="1"/>
  <c r="AB36" i="1"/>
  <c r="AB37" i="1"/>
  <c r="AB38" i="1"/>
  <c r="AB39" i="1"/>
  <c r="AB40" i="1"/>
  <c r="AB41" i="1"/>
  <c r="AB42" i="1"/>
  <c r="AB43" i="1"/>
  <c r="AB44" i="1"/>
  <c r="AB45" i="1"/>
  <c r="AB57" i="1"/>
  <c r="AB56" i="1"/>
  <c r="AB55" i="1"/>
  <c r="AB54" i="1"/>
  <c r="AB53" i="1"/>
  <c r="AB52" i="1"/>
  <c r="AB51" i="1"/>
  <c r="AB50" i="1"/>
  <c r="AB49" i="1"/>
  <c r="AB48" i="1"/>
  <c r="AB47" i="1"/>
  <c r="AB46" i="1"/>
  <c r="X16" i="2"/>
  <c r="X5" i="2"/>
  <c r="X9" i="2"/>
  <c r="X15" i="2"/>
  <c r="N2" i="1"/>
  <c r="N3" i="1"/>
  <c r="N4" i="1"/>
  <c r="N5" i="1"/>
  <c r="N11" i="1"/>
  <c r="N12" i="1"/>
  <c r="N13" i="1"/>
  <c r="N14" i="1"/>
  <c r="N15" i="1"/>
  <c r="N16" i="1"/>
  <c r="N17" i="1"/>
  <c r="N18" i="1"/>
  <c r="N19" i="1"/>
  <c r="N20" i="1"/>
  <c r="N21" i="1"/>
  <c r="N22" i="1"/>
  <c r="N23" i="1"/>
  <c r="N24" i="1"/>
  <c r="N25" i="1"/>
  <c r="N26" i="1"/>
  <c r="N27" i="1"/>
  <c r="N28" i="1"/>
  <c r="N29" i="1"/>
  <c r="N32" i="1"/>
  <c r="N33" i="1"/>
  <c r="N34" i="1"/>
  <c r="N35" i="1"/>
  <c r="N36" i="1"/>
  <c r="N37" i="1"/>
  <c r="N30" i="1"/>
  <c r="N31" i="1"/>
  <c r="N38" i="1"/>
  <c r="N39" i="1"/>
  <c r="N40" i="1"/>
  <c r="N41" i="1"/>
  <c r="N42" i="1"/>
  <c r="N43" i="1"/>
  <c r="N46" i="1"/>
  <c r="N47" i="1"/>
  <c r="N48" i="1"/>
  <c r="N49" i="1"/>
  <c r="N50" i="1"/>
  <c r="N51" i="1"/>
  <c r="N52" i="1"/>
  <c r="N53" i="1"/>
  <c r="N54" i="1"/>
  <c r="N55" i="1"/>
  <c r="N56" i="1"/>
  <c r="N57" i="1"/>
  <c r="N44" i="1"/>
  <c r="N45" i="1"/>
  <c r="N60" i="1"/>
  <c r="N61" i="1"/>
  <c r="N62" i="1"/>
  <c r="N63" i="1"/>
  <c r="N64" i="1"/>
  <c r="N65" i="1"/>
  <c r="N76" i="1"/>
  <c r="N77" i="1"/>
  <c r="N78" i="1"/>
  <c r="N79" i="1"/>
  <c r="N80" i="1"/>
  <c r="N81" i="1"/>
  <c r="N82" i="1"/>
  <c r="N83" i="1"/>
  <c r="N84" i="1"/>
  <c r="N85" i="1"/>
  <c r="N86" i="1"/>
  <c r="N87" i="1"/>
  <c r="N91" i="1"/>
  <c r="N92" i="1"/>
  <c r="N93" i="1"/>
  <c r="N94" i="1"/>
  <c r="N95" i="1"/>
  <c r="N96" i="1"/>
  <c r="N97" i="1"/>
  <c r="N104" i="1"/>
  <c r="N105" i="1"/>
  <c r="N106" i="1"/>
  <c r="N107" i="1"/>
  <c r="N110" i="1"/>
  <c r="N111" i="1"/>
  <c r="N112" i="1"/>
  <c r="N113" i="1"/>
  <c r="N114" i="1"/>
  <c r="N115" i="1"/>
  <c r="N120" i="1"/>
  <c r="N121" i="1"/>
  <c r="N122" i="1"/>
  <c r="N123" i="1"/>
  <c r="N124" i="1"/>
  <c r="N125"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I73" i="1"/>
  <c r="I72" i="1"/>
  <c r="I119" i="1"/>
  <c r="I118" i="1"/>
  <c r="N118" i="1"/>
  <c r="I109" i="1"/>
  <c r="I108" i="1"/>
  <c r="I69" i="1"/>
  <c r="I70" i="1"/>
  <c r="I71" i="1"/>
  <c r="I68" i="1"/>
  <c r="I59" i="1"/>
  <c r="I58" i="1"/>
  <c r="N58" i="1"/>
  <c r="H109" i="1"/>
  <c r="H108" i="1"/>
  <c r="H73" i="1"/>
  <c r="H72" i="1"/>
  <c r="N72" i="1"/>
  <c r="H71" i="1"/>
  <c r="H70" i="1"/>
  <c r="H69" i="1"/>
  <c r="H68" i="1"/>
  <c r="H59" i="1"/>
  <c r="H58" i="1"/>
  <c r="J75" i="1"/>
  <c r="I75" i="1"/>
  <c r="N75" i="1"/>
  <c r="J74" i="1"/>
  <c r="I74" i="1"/>
  <c r="N74" i="1"/>
  <c r="J90" i="1"/>
  <c r="I90" i="1"/>
  <c r="N90" i="1"/>
  <c r="J6" i="1"/>
  <c r="I6" i="1"/>
  <c r="I102" i="1"/>
  <c r="N102" i="1"/>
  <c r="I99" i="1"/>
  <c r="N99" i="1"/>
  <c r="I100" i="1"/>
  <c r="N100" i="1"/>
  <c r="I101" i="1"/>
  <c r="N101" i="1"/>
  <c r="I103" i="1"/>
  <c r="N103" i="1"/>
  <c r="I98" i="1"/>
  <c r="N98" i="1"/>
  <c r="N73" i="1"/>
  <c r="N68" i="1"/>
  <c r="N59" i="1"/>
  <c r="N70" i="1"/>
  <c r="N69" i="1"/>
  <c r="N71" i="1"/>
  <c r="N109" i="1"/>
  <c r="N108" i="1"/>
  <c r="N119" i="1"/>
  <c r="N6" i="1"/>
  <c r="I7" i="1"/>
  <c r="N7" i="1"/>
</calcChain>
</file>

<file path=xl/sharedStrings.xml><?xml version="1.0" encoding="utf-8"?>
<sst xmlns="http://schemas.openxmlformats.org/spreadsheetml/2006/main" count="3312" uniqueCount="329">
  <si>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</si>
  <si>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</si>
  <si>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</si>
  <si>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</si>
  <si>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</si>
  <si>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</si>
  <si>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</si>
  <si>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</si>
  <si>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</si>
  <si>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</si>
  <si>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</si>
  <si>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</si>
  <si>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</si>
  <si>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</si>
  <si>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</si>
  <si>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</si>
  <si>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</si>
  <si>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</si>
  <si>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</si>
  <si>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</si>
  <si>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</si>
  <si>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</si>
  <si>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</si>
  <si>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</si>
  <si>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</si>
  <si>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</si>
  <si>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</si>
  <si>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</si>
  <si>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</si>
  <si>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</si>
  <si>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drops.WFDRI</t>
  </si>
  <si>
    <t>60 seconds</t>
  </si>
  <si>
    <t>min02</t>
  </si>
  <si>
    <t>maxHR</t>
  </si>
  <si>
    <t>Dilli 2014</t>
  </si>
  <si>
    <t>During exam</t>
  </si>
  <si>
    <t>02 desat &lt;85%</t>
  </si>
  <si>
    <t>tachy &gt;180bpm</t>
  </si>
  <si>
    <t>brady &lt; 100bpm</t>
  </si>
  <si>
    <t>crying time</t>
  </si>
  <si>
    <t>any.ae</t>
  </si>
  <si>
    <t>Brady during exam</t>
  </si>
  <si>
    <t>Gal 2005</t>
  </si>
  <si>
    <t>1 minute pre-exam</t>
  </si>
  <si>
    <t>baseline</t>
  </si>
  <si>
    <t>speculum insertion</t>
  </si>
  <si>
    <t>0.01*one sided</t>
  </si>
  <si>
    <t>1 min post-exam</t>
  </si>
  <si>
    <t>02 desat &gt; 10%</t>
  </si>
  <si>
    <t>O2 desat during speculum insertion</t>
  </si>
  <si>
    <t>Grabska 2005</t>
  </si>
  <si>
    <t>2min post</t>
  </si>
  <si>
    <t>RR</t>
  </si>
  <si>
    <t>Kabatas 2016</t>
  </si>
  <si>
    <t>paracetamol.drops</t>
  </si>
  <si>
    <t>drops.tyl</t>
  </si>
  <si>
    <t>brady and desat</t>
  </si>
  <si>
    <t>brady and desat during exam</t>
  </si>
  <si>
    <t>Kleberg 2008</t>
  </si>
  <si>
    <t>NIDCAP</t>
  </si>
  <si>
    <t>0.683*mann-whitney U</t>
  </si>
  <si>
    <t>NA</t>
  </si>
  <si>
    <t>02 sat</t>
  </si>
  <si>
    <t>post-exam</t>
  </si>
  <si>
    <t>HR</t>
  </si>
  <si>
    <t>30 min post</t>
  </si>
  <si>
    <t>Mandel 2012</t>
  </si>
  <si>
    <t>NO.sweet.drops</t>
  </si>
  <si>
    <t>drops.NO.sweet</t>
  </si>
  <si>
    <t>Apnea in 24h</t>
  </si>
  <si>
    <t>24h</t>
  </si>
  <si>
    <t>02 &lt; 88% in 24h</t>
  </si>
  <si>
    <t>Marsh 2005</t>
  </si>
  <si>
    <t>02 desat &gt;10% on PIPP points</t>
  </si>
  <si>
    <t>Mehta 2010</t>
  </si>
  <si>
    <t>33.3 first, 35.3 second</t>
  </si>
  <si>
    <t>nns</t>
  </si>
  <si>
    <t>phys</t>
  </si>
  <si>
    <t>PIPP &lt;7</t>
  </si>
  <si>
    <t>PIPP 7-12</t>
  </si>
  <si>
    <t>PIPP &gt;= 12</t>
  </si>
  <si>
    <t>Mitchell 2004</t>
  </si>
  <si>
    <t>eye drops</t>
  </si>
  <si>
    <t>Baseline</t>
  </si>
  <si>
    <t>During exam left eye</t>
  </si>
  <si>
    <t>Return to baseline 1</t>
  </si>
  <si>
    <t>Nesargi 2015</t>
  </si>
  <si>
    <t>sweet</t>
  </si>
  <si>
    <t>during</t>
  </si>
  <si>
    <t>Olsson 2011</t>
  </si>
  <si>
    <t>HR increase</t>
  </si>
  <si>
    <t>02 decrease</t>
  </si>
  <si>
    <t>O'sullivan 2010</t>
  </si>
  <si>
    <t>N-PASS</t>
  </si>
  <si>
    <t>desat &lt; 80%</t>
  </si>
  <si>
    <t>adverse event (brady or desat)</t>
  </si>
  <si>
    <t>Rosali 2015</t>
  </si>
  <si>
    <t>EBM.drops</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</si>
  <si>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</si>
  <si>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</si>
  <si>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</si>
  <si>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</si>
  <si>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</si>
  <si>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</si>
  <si>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</si>
  <si>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</si>
  <si>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</si>
  <si>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</si>
  <si>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</si>
  <si>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</si>
  <si>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</si>
  <si>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</si>
  <si>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</si>
  <si>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drops.morph</t>
  </si>
  <si>
    <t>5 min post</t>
  </si>
  <si>
    <t>Seifi 2013</t>
  </si>
  <si>
    <t>first 45 seconds</t>
  </si>
  <si>
    <t>last 45 seconds</t>
  </si>
  <si>
    <t>Zeraati 2016</t>
  </si>
  <si>
    <t>sensorial.sat</t>
  </si>
  <si>
    <t>ÅženerTaplak 2017</t>
  </si>
  <si>
    <t>nns.drops</t>
  </si>
  <si>
    <t>drops.nns</t>
  </si>
  <si>
    <t>during exam (first eye)</t>
  </si>
  <si>
    <t>nd</t>
  </si>
  <si>
    <t>nns.ebm.drops</t>
  </si>
  <si>
    <t>ebm.mult</t>
  </si>
  <si>
    <t>nns.sweet.drops</t>
  </si>
  <si>
    <t>sweet.mult</t>
  </si>
  <si>
    <t>hr</t>
  </si>
  <si>
    <t>Benzer 2015</t>
  </si>
  <si>
    <t>first eye 30 sec</t>
  </si>
  <si>
    <t>sweet.rep</t>
  </si>
  <si>
    <t>sweet.sing</t>
  </si>
  <si>
    <t>Ilarslan 2012</t>
  </si>
  <si>
    <t>time of speculum insertion</t>
  </si>
  <si>
    <t>02 desat</t>
  </si>
  <si>
    <t>procedure</t>
  </si>
  <si>
    <t>Mehta 2005</t>
  </si>
  <si>
    <t>bp change</t>
  </si>
  <si>
    <t>during screening</t>
  </si>
  <si>
    <t>33,35,36</t>
  </si>
  <si>
    <t>drops.nospec</t>
  </si>
  <si>
    <t>drops.wfdri</t>
  </si>
  <si>
    <t>immediately after screening</t>
  </si>
  <si>
    <t>hr change</t>
  </si>
  <si>
    <t>02 sat change</t>
  </si>
  <si>
    <t>any brow bulge</t>
  </si>
  <si>
    <t>any eye squeeze</t>
  </si>
  <si>
    <t>any nlf</t>
  </si>
  <si>
    <t>any mouth open</t>
  </si>
  <si>
    <t>any cry</t>
  </si>
  <si>
    <t>Ucar 2014</t>
  </si>
  <si>
    <t>no time provided</t>
  </si>
  <si>
    <t>sweet.nns.drops vs nns.drops - 0.021
sweet.nns.drops vs drops.sweet 0.014</t>
  </si>
  <si>
    <t>Xin 0016</t>
  </si>
  <si>
    <t>during procedure</t>
  </si>
  <si>
    <t>02 Sat</t>
  </si>
  <si>
    <t>Zeraati 2015a</t>
  </si>
  <si>
    <t>drops.ss</t>
  </si>
  <si>
    <t>Zeraati 2015b</t>
  </si>
  <si>
    <t>face status</t>
  </si>
  <si>
    <t>sn</t>
  </si>
  <si>
    <t>Zeraati 2015c</t>
  </si>
  <si>
    <t>studlab</t>
  </si>
  <si>
    <t>n</t>
  </si>
  <si>
    <t>design</t>
  </si>
  <si>
    <t>control</t>
  </si>
  <si>
    <t>trt1</t>
  </si>
  <si>
    <t>trt2</t>
  </si>
  <si>
    <t>trt3</t>
  </si>
  <si>
    <t>method</t>
  </si>
  <si>
    <t>speculum</t>
  </si>
  <si>
    <t>Sequence Generation</t>
  </si>
  <si>
    <t>Allocation concealment</t>
  </si>
  <si>
    <t>Blinding personnel</t>
  </si>
  <si>
    <t>Blinding outcomes objective</t>
  </si>
  <si>
    <t>Blinding subjective outcomes</t>
  </si>
  <si>
    <t>Incomplete outcome</t>
  </si>
  <si>
    <t>Selective reporting</t>
  </si>
  <si>
    <t>other</t>
  </si>
  <si>
    <t>notes</t>
  </si>
  <si>
    <t>Parallel</t>
  </si>
  <si>
    <t>journal</t>
  </si>
  <si>
    <t>na</t>
  </si>
  <si>
    <t>BIO</t>
  </si>
  <si>
    <t>2min.pre</t>
  </si>
  <si>
    <t>first only</t>
  </si>
  <si>
    <t>Containment</t>
  </si>
  <si>
    <t>high</t>
  </si>
  <si>
    <t>unclear</t>
  </si>
  <si>
    <t>low</t>
  </si>
  <si>
    <t>NNS is not able to be blinded</t>
  </si>
  <si>
    <t>immediately before</t>
  </si>
  <si>
    <t>not reported</t>
  </si>
  <si>
    <t>Unclear</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</si>
  <si>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</si>
  <si>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</si>
  <si>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</si>
  <si>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</si>
  <si>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</si>
  <si>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</si>
  <si>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</si>
  <si>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</si>
  <si>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</si>
  <si>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</si>
  <si>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</si>
  <si>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</si>
  <si>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</si>
  <si>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33.3 first; 35.3 second</t>
  </si>
  <si>
    <t>repeated 1 min</t>
  </si>
  <si>
    <t>first but compared against second without treatment</t>
  </si>
  <si>
    <t>1min.pre</t>
  </si>
  <si>
    <t>any but first used</t>
  </si>
  <si>
    <t>first</t>
  </si>
  <si>
    <t>ebm.drops</t>
  </si>
  <si>
    <t xml:space="preserve">unclear </t>
  </si>
  <si>
    <t>1hr.feed</t>
  </si>
  <si>
    <t>2hr.feed</t>
  </si>
  <si>
    <t>drops.morphine</t>
  </si>
  <si>
    <t>immediately before exam</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</si>
  <si>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</si>
  <si>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</si>
  <si>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</si>
  <si>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</si>
  <si>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</si>
  <si>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</si>
  <si>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</si>
  <si>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</si>
  <si>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</si>
  <si>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</si>
  <si>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</si>
  <si>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</si>
  <si>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</si>
  <si>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yes for wfdri and control</t>
  </si>
  <si>
    <t>amethocaine if spec used</t>
  </si>
  <si>
    <t>sweet.Drops</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</si>
  <si>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</si>
  <si>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</si>
  <si>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</si>
  <si>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</si>
  <si>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</si>
  <si>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Kanagasabai 2013</t>
  </si>
  <si>
    <t>A</t>
  </si>
  <si>
    <t>Topical anesthetic</t>
  </si>
  <si>
    <t>B</t>
  </si>
  <si>
    <t>Topical anesthetic  + multisensory</t>
  </si>
  <si>
    <t>C</t>
  </si>
  <si>
    <t>Topical anesthetic + sweet taste + nitrous oxide</t>
  </si>
  <si>
    <t>D</t>
  </si>
  <si>
    <t>Topical anesthetic + nns</t>
  </si>
  <si>
    <t>E</t>
  </si>
  <si>
    <t>Topical anesthetic + sweet taste</t>
  </si>
  <si>
    <t>F</t>
  </si>
  <si>
    <t>Topical anesthetic + acetaminophen</t>
  </si>
  <si>
    <t>G</t>
  </si>
  <si>
    <t>Topical anesthetic + WFDRI</t>
  </si>
  <si>
    <t>H</t>
  </si>
  <si>
    <t>Sweet taste alone</t>
  </si>
  <si>
    <t>I</t>
  </si>
  <si>
    <t>No treatment</t>
  </si>
  <si>
    <t>J</t>
  </si>
  <si>
    <t>Topical anesthetic + morphine</t>
  </si>
  <si>
    <t>K</t>
  </si>
  <si>
    <t>NNS alone</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</si>
  <si>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</si>
  <si>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</si>
  <si>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</si>
  <si>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</si>
  <si>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</si>
  <si>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</si>
  <si>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</si>
  <si>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</si>
  <si>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</si>
  <si>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</si>
  <si>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</si>
  <si>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</si>
  <si>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</si>
  <si>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</si>
  <si>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</si>
  <si>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</si>
  <si>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</si>
  <si>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</si>
  <si>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</si>
  <si>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</si>
  <si>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</si>
  <si>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</si>
  <si>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</si>
  <si>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</si>
  <si>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</si>
  <si>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</si>
  <si>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</si>
  <si>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</si>
  <si>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</si>
  <si>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</si>
  <si>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</si>
  <si>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</si>
  <si>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</si>
  <si>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</si>
  <si>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</si>
  <si>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</si>
  <si>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</si>
  <si>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</si>
  <si>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</si>
  <si>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</si>
  <si>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</si>
  <si>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</si>
  <si>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</si>
  <si>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</si>
  <si>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</si>
  <si>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</si>
  <si>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</si>
  <si>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</si>
  <si>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mean_div_sd*2</t>
  </si>
  <si>
    <t>sample_size</t>
  </si>
  <si>
    <t>iqr_low</t>
  </si>
  <si>
    <t>iqr_high</t>
  </si>
  <si>
    <t>range_low</t>
  </si>
  <si>
    <t>range_high</t>
  </si>
  <si>
    <t>lower_ci</t>
  </si>
  <si>
    <t>upper_ci</t>
  </si>
  <si>
    <t>p_value</t>
  </si>
  <si>
    <t>num_events</t>
  </si>
  <si>
    <t>chi_suare_value</t>
  </si>
  <si>
    <t>average_ga</t>
  </si>
  <si>
    <t>average_pna</t>
  </si>
  <si>
    <t>average_pma</t>
  </si>
  <si>
    <t>imputed_pma</t>
  </si>
  <si>
    <t>average_bw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</si>
</sst>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0"/>
      <color rgb="FF0F0F1E"/>
      <name val="Arial"/>
      <family val="2"/>
    </font>
    <font>
      <i/>
      <sz val="11"/>
      <color theme="1"/>
      <name val="Calibri"/>
      <family val="2"/>
      <scheme val="minor"/>
    </font>
    <font>
      <b/>
      <sz val="11"/>
      <color theme="0"/>
      <name val="Calibri"/>
      <family val="2"/>
      <scheme val="minor"/>
    </font>
    <font>
      <sz val="10"/>
      <color rgb="FF0F0F1E"/>
      <name val="Arial"/>
    </font>
  </fonts>
  <fills count="5">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0" fillId="0" borderId="0" xfId="0" applyNumberFormat="1"/>
    <xf numFmtId="0" fontId="0" fillId="2" borderId="0" xfId="0" applyFill="1"/>
    <xf numFmtId="164" fontId="0" fillId="0" borderId="0" xfId="0" applyNumberFormat="1"/>
    <xf numFmtId="0" fontId="2" fillId="2" borderId="0" xfId="0" applyFont="1" applyFill="1"/>
    <xf numFmtId="0" fontId="0" fillId="0" borderId="1" xfId="0" applyFont="1" applyBorder="1"/>
    <xf numFmtId="0" fontId="0" fillId="4" borderId="1" xfId="0" applyFont="1" applyFill="1" applyBorder="1"/>
    <xf numFmtId="0" fontId="1" fillId="4" borderId="1" xfId="0" applyFont="1" applyFill="1" applyBorder="1"/>
    <xf numFmtId="0" fontId="1" fillId="0" borderId="1" xfId="0" applyFont="1" applyBorder="1"/>
    <xf numFmtId="0" fontId="3" fillId="3" borderId="1" xfId="0" applyFont="1" applyFill="1" applyBorder="1" applyAlignment="1">
      <alignment wrapText="1"/>
    </xf>
    <xf numFmtId="0" fontId="1" fillId="4" borderId="2" xfId="0" applyFont="1" applyFill="1" applyBorder="1"/>
    <xf numFmtId="0" fontId="1" fillId="0" borderId="0" xfId="0" applyNumberFormat="1" applyFont="1"/>
    <xf numFmtId="0" fontId="0" fillId="0" borderId="0" xfId="0" applyNumberFormat="1" applyAlignment="1">
      <alignment wrapText="1"/>
    </xf>
    <xf numFmtId="0" fontId="0" fillId="0" borderId="0" xfId="0" applyBorder="1"/>
    <xf numFmtId="0" fontId="1" fillId="0" borderId="3" xfId="0" applyFont="1" applyBorder="1"/>
    <xf numFmtId="0" fontId="1" fillId="0" borderId="0" xfId="0" applyNumberFormat="1" applyFont="1" applyBorder="1"/>
    <xf numFmtId="0" fontId="0" fillId="0" borderId="0" xfId="0" applyNumberFormat="1" applyBorder="1"/>
    <xf numFmtId="0" fontId="0" fillId="0" borderId="0" xfId="0" applyBorder="1" applyAlignment="1">
      <alignment wrapText="1"/>
    </xf>
    <xf numFmtId="164" fontId="0" fillId="0" borderId="0" xfId="0" applyNumberFormat="1" applyBorder="1"/>
    <xf numFmtId="0" fontId="1" fillId="0" borderId="0" xfId="0" applyFont="1" applyBorder="1"/>
    <xf numFmtId="0" fontId="4" fillId="0" borderId="2" xfId="0" applyFont="1" applyBorder="1"/>
    <xf numFmtId="0" fontId="4" fillId="4" borderId="2" xfId="0" applyFont="1" applyFill="1" applyBorder="1"/>
    <xf numFmtId="0" fontId="4" fillId="0" borderId="0" xfId="0" applyNumberFormat="1" applyFont="1"/>
    <xf numFmtId="0" fontId="4" fillId="0" borderId="3" xfId="0" applyFont="1" applyBorder="1"/>
    <xf numFmtId="0" fontId="4" fillId="0" borderId="0" xfId="0" applyNumberFormat="1" applyFont="1" applyBorder="1"/>
    <xf numFmtId="0" fontId="4" fillId="4" borderId="3" xfId="0" applyFont="1" applyFill="1" applyBorder="1"/>
    <xf numFmtId="0" fontId="0" fillId="0" borderId="0" xfId="0" applyFill="1"/>
    <xf numFmtId="0" fontId="1" fillId="0" borderId="0" xfId="0" applyFont="1" applyFill="1"/>
    <xf numFmtId="0" fontId="0" fillId="0" borderId="0" xfId="0" applyFill="1" applyAlignment="1">
      <alignment wrapText="1"/>
    </xf>
    <xf numFmtId="164" fontId="0" fillId="0" borderId="0" xfId="0" applyNumberFormat="1" applyFill="1"/>
    <xf numFmtId="0" fontId="4" fillId="0" borderId="0" xfId="0" applyFont="1" applyAlignment="1">
      <alignment wrapText="1"/>
    </xf>
    <xf numFmtId="0" fontId="4" fillId="0" borderId="0" xfId="0" applyNumberFormat="1" applyFont="1" applyAlignment="1">
      <alignment wrapText="1"/>
    </xf>
  </cellXfs>
  <cellStyles count="1">
    <cellStyle name="Normal" xfId="0" builtinId="0"/>
  </cellStyles>
  <dxfs count="14">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numFmt numFmtId="0" formatCode="General"/>
    </dxf>
    <dxf>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D246" totalsRowShown="0">
  <autoFilter ref="A1:AD246" xr:uid="{00000000-0009-0000-0100-000001000000}"/>
  <tableColumns count="30">
    <tableColumn id="1" xr3:uid="{00000000-0010-0000-0000-000001000000}" name="study_num"/>
    <tableColumn id="2" xr3:uid="{00000000-0010-0000-0000-000002000000}" name="studlab" dataDxfId="13" totalsRowDxfId="12"/>
    <tableColumn id="3" xr3:uid="{00000000-0010-0000-0000-000003000000}" name="treatment"/>
    <tableColumn id="22" xr3:uid="{00000000-0010-0000-0000-000016000000}" name="trt_group"/>
    <tableColumn id="4" xr3:uid="{00000000-0010-0000-0000-000004000000}" name="outcome"/>
    <tableColumn id="23" xr3:uid="{00000000-0010-0000-0000-000017000000}" name="actual_timepoint"/>
    <tableColumn id="5" xr3:uid="{00000000-0010-0000-0000-000005000000}" name="timepoint_group"/>
    <tableColumn id="6" xr3:uid="{00000000-0010-0000-0000-000006000000}" name="mean"/>
    <tableColumn id="7" xr3:uid="{00000000-0010-0000-0000-000007000000}" name="std_dev"/>
    <tableColumn id="8" xr3:uid="{00000000-0010-0000-0000-000008000000}" name="se"/>
    <tableColumn id="21" xr3:uid="{00000000-0010-0000-0000-000015000000}" name="imputed_mean"/>
    <tableColumn id="39" xr3:uid="{00000000-0010-0000-0000-000027000000}" name="mean_diff"/>
    <tableColumn id="38" xr3:uid="{00000000-0010-0000-0000-000026000000}" name="se_mean_diff"/>
    <tableColumn id="20" xr3:uid="{00000000-0010-0000-0000-000014000000}" name="mean_div_sd*2" dataDxfId="11" totalsRowDxfId="10">
      <calculatedColumnFormula>Table1[[#This Row],[mean]]/Table1[[#This Row],[std_dev]]</calculatedColumnFormula>
    </tableColumn>
    <tableColumn id="9" xr3:uid="{00000000-0010-0000-0000-000009000000}" name="sample_size"/>
    <tableColumn id="10" xr3:uid="{00000000-0010-0000-0000-00000A000000}" name="median"/>
    <tableColumn id="11" xr3:uid="{00000000-0010-0000-0000-00000B000000}" name="iqr_low"/>
    <tableColumn id="12" xr3:uid="{00000000-0010-0000-0000-00000C000000}" name="iqr_high"/>
    <tableColumn id="13" xr3:uid="{00000000-0010-0000-0000-00000D000000}" name="range_low"/>
    <tableColumn id="14" xr3:uid="{00000000-0010-0000-0000-00000E000000}" name="range_high"/>
    <tableColumn id="15" xr3:uid="{00000000-0010-0000-0000-00000F000000}" name="lower_ci"/>
    <tableColumn id="16" xr3:uid="{00000000-0010-0000-0000-000010000000}" name="upper_ci"/>
    <tableColumn id="17" xr3:uid="{00000000-0010-0000-0000-000011000000}" name="p_value"/>
    <tableColumn id="18" xr3:uid="{00000000-0010-0000-0000-000012000000}" name="num_events"/>
    <tableColumn id="35" xr3:uid="{00000000-0010-0000-0000-000023000000}" name="chi_suare_value"/>
    <tableColumn id="34" xr3:uid="{00000000-0010-0000-0000-000022000000}" name="average_ga"/>
    <tableColumn id="33" xr3:uid="{00000000-0010-0000-0000-000021000000}" name="average_pna"/>
    <tableColumn id="36" xr3:uid="{00000000-0010-0000-0000-000024000000}" name="average_pma"/>
    <tableColumn id="37" xr3:uid="{00000000-0010-0000-0000-000025000000}" name="imputed_pma"/>
    <tableColumn id="32" xr3:uid="{00000000-0010-0000-0000-000020000000}" name="average_bw"/>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U34" totalsRowShown="0">
  <sortState ref="A2:AM35">
    <sortCondition ref="A1"/>
  </sortState>
  <tableColumns count="47">
    <tableColumn id="1" xr3:uid="{00000000-0010-0000-0100-000001000000}" name="study_num"/>
    <tableColumn id="2" xr3:uid="{00000000-0010-0000-0100-000002000000}" name="studlab" dataDxfId="9"/>
    <tableColumn id="32" xr3:uid="{00000000-0010-0000-0100-000020000000}" name="n" dataDxfId="8"/>
    <tableColumn id="3" xr3:uid="{00000000-0010-0000-0100-000003000000}" name="design"/>
    <tableColumn id="41" xr3:uid="{00000000-0010-0000-0100-000029000000}" name="pub_type"/>
    <tableColumn id="40" xr3:uid="{00000000-0010-0000-0100-000028000000}" name="protocol_registry_cited"/>
    <tableColumn id="39" xr3:uid="{00000000-0010-0000-0100-000027000000}" name="protocol_registry_found"/>
    <tableColumn id="38" xr3:uid="{00000000-0010-0000-0100-000026000000}" name="connected"/>
    <tableColumn id="37" xr3:uid="{00000000-0010-0000-0100-000025000000}" name="which_studies"/>
    <tableColumn id="16" xr3:uid="{00000000-0010-0000-0100-000010000000}" name="control"/>
    <tableColumn id="18" xr3:uid="{00000000-0010-0000-0100-000012000000}" name="trt1"/>
    <tableColumn id="17" xr3:uid="{00000000-0010-0000-0100-000011000000}" name="trt2"/>
    <tableColumn id="19" xr3:uid="{00000000-0010-0000-0100-000013000000}" name="trt3" dataDxfId="7">
      <calculatedColumnFormula>IF(COUNTA(Table2[[#This Row],[control]:[trt2]]) = 3,Table2[[#This Row],[control]]&amp;Table2[[#This Row],[trt1]],)</calculatedColumnFormula>
    </tableColumn>
    <tableColumn id="30" xr3:uid="{00000000-0010-0000-0100-00001E000000}" name="ctrl_group" dataDxfId="6"/>
    <tableColumn id="24" xr3:uid="{00000000-0010-0000-0100-000018000000}" name="trt1_group" dataDxfId="5"/>
    <tableColumn id="23" xr3:uid="{00000000-0010-0000-0100-000017000000}" name="trt2_group" dataDxfId="4"/>
    <tableColumn id="22" xr3:uid="{00000000-0010-0000-0100-000016000000}" name="trt3_group" dataDxfId="3"/>
    <tableColumn id="28" xr3:uid="{00000000-0010-0000-0100-00001C000000}" name="method"/>
    <tableColumn id="27" xr3:uid="{00000000-0010-0000-0100-00001B000000}" name="speculum"/>
    <tableColumn id="26" xr3:uid="{00000000-0010-0000-0100-00001A000000}" name="scleral_dep"/>
    <tableColumn id="25" xr3:uid="{00000000-0010-0000-0100-000019000000}" name="dose_timing"/>
    <tableColumn id="29" xr3:uid="{00000000-0010-0000-0100-00001D000000}" name="exam_number"/>
    <tableColumn id="34" xr3:uid="{00000000-0010-0000-0100-000022000000}" name="avg_ga" dataDxfId="2">
      <calculatedColumnFormula>('Arm level Data'!Z2*'Arm level Data'!O2+'Arm level Data'!Z3*'Arm level Data'!O3+'Arm level Data'!Z4*'Arm level Data'!O4+'Arm level Data'!Z5*'Arm level Data'!O5)/SUM('Arm level Data'!O3:'Arm level Data'!O5)</calculatedColumnFormula>
    </tableColumn>
    <tableColumn id="33" xr3:uid="{00000000-0010-0000-0100-000021000000}" name="avg_pma" dataDxfId="1"/>
    <tableColumn id="35" xr3:uid="{00000000-0010-0000-0100-000023000000}" name="avg_bw" dataDxfId="0"/>
    <tableColumn id="4" xr3:uid="{00000000-0010-0000-0100-000004000000}" name="con_swad"/>
    <tableColumn id="5" xr3:uid="{00000000-0010-0000-0100-000005000000}" name="oa_rob_ob"/>
    <tableColumn id="21" xr3:uid="{8C34C62F-1685-40CA-A6DF-C98B84D85501}" name="oa_rob_ev_ob"/>
    <tableColumn id="6" xr3:uid="{00000000-0010-0000-0100-000006000000}" name="oa_rob_sub"/>
    <tableColumn id="36" xr3:uid="{70A3D9BC-4EC4-48A4-90C5-E36BF6BE9FFD}" name="oa_rob_ev_sub"/>
    <tableColumn id="7" xr3:uid="{00000000-0010-0000-0100-000007000000}" name="rob_sg"/>
    <tableColumn id="44" xr3:uid="{B352FDFE-0635-4D1C-8C39-551AD987E00E}" name="rob_ev_sg"/>
    <tableColumn id="8" xr3:uid="{00000000-0010-0000-0100-000008000000}" name="rob_ac"/>
    <tableColumn id="45" xr3:uid="{03B0327D-06BB-4BC6-85EA-C8368A35AE1E}" name="rob_ev_ac"/>
    <tableColumn id="9" xr3:uid="{00000000-0010-0000-0100-000009000000}" name="rob_bp"/>
    <tableColumn id="46" xr3:uid="{FBA8089C-A93B-413F-8AE0-17B0C9F39255}" name="rob_ev_bp"/>
    <tableColumn id="10" xr3:uid="{00000000-0010-0000-0100-00000A000000}" name="rob_bo_ob"/>
    <tableColumn id="47" xr3:uid="{C1BAFA4B-9436-4C6C-B9DC-8984064F6DC6}" name="rob_ev_bo_ob"/>
    <tableColumn id="11" xr3:uid="{00000000-0010-0000-0100-00000B000000}" name="rob_bo_sub"/>
    <tableColumn id="48" xr3:uid="{5339EBA5-6BCA-4F3B-A5A5-9764DCFE1465}" name="rob_ev_bo_sub"/>
    <tableColumn id="12" xr3:uid="{00000000-0010-0000-0100-00000C000000}" name="rob_io"/>
    <tableColumn id="42" xr3:uid="{00000000-0010-0000-0100-00002A000000}" name="rob_ev_io"/>
    <tableColumn id="13" xr3:uid="{00000000-0010-0000-0100-00000D000000}" name="rob_sr"/>
    <tableColumn id="43" xr3:uid="{00000000-0010-0000-0100-00002B000000}" name="rob_ev_sr"/>
    <tableColumn id="14" xr3:uid="{00000000-0010-0000-0100-00000E000000}" name="rob_other"/>
    <tableColumn id="20" xr3:uid="{BF212C90-4B61-459F-9A2A-640BBF2450CF}" name="rob_ev_other"/>
    <tableColumn id="15" xr3:uid="{00000000-0010-0000-0100-00000F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246"/>
  <sheetViews>
    <sheetView tabSelected="1" topLeftCell="V1" zoomScale="85" zoomScaleNormal="85" workbookViewId="0">
      <selection activeCell="AK6" sqref="AK6"/>
    </sheetView>
  </sheetViews>
  <sheetFormatPr defaultRowHeight="15" x14ac:dyDescent="0.25"/>
  <cols>
    <col min="1" max="1" width="13" customWidth="1"/>
    <col min="2" max="2" width="13.28515625" customWidth="1"/>
    <col min="3" max="4" width="16.42578125" customWidth="1"/>
    <col min="5" max="5" width="17.85546875" customWidth="1"/>
    <col min="6" max="6" width="23" customWidth="1"/>
    <col min="7" max="7" width="14.28515625" customWidth="1"/>
    <col min="9" max="9" width="10.140625" customWidth="1"/>
    <col min="12" max="12" width="14.5703125" customWidth="1"/>
    <col min="13" max="13" width="14" customWidth="1"/>
    <col min="14" max="15" width="9.85546875" customWidth="1"/>
    <col min="16" max="16" width="10.42578125" customWidth="1"/>
    <col min="17" max="17" width="12.42578125" customWidth="1"/>
    <col min="18" max="18" width="13" customWidth="1"/>
    <col min="19" max="19" width="10.7109375" customWidth="1"/>
    <col min="20" max="20" width="10.85546875" customWidth="1"/>
    <col min="21" max="21" width="10.140625" customWidth="1"/>
    <col min="22" max="26" width="14.140625" customWidth="1"/>
    <col min="27" max="31" width="17.85546875" customWidth="1"/>
  </cols>
  <sheetData>
    <row r="1" spans="1:30" x14ac:dyDescent="0.25">
      <c r="A1" t="s">
        <v>291</v>
      </c>
      <c r="B1" t="s">
        <v>164</v>
      </c>
      <c r="C1" t="s">
        <v>1</v>
      </c>
      <c r="D1" t="s">
        <v>306</v>
      </c>
      <c r="E1" t="s">
        <v>2</v>
      </c>
      <c r="F1" t="s">
        <v>307</v>
      </c>
      <c r="G1" t="s">
        <v>308</v>
      </c>
      <c r="H1" t="s">
        <v>3</v>
      </c>
      <c r="I1" t="s">
        <v>309</v>
      </c>
      <c r="J1" t="s">
        <v>4</v>
      </c>
      <c r="K1" t="s">
        <v>310</v>
      </c>
      <c r="L1" t="s">
        <v>311</v>
      </c>
      <c r="M1" t="s">
        <v>312</v>
      </c>
      <c r="N1" t="s">
        <v>313</v>
      </c>
      <c r="O1" t="s">
        <v>314</v>
      </c>
      <c r="P1" t="s">
        <v>5</v>
      </c>
      <c r="Q1" t="s">
        <v>315</v>
      </c>
      <c r="R1" t="s">
        <v>316</v>
      </c>
      <c r="S1" t="s">
        <v>317</v>
      </c>
      <c r="T1" t="s">
        <v>318</v>
      </c>
      <c r="U1" t="s">
        <v>319</v>
      </c>
      <c r="V1" t="s">
        <v>320</v>
      </c>
      <c r="W1" t="s">
        <v>321</v>
      </c>
      <c r="X1" t="s">
        <v>322</v>
      </c>
      <c r="Y1" t="s">
        <v>323</v>
      </c>
      <c r="Z1" t="s">
        <v>324</v>
      </c>
      <c r="AA1" t="s">
        <v>325</v>
      </c>
      <c r="AB1" t="s">
        <v>326</v>
      </c>
      <c r="AC1" t="s">
        <v>327</v>
      </c>
      <c r="AD1" t="s">
        <v>328</v>
      </c>
    </row>
    <row r="2" spans="1:30" x14ac:dyDescent="0.25">
      <c r="A2">
        <v>1</v>
      </c>
      <c r="B2" t="s">
        <v>6</v>
      </c>
      <c r="C2" t="s">
        <v>7</v>
      </c>
      <c r="D2" t="s">
        <v>7</v>
      </c>
      <c r="E2" t="s">
        <v>8</v>
      </c>
      <c r="F2" t="s">
        <v>9</v>
      </c>
      <c r="G2" t="s">
        <v>10</v>
      </c>
      <c r="H2">
        <v>15.3</v>
      </c>
      <c r="I2">
        <v>1.9</v>
      </c>
      <c r="K2" t="s">
        <v>11</v>
      </c>
      <c r="N2">
        <f>Table1[[#This Row],[mean]]/Table1[[#This Row],[std_dev]]</f>
        <v>8.0526315789473699</v>
      </c>
      <c r="O2">
        <v>10</v>
      </c>
      <c r="Z2">
        <v>27</v>
      </c>
      <c r="AA2">
        <v>45</v>
      </c>
      <c r="AB2" s="4">
        <f>(Table1[[#This Row],[average_ga]]*7+Table1[[#This Row],[average_pna]])/7</f>
        <v>33.428571428571431</v>
      </c>
      <c r="AC2" s="4" t="s">
        <v>12</v>
      </c>
      <c r="AD2">
        <v>1000</v>
      </c>
    </row>
    <row r="3" spans="1:30" x14ac:dyDescent="0.25">
      <c r="A3">
        <v>1</v>
      </c>
      <c r="B3" t="s">
        <v>6</v>
      </c>
      <c r="C3" t="s">
        <v>13</v>
      </c>
      <c r="D3" t="s">
        <v>14</v>
      </c>
      <c r="E3" t="s">
        <v>8</v>
      </c>
      <c r="F3" t="s">
        <v>9</v>
      </c>
      <c r="G3" t="s">
        <v>10</v>
      </c>
      <c r="H3">
        <v>14.3</v>
      </c>
      <c r="I3">
        <v>1.6</v>
      </c>
      <c r="K3" t="s">
        <v>11</v>
      </c>
      <c r="N3">
        <f>Table1[[#This Row],[mean]]/Table1[[#This Row],[std_dev]]</f>
        <v>8.9375</v>
      </c>
      <c r="O3">
        <v>10</v>
      </c>
      <c r="Z3">
        <v>29</v>
      </c>
      <c r="AA3">
        <v>43</v>
      </c>
      <c r="AB3" s="4">
        <f>(Table1[[#This Row],[average_ga]]*7+Table1[[#This Row],[average_pna]])/7</f>
        <v>35.142857142857146</v>
      </c>
      <c r="AC3" s="4" t="s">
        <v>12</v>
      </c>
      <c r="AD3">
        <v>1030</v>
      </c>
    </row>
    <row r="4" spans="1:30" x14ac:dyDescent="0.25">
      <c r="A4">
        <v>1</v>
      </c>
      <c r="B4" t="s">
        <v>6</v>
      </c>
      <c r="C4" t="s">
        <v>15</v>
      </c>
      <c r="D4" t="s">
        <v>16</v>
      </c>
      <c r="E4" t="s">
        <v>8</v>
      </c>
      <c r="F4" t="s">
        <v>9</v>
      </c>
      <c r="G4" t="s">
        <v>10</v>
      </c>
      <c r="H4">
        <v>12.3</v>
      </c>
      <c r="I4">
        <v>2.9</v>
      </c>
      <c r="K4" t="s">
        <v>11</v>
      </c>
      <c r="N4">
        <f>Table1[[#This Row],[mean]]/Table1[[#This Row],[std_dev]]</f>
        <v>4.2413793103448283</v>
      </c>
      <c r="O4">
        <v>9</v>
      </c>
      <c r="Z4">
        <v>30</v>
      </c>
      <c r="AA4">
        <v>42</v>
      </c>
      <c r="AB4" s="4">
        <f>(Table1[[#This Row],[average_ga]]*7+Table1[[#This Row],[average_pna]])/7</f>
        <v>36</v>
      </c>
      <c r="AC4" s="4" t="s">
        <v>12</v>
      </c>
      <c r="AD4">
        <v>1300</v>
      </c>
    </row>
    <row r="5" spans="1:30" x14ac:dyDescent="0.25">
      <c r="A5">
        <v>1</v>
      </c>
      <c r="B5" t="s">
        <v>6</v>
      </c>
      <c r="C5" t="s">
        <v>17</v>
      </c>
      <c r="D5" t="s">
        <v>18</v>
      </c>
      <c r="E5" t="s">
        <v>8</v>
      </c>
      <c r="F5" t="s">
        <v>9</v>
      </c>
      <c r="G5" t="s">
        <v>10</v>
      </c>
      <c r="H5">
        <v>12.1</v>
      </c>
      <c r="I5">
        <v>3.4</v>
      </c>
      <c r="K5" t="s">
        <v>11</v>
      </c>
      <c r="N5">
        <f>Table1[[#This Row],[mean]]/Table1[[#This Row],[std_dev]]</f>
        <v>3.5588235294117645</v>
      </c>
      <c r="O5">
        <v>11</v>
      </c>
      <c r="Z5">
        <v>29</v>
      </c>
      <c r="AA5">
        <v>43</v>
      </c>
      <c r="AB5" s="4">
        <f>(Table1[[#This Row],[average_ga]]*7+Table1[[#This Row],[average_pna]])/7</f>
        <v>35.142857142857146</v>
      </c>
      <c r="AC5" s="4" t="s">
        <v>12</v>
      </c>
      <c r="AD5">
        <v>1210</v>
      </c>
    </row>
    <row r="6" spans="1:30" x14ac:dyDescent="0.25">
      <c r="A6">
        <v>2</v>
      </c>
      <c r="B6" t="s">
        <v>19</v>
      </c>
      <c r="C6" t="s">
        <v>7</v>
      </c>
      <c r="D6" t="s">
        <v>7</v>
      </c>
      <c r="E6" t="s">
        <v>8</v>
      </c>
      <c r="F6" t="s">
        <v>20</v>
      </c>
      <c r="G6" t="s">
        <v>10</v>
      </c>
      <c r="H6">
        <v>10.4</v>
      </c>
      <c r="I6" s="4">
        <f>Table1[[#This Row],[se]]*SQRT(34)</f>
        <v>5.5127285732066831</v>
      </c>
      <c r="J6" s="4">
        <f>(H7-Table1[[#This Row],[mean]])/TINV(0.1,33)</f>
        <v>0.94542515057962762</v>
      </c>
      <c r="K6" t="s">
        <v>11</v>
      </c>
      <c r="N6">
        <f>Table1[[#This Row],[mean]]/Table1[[#This Row],[std_dev]]</f>
        <v>1.886543090575282</v>
      </c>
      <c r="O6">
        <v>22</v>
      </c>
      <c r="W6">
        <v>0.1</v>
      </c>
      <c r="AB6">
        <v>34</v>
      </c>
      <c r="AD6">
        <v>924</v>
      </c>
    </row>
    <row r="7" spans="1:30" x14ac:dyDescent="0.25">
      <c r="A7">
        <v>2</v>
      </c>
      <c r="B7" t="s">
        <v>19</v>
      </c>
      <c r="C7" t="s">
        <v>21</v>
      </c>
      <c r="D7" t="s">
        <v>22</v>
      </c>
      <c r="E7" t="s">
        <v>8</v>
      </c>
      <c r="F7" t="s">
        <v>20</v>
      </c>
      <c r="G7" t="s">
        <v>10</v>
      </c>
      <c r="H7">
        <v>12</v>
      </c>
      <c r="I7" s="4">
        <f>I6</f>
        <v>5.5127285732066831</v>
      </c>
      <c r="K7" t="s">
        <v>11</v>
      </c>
      <c r="N7">
        <f>Table1[[#This Row],[mean]]/Table1[[#This Row],[std_dev]]</f>
        <v>2.1767804891253251</v>
      </c>
      <c r="O7">
        <v>17</v>
      </c>
      <c r="W7">
        <v>0.1</v>
      </c>
      <c r="AB7">
        <v>34</v>
      </c>
      <c r="AD7">
        <v>924</v>
      </c>
    </row>
    <row r="8" spans="1:30" x14ac:dyDescent="0.25">
      <c r="A8">
        <v>3</v>
      </c>
      <c r="B8" t="s">
        <v>23</v>
      </c>
      <c r="C8" t="s">
        <v>13</v>
      </c>
      <c r="D8" t="s">
        <v>14</v>
      </c>
      <c r="E8" t="s">
        <v>24</v>
      </c>
      <c r="F8" t="s">
        <v>25</v>
      </c>
      <c r="G8" t="s">
        <v>26</v>
      </c>
      <c r="H8">
        <v>2.6</v>
      </c>
      <c r="I8">
        <v>1.1000000000000001</v>
      </c>
      <c r="K8" t="s">
        <v>11</v>
      </c>
      <c r="N8">
        <f>Table1[[#This Row],[mean]]/Table1[[#This Row],[std_dev]]</f>
        <v>2.3636363636363633</v>
      </c>
      <c r="O8">
        <v>70</v>
      </c>
      <c r="Z8">
        <v>30.5</v>
      </c>
      <c r="AA8">
        <v>34.9</v>
      </c>
      <c r="AB8" s="4">
        <f>(Table1[[#This Row],[average_ga]]*7+Table1[[#This Row],[average_pna]])/7</f>
        <v>35.485714285714288</v>
      </c>
      <c r="AC8" s="4" t="s">
        <v>12</v>
      </c>
      <c r="AD8">
        <v>1287</v>
      </c>
    </row>
    <row r="9" spans="1:30" x14ac:dyDescent="0.25">
      <c r="A9">
        <v>3</v>
      </c>
      <c r="B9" t="s">
        <v>23</v>
      </c>
      <c r="C9" t="s">
        <v>7</v>
      </c>
      <c r="D9" t="s">
        <v>7</v>
      </c>
      <c r="E9" t="s">
        <v>24</v>
      </c>
      <c r="F9" t="s">
        <v>25</v>
      </c>
      <c r="G9" t="s">
        <v>26</v>
      </c>
      <c r="H9">
        <v>4.5</v>
      </c>
      <c r="I9">
        <v>1.3</v>
      </c>
      <c r="K9" t="s">
        <v>11</v>
      </c>
      <c r="N9">
        <f>Table1[[#This Row],[mean]]/Table1[[#This Row],[std_dev]]</f>
        <v>3.4615384615384612</v>
      </c>
      <c r="O9">
        <v>54</v>
      </c>
      <c r="Z9">
        <v>29.9</v>
      </c>
      <c r="AA9">
        <v>34.299999999999997</v>
      </c>
      <c r="AB9" s="4">
        <f>(Table1[[#This Row],[average_ga]]*7+Table1[[#This Row],[average_pna]])/7</f>
        <v>34.799999999999997</v>
      </c>
      <c r="AC9" s="4" t="s">
        <v>12</v>
      </c>
      <c r="AD9">
        <v>1227</v>
      </c>
    </row>
    <row r="10" spans="1:30" x14ac:dyDescent="0.25">
      <c r="A10">
        <v>3</v>
      </c>
      <c r="B10" t="s">
        <v>23</v>
      </c>
      <c r="C10" t="s">
        <v>13</v>
      </c>
      <c r="D10" t="s">
        <v>14</v>
      </c>
      <c r="E10" t="s">
        <v>8</v>
      </c>
      <c r="F10" t="s">
        <v>25</v>
      </c>
      <c r="G10" t="s">
        <v>26</v>
      </c>
      <c r="H10" s="4">
        <f>H8*3</f>
        <v>7.8000000000000007</v>
      </c>
      <c r="I10" s="4">
        <f>SQRT(I8^2*3)</f>
        <v>1.9052558883257653</v>
      </c>
      <c r="K10" t="s">
        <v>11</v>
      </c>
      <c r="N10">
        <f>Table1[[#This Row],[mean]]/Table1[[#This Row],[std_dev]]</f>
        <v>4.093938272435528</v>
      </c>
      <c r="O10">
        <v>70</v>
      </c>
      <c r="Z10">
        <v>30.5</v>
      </c>
      <c r="AA10">
        <v>34.9</v>
      </c>
      <c r="AB10" s="4">
        <f>(Table1[[#This Row],[average_ga]]*7+Table1[[#This Row],[average_pna]])/7</f>
        <v>35.485714285714288</v>
      </c>
      <c r="AC10" s="4" t="s">
        <v>12</v>
      </c>
      <c r="AD10">
        <v>1287</v>
      </c>
    </row>
    <row r="11" spans="1:30" x14ac:dyDescent="0.25">
      <c r="A11">
        <v>3</v>
      </c>
      <c r="B11" t="s">
        <v>23</v>
      </c>
      <c r="C11" t="s">
        <v>7</v>
      </c>
      <c r="D11" t="s">
        <v>7</v>
      </c>
      <c r="E11" t="s">
        <v>8</v>
      </c>
      <c r="F11" t="s">
        <v>25</v>
      </c>
      <c r="G11" t="s">
        <v>26</v>
      </c>
      <c r="H11" s="4">
        <f>H9*3</f>
        <v>13.5</v>
      </c>
      <c r="I11" s="4">
        <f>SQRT(I9^2*3)</f>
        <v>2.2516660498395407</v>
      </c>
      <c r="K11" t="s">
        <v>11</v>
      </c>
      <c r="N11">
        <f>Table1[[#This Row],[mean]]/Table1[[#This Row],[std_dev]]</f>
        <v>5.9955604877384205</v>
      </c>
      <c r="O11">
        <v>54</v>
      </c>
      <c r="Z11">
        <v>29.9</v>
      </c>
      <c r="AA11">
        <v>34.299999999999997</v>
      </c>
      <c r="AB11" s="4">
        <f>(Table1[[#This Row],[average_ga]]*7+Table1[[#This Row],[average_pna]])/7</f>
        <v>34.799999999999997</v>
      </c>
      <c r="AC11" s="4" t="s">
        <v>12</v>
      </c>
      <c r="AD11">
        <v>1227</v>
      </c>
    </row>
    <row r="12" spans="1:30" ht="15" customHeight="1" x14ac:dyDescent="0.25">
      <c r="A12">
        <v>3</v>
      </c>
      <c r="B12" t="s">
        <v>23</v>
      </c>
      <c r="C12" t="s">
        <v>13</v>
      </c>
      <c r="D12" t="s">
        <v>14</v>
      </c>
      <c r="E12" t="s">
        <v>27</v>
      </c>
      <c r="F12" t="s">
        <v>25</v>
      </c>
      <c r="G12" t="s">
        <v>26</v>
      </c>
      <c r="N12" t="e">
        <f>Table1[[#This Row],[mean]]/Table1[[#This Row],[std_dev]]</f>
        <v>#DIV/0!</v>
      </c>
      <c r="O12">
        <v>70</v>
      </c>
      <c r="X12">
        <v>11</v>
      </c>
      <c r="Z12">
        <v>30.5</v>
      </c>
      <c r="AA12">
        <v>34.9</v>
      </c>
      <c r="AB12" s="4">
        <f>(Table1[[#This Row],[average_ga]]*7+Table1[[#This Row],[average_pna]])/7</f>
        <v>35.485714285714288</v>
      </c>
      <c r="AC12" s="4" t="s">
        <v>12</v>
      </c>
      <c r="AD12">
        <v>1287</v>
      </c>
    </row>
    <row r="13" spans="1:30" ht="15" customHeight="1" x14ac:dyDescent="0.25">
      <c r="A13">
        <v>3</v>
      </c>
      <c r="B13" t="s">
        <v>23</v>
      </c>
      <c r="C13" t="s">
        <v>7</v>
      </c>
      <c r="D13" t="s">
        <v>7</v>
      </c>
      <c r="E13" t="s">
        <v>27</v>
      </c>
      <c r="F13" t="s">
        <v>25</v>
      </c>
      <c r="G13" t="s">
        <v>26</v>
      </c>
      <c r="N13" t="e">
        <f>Table1[[#This Row],[mean]]/Table1[[#This Row],[std_dev]]</f>
        <v>#DIV/0!</v>
      </c>
      <c r="O13">
        <v>54</v>
      </c>
      <c r="X13">
        <v>37</v>
      </c>
      <c r="Z13">
        <v>29.9</v>
      </c>
      <c r="AA13">
        <v>34.299999999999997</v>
      </c>
      <c r="AB13" s="4">
        <f>(Table1[[#This Row],[average_ga]]*7+Table1[[#This Row],[average_pna]])/7</f>
        <v>34.799999999999997</v>
      </c>
      <c r="AC13" s="4" t="s">
        <v>12</v>
      </c>
      <c r="AD13">
        <v>1227</v>
      </c>
    </row>
    <row r="14" spans="1:30" x14ac:dyDescent="0.25">
      <c r="A14">
        <v>4</v>
      </c>
      <c r="B14" s="1" t="s">
        <v>28</v>
      </c>
      <c r="C14" t="s">
        <v>29</v>
      </c>
      <c r="D14" t="s">
        <v>30</v>
      </c>
      <c r="E14" t="s">
        <v>8</v>
      </c>
      <c r="F14" t="s">
        <v>31</v>
      </c>
      <c r="G14" t="s">
        <v>10</v>
      </c>
      <c r="H14">
        <v>15</v>
      </c>
      <c r="I14">
        <v>2.1</v>
      </c>
      <c r="K14" t="s">
        <v>11</v>
      </c>
      <c r="N14">
        <f>Table1[[#This Row],[mean]]/Table1[[#This Row],[std_dev]]</f>
        <v>7.1428571428571423</v>
      </c>
      <c r="O14">
        <v>76</v>
      </c>
      <c r="W14">
        <v>0.47</v>
      </c>
      <c r="Z14">
        <v>28.6</v>
      </c>
      <c r="AB14">
        <v>34.1</v>
      </c>
      <c r="AD14">
        <v>1208</v>
      </c>
    </row>
    <row r="15" spans="1:30" x14ac:dyDescent="0.25">
      <c r="A15">
        <v>4</v>
      </c>
      <c r="B15" s="1" t="s">
        <v>28</v>
      </c>
      <c r="C15" t="s">
        <v>7</v>
      </c>
      <c r="D15" t="s">
        <v>7</v>
      </c>
      <c r="E15" t="s">
        <v>8</v>
      </c>
      <c r="F15" t="s">
        <v>31</v>
      </c>
      <c r="G15" t="s">
        <v>10</v>
      </c>
      <c r="H15">
        <v>15.2</v>
      </c>
      <c r="I15">
        <v>2.4</v>
      </c>
      <c r="K15" t="s">
        <v>11</v>
      </c>
      <c r="N15">
        <f>Table1[[#This Row],[mean]]/Table1[[#This Row],[std_dev]]</f>
        <v>6.333333333333333</v>
      </c>
      <c r="O15">
        <v>76</v>
      </c>
      <c r="W15">
        <v>0.47</v>
      </c>
      <c r="Z15">
        <v>28.6</v>
      </c>
      <c r="AB15">
        <v>34.1</v>
      </c>
      <c r="AD15">
        <v>1208</v>
      </c>
    </row>
    <row r="16" spans="1:30" ht="15" customHeight="1" x14ac:dyDescent="0.25">
      <c r="A16">
        <v>4</v>
      </c>
      <c r="B16" s="1" t="s">
        <v>28</v>
      </c>
      <c r="C16" t="s">
        <v>29</v>
      </c>
      <c r="D16" t="s">
        <v>30</v>
      </c>
      <c r="E16" t="s">
        <v>32</v>
      </c>
      <c r="F16" t="s">
        <v>31</v>
      </c>
      <c r="G16" t="s">
        <v>10</v>
      </c>
      <c r="H16">
        <v>88</v>
      </c>
      <c r="I16">
        <v>10</v>
      </c>
      <c r="K16" t="s">
        <v>11</v>
      </c>
      <c r="N16">
        <f>Table1[[#This Row],[mean]]/Table1[[#This Row],[std_dev]]</f>
        <v>8.8000000000000007</v>
      </c>
      <c r="O16">
        <v>76</v>
      </c>
      <c r="Z16">
        <v>28.6</v>
      </c>
      <c r="AB16">
        <v>34.1</v>
      </c>
      <c r="AD16">
        <v>1208</v>
      </c>
    </row>
    <row r="17" spans="1:30" ht="15" customHeight="1" x14ac:dyDescent="0.25">
      <c r="A17">
        <v>4</v>
      </c>
      <c r="B17" s="1" t="s">
        <v>28</v>
      </c>
      <c r="C17" t="s">
        <v>7</v>
      </c>
      <c r="D17" t="s">
        <v>7</v>
      </c>
      <c r="E17" t="s">
        <v>32</v>
      </c>
      <c r="F17" t="s">
        <v>31</v>
      </c>
      <c r="G17" t="s">
        <v>10</v>
      </c>
      <c r="H17">
        <v>87</v>
      </c>
      <c r="I17">
        <v>12</v>
      </c>
      <c r="K17" t="s">
        <v>11</v>
      </c>
      <c r="N17">
        <f>Table1[[#This Row],[mean]]/Table1[[#This Row],[std_dev]]</f>
        <v>7.25</v>
      </c>
      <c r="O17">
        <v>76</v>
      </c>
      <c r="Z17">
        <v>28.6</v>
      </c>
      <c r="AB17">
        <v>34.1</v>
      </c>
      <c r="AD17">
        <v>1208</v>
      </c>
    </row>
    <row r="18" spans="1:30" ht="15" customHeight="1" x14ac:dyDescent="0.25">
      <c r="A18">
        <v>4</v>
      </c>
      <c r="B18" s="1" t="s">
        <v>28</v>
      </c>
      <c r="C18" t="s">
        <v>29</v>
      </c>
      <c r="D18" t="s">
        <v>30</v>
      </c>
      <c r="E18" t="s">
        <v>33</v>
      </c>
      <c r="F18" t="s">
        <v>31</v>
      </c>
      <c r="G18" t="s">
        <v>10</v>
      </c>
      <c r="H18">
        <v>172</v>
      </c>
      <c r="I18">
        <v>17</v>
      </c>
      <c r="K18" t="s">
        <v>11</v>
      </c>
      <c r="N18">
        <f>Table1[[#This Row],[mean]]/Table1[[#This Row],[std_dev]]</f>
        <v>10.117647058823529</v>
      </c>
      <c r="O18">
        <v>76</v>
      </c>
      <c r="Z18">
        <v>28.6</v>
      </c>
      <c r="AB18">
        <v>34.1</v>
      </c>
      <c r="AD18">
        <v>1208</v>
      </c>
    </row>
    <row r="19" spans="1:30" ht="15" customHeight="1" x14ac:dyDescent="0.25">
      <c r="A19">
        <v>4</v>
      </c>
      <c r="B19" s="1" t="s">
        <v>28</v>
      </c>
      <c r="C19" t="s">
        <v>7</v>
      </c>
      <c r="D19" t="s">
        <v>7</v>
      </c>
      <c r="E19" t="s">
        <v>33</v>
      </c>
      <c r="F19" t="s">
        <v>31</v>
      </c>
      <c r="G19" t="s">
        <v>10</v>
      </c>
      <c r="H19">
        <v>168</v>
      </c>
      <c r="I19">
        <v>18</v>
      </c>
      <c r="K19" t="s">
        <v>11</v>
      </c>
      <c r="N19">
        <f>Table1[[#This Row],[mean]]/Table1[[#This Row],[std_dev]]</f>
        <v>9.3333333333333339</v>
      </c>
      <c r="O19">
        <v>76</v>
      </c>
      <c r="Z19">
        <v>28.6</v>
      </c>
      <c r="AB19">
        <v>34.1</v>
      </c>
      <c r="AD19">
        <v>1208</v>
      </c>
    </row>
    <row r="20" spans="1:30" x14ac:dyDescent="0.25">
      <c r="A20">
        <v>5</v>
      </c>
      <c r="B20" s="1" t="s">
        <v>34</v>
      </c>
      <c r="C20" t="s">
        <v>17</v>
      </c>
      <c r="D20" t="s">
        <v>18</v>
      </c>
      <c r="E20" t="s">
        <v>8</v>
      </c>
      <c r="F20" t="s">
        <v>35</v>
      </c>
      <c r="G20" t="s">
        <v>10</v>
      </c>
      <c r="H20">
        <v>13.7</v>
      </c>
      <c r="I20">
        <v>2.1</v>
      </c>
      <c r="K20" t="s">
        <v>11</v>
      </c>
      <c r="N20">
        <f>Table1[[#This Row],[mean]]/Table1[[#This Row],[std_dev]]</f>
        <v>6.5238095238095228</v>
      </c>
      <c r="O20">
        <v>32</v>
      </c>
      <c r="Z20">
        <v>28.2</v>
      </c>
      <c r="AB20">
        <v>35.200000000000003</v>
      </c>
      <c r="AD20">
        <v>1248</v>
      </c>
    </row>
    <row r="21" spans="1:30" x14ac:dyDescent="0.25">
      <c r="A21">
        <v>5</v>
      </c>
      <c r="B21" s="1" t="s">
        <v>34</v>
      </c>
      <c r="C21" t="s">
        <v>15</v>
      </c>
      <c r="D21" t="s">
        <v>16</v>
      </c>
      <c r="E21" t="s">
        <v>8</v>
      </c>
      <c r="F21" t="s">
        <v>35</v>
      </c>
      <c r="G21" t="s">
        <v>10</v>
      </c>
      <c r="H21">
        <v>16.399999999999999</v>
      </c>
      <c r="I21">
        <v>1.8</v>
      </c>
      <c r="K21" t="s">
        <v>11</v>
      </c>
      <c r="N21">
        <f>Table1[[#This Row],[mean]]/Table1[[#This Row],[std_dev]]</f>
        <v>9.1111111111111107</v>
      </c>
      <c r="O21">
        <v>32</v>
      </c>
      <c r="Z21">
        <v>28.8</v>
      </c>
      <c r="AB21">
        <v>35.700000000000003</v>
      </c>
      <c r="AD21">
        <v>1360</v>
      </c>
    </row>
    <row r="22" spans="1:30" ht="15" customHeight="1" x14ac:dyDescent="0.25">
      <c r="A22">
        <v>5</v>
      </c>
      <c r="B22" s="1" t="s">
        <v>34</v>
      </c>
      <c r="C22" t="s">
        <v>17</v>
      </c>
      <c r="D22" t="s">
        <v>18</v>
      </c>
      <c r="E22" t="s">
        <v>36</v>
      </c>
      <c r="F22" t="s">
        <v>35</v>
      </c>
      <c r="G22" t="s">
        <v>10</v>
      </c>
      <c r="N22" t="e">
        <f>Table1[[#This Row],[mean]]/Table1[[#This Row],[std_dev]]</f>
        <v>#DIV/0!</v>
      </c>
      <c r="O22">
        <v>32</v>
      </c>
      <c r="X22">
        <v>6</v>
      </c>
      <c r="Z22">
        <v>28.2</v>
      </c>
      <c r="AB22">
        <v>35.200000000000003</v>
      </c>
      <c r="AD22">
        <v>1248</v>
      </c>
    </row>
    <row r="23" spans="1:30" ht="15" customHeight="1" x14ac:dyDescent="0.25">
      <c r="A23">
        <v>5</v>
      </c>
      <c r="B23" s="1" t="s">
        <v>34</v>
      </c>
      <c r="C23" t="s">
        <v>15</v>
      </c>
      <c r="D23" t="s">
        <v>16</v>
      </c>
      <c r="E23" t="s">
        <v>36</v>
      </c>
      <c r="F23" t="s">
        <v>35</v>
      </c>
      <c r="G23" t="s">
        <v>10</v>
      </c>
      <c r="N23" t="e">
        <f>Table1[[#This Row],[mean]]/Table1[[#This Row],[std_dev]]</f>
        <v>#DIV/0!</v>
      </c>
      <c r="O23">
        <v>32</v>
      </c>
      <c r="X23">
        <v>7</v>
      </c>
      <c r="Z23">
        <v>28.8</v>
      </c>
      <c r="AB23">
        <v>35.700000000000003</v>
      </c>
      <c r="AD23">
        <v>1360</v>
      </c>
    </row>
    <row r="24" spans="1:30" ht="15" customHeight="1" x14ac:dyDescent="0.25">
      <c r="A24">
        <v>5</v>
      </c>
      <c r="B24" s="1" t="s">
        <v>34</v>
      </c>
      <c r="C24" t="s">
        <v>17</v>
      </c>
      <c r="D24" t="s">
        <v>18</v>
      </c>
      <c r="E24" t="s">
        <v>37</v>
      </c>
      <c r="F24" t="s">
        <v>35</v>
      </c>
      <c r="G24" t="s">
        <v>10</v>
      </c>
      <c r="N24" t="e">
        <f>Table1[[#This Row],[mean]]/Table1[[#This Row],[std_dev]]</f>
        <v>#DIV/0!</v>
      </c>
      <c r="O24">
        <v>32</v>
      </c>
      <c r="X24">
        <v>12</v>
      </c>
      <c r="Z24">
        <v>28.2</v>
      </c>
      <c r="AB24">
        <v>35.200000000000003</v>
      </c>
      <c r="AD24">
        <v>1248</v>
      </c>
    </row>
    <row r="25" spans="1:30" ht="15" customHeight="1" x14ac:dyDescent="0.25">
      <c r="A25">
        <v>5</v>
      </c>
      <c r="B25" s="1" t="s">
        <v>34</v>
      </c>
      <c r="C25" t="s">
        <v>15</v>
      </c>
      <c r="D25" t="s">
        <v>16</v>
      </c>
      <c r="E25" t="s">
        <v>37</v>
      </c>
      <c r="F25" t="s">
        <v>35</v>
      </c>
      <c r="G25" t="s">
        <v>10</v>
      </c>
      <c r="N25" t="e">
        <f>Table1[[#This Row],[mean]]/Table1[[#This Row],[std_dev]]</f>
        <v>#DIV/0!</v>
      </c>
      <c r="O25">
        <v>32</v>
      </c>
      <c r="X25">
        <v>19</v>
      </c>
      <c r="Z25">
        <v>28.8</v>
      </c>
      <c r="AB25">
        <v>35.700000000000003</v>
      </c>
      <c r="AD25">
        <v>1360</v>
      </c>
    </row>
    <row r="26" spans="1:30" ht="15" customHeight="1" x14ac:dyDescent="0.25">
      <c r="A26">
        <v>5</v>
      </c>
      <c r="B26" s="1" t="s">
        <v>34</v>
      </c>
      <c r="C26" t="s">
        <v>17</v>
      </c>
      <c r="D26" t="s">
        <v>18</v>
      </c>
      <c r="E26" t="s">
        <v>38</v>
      </c>
      <c r="F26" t="s">
        <v>35</v>
      </c>
      <c r="G26" t="s">
        <v>10</v>
      </c>
      <c r="N26" t="e">
        <f>Table1[[#This Row],[mean]]/Table1[[#This Row],[std_dev]]</f>
        <v>#DIV/0!</v>
      </c>
      <c r="O26">
        <v>32</v>
      </c>
      <c r="X26">
        <v>6</v>
      </c>
      <c r="Z26">
        <v>28.2</v>
      </c>
      <c r="AB26">
        <v>35.200000000000003</v>
      </c>
      <c r="AD26">
        <v>1248</v>
      </c>
    </row>
    <row r="27" spans="1:30" ht="15" customHeight="1" x14ac:dyDescent="0.25">
      <c r="A27">
        <v>5</v>
      </c>
      <c r="B27" s="1" t="s">
        <v>34</v>
      </c>
      <c r="C27" t="s">
        <v>15</v>
      </c>
      <c r="D27" t="s">
        <v>16</v>
      </c>
      <c r="E27" t="s">
        <v>38</v>
      </c>
      <c r="F27" t="s">
        <v>35</v>
      </c>
      <c r="G27" t="s">
        <v>10</v>
      </c>
      <c r="N27" t="e">
        <f>Table1[[#This Row],[mean]]/Table1[[#This Row],[std_dev]]</f>
        <v>#DIV/0!</v>
      </c>
      <c r="O27">
        <v>32</v>
      </c>
      <c r="X27">
        <v>7</v>
      </c>
      <c r="Z27">
        <v>28.8</v>
      </c>
      <c r="AB27">
        <v>35.700000000000003</v>
      </c>
      <c r="AD27">
        <v>1360</v>
      </c>
    </row>
    <row r="28" spans="1:30" ht="15" customHeight="1" x14ac:dyDescent="0.25">
      <c r="A28">
        <v>5</v>
      </c>
      <c r="B28" s="1" t="s">
        <v>34</v>
      </c>
      <c r="C28" t="s">
        <v>17</v>
      </c>
      <c r="D28" t="s">
        <v>18</v>
      </c>
      <c r="E28" t="s">
        <v>39</v>
      </c>
      <c r="F28" t="s">
        <v>35</v>
      </c>
      <c r="G28" t="s">
        <v>10</v>
      </c>
      <c r="H28">
        <v>58.7</v>
      </c>
      <c r="I28">
        <v>16.600000000000001</v>
      </c>
      <c r="K28" t="s">
        <v>11</v>
      </c>
      <c r="N28">
        <f>Table1[[#This Row],[mean]]/Table1[[#This Row],[std_dev]]</f>
        <v>3.536144578313253</v>
      </c>
      <c r="O28">
        <v>32</v>
      </c>
      <c r="Z28">
        <v>28.2</v>
      </c>
      <c r="AB28">
        <v>35.200000000000003</v>
      </c>
      <c r="AD28">
        <v>1248</v>
      </c>
    </row>
    <row r="29" spans="1:30" ht="15" customHeight="1" x14ac:dyDescent="0.25">
      <c r="A29">
        <v>5</v>
      </c>
      <c r="B29" s="1" t="s">
        <v>34</v>
      </c>
      <c r="C29" t="s">
        <v>15</v>
      </c>
      <c r="D29" t="s">
        <v>16</v>
      </c>
      <c r="E29" t="s">
        <v>39</v>
      </c>
      <c r="F29" t="s">
        <v>35</v>
      </c>
      <c r="G29" t="s">
        <v>10</v>
      </c>
      <c r="H29">
        <v>79.8</v>
      </c>
      <c r="I29">
        <v>30.4</v>
      </c>
      <c r="K29" t="s">
        <v>11</v>
      </c>
      <c r="N29">
        <f>Table1[[#This Row],[mean]]/Table1[[#This Row],[std_dev]]</f>
        <v>2.625</v>
      </c>
      <c r="O29">
        <v>32</v>
      </c>
      <c r="Z29">
        <v>28.8</v>
      </c>
      <c r="AB29">
        <v>35.700000000000003</v>
      </c>
      <c r="AD29">
        <v>1360</v>
      </c>
    </row>
    <row r="30" spans="1:30" x14ac:dyDescent="0.25">
      <c r="A30">
        <v>5</v>
      </c>
      <c r="B30" s="1" t="s">
        <v>34</v>
      </c>
      <c r="C30" t="s">
        <v>17</v>
      </c>
      <c r="D30" t="s">
        <v>18</v>
      </c>
      <c r="E30" t="s">
        <v>40</v>
      </c>
      <c r="F30" t="s">
        <v>41</v>
      </c>
      <c r="G30" t="s">
        <v>10</v>
      </c>
      <c r="N30" t="e">
        <f>Table1[[#This Row],[mean]]/Table1[[#This Row],[std_dev]]</f>
        <v>#DIV/0!</v>
      </c>
      <c r="O30">
        <v>32</v>
      </c>
      <c r="X30">
        <v>6</v>
      </c>
      <c r="Z30">
        <v>28.2</v>
      </c>
      <c r="AB30">
        <v>35.200000000000003</v>
      </c>
      <c r="AD30">
        <v>1248</v>
      </c>
    </row>
    <row r="31" spans="1:30" x14ac:dyDescent="0.25">
      <c r="A31">
        <v>5</v>
      </c>
      <c r="B31" s="1" t="s">
        <v>34</v>
      </c>
      <c r="C31" t="s">
        <v>15</v>
      </c>
      <c r="D31" t="s">
        <v>16</v>
      </c>
      <c r="E31" t="s">
        <v>40</v>
      </c>
      <c r="F31" t="s">
        <v>41</v>
      </c>
      <c r="G31" t="s">
        <v>10</v>
      </c>
      <c r="N31" t="e">
        <f>Table1[[#This Row],[mean]]/Table1[[#This Row],[std_dev]]</f>
        <v>#DIV/0!</v>
      </c>
      <c r="O31">
        <v>32</v>
      </c>
      <c r="X31">
        <v>7</v>
      </c>
      <c r="Z31">
        <v>28.8</v>
      </c>
      <c r="AB31">
        <v>35.700000000000003</v>
      </c>
      <c r="AD31">
        <v>1360</v>
      </c>
    </row>
    <row r="32" spans="1:30" x14ac:dyDescent="0.25">
      <c r="A32">
        <v>6</v>
      </c>
      <c r="B32" s="1" t="s">
        <v>42</v>
      </c>
      <c r="C32" t="s">
        <v>13</v>
      </c>
      <c r="D32" t="s">
        <v>14</v>
      </c>
      <c r="E32" t="s">
        <v>8</v>
      </c>
      <c r="F32" t="s">
        <v>43</v>
      </c>
      <c r="G32" t="s">
        <v>44</v>
      </c>
      <c r="H32">
        <v>3.1</v>
      </c>
      <c r="I32">
        <v>1.5</v>
      </c>
      <c r="K32" t="s">
        <v>11</v>
      </c>
      <c r="N32">
        <f>Table1[[#This Row],[mean]]/Table1[[#This Row],[std_dev]]</f>
        <v>2.0666666666666669</v>
      </c>
      <c r="O32">
        <v>23</v>
      </c>
      <c r="Z32">
        <v>26.4</v>
      </c>
      <c r="AA32" s="4">
        <v>47.3</v>
      </c>
      <c r="AB32" s="4">
        <f>(Table1[[#This Row],[average_ga]]*7+Table1[[#This Row],[average_pna]])/7</f>
        <v>33.157142857142851</v>
      </c>
      <c r="AC32" s="4" t="s">
        <v>12</v>
      </c>
    </row>
    <row r="33" spans="1:30" x14ac:dyDescent="0.25">
      <c r="A33">
        <v>6</v>
      </c>
      <c r="B33" s="1" t="s">
        <v>42</v>
      </c>
      <c r="C33" t="s">
        <v>7</v>
      </c>
      <c r="D33" t="s">
        <v>7</v>
      </c>
      <c r="E33" t="s">
        <v>8</v>
      </c>
      <c r="F33" t="s">
        <v>43</v>
      </c>
      <c r="G33" t="s">
        <v>44</v>
      </c>
      <c r="H33">
        <v>3</v>
      </c>
      <c r="I33">
        <v>1.7</v>
      </c>
      <c r="K33" t="s">
        <v>11</v>
      </c>
      <c r="N33">
        <f>Table1[[#This Row],[mean]]/Table1[[#This Row],[std_dev]]</f>
        <v>1.7647058823529411</v>
      </c>
      <c r="O33">
        <v>23</v>
      </c>
      <c r="Z33">
        <v>26.4</v>
      </c>
      <c r="AA33" s="4">
        <v>48.8</v>
      </c>
      <c r="AB33" s="4">
        <f>(Table1[[#This Row],[average_ga]]*7+Table1[[#This Row],[average_pna]])/7</f>
        <v>33.371428571428567</v>
      </c>
      <c r="AC33" s="4" t="s">
        <v>12</v>
      </c>
    </row>
    <row r="34" spans="1:30" x14ac:dyDescent="0.25">
      <c r="A34">
        <v>6</v>
      </c>
      <c r="B34" s="1" t="s">
        <v>42</v>
      </c>
      <c r="C34" t="s">
        <v>13</v>
      </c>
      <c r="D34" t="s">
        <v>14</v>
      </c>
      <c r="E34" t="s">
        <v>8</v>
      </c>
      <c r="F34" t="s">
        <v>45</v>
      </c>
      <c r="G34" t="s">
        <v>10</v>
      </c>
      <c r="H34">
        <v>8.3000000000000007</v>
      </c>
      <c r="I34">
        <v>4.5</v>
      </c>
      <c r="K34" t="s">
        <v>11</v>
      </c>
      <c r="N34">
        <f>Table1[[#This Row],[mean]]/Table1[[#This Row],[std_dev]]</f>
        <v>1.8444444444444446</v>
      </c>
      <c r="O34">
        <v>23</v>
      </c>
      <c r="W34" t="s">
        <v>46</v>
      </c>
      <c r="Z34">
        <v>26.4</v>
      </c>
      <c r="AA34" s="4">
        <v>47.3</v>
      </c>
      <c r="AB34" s="4">
        <f>(Table1[[#This Row],[average_ga]]*7+Table1[[#This Row],[average_pna]])/7</f>
        <v>33.157142857142851</v>
      </c>
      <c r="AC34" s="4" t="s">
        <v>12</v>
      </c>
    </row>
    <row r="35" spans="1:30" x14ac:dyDescent="0.25">
      <c r="A35">
        <v>6</v>
      </c>
      <c r="B35" s="1" t="s">
        <v>42</v>
      </c>
      <c r="C35" t="s">
        <v>7</v>
      </c>
      <c r="D35" t="s">
        <v>7</v>
      </c>
      <c r="E35" t="s">
        <v>8</v>
      </c>
      <c r="F35" t="s">
        <v>45</v>
      </c>
      <c r="G35" t="s">
        <v>10</v>
      </c>
      <c r="H35">
        <v>10.5</v>
      </c>
      <c r="I35">
        <v>4</v>
      </c>
      <c r="K35" t="s">
        <v>11</v>
      </c>
      <c r="N35">
        <f>Table1[[#This Row],[mean]]/Table1[[#This Row],[std_dev]]</f>
        <v>2.625</v>
      </c>
      <c r="O35">
        <v>23</v>
      </c>
      <c r="W35">
        <v>0.01</v>
      </c>
      <c r="Z35">
        <v>26.4</v>
      </c>
      <c r="AA35" s="4">
        <v>48.8</v>
      </c>
      <c r="AB35" s="4">
        <f>(Table1[[#This Row],[average_ga]]*7+Table1[[#This Row],[average_pna]])/7</f>
        <v>33.371428571428567</v>
      </c>
      <c r="AC35" s="4" t="s">
        <v>12</v>
      </c>
    </row>
    <row r="36" spans="1:30" ht="15" customHeight="1" x14ac:dyDescent="0.25">
      <c r="A36">
        <v>6</v>
      </c>
      <c r="B36" s="1" t="s">
        <v>42</v>
      </c>
      <c r="C36" t="s">
        <v>13</v>
      </c>
      <c r="D36" t="s">
        <v>14</v>
      </c>
      <c r="E36" t="s">
        <v>8</v>
      </c>
      <c r="F36" t="s">
        <v>47</v>
      </c>
      <c r="G36" t="s">
        <v>26</v>
      </c>
      <c r="H36">
        <v>7.7</v>
      </c>
      <c r="I36">
        <v>3.6</v>
      </c>
      <c r="K36" t="s">
        <v>11</v>
      </c>
      <c r="N36">
        <f>Table1[[#This Row],[mean]]/Table1[[#This Row],[std_dev]]</f>
        <v>2.1388888888888888</v>
      </c>
      <c r="O36">
        <v>23</v>
      </c>
      <c r="Z36">
        <v>26.4</v>
      </c>
      <c r="AA36" s="4">
        <v>47.3</v>
      </c>
      <c r="AB36" s="4">
        <f>(Table1[[#This Row],[average_ga]]*7+Table1[[#This Row],[average_pna]])/7</f>
        <v>33.157142857142851</v>
      </c>
      <c r="AC36" s="4" t="s">
        <v>12</v>
      </c>
    </row>
    <row r="37" spans="1:30" ht="15" customHeight="1" x14ac:dyDescent="0.25">
      <c r="A37">
        <v>6</v>
      </c>
      <c r="B37" s="1" t="s">
        <v>42</v>
      </c>
      <c r="C37" t="s">
        <v>7</v>
      </c>
      <c r="D37" t="s">
        <v>7</v>
      </c>
      <c r="E37" t="s">
        <v>8</v>
      </c>
      <c r="F37" t="s">
        <v>47</v>
      </c>
      <c r="G37" t="s">
        <v>26</v>
      </c>
      <c r="H37">
        <v>8.3000000000000007</v>
      </c>
      <c r="I37">
        <v>3.5</v>
      </c>
      <c r="K37" t="s">
        <v>11</v>
      </c>
      <c r="N37">
        <f>Table1[[#This Row],[mean]]/Table1[[#This Row],[std_dev]]</f>
        <v>2.3714285714285714</v>
      </c>
      <c r="O37">
        <v>23</v>
      </c>
      <c r="Z37">
        <v>26.4</v>
      </c>
      <c r="AA37" s="4">
        <v>48.8</v>
      </c>
      <c r="AB37" s="4">
        <f>(Table1[[#This Row],[average_ga]]*7+Table1[[#This Row],[average_pna]])/7</f>
        <v>33.371428571428567</v>
      </c>
      <c r="AC37" s="4" t="s">
        <v>12</v>
      </c>
    </row>
    <row r="38" spans="1:30" ht="15" customHeight="1" x14ac:dyDescent="0.25">
      <c r="A38">
        <v>6</v>
      </c>
      <c r="B38" s="1" t="s">
        <v>42</v>
      </c>
      <c r="C38" t="s">
        <v>13</v>
      </c>
      <c r="D38" t="s">
        <v>14</v>
      </c>
      <c r="E38" t="s">
        <v>48</v>
      </c>
      <c r="F38" t="s">
        <v>43</v>
      </c>
      <c r="G38" t="s">
        <v>44</v>
      </c>
      <c r="N38" t="e">
        <f>Table1[[#This Row],[mean]]/Table1[[#This Row],[std_dev]]</f>
        <v>#DIV/0!</v>
      </c>
      <c r="O38">
        <v>23</v>
      </c>
      <c r="X38">
        <v>0</v>
      </c>
      <c r="Z38">
        <v>26.4</v>
      </c>
      <c r="AA38" s="4">
        <v>47.3</v>
      </c>
      <c r="AB38" s="4">
        <f>(Table1[[#This Row],[average_ga]]*7+Table1[[#This Row],[average_pna]])/7</f>
        <v>33.157142857142851</v>
      </c>
      <c r="AC38" s="4" t="s">
        <v>12</v>
      </c>
    </row>
    <row r="39" spans="1:30" ht="15" customHeight="1" x14ac:dyDescent="0.25">
      <c r="A39">
        <v>6</v>
      </c>
      <c r="B39" s="1" t="s">
        <v>42</v>
      </c>
      <c r="C39" t="s">
        <v>7</v>
      </c>
      <c r="D39" t="s">
        <v>7</v>
      </c>
      <c r="E39" t="s">
        <v>48</v>
      </c>
      <c r="F39" t="s">
        <v>43</v>
      </c>
      <c r="G39" t="s">
        <v>44</v>
      </c>
      <c r="N39" t="e">
        <f>Table1[[#This Row],[mean]]/Table1[[#This Row],[std_dev]]</f>
        <v>#DIV/0!</v>
      </c>
      <c r="O39">
        <v>23</v>
      </c>
      <c r="X39">
        <v>0</v>
      </c>
      <c r="Z39">
        <v>26.4</v>
      </c>
      <c r="AA39" s="4">
        <v>48.8</v>
      </c>
      <c r="AB39" s="4">
        <f>(Table1[[#This Row],[average_ga]]*7+Table1[[#This Row],[average_pna]])/7</f>
        <v>33.371428571428567</v>
      </c>
      <c r="AC39" s="4" t="s">
        <v>12</v>
      </c>
    </row>
    <row r="40" spans="1:30" ht="15" customHeight="1" x14ac:dyDescent="0.25">
      <c r="A40">
        <v>6</v>
      </c>
      <c r="B40" s="1" t="s">
        <v>42</v>
      </c>
      <c r="C40" t="s">
        <v>13</v>
      </c>
      <c r="D40" t="s">
        <v>14</v>
      </c>
      <c r="E40" t="s">
        <v>48</v>
      </c>
      <c r="F40" t="s">
        <v>45</v>
      </c>
      <c r="G40" t="s">
        <v>10</v>
      </c>
      <c r="N40" t="e">
        <f>Table1[[#This Row],[mean]]/Table1[[#This Row],[std_dev]]</f>
        <v>#DIV/0!</v>
      </c>
      <c r="O40">
        <v>23</v>
      </c>
      <c r="X40">
        <v>3</v>
      </c>
      <c r="Z40">
        <v>26.4</v>
      </c>
      <c r="AA40" s="4">
        <v>47.3</v>
      </c>
      <c r="AB40" s="4">
        <f>(Table1[[#This Row],[average_ga]]*7+Table1[[#This Row],[average_pna]])/7</f>
        <v>33.157142857142851</v>
      </c>
      <c r="AC40" s="4" t="s">
        <v>12</v>
      </c>
    </row>
    <row r="41" spans="1:30" ht="15" customHeight="1" x14ac:dyDescent="0.25">
      <c r="A41">
        <v>6</v>
      </c>
      <c r="B41" s="1" t="s">
        <v>42</v>
      </c>
      <c r="C41" t="s">
        <v>7</v>
      </c>
      <c r="D41" t="s">
        <v>7</v>
      </c>
      <c r="E41" t="s">
        <v>48</v>
      </c>
      <c r="F41" t="s">
        <v>45</v>
      </c>
      <c r="G41" t="s">
        <v>10</v>
      </c>
      <c r="N41" t="e">
        <f>Table1[[#This Row],[mean]]/Table1[[#This Row],[std_dev]]</f>
        <v>#DIV/0!</v>
      </c>
      <c r="O41">
        <v>23</v>
      </c>
      <c r="X41">
        <v>7</v>
      </c>
      <c r="Z41">
        <v>26.4</v>
      </c>
      <c r="AA41" s="4">
        <v>48.8</v>
      </c>
      <c r="AB41" s="4">
        <f>(Table1[[#This Row],[average_ga]]*7+Table1[[#This Row],[average_pna]])/7</f>
        <v>33.371428571428567</v>
      </c>
      <c r="AC41" s="4" t="s">
        <v>12</v>
      </c>
    </row>
    <row r="42" spans="1:30" ht="15" customHeight="1" x14ac:dyDescent="0.25">
      <c r="A42">
        <v>6</v>
      </c>
      <c r="B42" s="1" t="s">
        <v>42</v>
      </c>
      <c r="C42" t="s">
        <v>13</v>
      </c>
      <c r="D42" t="s">
        <v>14</v>
      </c>
      <c r="E42" t="s">
        <v>48</v>
      </c>
      <c r="F42" t="s">
        <v>47</v>
      </c>
      <c r="G42" t="s">
        <v>26</v>
      </c>
      <c r="N42" t="e">
        <f>Table1[[#This Row],[mean]]/Table1[[#This Row],[std_dev]]</f>
        <v>#DIV/0!</v>
      </c>
      <c r="O42">
        <v>23</v>
      </c>
      <c r="X42">
        <v>1</v>
      </c>
      <c r="Z42">
        <v>26.4</v>
      </c>
      <c r="AA42" s="4">
        <v>47.3</v>
      </c>
      <c r="AB42" s="4">
        <f>(Table1[[#This Row],[average_ga]]*7+Table1[[#This Row],[average_pna]])/7</f>
        <v>33.157142857142851</v>
      </c>
      <c r="AC42" s="4" t="s">
        <v>12</v>
      </c>
    </row>
    <row r="43" spans="1:30" ht="15" customHeight="1" x14ac:dyDescent="0.25">
      <c r="A43">
        <v>6</v>
      </c>
      <c r="B43" s="1" t="s">
        <v>42</v>
      </c>
      <c r="C43" t="s">
        <v>7</v>
      </c>
      <c r="D43" t="s">
        <v>7</v>
      </c>
      <c r="E43" t="s">
        <v>48</v>
      </c>
      <c r="F43" t="s">
        <v>47</v>
      </c>
      <c r="G43" t="s">
        <v>26</v>
      </c>
      <c r="N43" t="e">
        <f>Table1[[#This Row],[mean]]/Table1[[#This Row],[std_dev]]</f>
        <v>#DIV/0!</v>
      </c>
      <c r="O43">
        <v>23</v>
      </c>
      <c r="X43">
        <v>2</v>
      </c>
      <c r="Z43">
        <v>26.4</v>
      </c>
      <c r="AA43" s="4">
        <v>48.8</v>
      </c>
      <c r="AB43" s="4">
        <f>(Table1[[#This Row],[average_ga]]*7+Table1[[#This Row],[average_pna]])/7</f>
        <v>33.371428571428567</v>
      </c>
      <c r="AC43" s="4" t="s">
        <v>12</v>
      </c>
    </row>
    <row r="44" spans="1:30" x14ac:dyDescent="0.25">
      <c r="A44">
        <v>6</v>
      </c>
      <c r="B44" s="1" t="s">
        <v>42</v>
      </c>
      <c r="C44" t="s">
        <v>13</v>
      </c>
      <c r="D44" t="s">
        <v>14</v>
      </c>
      <c r="E44" t="s">
        <v>40</v>
      </c>
      <c r="F44" t="s">
        <v>49</v>
      </c>
      <c r="G44" t="s">
        <v>10</v>
      </c>
      <c r="N44" t="e">
        <f>Table1[[#This Row],[mean]]/Table1[[#This Row],[std_dev]]</f>
        <v>#DIV/0!</v>
      </c>
      <c r="O44">
        <v>23</v>
      </c>
      <c r="X44">
        <v>3</v>
      </c>
      <c r="Z44">
        <v>26.4</v>
      </c>
      <c r="AA44" s="4">
        <v>48.8</v>
      </c>
      <c r="AB44" s="4">
        <f>(Table1[[#This Row],[average_ga]]*7+Table1[[#This Row],[average_pna]])/7</f>
        <v>33.371428571428567</v>
      </c>
      <c r="AC44" s="4" t="s">
        <v>12</v>
      </c>
    </row>
    <row r="45" spans="1:30" x14ac:dyDescent="0.25">
      <c r="A45">
        <v>6</v>
      </c>
      <c r="B45" s="1" t="s">
        <v>42</v>
      </c>
      <c r="C45" t="s">
        <v>7</v>
      </c>
      <c r="D45" t="s">
        <v>7</v>
      </c>
      <c r="E45" t="s">
        <v>40</v>
      </c>
      <c r="F45" t="s">
        <v>49</v>
      </c>
      <c r="G45" t="s">
        <v>10</v>
      </c>
      <c r="N45" t="e">
        <f>Table1[[#This Row],[mean]]/Table1[[#This Row],[std_dev]]</f>
        <v>#DIV/0!</v>
      </c>
      <c r="O45">
        <v>23</v>
      </c>
      <c r="X45">
        <v>7</v>
      </c>
      <c r="Z45">
        <v>26.4</v>
      </c>
      <c r="AA45" s="4">
        <v>48.8</v>
      </c>
      <c r="AB45" s="4">
        <f>(Table1[[#This Row],[average_ga]]*7+Table1[[#This Row],[average_pna]])/7</f>
        <v>33.371428571428567</v>
      </c>
      <c r="AC45" s="4" t="s">
        <v>12</v>
      </c>
    </row>
    <row r="46" spans="1:30" x14ac:dyDescent="0.25">
      <c r="A46">
        <v>7</v>
      </c>
      <c r="B46" s="1" t="s">
        <v>50</v>
      </c>
      <c r="C46" t="s">
        <v>17</v>
      </c>
      <c r="D46" t="s">
        <v>18</v>
      </c>
      <c r="E46" t="s">
        <v>8</v>
      </c>
      <c r="F46" t="s">
        <v>44</v>
      </c>
      <c r="G46" t="s">
        <v>44</v>
      </c>
      <c r="H46">
        <v>4</v>
      </c>
      <c r="I46">
        <v>2</v>
      </c>
      <c r="K46" t="s">
        <v>11</v>
      </c>
      <c r="N46">
        <f>Table1[[#This Row],[mean]]/Table1[[#This Row],[std_dev]]</f>
        <v>2</v>
      </c>
      <c r="O46">
        <v>16</v>
      </c>
      <c r="Z46">
        <v>28</v>
      </c>
      <c r="AA46" s="4">
        <v>50.8</v>
      </c>
      <c r="AB46" s="4">
        <f>(Table1[[#This Row],[average_ga]]*7+Table1[[#This Row],[average_pna]])/7</f>
        <v>35.25714285714286</v>
      </c>
      <c r="AC46" s="4" t="s">
        <v>12</v>
      </c>
      <c r="AD46">
        <v>1880</v>
      </c>
    </row>
    <row r="47" spans="1:30" x14ac:dyDescent="0.25">
      <c r="A47">
        <v>7</v>
      </c>
      <c r="B47" s="1" t="s">
        <v>50</v>
      </c>
      <c r="C47" t="s">
        <v>15</v>
      </c>
      <c r="D47" t="s">
        <v>16</v>
      </c>
      <c r="E47" t="s">
        <v>8</v>
      </c>
      <c r="F47" t="s">
        <v>44</v>
      </c>
      <c r="G47" t="s">
        <v>44</v>
      </c>
      <c r="H47">
        <v>4</v>
      </c>
      <c r="I47">
        <v>2</v>
      </c>
      <c r="K47" t="s">
        <v>11</v>
      </c>
      <c r="N47">
        <f>Table1[[#This Row],[mean]]/Table1[[#This Row],[std_dev]]</f>
        <v>2</v>
      </c>
      <c r="O47">
        <v>16</v>
      </c>
      <c r="Z47">
        <v>28</v>
      </c>
      <c r="AA47" s="4">
        <v>50.8</v>
      </c>
      <c r="AB47" s="4">
        <f>(Table1[[#This Row],[average_ga]]*7+Table1[[#This Row],[average_pna]])/7</f>
        <v>35.25714285714286</v>
      </c>
      <c r="AC47" s="4" t="s">
        <v>12</v>
      </c>
      <c r="AD47">
        <v>1880</v>
      </c>
    </row>
    <row r="48" spans="1:30" x14ac:dyDescent="0.25">
      <c r="A48">
        <v>7</v>
      </c>
      <c r="B48" s="1" t="s">
        <v>50</v>
      </c>
      <c r="C48" t="s">
        <v>17</v>
      </c>
      <c r="D48" t="s">
        <v>18</v>
      </c>
      <c r="E48" t="s">
        <v>8</v>
      </c>
      <c r="F48" t="s">
        <v>35</v>
      </c>
      <c r="G48" t="s">
        <v>10</v>
      </c>
      <c r="H48">
        <v>14</v>
      </c>
      <c r="I48">
        <v>3</v>
      </c>
      <c r="K48" t="s">
        <v>11</v>
      </c>
      <c r="N48">
        <f>Table1[[#This Row],[mean]]/Table1[[#This Row],[std_dev]]</f>
        <v>4.666666666666667</v>
      </c>
      <c r="O48">
        <v>16</v>
      </c>
      <c r="Z48">
        <v>28</v>
      </c>
      <c r="AA48" s="4">
        <v>50.8</v>
      </c>
      <c r="AB48" s="4">
        <f>(Table1[[#This Row],[average_ga]]*7+Table1[[#This Row],[average_pna]])/7</f>
        <v>35.25714285714286</v>
      </c>
      <c r="AC48" s="4" t="s">
        <v>12</v>
      </c>
      <c r="AD48">
        <v>1880</v>
      </c>
    </row>
    <row r="49" spans="1:30" x14ac:dyDescent="0.25">
      <c r="A49">
        <v>7</v>
      </c>
      <c r="B49" s="1" t="s">
        <v>50</v>
      </c>
      <c r="C49" t="s">
        <v>15</v>
      </c>
      <c r="D49" t="s">
        <v>16</v>
      </c>
      <c r="E49" t="s">
        <v>8</v>
      </c>
      <c r="F49" t="s">
        <v>35</v>
      </c>
      <c r="G49" t="s">
        <v>10</v>
      </c>
      <c r="H49">
        <v>14</v>
      </c>
      <c r="I49">
        <v>3</v>
      </c>
      <c r="K49" t="s">
        <v>11</v>
      </c>
      <c r="N49">
        <f>Table1[[#This Row],[mean]]/Table1[[#This Row],[std_dev]]</f>
        <v>4.666666666666667</v>
      </c>
      <c r="O49">
        <v>16</v>
      </c>
      <c r="Z49">
        <v>28</v>
      </c>
      <c r="AA49" s="4">
        <v>50.8</v>
      </c>
      <c r="AB49" s="4">
        <f>(Table1[[#This Row],[average_ga]]*7+Table1[[#This Row],[average_pna]])/7</f>
        <v>35.25714285714286</v>
      </c>
      <c r="AC49" s="4" t="s">
        <v>12</v>
      </c>
      <c r="AD49">
        <v>1880</v>
      </c>
    </row>
    <row r="50" spans="1:30" ht="15" customHeight="1" x14ac:dyDescent="0.25">
      <c r="A50">
        <v>7</v>
      </c>
      <c r="B50" s="1" t="s">
        <v>50</v>
      </c>
      <c r="C50" t="s">
        <v>17</v>
      </c>
      <c r="D50" t="s">
        <v>18</v>
      </c>
      <c r="E50" t="s">
        <v>8</v>
      </c>
      <c r="F50" t="s">
        <v>51</v>
      </c>
      <c r="G50" t="s">
        <v>26</v>
      </c>
      <c r="H50">
        <v>4</v>
      </c>
      <c r="I50">
        <v>2</v>
      </c>
      <c r="K50" t="s">
        <v>11</v>
      </c>
      <c r="N50">
        <f>Table1[[#This Row],[mean]]/Table1[[#This Row],[std_dev]]</f>
        <v>2</v>
      </c>
      <c r="O50">
        <v>16</v>
      </c>
      <c r="Z50">
        <v>28</v>
      </c>
      <c r="AA50" s="4">
        <v>50.8</v>
      </c>
      <c r="AB50" s="4">
        <f>(Table1[[#This Row],[average_ga]]*7+Table1[[#This Row],[average_pna]])/7</f>
        <v>35.25714285714286</v>
      </c>
      <c r="AC50" s="4" t="s">
        <v>12</v>
      </c>
      <c r="AD50">
        <v>1880</v>
      </c>
    </row>
    <row r="51" spans="1:30" ht="15" customHeight="1" x14ac:dyDescent="0.25">
      <c r="A51">
        <v>7</v>
      </c>
      <c r="B51" s="1" t="s">
        <v>50</v>
      </c>
      <c r="C51" t="s">
        <v>15</v>
      </c>
      <c r="D51" t="s">
        <v>16</v>
      </c>
      <c r="E51" t="s">
        <v>8</v>
      </c>
      <c r="F51" t="s">
        <v>51</v>
      </c>
      <c r="G51" t="s">
        <v>26</v>
      </c>
      <c r="H51">
        <v>5</v>
      </c>
      <c r="I51">
        <v>2</v>
      </c>
      <c r="K51" t="s">
        <v>11</v>
      </c>
      <c r="N51">
        <f>Table1[[#This Row],[mean]]/Table1[[#This Row],[std_dev]]</f>
        <v>2.5</v>
      </c>
      <c r="O51">
        <v>16</v>
      </c>
      <c r="Z51">
        <v>28</v>
      </c>
      <c r="AA51" s="4">
        <v>50.8</v>
      </c>
      <c r="AB51" s="4">
        <f>(Table1[[#This Row],[average_ga]]*7+Table1[[#This Row],[average_pna]])/7</f>
        <v>35.25714285714286</v>
      </c>
      <c r="AC51" s="4" t="s">
        <v>12</v>
      </c>
      <c r="AD51">
        <v>1880</v>
      </c>
    </row>
    <row r="52" spans="1:30" ht="15" customHeight="1" x14ac:dyDescent="0.25">
      <c r="A52">
        <v>7</v>
      </c>
      <c r="B52" s="1" t="s">
        <v>50</v>
      </c>
      <c r="C52" t="s">
        <v>17</v>
      </c>
      <c r="D52" t="s">
        <v>18</v>
      </c>
      <c r="E52" t="s">
        <v>52</v>
      </c>
      <c r="F52" t="s">
        <v>44</v>
      </c>
      <c r="G52" t="s">
        <v>44</v>
      </c>
      <c r="H52">
        <v>51</v>
      </c>
      <c r="I52">
        <v>8</v>
      </c>
      <c r="K52" t="s">
        <v>11</v>
      </c>
      <c r="N52">
        <f>Table1[[#This Row],[mean]]/Table1[[#This Row],[std_dev]]</f>
        <v>6.375</v>
      </c>
      <c r="O52">
        <v>16</v>
      </c>
      <c r="Z52">
        <v>28</v>
      </c>
      <c r="AA52" s="4">
        <v>50.8</v>
      </c>
      <c r="AB52" s="4">
        <f>(Table1[[#This Row],[average_ga]]*7+Table1[[#This Row],[average_pna]])/7</f>
        <v>35.25714285714286</v>
      </c>
      <c r="AC52" s="4" t="s">
        <v>12</v>
      </c>
      <c r="AD52">
        <v>1880</v>
      </c>
    </row>
    <row r="53" spans="1:30" ht="15" customHeight="1" x14ac:dyDescent="0.25">
      <c r="A53">
        <v>7</v>
      </c>
      <c r="B53" s="1" t="s">
        <v>50</v>
      </c>
      <c r="C53" t="s">
        <v>15</v>
      </c>
      <c r="D53" t="s">
        <v>16</v>
      </c>
      <c r="E53" t="s">
        <v>52</v>
      </c>
      <c r="F53" t="s">
        <v>44</v>
      </c>
      <c r="G53" t="s">
        <v>44</v>
      </c>
      <c r="H53">
        <v>52</v>
      </c>
      <c r="I53">
        <v>14</v>
      </c>
      <c r="K53" t="s">
        <v>11</v>
      </c>
      <c r="N53">
        <f>Table1[[#This Row],[mean]]/Table1[[#This Row],[std_dev]]</f>
        <v>3.7142857142857144</v>
      </c>
      <c r="O53">
        <v>16</v>
      </c>
      <c r="Z53">
        <v>28</v>
      </c>
      <c r="AA53" s="4">
        <v>50.8</v>
      </c>
      <c r="AB53" s="4">
        <f>(Table1[[#This Row],[average_ga]]*7+Table1[[#This Row],[average_pna]])/7</f>
        <v>35.25714285714286</v>
      </c>
      <c r="AC53" s="4" t="s">
        <v>12</v>
      </c>
      <c r="AD53">
        <v>1880</v>
      </c>
    </row>
    <row r="54" spans="1:30" ht="15" customHeight="1" x14ac:dyDescent="0.25">
      <c r="A54">
        <v>7</v>
      </c>
      <c r="B54" s="1" t="s">
        <v>50</v>
      </c>
      <c r="C54" t="s">
        <v>17</v>
      </c>
      <c r="D54" t="s">
        <v>18</v>
      </c>
      <c r="E54" t="s">
        <v>52</v>
      </c>
      <c r="F54" t="s">
        <v>35</v>
      </c>
      <c r="G54" t="s">
        <v>10</v>
      </c>
      <c r="H54">
        <v>48</v>
      </c>
      <c r="I54">
        <v>12</v>
      </c>
      <c r="K54" t="s">
        <v>11</v>
      </c>
      <c r="N54">
        <f>Table1[[#This Row],[mean]]/Table1[[#This Row],[std_dev]]</f>
        <v>4</v>
      </c>
      <c r="O54">
        <v>16</v>
      </c>
      <c r="Z54">
        <v>28</v>
      </c>
      <c r="AA54" s="4">
        <v>50.8</v>
      </c>
      <c r="AB54" s="4">
        <f>(Table1[[#This Row],[average_ga]]*7+Table1[[#This Row],[average_pna]])/7</f>
        <v>35.25714285714286</v>
      </c>
      <c r="AC54" s="4" t="s">
        <v>12</v>
      </c>
      <c r="AD54">
        <v>1880</v>
      </c>
    </row>
    <row r="55" spans="1:30" ht="15" customHeight="1" x14ac:dyDescent="0.25">
      <c r="A55">
        <v>7</v>
      </c>
      <c r="B55" s="1" t="s">
        <v>50</v>
      </c>
      <c r="C55" t="s">
        <v>15</v>
      </c>
      <c r="D55" t="s">
        <v>16</v>
      </c>
      <c r="E55" t="s">
        <v>52</v>
      </c>
      <c r="F55" t="s">
        <v>35</v>
      </c>
      <c r="G55" t="s">
        <v>10</v>
      </c>
      <c r="H55">
        <v>46</v>
      </c>
      <c r="I55">
        <v>8</v>
      </c>
      <c r="K55" t="s">
        <v>11</v>
      </c>
      <c r="N55">
        <f>Table1[[#This Row],[mean]]/Table1[[#This Row],[std_dev]]</f>
        <v>5.75</v>
      </c>
      <c r="O55">
        <v>16</v>
      </c>
      <c r="Z55">
        <v>28</v>
      </c>
      <c r="AA55" s="4">
        <v>50.8</v>
      </c>
      <c r="AB55" s="4">
        <f>(Table1[[#This Row],[average_ga]]*7+Table1[[#This Row],[average_pna]])/7</f>
        <v>35.25714285714286</v>
      </c>
      <c r="AC55" s="4" t="s">
        <v>12</v>
      </c>
      <c r="AD55">
        <v>1880</v>
      </c>
    </row>
    <row r="56" spans="1:30" x14ac:dyDescent="0.25">
      <c r="A56">
        <v>7</v>
      </c>
      <c r="B56" s="1" t="s">
        <v>50</v>
      </c>
      <c r="C56" t="s">
        <v>17</v>
      </c>
      <c r="D56" t="s">
        <v>18</v>
      </c>
      <c r="E56" t="s">
        <v>52</v>
      </c>
      <c r="F56" t="s">
        <v>51</v>
      </c>
      <c r="G56" t="s">
        <v>26</v>
      </c>
      <c r="H56">
        <v>59</v>
      </c>
      <c r="I56">
        <v>17</v>
      </c>
      <c r="K56" t="s">
        <v>11</v>
      </c>
      <c r="N56">
        <f>Table1[[#This Row],[mean]]/Table1[[#This Row],[std_dev]]</f>
        <v>3.4705882352941178</v>
      </c>
      <c r="O56">
        <v>16</v>
      </c>
      <c r="Z56">
        <v>28</v>
      </c>
      <c r="AA56" s="4">
        <v>50.8</v>
      </c>
      <c r="AB56" s="4">
        <f>(Table1[[#This Row],[average_ga]]*7+Table1[[#This Row],[average_pna]])/7</f>
        <v>35.25714285714286</v>
      </c>
      <c r="AC56" s="4" t="s">
        <v>12</v>
      </c>
      <c r="AD56">
        <v>1880</v>
      </c>
    </row>
    <row r="57" spans="1:30" x14ac:dyDescent="0.25">
      <c r="A57">
        <v>7</v>
      </c>
      <c r="B57" s="1" t="s">
        <v>50</v>
      </c>
      <c r="C57" t="s">
        <v>15</v>
      </c>
      <c r="D57" t="s">
        <v>16</v>
      </c>
      <c r="E57" t="s">
        <v>52</v>
      </c>
      <c r="F57" t="s">
        <v>51</v>
      </c>
      <c r="G57" t="s">
        <v>26</v>
      </c>
      <c r="H57">
        <v>57</v>
      </c>
      <c r="I57">
        <v>8</v>
      </c>
      <c r="K57" t="s">
        <v>11</v>
      </c>
      <c r="N57">
        <f>Table1[[#This Row],[mean]]/Table1[[#This Row],[std_dev]]</f>
        <v>7.125</v>
      </c>
      <c r="O57">
        <v>16</v>
      </c>
      <c r="Z57">
        <v>28</v>
      </c>
      <c r="AA57" s="4">
        <v>50.8</v>
      </c>
      <c r="AB57" s="4">
        <f>(Table1[[#This Row],[average_ga]]*7+Table1[[#This Row],[average_pna]])/7</f>
        <v>35.25714285714286</v>
      </c>
      <c r="AC57" s="4" t="s">
        <v>12</v>
      </c>
      <c r="AD57">
        <v>1880</v>
      </c>
    </row>
    <row r="58" spans="1:30" ht="15" customHeight="1" x14ac:dyDescent="0.25">
      <c r="A58">
        <v>8</v>
      </c>
      <c r="B58" s="1" t="s">
        <v>53</v>
      </c>
      <c r="C58" t="s">
        <v>54</v>
      </c>
      <c r="D58" t="s">
        <v>55</v>
      </c>
      <c r="E58" t="s">
        <v>8</v>
      </c>
      <c r="F58" t="s">
        <v>35</v>
      </c>
      <c r="G58" t="s">
        <v>10</v>
      </c>
      <c r="H58" s="4">
        <f>Table1[[#This Row],[median]]</f>
        <v>12</v>
      </c>
      <c r="I58" s="4">
        <f>(Table1[[#This Row],[iqr_high]]-Table1[[#This Row],[iqr_low]])/1.35</f>
        <v>2.9629629629629628</v>
      </c>
      <c r="K58" t="s">
        <v>12</v>
      </c>
      <c r="N58">
        <f>Table1[[#This Row],[mean]]/Table1[[#This Row],[std_dev]]</f>
        <v>4.05</v>
      </c>
      <c r="O58">
        <v>58</v>
      </c>
      <c r="P58">
        <v>12</v>
      </c>
      <c r="Q58">
        <v>9</v>
      </c>
      <c r="R58">
        <v>13</v>
      </c>
      <c r="Z58">
        <v>28</v>
      </c>
      <c r="AB58">
        <v>32.299999999999997</v>
      </c>
      <c r="AC58" t="s">
        <v>11</v>
      </c>
      <c r="AD58">
        <v>1092</v>
      </c>
    </row>
    <row r="59" spans="1:30" ht="15" customHeight="1" x14ac:dyDescent="0.25">
      <c r="A59">
        <v>8</v>
      </c>
      <c r="B59" s="1" t="s">
        <v>53</v>
      </c>
      <c r="C59" t="s">
        <v>7</v>
      </c>
      <c r="D59" t="s">
        <v>7</v>
      </c>
      <c r="E59" t="s">
        <v>8</v>
      </c>
      <c r="F59" t="s">
        <v>35</v>
      </c>
      <c r="G59" t="s">
        <v>10</v>
      </c>
      <c r="H59" s="4">
        <f>Table1[[#This Row],[median]]</f>
        <v>14</v>
      </c>
      <c r="I59" s="4">
        <f>(Table1[[#This Row],[iqr_high]]-Table1[[#This Row],[iqr_low]])/1.35</f>
        <v>1.4814814814814814</v>
      </c>
      <c r="K59" t="s">
        <v>12</v>
      </c>
      <c r="N59">
        <f>Table1[[#This Row],[mean]]/Table1[[#This Row],[std_dev]]</f>
        <v>9.4500000000000011</v>
      </c>
      <c r="O59">
        <v>56</v>
      </c>
      <c r="P59">
        <v>14</v>
      </c>
      <c r="Q59">
        <v>13</v>
      </c>
      <c r="R59">
        <v>15</v>
      </c>
      <c r="Z59">
        <v>28.3</v>
      </c>
      <c r="AB59">
        <v>32.5</v>
      </c>
      <c r="AC59" t="s">
        <v>11</v>
      </c>
      <c r="AD59">
        <v>1170</v>
      </c>
    </row>
    <row r="60" spans="1:30" ht="15" customHeight="1" x14ac:dyDescent="0.25">
      <c r="A60">
        <v>8</v>
      </c>
      <c r="B60" s="1" t="s">
        <v>53</v>
      </c>
      <c r="C60" t="s">
        <v>54</v>
      </c>
      <c r="D60" t="s">
        <v>55</v>
      </c>
      <c r="E60" t="s">
        <v>37</v>
      </c>
      <c r="F60" t="s">
        <v>35</v>
      </c>
      <c r="G60" t="s">
        <v>10</v>
      </c>
      <c r="N60" t="e">
        <f>Table1[[#This Row],[mean]]/Table1[[#This Row],[std_dev]]</f>
        <v>#DIV/0!</v>
      </c>
      <c r="O60">
        <v>58</v>
      </c>
      <c r="X60">
        <v>17</v>
      </c>
      <c r="Z60">
        <v>28</v>
      </c>
      <c r="AB60">
        <v>32.299999999999997</v>
      </c>
      <c r="AC60" t="s">
        <v>11</v>
      </c>
      <c r="AD60">
        <v>1092</v>
      </c>
    </row>
    <row r="61" spans="1:30" ht="15" customHeight="1" x14ac:dyDescent="0.25">
      <c r="A61">
        <v>8</v>
      </c>
      <c r="B61" s="1" t="s">
        <v>53</v>
      </c>
      <c r="C61" t="s">
        <v>7</v>
      </c>
      <c r="D61" t="s">
        <v>7</v>
      </c>
      <c r="E61" t="s">
        <v>37</v>
      </c>
      <c r="F61" t="s">
        <v>35</v>
      </c>
      <c r="G61" t="s">
        <v>10</v>
      </c>
      <c r="N61" t="e">
        <f>Table1[[#This Row],[mean]]/Table1[[#This Row],[std_dev]]</f>
        <v>#DIV/0!</v>
      </c>
      <c r="O61">
        <v>56</v>
      </c>
      <c r="X61">
        <v>10</v>
      </c>
      <c r="Z61">
        <v>28.3</v>
      </c>
      <c r="AB61">
        <v>32.5</v>
      </c>
      <c r="AC61" t="s">
        <v>11</v>
      </c>
      <c r="AD61">
        <v>1170</v>
      </c>
    </row>
    <row r="62" spans="1:30" ht="15" customHeight="1" x14ac:dyDescent="0.25">
      <c r="A62">
        <v>8</v>
      </c>
      <c r="B62" s="1" t="s">
        <v>53</v>
      </c>
      <c r="C62" t="s">
        <v>54</v>
      </c>
      <c r="D62" t="s">
        <v>55</v>
      </c>
      <c r="E62" t="s">
        <v>56</v>
      </c>
      <c r="F62" t="s">
        <v>35</v>
      </c>
      <c r="G62" t="s">
        <v>10</v>
      </c>
      <c r="N62" t="e">
        <f>Table1[[#This Row],[mean]]/Table1[[#This Row],[std_dev]]</f>
        <v>#DIV/0!</v>
      </c>
      <c r="O62">
        <v>58</v>
      </c>
      <c r="X62">
        <v>5</v>
      </c>
      <c r="Z62">
        <v>28</v>
      </c>
      <c r="AB62">
        <v>32.299999999999997</v>
      </c>
      <c r="AC62" t="s">
        <v>11</v>
      </c>
      <c r="AD62">
        <v>1092</v>
      </c>
    </row>
    <row r="63" spans="1:30" ht="15" customHeight="1" x14ac:dyDescent="0.25">
      <c r="A63">
        <v>8</v>
      </c>
      <c r="B63" s="1" t="s">
        <v>53</v>
      </c>
      <c r="C63" t="s">
        <v>7</v>
      </c>
      <c r="D63" t="s">
        <v>7</v>
      </c>
      <c r="E63" t="s">
        <v>56</v>
      </c>
      <c r="F63" t="s">
        <v>35</v>
      </c>
      <c r="G63" t="s">
        <v>10</v>
      </c>
      <c r="N63" t="e">
        <f>Table1[[#This Row],[mean]]/Table1[[#This Row],[std_dev]]</f>
        <v>#DIV/0!</v>
      </c>
      <c r="O63">
        <v>56</v>
      </c>
      <c r="X63">
        <v>4</v>
      </c>
      <c r="Z63">
        <v>28.3</v>
      </c>
      <c r="AB63">
        <v>32.5</v>
      </c>
      <c r="AC63" t="s">
        <v>11</v>
      </c>
      <c r="AD63">
        <v>1170</v>
      </c>
    </row>
    <row r="64" spans="1:30" ht="15" customHeight="1" x14ac:dyDescent="0.25">
      <c r="A64">
        <v>8</v>
      </c>
      <c r="B64" s="1" t="s">
        <v>53</v>
      </c>
      <c r="C64" t="s">
        <v>54</v>
      </c>
      <c r="D64" t="s">
        <v>55</v>
      </c>
      <c r="E64" t="s">
        <v>39</v>
      </c>
      <c r="F64" t="s">
        <v>35</v>
      </c>
      <c r="G64" t="s">
        <v>10</v>
      </c>
      <c r="H64">
        <v>28.6</v>
      </c>
      <c r="I64">
        <v>19.5</v>
      </c>
      <c r="K64" t="s">
        <v>11</v>
      </c>
      <c r="N64">
        <f>Table1[[#This Row],[mean]]/Table1[[#This Row],[std_dev]]</f>
        <v>1.4666666666666668</v>
      </c>
      <c r="O64">
        <v>58</v>
      </c>
      <c r="Z64">
        <v>28</v>
      </c>
      <c r="AB64">
        <v>32.299999999999997</v>
      </c>
      <c r="AC64" t="s">
        <v>11</v>
      </c>
      <c r="AD64">
        <v>1092</v>
      </c>
    </row>
    <row r="65" spans="1:30" ht="15" customHeight="1" x14ac:dyDescent="0.25">
      <c r="A65">
        <v>8</v>
      </c>
      <c r="B65" s="1" t="s">
        <v>53</v>
      </c>
      <c r="C65" t="s">
        <v>7</v>
      </c>
      <c r="D65" t="s">
        <v>7</v>
      </c>
      <c r="E65" t="s">
        <v>39</v>
      </c>
      <c r="F65" t="s">
        <v>35</v>
      </c>
      <c r="G65" t="s">
        <v>10</v>
      </c>
      <c r="H65">
        <v>23.8</v>
      </c>
      <c r="I65">
        <v>15.7</v>
      </c>
      <c r="K65" t="s">
        <v>11</v>
      </c>
      <c r="N65">
        <f>Table1[[#This Row],[mean]]/Table1[[#This Row],[std_dev]]</f>
        <v>1.515923566878981</v>
      </c>
      <c r="O65">
        <v>56</v>
      </c>
      <c r="Z65">
        <v>28.3</v>
      </c>
      <c r="AB65">
        <v>32.5</v>
      </c>
      <c r="AC65" t="s">
        <v>11</v>
      </c>
      <c r="AD65">
        <v>1170</v>
      </c>
    </row>
    <row r="66" spans="1:30" ht="15" customHeight="1" x14ac:dyDescent="0.25">
      <c r="A66">
        <v>8</v>
      </c>
      <c r="B66" s="1" t="s">
        <v>53</v>
      </c>
      <c r="C66" t="s">
        <v>54</v>
      </c>
      <c r="D66" t="s">
        <v>55</v>
      </c>
      <c r="E66" t="s">
        <v>40</v>
      </c>
      <c r="F66" t="s">
        <v>57</v>
      </c>
      <c r="G66" t="s">
        <v>10</v>
      </c>
      <c r="N66" t="e">
        <f>Table1[[#This Row],[mean]]/Table1[[#This Row],[std_dev]]</f>
        <v>#DIV/0!</v>
      </c>
      <c r="O66">
        <v>58</v>
      </c>
      <c r="X66">
        <v>5</v>
      </c>
      <c r="Z66">
        <v>28</v>
      </c>
      <c r="AB66">
        <v>32.299999999999997</v>
      </c>
      <c r="AC66" t="s">
        <v>11</v>
      </c>
      <c r="AD66">
        <v>1092</v>
      </c>
    </row>
    <row r="67" spans="1:30" ht="15" customHeight="1" x14ac:dyDescent="0.25">
      <c r="A67">
        <v>8</v>
      </c>
      <c r="B67" s="1" t="s">
        <v>53</v>
      </c>
      <c r="C67" t="s">
        <v>7</v>
      </c>
      <c r="D67" t="s">
        <v>7</v>
      </c>
      <c r="E67" t="s">
        <v>40</v>
      </c>
      <c r="F67" t="s">
        <v>57</v>
      </c>
      <c r="G67" t="s">
        <v>10</v>
      </c>
      <c r="N67" t="e">
        <f>Table1[[#This Row],[mean]]/Table1[[#This Row],[std_dev]]</f>
        <v>#DIV/0!</v>
      </c>
      <c r="O67">
        <v>56</v>
      </c>
      <c r="X67">
        <v>4</v>
      </c>
      <c r="Z67">
        <v>28.3</v>
      </c>
      <c r="AB67">
        <v>32.5</v>
      </c>
      <c r="AC67" t="s">
        <v>11</v>
      </c>
      <c r="AD67">
        <v>1170</v>
      </c>
    </row>
    <row r="68" spans="1:30" x14ac:dyDescent="0.25">
      <c r="A68">
        <v>9</v>
      </c>
      <c r="B68" s="1" t="s">
        <v>58</v>
      </c>
      <c r="C68" t="s">
        <v>59</v>
      </c>
      <c r="D68" t="s">
        <v>18</v>
      </c>
      <c r="E68" t="s">
        <v>8</v>
      </c>
      <c r="F68" t="s">
        <v>35</v>
      </c>
      <c r="G68" t="s">
        <v>10</v>
      </c>
      <c r="H68" s="4">
        <f>Table1[[#This Row],[median]]</f>
        <v>13</v>
      </c>
      <c r="I68" s="4">
        <f>(Table1[[#This Row],[range_high]]-Table1[[#This Row],[range_low]])/4</f>
        <v>4</v>
      </c>
      <c r="K68" t="s">
        <v>12</v>
      </c>
      <c r="N68">
        <f>Table1[[#This Row],[mean]]/Table1[[#This Row],[std_dev]]</f>
        <v>3.25</v>
      </c>
      <c r="O68">
        <v>33</v>
      </c>
      <c r="P68">
        <v>13</v>
      </c>
      <c r="S68">
        <v>2</v>
      </c>
      <c r="T68">
        <v>18</v>
      </c>
      <c r="W68" t="s">
        <v>60</v>
      </c>
      <c r="Z68" t="s">
        <v>61</v>
      </c>
      <c r="AA68" t="s">
        <v>61</v>
      </c>
      <c r="AB68" t="s">
        <v>61</v>
      </c>
      <c r="AC68" t="s">
        <v>61</v>
      </c>
      <c r="AD68" t="s">
        <v>61</v>
      </c>
    </row>
    <row r="69" spans="1:30" x14ac:dyDescent="0.25">
      <c r="A69">
        <v>9</v>
      </c>
      <c r="B69" s="1" t="s">
        <v>58</v>
      </c>
      <c r="C69" t="s">
        <v>7</v>
      </c>
      <c r="D69" t="s">
        <v>7</v>
      </c>
      <c r="E69" t="s">
        <v>8</v>
      </c>
      <c r="F69" t="s">
        <v>35</v>
      </c>
      <c r="G69" t="s">
        <v>10</v>
      </c>
      <c r="H69" s="4">
        <f>Table1[[#This Row],[median]]</f>
        <v>13.5</v>
      </c>
      <c r="I69" s="4">
        <f>(Table1[[#This Row],[range_high]]-Table1[[#This Row],[range_low]])/4</f>
        <v>4</v>
      </c>
      <c r="K69" t="s">
        <v>12</v>
      </c>
      <c r="N69">
        <f>Table1[[#This Row],[mean]]/Table1[[#This Row],[std_dev]]</f>
        <v>3.375</v>
      </c>
      <c r="O69">
        <v>35</v>
      </c>
      <c r="P69">
        <v>13.5</v>
      </c>
      <c r="S69">
        <v>0</v>
      </c>
      <c r="T69">
        <v>16</v>
      </c>
      <c r="W69">
        <v>0.68300000000000005</v>
      </c>
      <c r="Z69" t="s">
        <v>61</v>
      </c>
      <c r="AA69" t="s">
        <v>61</v>
      </c>
      <c r="AB69" t="s">
        <v>61</v>
      </c>
      <c r="AC69" t="s">
        <v>61</v>
      </c>
      <c r="AD69" t="s">
        <v>61</v>
      </c>
    </row>
    <row r="70" spans="1:30" ht="15" customHeight="1" x14ac:dyDescent="0.25">
      <c r="A70">
        <v>9</v>
      </c>
      <c r="B70" s="1" t="s">
        <v>58</v>
      </c>
      <c r="C70" t="s">
        <v>59</v>
      </c>
      <c r="D70" t="s">
        <v>18</v>
      </c>
      <c r="E70" t="s">
        <v>62</v>
      </c>
      <c r="F70" t="s">
        <v>63</v>
      </c>
      <c r="G70" t="s">
        <v>26</v>
      </c>
      <c r="H70" s="4">
        <f>Table1[[#This Row],[median]]</f>
        <v>95</v>
      </c>
      <c r="I70" s="4">
        <f>(Table1[[#This Row],[range_high]]-Table1[[#This Row],[range_low]])/4</f>
        <v>3.25</v>
      </c>
      <c r="K70" t="s">
        <v>12</v>
      </c>
      <c r="N70">
        <f>Table1[[#This Row],[mean]]/Table1[[#This Row],[std_dev]]</f>
        <v>29.23076923076923</v>
      </c>
      <c r="O70">
        <v>33</v>
      </c>
      <c r="P70">
        <v>95</v>
      </c>
      <c r="S70">
        <v>85</v>
      </c>
      <c r="T70">
        <v>98</v>
      </c>
      <c r="Z70" t="s">
        <v>61</v>
      </c>
      <c r="AA70" t="s">
        <v>61</v>
      </c>
      <c r="AB70" t="s">
        <v>61</v>
      </c>
      <c r="AC70" t="s">
        <v>61</v>
      </c>
      <c r="AD70" t="s">
        <v>61</v>
      </c>
    </row>
    <row r="71" spans="1:30" ht="15" customHeight="1" x14ac:dyDescent="0.25">
      <c r="A71">
        <v>9</v>
      </c>
      <c r="B71" s="1" t="s">
        <v>58</v>
      </c>
      <c r="C71" t="s">
        <v>7</v>
      </c>
      <c r="D71" t="s">
        <v>7</v>
      </c>
      <c r="E71" t="s">
        <v>62</v>
      </c>
      <c r="F71" t="s">
        <v>63</v>
      </c>
      <c r="G71" t="s">
        <v>26</v>
      </c>
      <c r="H71" s="4">
        <f>Table1[[#This Row],[median]]</f>
        <v>95</v>
      </c>
      <c r="I71" s="4">
        <f>(Table1[[#This Row],[range_high]]-Table1[[#This Row],[range_low]])/4</f>
        <v>3.5</v>
      </c>
      <c r="K71" t="s">
        <v>12</v>
      </c>
      <c r="N71">
        <f>Table1[[#This Row],[mean]]/Table1[[#This Row],[std_dev]]</f>
        <v>27.142857142857142</v>
      </c>
      <c r="O71">
        <v>35</v>
      </c>
      <c r="P71">
        <v>95</v>
      </c>
      <c r="S71">
        <v>86</v>
      </c>
      <c r="T71">
        <v>100</v>
      </c>
      <c r="Z71" t="s">
        <v>61</v>
      </c>
      <c r="AA71" t="s">
        <v>61</v>
      </c>
      <c r="AB71" t="s">
        <v>61</v>
      </c>
      <c r="AC71" t="s">
        <v>61</v>
      </c>
      <c r="AD71" t="s">
        <v>61</v>
      </c>
    </row>
    <row r="72" spans="1:30" ht="15" customHeight="1" x14ac:dyDescent="0.25">
      <c r="A72">
        <v>9</v>
      </c>
      <c r="B72" s="1" t="s">
        <v>58</v>
      </c>
      <c r="C72" t="s">
        <v>59</v>
      </c>
      <c r="D72" t="s">
        <v>18</v>
      </c>
      <c r="E72" t="s">
        <v>64</v>
      </c>
      <c r="F72" t="s">
        <v>65</v>
      </c>
      <c r="G72" t="s">
        <v>26</v>
      </c>
      <c r="H72" s="4">
        <f>Table1[[#This Row],[median]]</f>
        <v>154</v>
      </c>
      <c r="I72" s="4">
        <f>(Table1[[#This Row],[range_high]]-Table1[[#This Row],[range_low]])/4</f>
        <v>16.75</v>
      </c>
      <c r="K72" t="s">
        <v>12</v>
      </c>
      <c r="N72">
        <f>Table1[[#This Row],[mean]]/Table1[[#This Row],[std_dev]]</f>
        <v>9.1940298507462686</v>
      </c>
      <c r="O72">
        <v>33</v>
      </c>
      <c r="P72">
        <v>154</v>
      </c>
      <c r="S72">
        <v>127</v>
      </c>
      <c r="T72">
        <v>194</v>
      </c>
      <c r="Z72" t="s">
        <v>61</v>
      </c>
      <c r="AA72" t="s">
        <v>61</v>
      </c>
      <c r="AB72" t="s">
        <v>61</v>
      </c>
      <c r="AC72" t="s">
        <v>61</v>
      </c>
      <c r="AD72" t="s">
        <v>61</v>
      </c>
    </row>
    <row r="73" spans="1:30" ht="15" customHeight="1" x14ac:dyDescent="0.25">
      <c r="A73">
        <v>9</v>
      </c>
      <c r="B73" s="1" t="s">
        <v>58</v>
      </c>
      <c r="C73" t="s">
        <v>7</v>
      </c>
      <c r="D73" t="s">
        <v>7</v>
      </c>
      <c r="E73" t="s">
        <v>64</v>
      </c>
      <c r="F73" t="s">
        <v>65</v>
      </c>
      <c r="G73" t="s">
        <v>26</v>
      </c>
      <c r="H73" s="4">
        <f>Table1[[#This Row],[median]]</f>
        <v>152</v>
      </c>
      <c r="I73" s="4">
        <f>(Table1[[#This Row],[range_high]]-Table1[[#This Row],[range_low]])/4</f>
        <v>10.5</v>
      </c>
      <c r="K73" t="s">
        <v>12</v>
      </c>
      <c r="N73">
        <f>Table1[[#This Row],[mean]]/Table1[[#This Row],[std_dev]]</f>
        <v>14.476190476190476</v>
      </c>
      <c r="O73">
        <v>35</v>
      </c>
      <c r="P73">
        <v>152</v>
      </c>
      <c r="S73">
        <v>132</v>
      </c>
      <c r="T73">
        <v>174</v>
      </c>
      <c r="Z73" t="s">
        <v>61</v>
      </c>
      <c r="AA73" t="s">
        <v>61</v>
      </c>
      <c r="AB73" t="s">
        <v>61</v>
      </c>
      <c r="AC73" t="s">
        <v>61</v>
      </c>
      <c r="AD73" t="s">
        <v>61</v>
      </c>
    </row>
    <row r="74" spans="1:30" x14ac:dyDescent="0.25">
      <c r="A74">
        <v>10</v>
      </c>
      <c r="B74" s="1" t="s">
        <v>66</v>
      </c>
      <c r="C74" t="s">
        <v>67</v>
      </c>
      <c r="D74" t="s">
        <v>68</v>
      </c>
      <c r="E74" t="s">
        <v>8</v>
      </c>
      <c r="F74" t="s">
        <v>45</v>
      </c>
      <c r="G74" t="s">
        <v>10</v>
      </c>
      <c r="H74">
        <v>8.5</v>
      </c>
      <c r="I74" s="4">
        <f>Table1[[#This Row],[se]]*SQRT(Table1[[#This Row],[sample_size]])</f>
        <v>2.9913365815200454</v>
      </c>
      <c r="J74" s="4">
        <f>(Table1[[#This Row],[upper_ci]]-Table1[[#This Row],[lower_ci]])/3.92</f>
        <v>0.63775510204081653</v>
      </c>
      <c r="K74" s="4" t="s">
        <v>11</v>
      </c>
      <c r="L74" s="4"/>
      <c r="M74" s="4"/>
      <c r="N74">
        <f>Table1[[#This Row],[mean]]/Table1[[#This Row],[std_dev]]</f>
        <v>2.8415391475875746</v>
      </c>
      <c r="O74">
        <v>22</v>
      </c>
      <c r="U74">
        <v>7.3</v>
      </c>
      <c r="V74">
        <v>9.8000000000000007</v>
      </c>
      <c r="Z74">
        <v>27.8</v>
      </c>
      <c r="AB74">
        <v>35</v>
      </c>
      <c r="AC74" t="s">
        <v>11</v>
      </c>
      <c r="AD74">
        <v>1003.4</v>
      </c>
    </row>
    <row r="75" spans="1:30" x14ac:dyDescent="0.25">
      <c r="A75">
        <v>10</v>
      </c>
      <c r="B75" s="1" t="s">
        <v>66</v>
      </c>
      <c r="C75" t="s">
        <v>13</v>
      </c>
      <c r="D75" t="s">
        <v>14</v>
      </c>
      <c r="E75" t="s">
        <v>8</v>
      </c>
      <c r="F75" t="s">
        <v>45</v>
      </c>
      <c r="G75" t="s">
        <v>10</v>
      </c>
      <c r="H75">
        <v>8.4</v>
      </c>
      <c r="I75" s="4">
        <f>Table1[[#This Row],[se]]*SQRT(Table1[[#This Row],[sample_size]])</f>
        <v>1.8399207061486704</v>
      </c>
      <c r="J75" s="4">
        <f>(Table1[[#This Row],[upper_ci]]-Table1[[#This Row],[lower_ci]])/3.92</f>
        <v>0.43367346938775536</v>
      </c>
      <c r="K75" s="4" t="s">
        <v>11</v>
      </c>
      <c r="L75" s="4"/>
      <c r="M75" s="4"/>
      <c r="N75">
        <f>Table1[[#This Row],[mean]]/Table1[[#This Row],[std_dev]]</f>
        <v>4.5654141354726718</v>
      </c>
      <c r="O75">
        <v>18</v>
      </c>
      <c r="U75">
        <v>7.6</v>
      </c>
      <c r="V75">
        <v>9.3000000000000007</v>
      </c>
      <c r="Z75">
        <v>28.1</v>
      </c>
      <c r="AB75">
        <v>35.4</v>
      </c>
      <c r="AC75" t="s">
        <v>11</v>
      </c>
      <c r="AD75">
        <v>1052.2</v>
      </c>
    </row>
    <row r="76" spans="1:30" ht="15" customHeight="1" x14ac:dyDescent="0.25">
      <c r="A76">
        <v>10</v>
      </c>
      <c r="B76" s="1" t="s">
        <v>66</v>
      </c>
      <c r="C76" t="s">
        <v>67</v>
      </c>
      <c r="D76" t="s">
        <v>68</v>
      </c>
      <c r="E76" t="s">
        <v>69</v>
      </c>
      <c r="F76" t="s">
        <v>70</v>
      </c>
      <c r="G76" t="s">
        <v>26</v>
      </c>
      <c r="H76">
        <v>1.27</v>
      </c>
      <c r="I76">
        <v>1.69</v>
      </c>
      <c r="K76" t="s">
        <v>11</v>
      </c>
      <c r="N76">
        <f>Table1[[#This Row],[mean]]/Table1[[#This Row],[std_dev]]</f>
        <v>0.75147928994082847</v>
      </c>
      <c r="O76">
        <v>22</v>
      </c>
      <c r="Z76">
        <v>27.8</v>
      </c>
      <c r="AB76">
        <v>35</v>
      </c>
      <c r="AC76" t="s">
        <v>11</v>
      </c>
      <c r="AD76">
        <v>1003.4</v>
      </c>
    </row>
    <row r="77" spans="1:30" ht="15" customHeight="1" x14ac:dyDescent="0.25">
      <c r="A77">
        <v>10</v>
      </c>
      <c r="B77" s="1" t="s">
        <v>66</v>
      </c>
      <c r="C77" t="s">
        <v>13</v>
      </c>
      <c r="D77" t="s">
        <v>14</v>
      </c>
      <c r="E77" t="s">
        <v>69</v>
      </c>
      <c r="F77" t="s">
        <v>70</v>
      </c>
      <c r="G77" t="s">
        <v>26</v>
      </c>
      <c r="H77">
        <v>1.55</v>
      </c>
      <c r="I77">
        <v>1.95</v>
      </c>
      <c r="K77" t="s">
        <v>11</v>
      </c>
      <c r="N77">
        <f>Table1[[#This Row],[mean]]/Table1[[#This Row],[std_dev]]</f>
        <v>0.79487179487179493</v>
      </c>
      <c r="O77">
        <v>18</v>
      </c>
      <c r="Z77">
        <v>28.1</v>
      </c>
      <c r="AB77">
        <v>35.4</v>
      </c>
      <c r="AC77" t="s">
        <v>11</v>
      </c>
      <c r="AD77">
        <v>1052.2</v>
      </c>
    </row>
    <row r="78" spans="1:30" ht="15" customHeight="1" x14ac:dyDescent="0.25">
      <c r="A78">
        <v>10</v>
      </c>
      <c r="B78" s="1" t="s">
        <v>66</v>
      </c>
      <c r="C78" t="s">
        <v>67</v>
      </c>
      <c r="D78" t="s">
        <v>68</v>
      </c>
      <c r="E78" t="s">
        <v>71</v>
      </c>
      <c r="F78" t="s">
        <v>70</v>
      </c>
      <c r="G78" t="s">
        <v>26</v>
      </c>
      <c r="H78">
        <v>12.6</v>
      </c>
      <c r="I78">
        <v>8.6999999999999993</v>
      </c>
      <c r="K78" t="s">
        <v>11</v>
      </c>
      <c r="N78">
        <f>Table1[[#This Row],[mean]]/Table1[[#This Row],[std_dev]]</f>
        <v>1.4482758620689655</v>
      </c>
      <c r="O78">
        <v>22</v>
      </c>
      <c r="Z78">
        <v>27.8</v>
      </c>
      <c r="AB78">
        <v>35</v>
      </c>
      <c r="AC78" t="s">
        <v>11</v>
      </c>
      <c r="AD78">
        <v>1003.4</v>
      </c>
    </row>
    <row r="79" spans="1:30" ht="15" customHeight="1" x14ac:dyDescent="0.25">
      <c r="A79">
        <v>10</v>
      </c>
      <c r="B79" s="1" t="s">
        <v>66</v>
      </c>
      <c r="C79" t="s">
        <v>13</v>
      </c>
      <c r="D79" t="s">
        <v>14</v>
      </c>
      <c r="E79" t="s">
        <v>71</v>
      </c>
      <c r="F79" t="s">
        <v>70</v>
      </c>
      <c r="G79" t="s">
        <v>26</v>
      </c>
      <c r="H79">
        <v>9.9</v>
      </c>
      <c r="I79">
        <v>10.4</v>
      </c>
      <c r="K79" t="s">
        <v>11</v>
      </c>
      <c r="N79">
        <f>Table1[[#This Row],[mean]]/Table1[[#This Row],[std_dev]]</f>
        <v>0.95192307692307687</v>
      </c>
      <c r="O79">
        <v>18</v>
      </c>
      <c r="Z79">
        <v>28.1</v>
      </c>
      <c r="AB79">
        <v>35.4</v>
      </c>
      <c r="AC79" t="s">
        <v>11</v>
      </c>
      <c r="AD79">
        <v>1052.2</v>
      </c>
    </row>
    <row r="80" spans="1:30" x14ac:dyDescent="0.25">
      <c r="A80">
        <v>11</v>
      </c>
      <c r="B80" s="1" t="s">
        <v>72</v>
      </c>
      <c r="C80" t="s">
        <v>7</v>
      </c>
      <c r="D80" t="s">
        <v>7</v>
      </c>
      <c r="E80" t="s">
        <v>8</v>
      </c>
      <c r="F80" t="s">
        <v>45</v>
      </c>
      <c r="G80" t="s">
        <v>10</v>
      </c>
      <c r="H80">
        <v>11</v>
      </c>
      <c r="I80">
        <v>3.2</v>
      </c>
      <c r="K80" t="s">
        <v>11</v>
      </c>
      <c r="N80">
        <f>Table1[[#This Row],[mean]]/Table1[[#This Row],[std_dev]]</f>
        <v>3.4375</v>
      </c>
      <c r="O80">
        <v>22</v>
      </c>
      <c r="W80">
        <v>1E-3</v>
      </c>
      <c r="Z80">
        <v>27.4</v>
      </c>
      <c r="AA80" s="4">
        <v>39.200000000000003</v>
      </c>
      <c r="AB80" s="4">
        <f>(Table1[[#This Row],[average_ga]]*7+Table1[[#This Row],[average_pna]])/7</f>
        <v>33</v>
      </c>
      <c r="AC80" s="4" t="s">
        <v>12</v>
      </c>
    </row>
    <row r="81" spans="1:29" x14ac:dyDescent="0.25">
      <c r="A81">
        <v>11</v>
      </c>
      <c r="B81" s="1" t="s">
        <v>72</v>
      </c>
      <c r="C81" t="s">
        <v>21</v>
      </c>
      <c r="D81" t="s">
        <v>22</v>
      </c>
      <c r="E81" t="s">
        <v>8</v>
      </c>
      <c r="F81" t="s">
        <v>45</v>
      </c>
      <c r="G81" t="s">
        <v>10</v>
      </c>
      <c r="H81">
        <v>13.5</v>
      </c>
      <c r="I81">
        <v>3.5</v>
      </c>
      <c r="K81" t="s">
        <v>11</v>
      </c>
      <c r="N81">
        <f>Table1[[#This Row],[mean]]/Table1[[#This Row],[std_dev]]</f>
        <v>3.8571428571428572</v>
      </c>
      <c r="O81">
        <v>22</v>
      </c>
      <c r="W81">
        <v>1E-3</v>
      </c>
      <c r="Z81">
        <v>27.4</v>
      </c>
      <c r="AA81" s="4">
        <v>39.4</v>
      </c>
      <c r="AB81" s="4">
        <f>(Table1[[#This Row],[average_ga]]*7+Table1[[#This Row],[average_pna]])/7</f>
        <v>33.028571428571425</v>
      </c>
      <c r="AC81" s="4" t="s">
        <v>12</v>
      </c>
    </row>
    <row r="82" spans="1:29" x14ac:dyDescent="0.25">
      <c r="A82">
        <v>11</v>
      </c>
      <c r="B82" s="1" t="s">
        <v>72</v>
      </c>
      <c r="C82" t="s">
        <v>7</v>
      </c>
      <c r="D82" t="s">
        <v>7</v>
      </c>
      <c r="E82" t="s">
        <v>8</v>
      </c>
      <c r="F82" t="s">
        <v>47</v>
      </c>
      <c r="G82" t="s">
        <v>26</v>
      </c>
      <c r="H82">
        <v>9.3000000000000007</v>
      </c>
      <c r="I82">
        <v>3.7</v>
      </c>
      <c r="K82" t="s">
        <v>11</v>
      </c>
      <c r="N82">
        <f>Table1[[#This Row],[mean]]/Table1[[#This Row],[std_dev]]</f>
        <v>2.5135135135135136</v>
      </c>
      <c r="O82">
        <v>22</v>
      </c>
      <c r="Z82">
        <v>27.4</v>
      </c>
      <c r="AA82" s="4">
        <v>39.200000000000003</v>
      </c>
      <c r="AB82" s="4">
        <f>(Table1[[#This Row],[average_ga]]*7+Table1[[#This Row],[average_pna]])/7</f>
        <v>33</v>
      </c>
      <c r="AC82" s="4" t="s">
        <v>12</v>
      </c>
    </row>
    <row r="83" spans="1:29" x14ac:dyDescent="0.25">
      <c r="A83">
        <v>11</v>
      </c>
      <c r="B83" s="1" t="s">
        <v>72</v>
      </c>
      <c r="C83" t="s">
        <v>21</v>
      </c>
      <c r="D83" t="s">
        <v>22</v>
      </c>
      <c r="E83" t="s">
        <v>8</v>
      </c>
      <c r="F83" t="s">
        <v>47</v>
      </c>
      <c r="G83" t="s">
        <v>26</v>
      </c>
      <c r="H83">
        <v>10.5</v>
      </c>
      <c r="I83">
        <v>3.5</v>
      </c>
      <c r="K83" t="s">
        <v>11</v>
      </c>
      <c r="N83">
        <f>Table1[[#This Row],[mean]]/Table1[[#This Row],[std_dev]]</f>
        <v>3</v>
      </c>
      <c r="O83">
        <v>22</v>
      </c>
      <c r="Z83">
        <v>27.4</v>
      </c>
      <c r="AA83" s="4">
        <v>39.4</v>
      </c>
      <c r="AB83" s="4">
        <f>(Table1[[#This Row],[average_ga]]*7+Table1[[#This Row],[average_pna]])/7</f>
        <v>33.028571428571425</v>
      </c>
      <c r="AC83" s="4" t="s">
        <v>12</v>
      </c>
    </row>
    <row r="84" spans="1:29" ht="15" customHeight="1" x14ac:dyDescent="0.25">
      <c r="A84">
        <v>11</v>
      </c>
      <c r="B84" s="1" t="s">
        <v>72</v>
      </c>
      <c r="C84" t="s">
        <v>7</v>
      </c>
      <c r="D84" t="s">
        <v>7</v>
      </c>
      <c r="E84" t="s">
        <v>73</v>
      </c>
      <c r="G84" t="s">
        <v>10</v>
      </c>
      <c r="N84" t="e">
        <f>Table1[[#This Row],[mean]]/Table1[[#This Row],[std_dev]]</f>
        <v>#DIV/0!</v>
      </c>
      <c r="O84">
        <v>22</v>
      </c>
      <c r="X84">
        <v>6</v>
      </c>
      <c r="Z84">
        <v>27.4</v>
      </c>
      <c r="AA84" s="4">
        <v>39.200000000000003</v>
      </c>
      <c r="AB84" s="4">
        <f>(Table1[[#This Row],[average_ga]]*7+Table1[[#This Row],[average_pna]])/7</f>
        <v>33</v>
      </c>
      <c r="AC84" s="4" t="s">
        <v>12</v>
      </c>
    </row>
    <row r="85" spans="1:29" ht="15" customHeight="1" x14ac:dyDescent="0.25">
      <c r="A85">
        <v>11</v>
      </c>
      <c r="B85" s="1" t="s">
        <v>72</v>
      </c>
      <c r="C85" t="s">
        <v>21</v>
      </c>
      <c r="D85" t="s">
        <v>22</v>
      </c>
      <c r="E85" t="s">
        <v>73</v>
      </c>
      <c r="G85" t="s">
        <v>10</v>
      </c>
      <c r="N85" t="e">
        <f>Table1[[#This Row],[mean]]/Table1[[#This Row],[std_dev]]</f>
        <v>#DIV/0!</v>
      </c>
      <c r="O85">
        <v>22</v>
      </c>
      <c r="X85">
        <v>13</v>
      </c>
      <c r="Z85">
        <v>27.4</v>
      </c>
      <c r="AA85" s="4">
        <v>39.4</v>
      </c>
      <c r="AB85" s="4">
        <f>(Table1[[#This Row],[average_ga]]*7+Table1[[#This Row],[average_pna]])/7</f>
        <v>33.028571428571425</v>
      </c>
      <c r="AC85" s="4" t="s">
        <v>12</v>
      </c>
    </row>
    <row r="86" spans="1:29" ht="15" customHeight="1" x14ac:dyDescent="0.25">
      <c r="A86">
        <v>11</v>
      </c>
      <c r="B86" s="1" t="s">
        <v>72</v>
      </c>
      <c r="C86" t="s">
        <v>7</v>
      </c>
      <c r="D86" t="s">
        <v>7</v>
      </c>
      <c r="E86" t="s">
        <v>73</v>
      </c>
      <c r="G86" t="s">
        <v>26</v>
      </c>
      <c r="N86" t="e">
        <f>Table1[[#This Row],[mean]]/Table1[[#This Row],[std_dev]]</f>
        <v>#DIV/0!</v>
      </c>
      <c r="O86">
        <v>22</v>
      </c>
      <c r="X86">
        <v>6</v>
      </c>
      <c r="Z86">
        <v>27.4</v>
      </c>
      <c r="AA86" s="4">
        <v>39.200000000000003</v>
      </c>
      <c r="AB86" s="4">
        <f>(Table1[[#This Row],[average_ga]]*7+Table1[[#This Row],[average_pna]])/7</f>
        <v>33</v>
      </c>
      <c r="AC86" s="4" t="s">
        <v>12</v>
      </c>
    </row>
    <row r="87" spans="1:29" ht="15" customHeight="1" x14ac:dyDescent="0.25">
      <c r="A87">
        <v>11</v>
      </c>
      <c r="B87" s="1" t="s">
        <v>72</v>
      </c>
      <c r="C87" t="s">
        <v>21</v>
      </c>
      <c r="D87" t="s">
        <v>22</v>
      </c>
      <c r="E87" t="s">
        <v>73</v>
      </c>
      <c r="G87" t="s">
        <v>26</v>
      </c>
      <c r="N87" t="e">
        <f>Table1[[#This Row],[mean]]/Table1[[#This Row],[std_dev]]</f>
        <v>#DIV/0!</v>
      </c>
      <c r="O87">
        <v>22</v>
      </c>
      <c r="X87">
        <v>3</v>
      </c>
      <c r="Z87">
        <v>27.4</v>
      </c>
      <c r="AA87" s="4">
        <v>39.4</v>
      </c>
      <c r="AB87" s="4">
        <f>(Table1[[#This Row],[average_ga]]*7+Table1[[#This Row],[average_pna]])/7</f>
        <v>33.028571428571425</v>
      </c>
      <c r="AC87" s="4" t="s">
        <v>12</v>
      </c>
    </row>
    <row r="88" spans="1:29" ht="15" customHeight="1" x14ac:dyDescent="0.25">
      <c r="A88">
        <v>11</v>
      </c>
      <c r="B88" s="1" t="s">
        <v>72</v>
      </c>
      <c r="C88" t="s">
        <v>7</v>
      </c>
      <c r="D88" t="s">
        <v>7</v>
      </c>
      <c r="E88" t="s">
        <v>40</v>
      </c>
      <c r="F88" t="s">
        <v>73</v>
      </c>
      <c r="G88" t="s">
        <v>10</v>
      </c>
      <c r="N88" t="e">
        <f>Table1[[#This Row],[mean]]/Table1[[#This Row],[std_dev]]</f>
        <v>#DIV/0!</v>
      </c>
      <c r="O88">
        <v>22</v>
      </c>
      <c r="X88">
        <v>6</v>
      </c>
      <c r="Z88">
        <v>27.4</v>
      </c>
      <c r="AA88" s="4">
        <v>39.200000000000003</v>
      </c>
      <c r="AB88" s="4">
        <f>(Table1[[#This Row],[average_ga]]*7+Table1[[#This Row],[average_pna]])/7</f>
        <v>33</v>
      </c>
      <c r="AC88" s="4" t="s">
        <v>12</v>
      </c>
    </row>
    <row r="89" spans="1:29" ht="15" customHeight="1" x14ac:dyDescent="0.25">
      <c r="A89">
        <v>11</v>
      </c>
      <c r="B89" s="1" t="s">
        <v>72</v>
      </c>
      <c r="C89" t="s">
        <v>21</v>
      </c>
      <c r="D89" t="s">
        <v>22</v>
      </c>
      <c r="E89" t="s">
        <v>40</v>
      </c>
      <c r="F89" t="s">
        <v>73</v>
      </c>
      <c r="G89" t="s">
        <v>10</v>
      </c>
      <c r="N89" t="e">
        <f>Table1[[#This Row],[mean]]/Table1[[#This Row],[std_dev]]</f>
        <v>#DIV/0!</v>
      </c>
      <c r="O89">
        <v>22</v>
      </c>
      <c r="X89">
        <v>13</v>
      </c>
      <c r="Z89">
        <v>27.4</v>
      </c>
      <c r="AA89" s="4">
        <v>39.4</v>
      </c>
      <c r="AB89" s="4">
        <f>(Table1[[#This Row],[average_ga]]*7+Table1[[#This Row],[average_pna]])/7</f>
        <v>33.028571428571425</v>
      </c>
      <c r="AC89" s="4" t="s">
        <v>12</v>
      </c>
    </row>
    <row r="90" spans="1:29" x14ac:dyDescent="0.25">
      <c r="A90">
        <v>12</v>
      </c>
      <c r="B90" s="1" t="s">
        <v>74</v>
      </c>
      <c r="C90" t="s">
        <v>15</v>
      </c>
      <c r="D90" t="s">
        <v>16</v>
      </c>
      <c r="E90" t="s">
        <v>8</v>
      </c>
      <c r="F90" t="s">
        <v>47</v>
      </c>
      <c r="G90" t="s">
        <v>26</v>
      </c>
      <c r="H90">
        <v>10.375</v>
      </c>
      <c r="I90" s="4">
        <f>Table1[[#This Row],[se]]*SQRT(Table1[[#This Row],[sample_size]])</f>
        <v>3.7152162441416348</v>
      </c>
      <c r="J90" s="4">
        <f>(H91-Table1[[#This Row],[mean]])/TINV(0.027,39)</f>
        <v>0.58742726657718813</v>
      </c>
      <c r="K90" t="s">
        <v>11</v>
      </c>
      <c r="N90">
        <f>Table1[[#This Row],[mean]]/Table1[[#This Row],[std_dev]]</f>
        <v>2.7925696159301339</v>
      </c>
      <c r="O90">
        <v>40</v>
      </c>
      <c r="W90">
        <v>2.7E-2</v>
      </c>
      <c r="Z90">
        <v>29</v>
      </c>
      <c r="AB90" t="s">
        <v>75</v>
      </c>
      <c r="AC90" t="s">
        <v>11</v>
      </c>
    </row>
    <row r="91" spans="1:29" x14ac:dyDescent="0.25">
      <c r="A91">
        <v>12</v>
      </c>
      <c r="B91" s="1" t="s">
        <v>74</v>
      </c>
      <c r="C91" t="s">
        <v>76</v>
      </c>
      <c r="D91" t="s">
        <v>77</v>
      </c>
      <c r="E91" t="s">
        <v>8</v>
      </c>
      <c r="F91" t="s">
        <v>47</v>
      </c>
      <c r="G91" t="s">
        <v>26</v>
      </c>
      <c r="H91">
        <v>11.725</v>
      </c>
      <c r="I91" s="4">
        <v>3.7152162441416348</v>
      </c>
      <c r="K91" t="s">
        <v>11</v>
      </c>
      <c r="N91">
        <f>Table1[[#This Row],[mean]]/Table1[[#This Row],[std_dev]]</f>
        <v>3.1559401201716453</v>
      </c>
      <c r="O91">
        <v>40</v>
      </c>
      <c r="W91">
        <v>2.7E-2</v>
      </c>
      <c r="Z91">
        <v>29</v>
      </c>
      <c r="AB91" t="s">
        <v>75</v>
      </c>
      <c r="AC91" t="s">
        <v>11</v>
      </c>
    </row>
    <row r="92" spans="1:29" ht="15" customHeight="1" x14ac:dyDescent="0.25">
      <c r="A92">
        <v>12</v>
      </c>
      <c r="B92" s="1" t="s">
        <v>74</v>
      </c>
      <c r="C92" t="s">
        <v>15</v>
      </c>
      <c r="D92" t="s">
        <v>16</v>
      </c>
      <c r="E92" t="s">
        <v>78</v>
      </c>
      <c r="F92" t="s">
        <v>47</v>
      </c>
      <c r="G92" t="s">
        <v>26</v>
      </c>
      <c r="N92" t="e">
        <f>Table1[[#This Row],[mean]]/Table1[[#This Row],[std_dev]]</f>
        <v>#DIV/0!</v>
      </c>
      <c r="O92">
        <v>40</v>
      </c>
      <c r="X92">
        <v>6</v>
      </c>
      <c r="Z92">
        <v>29</v>
      </c>
      <c r="AB92" t="s">
        <v>75</v>
      </c>
      <c r="AC92" t="s">
        <v>11</v>
      </c>
    </row>
    <row r="93" spans="1:29" ht="15" customHeight="1" x14ac:dyDescent="0.25">
      <c r="A93">
        <v>12</v>
      </c>
      <c r="B93" s="1" t="s">
        <v>74</v>
      </c>
      <c r="C93" t="s">
        <v>76</v>
      </c>
      <c r="D93" t="s">
        <v>77</v>
      </c>
      <c r="E93" t="s">
        <v>78</v>
      </c>
      <c r="F93" t="s">
        <v>47</v>
      </c>
      <c r="G93" t="s">
        <v>26</v>
      </c>
      <c r="N93" t="e">
        <f>Table1[[#This Row],[mean]]/Table1[[#This Row],[std_dev]]</f>
        <v>#DIV/0!</v>
      </c>
      <c r="O93">
        <v>40</v>
      </c>
      <c r="X93">
        <v>4</v>
      </c>
      <c r="Z93">
        <v>29</v>
      </c>
      <c r="AB93" t="s">
        <v>75</v>
      </c>
      <c r="AC93" t="s">
        <v>11</v>
      </c>
    </row>
    <row r="94" spans="1:29" ht="15" customHeight="1" x14ac:dyDescent="0.25">
      <c r="A94">
        <v>12</v>
      </c>
      <c r="B94" s="1" t="s">
        <v>74</v>
      </c>
      <c r="C94" t="s">
        <v>15</v>
      </c>
      <c r="D94" t="s">
        <v>16</v>
      </c>
      <c r="E94" t="s">
        <v>79</v>
      </c>
      <c r="F94" t="s">
        <v>47</v>
      </c>
      <c r="G94" t="s">
        <v>26</v>
      </c>
      <c r="N94" t="e">
        <f>Table1[[#This Row],[mean]]/Table1[[#This Row],[std_dev]]</f>
        <v>#DIV/0!</v>
      </c>
      <c r="O94">
        <v>40</v>
      </c>
      <c r="X94">
        <v>21</v>
      </c>
      <c r="Z94">
        <v>29</v>
      </c>
      <c r="AB94" t="s">
        <v>75</v>
      </c>
      <c r="AC94" t="s">
        <v>11</v>
      </c>
    </row>
    <row r="95" spans="1:29" ht="15" customHeight="1" x14ac:dyDescent="0.25">
      <c r="A95">
        <v>12</v>
      </c>
      <c r="B95" s="1" t="s">
        <v>74</v>
      </c>
      <c r="C95" t="s">
        <v>76</v>
      </c>
      <c r="D95" t="s">
        <v>77</v>
      </c>
      <c r="E95" t="s">
        <v>79</v>
      </c>
      <c r="F95" t="s">
        <v>47</v>
      </c>
      <c r="G95" t="s">
        <v>26</v>
      </c>
      <c r="N95" t="e">
        <f>Table1[[#This Row],[mean]]/Table1[[#This Row],[std_dev]]</f>
        <v>#DIV/0!</v>
      </c>
      <c r="O95">
        <v>40</v>
      </c>
      <c r="X95">
        <v>16</v>
      </c>
      <c r="Z95">
        <v>29</v>
      </c>
      <c r="AB95" t="s">
        <v>75</v>
      </c>
      <c r="AC95" t="s">
        <v>11</v>
      </c>
    </row>
    <row r="96" spans="1:29" ht="15" customHeight="1" x14ac:dyDescent="0.25">
      <c r="A96">
        <v>12</v>
      </c>
      <c r="B96" s="1" t="s">
        <v>74</v>
      </c>
      <c r="C96" t="s">
        <v>15</v>
      </c>
      <c r="D96" t="s">
        <v>16</v>
      </c>
      <c r="E96" t="s">
        <v>80</v>
      </c>
      <c r="F96" t="s">
        <v>47</v>
      </c>
      <c r="G96" t="s">
        <v>26</v>
      </c>
      <c r="N96" t="e">
        <f>Table1[[#This Row],[mean]]/Table1[[#This Row],[std_dev]]</f>
        <v>#DIV/0!</v>
      </c>
      <c r="O96">
        <v>40</v>
      </c>
      <c r="X96">
        <v>13</v>
      </c>
      <c r="Z96">
        <v>29</v>
      </c>
      <c r="AB96" t="s">
        <v>75</v>
      </c>
      <c r="AC96" t="s">
        <v>11</v>
      </c>
    </row>
    <row r="97" spans="1:30" ht="15" customHeight="1" x14ac:dyDescent="0.25">
      <c r="A97">
        <v>12</v>
      </c>
      <c r="B97" s="1" t="s">
        <v>74</v>
      </c>
      <c r="C97" t="s">
        <v>76</v>
      </c>
      <c r="D97" t="s">
        <v>77</v>
      </c>
      <c r="E97" t="s">
        <v>80</v>
      </c>
      <c r="F97" t="s">
        <v>47</v>
      </c>
      <c r="G97" t="s">
        <v>26</v>
      </c>
      <c r="N97" t="e">
        <f>Table1[[#This Row],[mean]]/Table1[[#This Row],[std_dev]]</f>
        <v>#DIV/0!</v>
      </c>
      <c r="O97">
        <v>40</v>
      </c>
      <c r="X97">
        <v>20</v>
      </c>
      <c r="Z97">
        <v>29</v>
      </c>
      <c r="AB97" t="s">
        <v>75</v>
      </c>
      <c r="AC97" t="s">
        <v>11</v>
      </c>
    </row>
    <row r="98" spans="1:30" x14ac:dyDescent="0.25">
      <c r="A98">
        <v>13</v>
      </c>
      <c r="B98" s="1" t="s">
        <v>81</v>
      </c>
      <c r="C98" t="s">
        <v>17</v>
      </c>
      <c r="D98" t="s">
        <v>18</v>
      </c>
      <c r="E98" t="s">
        <v>8</v>
      </c>
      <c r="F98" t="s">
        <v>82</v>
      </c>
      <c r="G98" t="s">
        <v>83</v>
      </c>
      <c r="H98">
        <v>4.0999999999999996</v>
      </c>
      <c r="I98" s="4">
        <f>Table1[[#This Row],[se]]*SQRT(Table1[[#This Row],[sample_size]])</f>
        <v>1.5491933384829668</v>
      </c>
      <c r="J98">
        <v>0.4</v>
      </c>
      <c r="K98" t="s">
        <v>11</v>
      </c>
      <c r="N98">
        <f>Table1[[#This Row],[mean]]/Table1[[#This Row],[std_dev]]</f>
        <v>2.6465386199084011</v>
      </c>
      <c r="O98">
        <v>15</v>
      </c>
      <c r="Z98">
        <v>26.5</v>
      </c>
      <c r="AA98" s="4">
        <f>8.5*7</f>
        <v>59.5</v>
      </c>
      <c r="AB98" s="4">
        <f>(Table1[[#This Row],[average_ga]]*7+Table1[[#This Row],[average_pna]])/7</f>
        <v>35</v>
      </c>
      <c r="AC98" s="4" t="s">
        <v>12</v>
      </c>
      <c r="AD98">
        <v>970</v>
      </c>
    </row>
    <row r="99" spans="1:30" x14ac:dyDescent="0.25">
      <c r="A99">
        <v>13</v>
      </c>
      <c r="B99" s="1" t="s">
        <v>81</v>
      </c>
      <c r="C99" t="s">
        <v>15</v>
      </c>
      <c r="D99" t="s">
        <v>16</v>
      </c>
      <c r="E99" t="s">
        <v>8</v>
      </c>
      <c r="F99" t="s">
        <v>82</v>
      </c>
      <c r="G99" t="s">
        <v>44</v>
      </c>
      <c r="H99">
        <v>4.3</v>
      </c>
      <c r="I99" s="4">
        <f>Table1[[#This Row],[se]]*SQRT(Table1[[#This Row],[sample_size]])</f>
        <v>1.9364916731037085</v>
      </c>
      <c r="J99">
        <v>0.5</v>
      </c>
      <c r="K99" t="s">
        <v>11</v>
      </c>
      <c r="N99">
        <f>Table1[[#This Row],[mean]]/Table1[[#This Row],[std_dev]]</f>
        <v>2.2205104518255854</v>
      </c>
      <c r="O99">
        <v>15</v>
      </c>
      <c r="Z99">
        <v>27.3</v>
      </c>
      <c r="AA99" s="4">
        <f>8*7</f>
        <v>56</v>
      </c>
      <c r="AB99" s="4">
        <f>(Table1[[#This Row],[average_ga]]*7+Table1[[#This Row],[average_pna]])/7</f>
        <v>35.299999999999997</v>
      </c>
      <c r="AC99" s="4" t="s">
        <v>12</v>
      </c>
      <c r="AD99">
        <v>982</v>
      </c>
    </row>
    <row r="100" spans="1:30" x14ac:dyDescent="0.25">
      <c r="A100">
        <v>13</v>
      </c>
      <c r="B100" s="1" t="s">
        <v>81</v>
      </c>
      <c r="C100" t="s">
        <v>17</v>
      </c>
      <c r="D100" t="s">
        <v>18</v>
      </c>
      <c r="E100" t="s">
        <v>8</v>
      </c>
      <c r="F100" t="s">
        <v>84</v>
      </c>
      <c r="G100" t="s">
        <v>10</v>
      </c>
      <c r="H100">
        <v>8.8000000000000007</v>
      </c>
      <c r="I100" s="4">
        <f>Table1[[#This Row],[se]]*SQRT(Table1[[#This Row],[sample_size]])</f>
        <v>2.7110883423451919</v>
      </c>
      <c r="J100">
        <v>0.7</v>
      </c>
      <c r="K100" t="s">
        <v>11</v>
      </c>
      <c r="N100">
        <f>Table1[[#This Row],[mean]]/Table1[[#This Row],[std_dev]]</f>
        <v>3.2459288996785971</v>
      </c>
      <c r="O100">
        <v>15</v>
      </c>
      <c r="Z100">
        <v>26.5</v>
      </c>
      <c r="AA100" s="4">
        <f>8.5*7</f>
        <v>59.5</v>
      </c>
      <c r="AB100" s="4">
        <f>(Table1[[#This Row],[average_ga]]*7+Table1[[#This Row],[average_pna]])/7</f>
        <v>35</v>
      </c>
      <c r="AC100" s="4" t="s">
        <v>12</v>
      </c>
      <c r="AD100">
        <v>970</v>
      </c>
    </row>
    <row r="101" spans="1:30" x14ac:dyDescent="0.25">
      <c r="A101">
        <v>13</v>
      </c>
      <c r="B101" s="1" t="s">
        <v>81</v>
      </c>
      <c r="C101" t="s">
        <v>15</v>
      </c>
      <c r="D101" t="s">
        <v>16</v>
      </c>
      <c r="E101" t="s">
        <v>8</v>
      </c>
      <c r="F101" t="s">
        <v>84</v>
      </c>
      <c r="G101" t="s">
        <v>10</v>
      </c>
      <c r="H101">
        <v>11.4</v>
      </c>
      <c r="I101" s="4">
        <f>Table1[[#This Row],[se]]*SQRT(Table1[[#This Row],[sample_size]])</f>
        <v>2.3237900077244502</v>
      </c>
      <c r="J101">
        <v>0.6</v>
      </c>
      <c r="K101" t="s">
        <v>11</v>
      </c>
      <c r="N101">
        <f>Table1[[#This Row],[mean]]/Table1[[#This Row],[std_dev]]</f>
        <v>4.905778905196061</v>
      </c>
      <c r="O101">
        <v>15</v>
      </c>
      <c r="Z101">
        <v>27.3</v>
      </c>
      <c r="AA101" s="4">
        <f>8*7</f>
        <v>56</v>
      </c>
      <c r="AB101" s="4">
        <f>(Table1[[#This Row],[average_ga]]*7+Table1[[#This Row],[average_pna]])/7</f>
        <v>35.299999999999997</v>
      </c>
      <c r="AC101" s="4" t="s">
        <v>12</v>
      </c>
      <c r="AD101">
        <v>982</v>
      </c>
    </row>
    <row r="102" spans="1:30" x14ac:dyDescent="0.25">
      <c r="A102">
        <v>13</v>
      </c>
      <c r="B102" s="1" t="s">
        <v>81</v>
      </c>
      <c r="C102" t="s">
        <v>17</v>
      </c>
      <c r="D102" t="s">
        <v>18</v>
      </c>
      <c r="E102" t="s">
        <v>8</v>
      </c>
      <c r="F102" t="s">
        <v>85</v>
      </c>
      <c r="G102" t="s">
        <v>26</v>
      </c>
      <c r="H102">
        <v>6.6</v>
      </c>
      <c r="I102" s="4">
        <f>Table1[[#This Row],[se]]*SQRT(Table1[[#This Row],[sample_size]])</f>
        <v>2.7110883423451919</v>
      </c>
      <c r="J102">
        <v>0.7</v>
      </c>
      <c r="K102" t="s">
        <v>11</v>
      </c>
      <c r="N102">
        <f>Table1[[#This Row],[mean]]/Table1[[#This Row],[std_dev]]</f>
        <v>2.4344466747589477</v>
      </c>
      <c r="O102">
        <v>15</v>
      </c>
      <c r="Z102">
        <v>26.5</v>
      </c>
      <c r="AA102" s="4">
        <f>8.5*7</f>
        <v>59.5</v>
      </c>
      <c r="AB102" s="4">
        <f>(Table1[[#This Row],[average_ga]]*7+Table1[[#This Row],[average_pna]])/7</f>
        <v>35</v>
      </c>
      <c r="AC102" s="4" t="s">
        <v>12</v>
      </c>
      <c r="AD102">
        <v>970</v>
      </c>
    </row>
    <row r="103" spans="1:30" x14ac:dyDescent="0.25">
      <c r="A103">
        <v>13</v>
      </c>
      <c r="B103" s="1" t="s">
        <v>81</v>
      </c>
      <c r="C103" t="s">
        <v>15</v>
      </c>
      <c r="D103" t="s">
        <v>16</v>
      </c>
      <c r="E103" t="s">
        <v>8</v>
      </c>
      <c r="F103" t="s">
        <v>85</v>
      </c>
      <c r="G103" t="s">
        <v>26</v>
      </c>
      <c r="H103">
        <v>7.1</v>
      </c>
      <c r="I103" s="4">
        <f>Table1[[#This Row],[se]]*SQRT(Table1[[#This Row],[sample_size]])</f>
        <v>3.0983866769659336</v>
      </c>
      <c r="J103">
        <v>0.8</v>
      </c>
      <c r="K103" t="s">
        <v>11</v>
      </c>
      <c r="N103">
        <f>Table1[[#This Row],[mean]]/Table1[[#This Row],[std_dev]]</f>
        <v>2.2915151465060548</v>
      </c>
      <c r="O103">
        <v>15</v>
      </c>
      <c r="Z103">
        <v>27.3</v>
      </c>
      <c r="AA103" s="4">
        <f>8*7</f>
        <v>56</v>
      </c>
      <c r="AB103" s="4">
        <f>(Table1[[#This Row],[average_ga]]*7+Table1[[#This Row],[average_pna]])/7</f>
        <v>35.299999999999997</v>
      </c>
      <c r="AC103" s="4" t="s">
        <v>12</v>
      </c>
      <c r="AD103">
        <v>982</v>
      </c>
    </row>
    <row r="104" spans="1:30" x14ac:dyDescent="0.25">
      <c r="A104">
        <v>14</v>
      </c>
      <c r="B104" s="1" t="s">
        <v>86</v>
      </c>
      <c r="C104" t="s">
        <v>87</v>
      </c>
      <c r="D104" t="s">
        <v>87</v>
      </c>
      <c r="E104" t="s">
        <v>8</v>
      </c>
      <c r="F104" t="s">
        <v>88</v>
      </c>
      <c r="G104" t="s">
        <v>10</v>
      </c>
      <c r="H104">
        <v>14.2</v>
      </c>
      <c r="I104">
        <v>1.8</v>
      </c>
      <c r="K104" t="s">
        <v>11</v>
      </c>
      <c r="N104">
        <f>Table1[[#This Row],[mean]]/Table1[[#This Row],[std_dev]]</f>
        <v>7.8888888888888884</v>
      </c>
      <c r="O104">
        <v>10</v>
      </c>
      <c r="Z104">
        <v>32.1</v>
      </c>
      <c r="AA104" s="4">
        <v>16.2</v>
      </c>
      <c r="AB104" s="4">
        <f>(Table1[[#This Row],[average_ga]]*7+Table1[[#This Row],[average_pna]])/7</f>
        <v>34.414285714285718</v>
      </c>
      <c r="AC104" s="4" t="s">
        <v>12</v>
      </c>
      <c r="AD104">
        <v>1232</v>
      </c>
    </row>
    <row r="105" spans="1:30" x14ac:dyDescent="0.25">
      <c r="A105">
        <v>14</v>
      </c>
      <c r="B105" s="1" t="s">
        <v>86</v>
      </c>
      <c r="C105" t="s">
        <v>7</v>
      </c>
      <c r="D105" t="s">
        <v>7</v>
      </c>
      <c r="E105" t="s">
        <v>8</v>
      </c>
      <c r="F105" t="s">
        <v>88</v>
      </c>
      <c r="G105" t="s">
        <v>10</v>
      </c>
      <c r="H105">
        <v>15.5</v>
      </c>
      <c r="I105">
        <v>2</v>
      </c>
      <c r="K105" t="s">
        <v>11</v>
      </c>
      <c r="N105">
        <f>Table1[[#This Row],[mean]]/Table1[[#This Row],[std_dev]]</f>
        <v>7.75</v>
      </c>
      <c r="O105">
        <v>10</v>
      </c>
      <c r="Z105">
        <v>31.7</v>
      </c>
      <c r="AA105" s="4">
        <v>16.8</v>
      </c>
      <c r="AB105" s="4">
        <f>(Table1[[#This Row],[average_ga]]*7+Table1[[#This Row],[average_pna]])/7</f>
        <v>34.1</v>
      </c>
      <c r="AC105" s="4" t="s">
        <v>12</v>
      </c>
      <c r="AD105">
        <v>1102</v>
      </c>
    </row>
    <row r="106" spans="1:30" x14ac:dyDescent="0.25">
      <c r="A106">
        <v>14</v>
      </c>
      <c r="B106" s="1" t="s">
        <v>86</v>
      </c>
      <c r="C106" t="s">
        <v>87</v>
      </c>
      <c r="D106" t="s">
        <v>87</v>
      </c>
      <c r="E106" t="s">
        <v>8</v>
      </c>
      <c r="F106" t="s">
        <v>47</v>
      </c>
      <c r="G106" t="s">
        <v>26</v>
      </c>
      <c r="H106">
        <v>9</v>
      </c>
      <c r="I106">
        <v>2.8</v>
      </c>
      <c r="K106" t="s">
        <v>11</v>
      </c>
      <c r="N106">
        <f>Table1[[#This Row],[mean]]/Table1[[#This Row],[std_dev]]</f>
        <v>3.2142857142857144</v>
      </c>
      <c r="O106">
        <v>10</v>
      </c>
      <c r="Z106">
        <v>32.1</v>
      </c>
      <c r="AA106" s="4">
        <v>16.2</v>
      </c>
      <c r="AB106" s="4">
        <f>(Table1[[#This Row],[average_ga]]*7+Table1[[#This Row],[average_pna]])/7</f>
        <v>34.414285714285718</v>
      </c>
      <c r="AC106" s="4" t="s">
        <v>12</v>
      </c>
      <c r="AD106">
        <v>1232</v>
      </c>
    </row>
    <row r="107" spans="1:30" x14ac:dyDescent="0.25">
      <c r="A107">
        <v>14</v>
      </c>
      <c r="B107" s="1" t="s">
        <v>86</v>
      </c>
      <c r="C107" t="s">
        <v>7</v>
      </c>
      <c r="D107" t="s">
        <v>7</v>
      </c>
      <c r="E107" t="s">
        <v>8</v>
      </c>
      <c r="F107" t="s">
        <v>47</v>
      </c>
      <c r="G107" t="s">
        <v>26</v>
      </c>
      <c r="H107">
        <v>8.1</v>
      </c>
      <c r="I107">
        <v>1.9</v>
      </c>
      <c r="K107" t="s">
        <v>11</v>
      </c>
      <c r="N107">
        <f>Table1[[#This Row],[mean]]/Table1[[#This Row],[std_dev]]</f>
        <v>4.2631578947368425</v>
      </c>
      <c r="O107">
        <v>10</v>
      </c>
      <c r="Z107">
        <v>31.7</v>
      </c>
      <c r="AA107" s="4">
        <v>16.8</v>
      </c>
      <c r="AB107" s="4">
        <f>(Table1[[#This Row],[average_ga]]*7+Table1[[#This Row],[average_pna]])/7</f>
        <v>34.1</v>
      </c>
      <c r="AC107" s="4" t="s">
        <v>12</v>
      </c>
      <c r="AD107">
        <v>1102</v>
      </c>
    </row>
    <row r="108" spans="1:30" x14ac:dyDescent="0.25">
      <c r="A108">
        <v>15</v>
      </c>
      <c r="B108" s="1" t="s">
        <v>89</v>
      </c>
      <c r="C108" t="s">
        <v>13</v>
      </c>
      <c r="D108" t="s">
        <v>14</v>
      </c>
      <c r="E108" t="s">
        <v>8</v>
      </c>
      <c r="F108" t="s">
        <v>88</v>
      </c>
      <c r="G108" t="s">
        <v>10</v>
      </c>
      <c r="H108" s="4">
        <f>Table1[[#This Row],[median]]</f>
        <v>8</v>
      </c>
      <c r="I108" s="4">
        <f>(Table1[[#This Row],[iqr_high]]-Table1[[#This Row],[iqr_low]])/1.35</f>
        <v>3.1111111111111103</v>
      </c>
      <c r="K108" t="s">
        <v>12</v>
      </c>
      <c r="N108">
        <f>Table1[[#This Row],[mean]]/Table1[[#This Row],[std_dev]]</f>
        <v>2.5714285714285721</v>
      </c>
      <c r="O108">
        <v>14</v>
      </c>
      <c r="P108">
        <v>8</v>
      </c>
      <c r="Q108">
        <v>5</v>
      </c>
      <c r="R108">
        <v>9.1999999999999993</v>
      </c>
      <c r="Z108">
        <v>28.9</v>
      </c>
      <c r="AA108" t="s">
        <v>61</v>
      </c>
      <c r="AB108" t="s">
        <v>61</v>
      </c>
      <c r="AC108" t="s">
        <v>11</v>
      </c>
      <c r="AD108">
        <v>1202</v>
      </c>
    </row>
    <row r="109" spans="1:30" x14ac:dyDescent="0.25">
      <c r="A109">
        <v>15</v>
      </c>
      <c r="B109" s="1" t="s">
        <v>89</v>
      </c>
      <c r="C109" t="s">
        <v>7</v>
      </c>
      <c r="D109" t="s">
        <v>7</v>
      </c>
      <c r="E109" t="s">
        <v>8</v>
      </c>
      <c r="F109" t="s">
        <v>88</v>
      </c>
      <c r="G109" t="s">
        <v>10</v>
      </c>
      <c r="H109" s="4">
        <f>Table1[[#This Row],[median]]</f>
        <v>6</v>
      </c>
      <c r="I109" s="4">
        <f>(Table1[[#This Row],[iqr_high]]-Table1[[#This Row],[iqr_low]])/1.35</f>
        <v>3.8518518518518512</v>
      </c>
      <c r="K109" t="s">
        <v>12</v>
      </c>
      <c r="N109">
        <f>Table1[[#This Row],[mean]]/Table1[[#This Row],[std_dev]]</f>
        <v>1.5576923076923079</v>
      </c>
      <c r="O109">
        <v>15</v>
      </c>
      <c r="P109">
        <v>6</v>
      </c>
      <c r="Q109">
        <v>4</v>
      </c>
      <c r="R109">
        <v>9.1999999999999993</v>
      </c>
      <c r="Z109">
        <v>27.9</v>
      </c>
      <c r="AA109" t="s">
        <v>61</v>
      </c>
      <c r="AB109" t="s">
        <v>61</v>
      </c>
      <c r="AC109" t="s">
        <v>11</v>
      </c>
      <c r="AD109">
        <v>1051</v>
      </c>
    </row>
    <row r="110" spans="1:30" ht="15" customHeight="1" x14ac:dyDescent="0.25">
      <c r="A110">
        <v>15</v>
      </c>
      <c r="B110" s="1" t="s">
        <v>89</v>
      </c>
      <c r="C110" t="s">
        <v>13</v>
      </c>
      <c r="D110" t="s">
        <v>14</v>
      </c>
      <c r="E110" t="s">
        <v>39</v>
      </c>
      <c r="F110" t="s">
        <v>88</v>
      </c>
      <c r="G110" t="s">
        <v>10</v>
      </c>
      <c r="H110">
        <v>6.8</v>
      </c>
      <c r="I110">
        <v>8.1</v>
      </c>
      <c r="K110" t="s">
        <v>11</v>
      </c>
      <c r="N110">
        <f>Table1[[#This Row],[mean]]/Table1[[#This Row],[std_dev]]</f>
        <v>0.83950617283950624</v>
      </c>
      <c r="O110">
        <v>14</v>
      </c>
      <c r="Z110">
        <v>28.9</v>
      </c>
      <c r="AA110" t="s">
        <v>61</v>
      </c>
      <c r="AB110" t="s">
        <v>61</v>
      </c>
      <c r="AC110" t="s">
        <v>11</v>
      </c>
      <c r="AD110">
        <v>1202</v>
      </c>
    </row>
    <row r="111" spans="1:30" ht="15" customHeight="1" x14ac:dyDescent="0.25">
      <c r="A111">
        <v>15</v>
      </c>
      <c r="B111" s="1" t="s">
        <v>89</v>
      </c>
      <c r="C111" t="s">
        <v>7</v>
      </c>
      <c r="D111" t="s">
        <v>7</v>
      </c>
      <c r="E111" t="s">
        <v>39</v>
      </c>
      <c r="F111" t="s">
        <v>88</v>
      </c>
      <c r="G111" t="s">
        <v>10</v>
      </c>
      <c r="H111">
        <v>5.7</v>
      </c>
      <c r="I111">
        <v>7.3</v>
      </c>
      <c r="K111" t="s">
        <v>11</v>
      </c>
      <c r="N111">
        <f>Table1[[#This Row],[mean]]/Table1[[#This Row],[std_dev]]</f>
        <v>0.78082191780821919</v>
      </c>
      <c r="O111">
        <v>15</v>
      </c>
      <c r="Z111">
        <v>27.9</v>
      </c>
      <c r="AA111" t="s">
        <v>61</v>
      </c>
      <c r="AB111" t="s">
        <v>61</v>
      </c>
      <c r="AC111" t="s">
        <v>11</v>
      </c>
      <c r="AD111">
        <v>1051</v>
      </c>
    </row>
    <row r="112" spans="1:30" ht="15" customHeight="1" x14ac:dyDescent="0.25">
      <c r="A112">
        <v>15</v>
      </c>
      <c r="B112" s="1" t="s">
        <v>89</v>
      </c>
      <c r="C112" t="s">
        <v>13</v>
      </c>
      <c r="D112" t="s">
        <v>14</v>
      </c>
      <c r="E112" t="s">
        <v>90</v>
      </c>
      <c r="F112" t="s">
        <v>88</v>
      </c>
      <c r="G112" t="s">
        <v>10</v>
      </c>
      <c r="H112">
        <v>12.2</v>
      </c>
      <c r="I112">
        <v>14</v>
      </c>
      <c r="K112" t="s">
        <v>11</v>
      </c>
      <c r="N112">
        <f>Table1[[#This Row],[mean]]/Table1[[#This Row],[std_dev]]</f>
        <v>0.87142857142857133</v>
      </c>
      <c r="O112">
        <v>14</v>
      </c>
      <c r="Z112">
        <v>28.9</v>
      </c>
      <c r="AA112" t="s">
        <v>61</v>
      </c>
      <c r="AB112" t="s">
        <v>61</v>
      </c>
      <c r="AC112" t="s">
        <v>11</v>
      </c>
      <c r="AD112">
        <v>1202</v>
      </c>
    </row>
    <row r="113" spans="1:30" ht="15" customHeight="1" x14ac:dyDescent="0.25">
      <c r="A113">
        <v>15</v>
      </c>
      <c r="B113" s="1" t="s">
        <v>89</v>
      </c>
      <c r="C113" t="s">
        <v>7</v>
      </c>
      <c r="D113" t="s">
        <v>7</v>
      </c>
      <c r="E113" t="s">
        <v>90</v>
      </c>
      <c r="F113" t="s">
        <v>88</v>
      </c>
      <c r="G113" t="s">
        <v>10</v>
      </c>
      <c r="H113">
        <v>11.9</v>
      </c>
      <c r="I113">
        <v>31.3</v>
      </c>
      <c r="K113" t="s">
        <v>11</v>
      </c>
      <c r="N113">
        <f>Table1[[#This Row],[mean]]/Table1[[#This Row],[std_dev]]</f>
        <v>0.38019169329073482</v>
      </c>
      <c r="O113">
        <v>15</v>
      </c>
      <c r="Z113">
        <v>27.9</v>
      </c>
      <c r="AA113" t="s">
        <v>61</v>
      </c>
      <c r="AB113" t="s">
        <v>61</v>
      </c>
      <c r="AC113" t="s">
        <v>11</v>
      </c>
      <c r="AD113">
        <v>1051</v>
      </c>
    </row>
    <row r="114" spans="1:30" ht="15" customHeight="1" x14ac:dyDescent="0.25">
      <c r="A114">
        <v>15</v>
      </c>
      <c r="B114" s="1" t="s">
        <v>89</v>
      </c>
      <c r="C114" t="s">
        <v>13</v>
      </c>
      <c r="D114" t="s">
        <v>14</v>
      </c>
      <c r="E114" t="s">
        <v>91</v>
      </c>
      <c r="F114" t="s">
        <v>88</v>
      </c>
      <c r="G114" t="s">
        <v>10</v>
      </c>
      <c r="H114">
        <v>4.4000000000000004</v>
      </c>
      <c r="I114">
        <v>7.6</v>
      </c>
      <c r="K114" t="s">
        <v>11</v>
      </c>
      <c r="N114">
        <f>Table1[[#This Row],[mean]]/Table1[[#This Row],[std_dev]]</f>
        <v>0.57894736842105265</v>
      </c>
      <c r="O114">
        <v>14</v>
      </c>
      <c r="Z114">
        <v>28.9</v>
      </c>
      <c r="AA114" t="s">
        <v>61</v>
      </c>
      <c r="AB114" t="s">
        <v>61</v>
      </c>
      <c r="AC114" t="s">
        <v>11</v>
      </c>
      <c r="AD114">
        <v>1202</v>
      </c>
    </row>
    <row r="115" spans="1:30" ht="15" customHeight="1" x14ac:dyDescent="0.25">
      <c r="A115">
        <v>15</v>
      </c>
      <c r="B115" s="1" t="s">
        <v>89</v>
      </c>
      <c r="C115" t="s">
        <v>7</v>
      </c>
      <c r="D115" t="s">
        <v>7</v>
      </c>
      <c r="E115" t="s">
        <v>91</v>
      </c>
      <c r="F115" t="s">
        <v>88</v>
      </c>
      <c r="G115" t="s">
        <v>10</v>
      </c>
      <c r="H115">
        <v>0.8</v>
      </c>
      <c r="I115">
        <v>3.2</v>
      </c>
      <c r="K115" t="s">
        <v>11</v>
      </c>
      <c r="N115">
        <f>Table1[[#This Row],[mean]]/Table1[[#This Row],[std_dev]]</f>
        <v>0.25</v>
      </c>
      <c r="O115">
        <v>15</v>
      </c>
      <c r="Z115">
        <v>27.9</v>
      </c>
      <c r="AA115" t="s">
        <v>61</v>
      </c>
      <c r="AB115" t="s">
        <v>61</v>
      </c>
      <c r="AC115" t="s">
        <v>11</v>
      </c>
      <c r="AD115">
        <v>1051</v>
      </c>
    </row>
    <row r="116" spans="1:30" x14ac:dyDescent="0.25">
      <c r="A116">
        <v>16</v>
      </c>
      <c r="B116" s="1" t="s">
        <v>92</v>
      </c>
      <c r="C116" t="s">
        <v>15</v>
      </c>
      <c r="D116" t="s">
        <v>16</v>
      </c>
      <c r="E116" t="s">
        <v>8</v>
      </c>
      <c r="F116" t="s">
        <v>88</v>
      </c>
      <c r="G116" t="s">
        <v>10</v>
      </c>
      <c r="H116" s="6">
        <f>(H118+9)*0.95</f>
        <v>16.862500000000001</v>
      </c>
      <c r="I116" s="4">
        <f>SQRT(((Table1[[#This Row],[range_high]]-Table1[[#This Row],[range_low]])/4)^2*0.95)</f>
        <v>0.97467943448089633</v>
      </c>
      <c r="K116" t="s">
        <v>12</v>
      </c>
      <c r="N116">
        <f>Table1[[#This Row],[mean]]/Table1[[#This Row],[std_dev]]</f>
        <v>17.300559962035912</v>
      </c>
      <c r="O116">
        <v>20</v>
      </c>
      <c r="P116">
        <v>9.5</v>
      </c>
      <c r="S116">
        <v>6</v>
      </c>
      <c r="T116">
        <v>10</v>
      </c>
      <c r="Z116">
        <v>29.5</v>
      </c>
      <c r="AB116">
        <v>33.1</v>
      </c>
      <c r="AC116" t="s">
        <v>11</v>
      </c>
      <c r="AD116">
        <v>1140</v>
      </c>
    </row>
    <row r="117" spans="1:30" x14ac:dyDescent="0.25">
      <c r="A117">
        <v>16</v>
      </c>
      <c r="B117" s="1" t="s">
        <v>92</v>
      </c>
      <c r="C117" t="s">
        <v>17</v>
      </c>
      <c r="D117" t="s">
        <v>18</v>
      </c>
      <c r="E117" t="s">
        <v>8</v>
      </c>
      <c r="F117" t="s">
        <v>88</v>
      </c>
      <c r="G117" t="s">
        <v>10</v>
      </c>
      <c r="H117" s="4">
        <f>(H119+9)*0.95</f>
        <v>14.25</v>
      </c>
      <c r="I117" s="4">
        <f>SQRT(((Table1[[#This Row],[range_high]]-Table1[[#This Row],[range_low]])/4)^2*0.95)</f>
        <v>1.7056890103415687</v>
      </c>
      <c r="K117" t="s">
        <v>12</v>
      </c>
      <c r="N117">
        <f>Table1[[#This Row],[mean]]/Table1[[#This Row],[std_dev]]</f>
        <v>8.3543951526933977</v>
      </c>
      <c r="O117">
        <v>20</v>
      </c>
      <c r="P117">
        <v>7.5</v>
      </c>
      <c r="S117">
        <v>1</v>
      </c>
      <c r="T117">
        <v>8</v>
      </c>
      <c r="Z117">
        <v>29.8</v>
      </c>
      <c r="AB117">
        <v>33</v>
      </c>
      <c r="AC117" t="s">
        <v>11</v>
      </c>
      <c r="AD117">
        <v>1139</v>
      </c>
    </row>
    <row r="118" spans="1:30" x14ac:dyDescent="0.25">
      <c r="A118">
        <v>16</v>
      </c>
      <c r="B118" s="1" t="s">
        <v>92</v>
      </c>
      <c r="C118" t="s">
        <v>15</v>
      </c>
      <c r="D118" t="s">
        <v>16</v>
      </c>
      <c r="E118" t="s">
        <v>93</v>
      </c>
      <c r="F118" t="s">
        <v>88</v>
      </c>
      <c r="G118" t="s">
        <v>10</v>
      </c>
      <c r="H118" s="4">
        <f>(Table1[[#This Row],[range_low]]+Table1[[#This Row],[range_high]]+2*Table1[[#This Row],[median]])/4</f>
        <v>8.75</v>
      </c>
      <c r="I118" s="4">
        <f>(Table1[[#This Row],[range_high]]-Table1[[#This Row],[range_low]])/4</f>
        <v>1</v>
      </c>
      <c r="K118" t="s">
        <v>12</v>
      </c>
      <c r="N118">
        <f>Table1[[#This Row],[mean]]/Table1[[#This Row],[std_dev]]</f>
        <v>8.75</v>
      </c>
      <c r="O118">
        <v>20</v>
      </c>
      <c r="P118">
        <v>9.5</v>
      </c>
      <c r="S118">
        <v>6</v>
      </c>
      <c r="T118">
        <v>10</v>
      </c>
      <c r="Z118">
        <v>29.5</v>
      </c>
      <c r="AB118">
        <v>33.1</v>
      </c>
      <c r="AC118" t="s">
        <v>11</v>
      </c>
      <c r="AD118">
        <v>1140</v>
      </c>
    </row>
    <row r="119" spans="1:30" x14ac:dyDescent="0.25">
      <c r="A119">
        <v>16</v>
      </c>
      <c r="B119" s="1" t="s">
        <v>92</v>
      </c>
      <c r="C119" t="s">
        <v>17</v>
      </c>
      <c r="D119" t="s">
        <v>18</v>
      </c>
      <c r="E119" t="s">
        <v>93</v>
      </c>
      <c r="F119" t="s">
        <v>88</v>
      </c>
      <c r="G119" t="s">
        <v>10</v>
      </c>
      <c r="H119" s="4">
        <f>(Table1[[#This Row],[range_low]]+Table1[[#This Row],[range_high]]+2*Table1[[#This Row],[median]])/4</f>
        <v>6</v>
      </c>
      <c r="I119" s="4">
        <f>(Table1[[#This Row],[range_high]]-Table1[[#This Row],[range_low]])/4</f>
        <v>1.75</v>
      </c>
      <c r="K119" t="s">
        <v>12</v>
      </c>
      <c r="N119">
        <f>Table1[[#This Row],[mean]]/Table1[[#This Row],[std_dev]]</f>
        <v>3.4285714285714284</v>
      </c>
      <c r="O119">
        <v>20</v>
      </c>
      <c r="P119">
        <v>7.5</v>
      </c>
      <c r="S119">
        <v>1</v>
      </c>
      <c r="T119">
        <v>8</v>
      </c>
      <c r="Z119">
        <v>29.8</v>
      </c>
      <c r="AB119">
        <v>33</v>
      </c>
      <c r="AC119" t="s">
        <v>11</v>
      </c>
      <c r="AD119">
        <v>1139</v>
      </c>
    </row>
    <row r="120" spans="1:30" ht="15" customHeight="1" x14ac:dyDescent="0.25">
      <c r="A120">
        <v>16</v>
      </c>
      <c r="B120" s="1" t="s">
        <v>92</v>
      </c>
      <c r="C120" t="s">
        <v>17</v>
      </c>
      <c r="D120" t="s">
        <v>16</v>
      </c>
      <c r="E120" t="s">
        <v>38</v>
      </c>
      <c r="F120" t="s">
        <v>0</v>
      </c>
      <c r="G120" t="s">
        <v>26</v>
      </c>
      <c r="N120" t="e">
        <f>Table1[[#This Row],[mean]]/Table1[[#This Row],[std_dev]]</f>
        <v>#DIV/0!</v>
      </c>
      <c r="O120">
        <v>20</v>
      </c>
      <c r="X120">
        <v>1</v>
      </c>
      <c r="Z120">
        <v>29.5</v>
      </c>
      <c r="AB120">
        <v>33.1</v>
      </c>
      <c r="AC120" t="s">
        <v>11</v>
      </c>
      <c r="AD120">
        <v>1140</v>
      </c>
    </row>
    <row r="121" spans="1:30" ht="15" customHeight="1" x14ac:dyDescent="0.25">
      <c r="A121">
        <v>16</v>
      </c>
      <c r="B121" s="1" t="s">
        <v>92</v>
      </c>
      <c r="C121" t="s">
        <v>76</v>
      </c>
      <c r="D121" t="s">
        <v>18</v>
      </c>
      <c r="E121" t="s">
        <v>38</v>
      </c>
      <c r="F121" t="s">
        <v>0</v>
      </c>
      <c r="G121" t="s">
        <v>26</v>
      </c>
      <c r="N121" t="e">
        <f>Table1[[#This Row],[mean]]/Table1[[#This Row],[std_dev]]</f>
        <v>#DIV/0!</v>
      </c>
      <c r="O121">
        <v>20</v>
      </c>
      <c r="X121">
        <v>3</v>
      </c>
      <c r="Z121">
        <v>29.8</v>
      </c>
      <c r="AB121">
        <v>33</v>
      </c>
      <c r="AC121" t="s">
        <v>11</v>
      </c>
      <c r="AD121">
        <v>1139</v>
      </c>
    </row>
    <row r="122" spans="1:30" ht="15" customHeight="1" x14ac:dyDescent="0.25">
      <c r="A122">
        <v>16</v>
      </c>
      <c r="B122" s="1" t="s">
        <v>92</v>
      </c>
      <c r="C122" t="s">
        <v>17</v>
      </c>
      <c r="D122" t="s">
        <v>16</v>
      </c>
      <c r="E122" t="s">
        <v>94</v>
      </c>
      <c r="F122" t="s">
        <v>0</v>
      </c>
      <c r="G122" t="s">
        <v>26</v>
      </c>
      <c r="N122" t="e">
        <f>Table1[[#This Row],[mean]]/Table1[[#This Row],[std_dev]]</f>
        <v>#DIV/0!</v>
      </c>
      <c r="O122">
        <v>20</v>
      </c>
      <c r="X122">
        <v>1</v>
      </c>
      <c r="Z122">
        <v>29.5</v>
      </c>
      <c r="AB122">
        <v>33.1</v>
      </c>
      <c r="AC122" t="s">
        <v>11</v>
      </c>
      <c r="AD122">
        <v>1140</v>
      </c>
    </row>
    <row r="123" spans="1:30" ht="15" customHeight="1" x14ac:dyDescent="0.25">
      <c r="A123">
        <v>16</v>
      </c>
      <c r="B123" s="1" t="s">
        <v>92</v>
      </c>
      <c r="C123" t="s">
        <v>76</v>
      </c>
      <c r="D123" t="s">
        <v>18</v>
      </c>
      <c r="E123" t="s">
        <v>94</v>
      </c>
      <c r="F123" t="s">
        <v>0</v>
      </c>
      <c r="G123" t="s">
        <v>26</v>
      </c>
      <c r="N123" t="e">
        <f>Table1[[#This Row],[mean]]/Table1[[#This Row],[std_dev]]</f>
        <v>#DIV/0!</v>
      </c>
      <c r="O123">
        <v>20</v>
      </c>
      <c r="X123">
        <v>3</v>
      </c>
      <c r="Z123">
        <v>29.8</v>
      </c>
      <c r="AB123">
        <v>33</v>
      </c>
      <c r="AC123" t="s">
        <v>11</v>
      </c>
      <c r="AD123">
        <v>1139</v>
      </c>
    </row>
    <row r="124" spans="1:30" ht="15" customHeight="1" x14ac:dyDescent="0.25">
      <c r="A124">
        <v>16</v>
      </c>
      <c r="B124" s="1" t="s">
        <v>92</v>
      </c>
      <c r="C124" t="s">
        <v>17</v>
      </c>
      <c r="D124" t="s">
        <v>16</v>
      </c>
      <c r="E124" t="s">
        <v>95</v>
      </c>
      <c r="F124" t="s">
        <v>0</v>
      </c>
      <c r="G124" t="s">
        <v>26</v>
      </c>
      <c r="N124" t="e">
        <f>Table1[[#This Row],[mean]]/Table1[[#This Row],[std_dev]]</f>
        <v>#DIV/0!</v>
      </c>
      <c r="O124">
        <v>20</v>
      </c>
      <c r="X124">
        <v>1</v>
      </c>
      <c r="Z124">
        <v>29.5</v>
      </c>
      <c r="AB124">
        <v>33.1</v>
      </c>
      <c r="AC124" t="s">
        <v>11</v>
      </c>
      <c r="AD124">
        <v>1140</v>
      </c>
    </row>
    <row r="125" spans="1:30" ht="15" customHeight="1" x14ac:dyDescent="0.25">
      <c r="A125">
        <v>16</v>
      </c>
      <c r="B125" s="1" t="s">
        <v>92</v>
      </c>
      <c r="C125" t="s">
        <v>76</v>
      </c>
      <c r="D125" t="s">
        <v>18</v>
      </c>
      <c r="E125" t="s">
        <v>95</v>
      </c>
      <c r="F125" t="s">
        <v>0</v>
      </c>
      <c r="G125" t="s">
        <v>26</v>
      </c>
      <c r="N125" t="e">
        <f>Table1[[#This Row],[mean]]/Table1[[#This Row],[std_dev]]</f>
        <v>#DIV/0!</v>
      </c>
      <c r="O125">
        <v>20</v>
      </c>
      <c r="X125">
        <v>3</v>
      </c>
      <c r="Z125">
        <v>29.8</v>
      </c>
      <c r="AB125">
        <v>33</v>
      </c>
      <c r="AC125" t="s">
        <v>11</v>
      </c>
      <c r="AD125">
        <v>1139</v>
      </c>
    </row>
    <row r="126" spans="1:30" ht="15" customHeight="1" x14ac:dyDescent="0.25">
      <c r="A126">
        <v>16</v>
      </c>
      <c r="B126" s="1" t="s">
        <v>92</v>
      </c>
      <c r="C126" t="s">
        <v>17</v>
      </c>
      <c r="D126" t="s">
        <v>16</v>
      </c>
      <c r="E126" t="s">
        <v>40</v>
      </c>
      <c r="F126" t="s">
        <v>38</v>
      </c>
      <c r="G126" t="s">
        <v>26</v>
      </c>
      <c r="N126" t="e">
        <f>Table1[[#This Row],[mean]]/Table1[[#This Row],[std_dev]]</f>
        <v>#DIV/0!</v>
      </c>
      <c r="O126">
        <v>20</v>
      </c>
      <c r="X126">
        <v>1</v>
      </c>
      <c r="Z126">
        <v>29.5</v>
      </c>
      <c r="AB126">
        <v>33.1</v>
      </c>
      <c r="AC126" t="s">
        <v>11</v>
      </c>
      <c r="AD126">
        <v>1140</v>
      </c>
    </row>
    <row r="127" spans="1:30" ht="15" customHeight="1" x14ac:dyDescent="0.25">
      <c r="A127">
        <v>16</v>
      </c>
      <c r="B127" s="1" t="s">
        <v>92</v>
      </c>
      <c r="C127" t="s">
        <v>76</v>
      </c>
      <c r="D127" t="s">
        <v>18</v>
      </c>
      <c r="E127" t="s">
        <v>40</v>
      </c>
      <c r="F127" t="s">
        <v>38</v>
      </c>
      <c r="G127" t="s">
        <v>26</v>
      </c>
      <c r="N127" t="e">
        <f>Table1[[#This Row],[mean]]/Table1[[#This Row],[std_dev]]</f>
        <v>#DIV/0!</v>
      </c>
      <c r="O127">
        <v>20</v>
      </c>
      <c r="X127">
        <v>3</v>
      </c>
      <c r="Z127">
        <v>29.8</v>
      </c>
      <c r="AB127">
        <v>33</v>
      </c>
      <c r="AC127" t="s">
        <v>11</v>
      </c>
      <c r="AD127">
        <v>1139</v>
      </c>
    </row>
    <row r="128" spans="1:30" x14ac:dyDescent="0.25">
      <c r="A128">
        <v>17</v>
      </c>
      <c r="B128" s="1" t="s">
        <v>96</v>
      </c>
      <c r="C128" t="s">
        <v>97</v>
      </c>
      <c r="D128" t="s">
        <v>18</v>
      </c>
      <c r="E128" t="s">
        <v>8</v>
      </c>
      <c r="F128" t="s">
        <v>88</v>
      </c>
      <c r="G128" t="s">
        <v>10</v>
      </c>
      <c r="H128">
        <v>12.7</v>
      </c>
      <c r="I128">
        <v>1.7</v>
      </c>
      <c r="K128" t="s">
        <v>11</v>
      </c>
      <c r="N128">
        <f>Table1[[#This Row],[mean]]/Table1[[#This Row],[std_dev]]</f>
        <v>7.4705882352941178</v>
      </c>
      <c r="O128">
        <v>20</v>
      </c>
      <c r="Z128">
        <v>31.5</v>
      </c>
      <c r="AA128">
        <v>23.4</v>
      </c>
      <c r="AB128" s="4">
        <f>(Table1[[#This Row],[average_ga]]*7+Table1[[#This Row],[average_pna]])/7</f>
        <v>34.842857142857142</v>
      </c>
      <c r="AC128" s="4" t="s">
        <v>12</v>
      </c>
      <c r="AD128">
        <v>1426.7</v>
      </c>
    </row>
    <row r="129" spans="1:30" x14ac:dyDescent="0.25">
      <c r="A129">
        <v>17</v>
      </c>
      <c r="B129" s="1" t="s">
        <v>96</v>
      </c>
      <c r="C129" t="s">
        <v>7</v>
      </c>
      <c r="D129" t="s">
        <v>7</v>
      </c>
      <c r="E129" t="s">
        <v>8</v>
      </c>
      <c r="F129" t="s">
        <v>88</v>
      </c>
      <c r="G129" t="s">
        <v>10</v>
      </c>
      <c r="H129">
        <v>15.3</v>
      </c>
      <c r="I129">
        <v>1.78</v>
      </c>
      <c r="K129" t="s">
        <v>11</v>
      </c>
      <c r="N129">
        <f>Table1[[#This Row],[mean]]/Table1[[#This Row],[std_dev]]</f>
        <v>8.595505617977528</v>
      </c>
      <c r="O129">
        <v>20</v>
      </c>
      <c r="Z129">
        <v>30.3</v>
      </c>
      <c r="AA129">
        <v>27.8</v>
      </c>
      <c r="AB129" s="4">
        <f>(Table1[[#This Row],[average_ga]]*7+Table1[[#This Row],[average_pna]])/7</f>
        <v>34.271428571428572</v>
      </c>
      <c r="AC129" s="4" t="s">
        <v>12</v>
      </c>
      <c r="AD129">
        <v>1285.2</v>
      </c>
    </row>
    <row r="130" spans="1:30" x14ac:dyDescent="0.25">
      <c r="A130">
        <v>17</v>
      </c>
      <c r="B130" s="1" t="s">
        <v>96</v>
      </c>
      <c r="C130" t="s">
        <v>97</v>
      </c>
      <c r="D130" t="s">
        <v>18</v>
      </c>
      <c r="E130" t="s">
        <v>8</v>
      </c>
      <c r="F130" t="s">
        <v>63</v>
      </c>
      <c r="G130" t="s">
        <v>26</v>
      </c>
      <c r="H130">
        <v>6.2</v>
      </c>
      <c r="I130">
        <v>1.98</v>
      </c>
      <c r="K130" t="s">
        <v>11</v>
      </c>
      <c r="N130">
        <f>Table1[[#This Row],[mean]]/Table1[[#This Row],[std_dev]]</f>
        <v>3.1313131313131315</v>
      </c>
      <c r="O130">
        <v>20</v>
      </c>
      <c r="Z130">
        <v>31.5</v>
      </c>
      <c r="AA130">
        <v>23.4</v>
      </c>
      <c r="AB130" s="4">
        <f>(Table1[[#This Row],[average_ga]]*7+Table1[[#This Row],[average_pna]])/7</f>
        <v>34.842857142857142</v>
      </c>
      <c r="AC130" s="4" t="s">
        <v>12</v>
      </c>
      <c r="AD130">
        <v>1426.7</v>
      </c>
    </row>
    <row r="131" spans="1:30" x14ac:dyDescent="0.25">
      <c r="A131">
        <v>17</v>
      </c>
      <c r="B131" s="1" t="s">
        <v>96</v>
      </c>
      <c r="C131" t="s">
        <v>7</v>
      </c>
      <c r="D131" t="s">
        <v>7</v>
      </c>
      <c r="E131" t="s">
        <v>8</v>
      </c>
      <c r="F131" t="s">
        <v>63</v>
      </c>
      <c r="G131" t="s">
        <v>26</v>
      </c>
      <c r="H131">
        <v>12.4</v>
      </c>
      <c r="I131">
        <v>2.54</v>
      </c>
      <c r="K131" t="s">
        <v>11</v>
      </c>
      <c r="N131">
        <f>Table1[[#This Row],[mean]]/Table1[[#This Row],[std_dev]]</f>
        <v>4.8818897637795278</v>
      </c>
      <c r="O131">
        <v>20</v>
      </c>
      <c r="Z131">
        <v>30.3</v>
      </c>
      <c r="AA131">
        <v>27.8</v>
      </c>
      <c r="AB131" s="4">
        <f>(Table1[[#This Row],[average_ga]]*7+Table1[[#This Row],[average_pna]])/7</f>
        <v>34.271428571428572</v>
      </c>
      <c r="AC131" s="4" t="s">
        <v>12</v>
      </c>
      <c r="AD131">
        <v>1285.2</v>
      </c>
    </row>
    <row r="132" spans="1:30" ht="15" customHeight="1" x14ac:dyDescent="0.25">
      <c r="A132">
        <v>18</v>
      </c>
      <c r="B132" s="1" t="s">
        <v>98</v>
      </c>
      <c r="C132" t="s">
        <v>17</v>
      </c>
      <c r="D132" t="s">
        <v>18</v>
      </c>
      <c r="E132" t="s">
        <v>99</v>
      </c>
      <c r="F132" t="s">
        <v>100</v>
      </c>
      <c r="G132" t="s">
        <v>44</v>
      </c>
      <c r="H132">
        <v>95.64</v>
      </c>
      <c r="J132">
        <v>0.94899999999999995</v>
      </c>
      <c r="K132" t="s">
        <v>11</v>
      </c>
      <c r="N132" t="e">
        <f>Table1[[#This Row],[mean]]/Table1[[#This Row],[std_dev]]</f>
        <v>#DIV/0!</v>
      </c>
      <c r="O132">
        <v>14</v>
      </c>
      <c r="Z132">
        <v>29.57</v>
      </c>
      <c r="AA132" t="s">
        <v>61</v>
      </c>
      <c r="AB132" t="s">
        <v>61</v>
      </c>
      <c r="AC132" t="s">
        <v>11</v>
      </c>
      <c r="AD132">
        <v>1225.9000000000001</v>
      </c>
    </row>
    <row r="133" spans="1:30" ht="15" customHeight="1" x14ac:dyDescent="0.25">
      <c r="A133">
        <v>18</v>
      </c>
      <c r="B133" s="1" t="s">
        <v>98</v>
      </c>
      <c r="C133" t="s">
        <v>7</v>
      </c>
      <c r="D133" t="s">
        <v>7</v>
      </c>
      <c r="E133" t="s">
        <v>99</v>
      </c>
      <c r="F133" t="s">
        <v>100</v>
      </c>
      <c r="G133" t="s">
        <v>44</v>
      </c>
      <c r="H133">
        <v>96.38</v>
      </c>
      <c r="J133">
        <v>0.89</v>
      </c>
      <c r="K133" t="s">
        <v>11</v>
      </c>
      <c r="N133" t="e">
        <f>Table1[[#This Row],[mean]]/Table1[[#This Row],[std_dev]]</f>
        <v>#DIV/0!</v>
      </c>
      <c r="O133">
        <v>16</v>
      </c>
      <c r="Z133">
        <v>28.88</v>
      </c>
      <c r="AA133" t="s">
        <v>61</v>
      </c>
      <c r="AB133" t="s">
        <v>61</v>
      </c>
      <c r="AC133" t="s">
        <v>11</v>
      </c>
      <c r="AD133">
        <v>1149.8</v>
      </c>
    </row>
    <row r="134" spans="1:30" ht="15" customHeight="1" x14ac:dyDescent="0.25">
      <c r="A134">
        <v>18</v>
      </c>
      <c r="B134" s="1" t="s">
        <v>98</v>
      </c>
      <c r="C134" t="s">
        <v>17</v>
      </c>
      <c r="D134" t="s">
        <v>18</v>
      </c>
      <c r="E134" t="s">
        <v>99</v>
      </c>
      <c r="F134" t="s">
        <v>88</v>
      </c>
      <c r="G134" t="s">
        <v>10</v>
      </c>
      <c r="H134">
        <v>93.29</v>
      </c>
      <c r="J134">
        <v>1.54</v>
      </c>
      <c r="K134" t="s">
        <v>11</v>
      </c>
      <c r="N134" t="e">
        <f>Table1[[#This Row],[mean]]/Table1[[#This Row],[std_dev]]</f>
        <v>#DIV/0!</v>
      </c>
      <c r="O134">
        <v>14</v>
      </c>
      <c r="Z134">
        <v>29.57</v>
      </c>
      <c r="AA134" t="s">
        <v>61</v>
      </c>
      <c r="AB134" t="s">
        <v>61</v>
      </c>
      <c r="AC134" t="s">
        <v>11</v>
      </c>
      <c r="AD134">
        <v>1225.9000000000001</v>
      </c>
    </row>
    <row r="135" spans="1:30" ht="15" customHeight="1" x14ac:dyDescent="0.25">
      <c r="A135">
        <v>18</v>
      </c>
      <c r="B135" s="1" t="s">
        <v>98</v>
      </c>
      <c r="C135" t="s">
        <v>7</v>
      </c>
      <c r="D135" t="s">
        <v>7</v>
      </c>
      <c r="E135" t="s">
        <v>99</v>
      </c>
      <c r="F135" t="s">
        <v>88</v>
      </c>
      <c r="G135" t="s">
        <v>10</v>
      </c>
      <c r="H135">
        <v>95</v>
      </c>
      <c r="J135">
        <v>1.44</v>
      </c>
      <c r="K135" t="s">
        <v>11</v>
      </c>
      <c r="N135" t="e">
        <f>Table1[[#This Row],[mean]]/Table1[[#This Row],[std_dev]]</f>
        <v>#DIV/0!</v>
      </c>
      <c r="O135">
        <v>16</v>
      </c>
      <c r="Z135">
        <v>28.88</v>
      </c>
      <c r="AA135" t="s">
        <v>61</v>
      </c>
      <c r="AB135" t="s">
        <v>61</v>
      </c>
      <c r="AC135" t="s">
        <v>11</v>
      </c>
      <c r="AD135">
        <v>1149.8</v>
      </c>
    </row>
    <row r="136" spans="1:30" ht="15" customHeight="1" x14ac:dyDescent="0.25">
      <c r="A136">
        <v>18</v>
      </c>
      <c r="B136" s="1" t="s">
        <v>98</v>
      </c>
      <c r="C136" t="s">
        <v>17</v>
      </c>
      <c r="D136" t="s">
        <v>18</v>
      </c>
      <c r="E136" t="s">
        <v>99</v>
      </c>
      <c r="F136" t="s">
        <v>101</v>
      </c>
      <c r="G136" t="s">
        <v>26</v>
      </c>
      <c r="H136">
        <v>97</v>
      </c>
      <c r="J136">
        <v>1.1499999999999999</v>
      </c>
      <c r="K136" t="s">
        <v>11</v>
      </c>
      <c r="N136" t="e">
        <f>Table1[[#This Row],[mean]]/Table1[[#This Row],[std_dev]]</f>
        <v>#DIV/0!</v>
      </c>
      <c r="O136">
        <v>14</v>
      </c>
      <c r="Z136">
        <v>29.57</v>
      </c>
      <c r="AA136" t="s">
        <v>61</v>
      </c>
      <c r="AB136" t="s">
        <v>61</v>
      </c>
      <c r="AC136" t="s">
        <v>11</v>
      </c>
      <c r="AD136">
        <v>1225.9000000000001</v>
      </c>
    </row>
    <row r="137" spans="1:30" ht="15" customHeight="1" x14ac:dyDescent="0.25">
      <c r="A137">
        <v>18</v>
      </c>
      <c r="B137" s="1" t="s">
        <v>98</v>
      </c>
      <c r="C137" t="s">
        <v>7</v>
      </c>
      <c r="D137" t="s">
        <v>7</v>
      </c>
      <c r="E137" t="s">
        <v>99</v>
      </c>
      <c r="F137" t="s">
        <v>101</v>
      </c>
      <c r="G137" t="s">
        <v>26</v>
      </c>
      <c r="H137">
        <v>96.94</v>
      </c>
      <c r="J137">
        <v>1.07</v>
      </c>
      <c r="K137" t="s">
        <v>11</v>
      </c>
      <c r="N137" t="e">
        <f>Table1[[#This Row],[mean]]/Table1[[#This Row],[std_dev]]</f>
        <v>#DIV/0!</v>
      </c>
      <c r="O137">
        <v>16</v>
      </c>
      <c r="Z137">
        <v>28.88</v>
      </c>
      <c r="AA137" t="s">
        <v>61</v>
      </c>
      <c r="AB137" t="s">
        <v>61</v>
      </c>
      <c r="AC137" t="s">
        <v>11</v>
      </c>
      <c r="AD137">
        <v>1149.8</v>
      </c>
    </row>
    <row r="138" spans="1:30" ht="15" customHeight="1" x14ac:dyDescent="0.25">
      <c r="A138">
        <v>18</v>
      </c>
      <c r="B138" s="1" t="s">
        <v>98</v>
      </c>
      <c r="C138" t="s">
        <v>17</v>
      </c>
      <c r="D138" t="s">
        <v>18</v>
      </c>
      <c r="E138" t="s">
        <v>39</v>
      </c>
      <c r="F138" t="s">
        <v>88</v>
      </c>
      <c r="G138" t="s">
        <v>10</v>
      </c>
      <c r="H138">
        <v>78.599999999999994</v>
      </c>
      <c r="J138">
        <v>15.78</v>
      </c>
      <c r="K138" t="s">
        <v>11</v>
      </c>
      <c r="N138" t="e">
        <f>Table1[[#This Row],[mean]]/Table1[[#This Row],[std_dev]]</f>
        <v>#DIV/0!</v>
      </c>
      <c r="O138">
        <v>14</v>
      </c>
      <c r="Z138">
        <v>29.57</v>
      </c>
      <c r="AA138" t="s">
        <v>61</v>
      </c>
      <c r="AB138" t="s">
        <v>61</v>
      </c>
      <c r="AC138" t="s">
        <v>11</v>
      </c>
      <c r="AD138">
        <v>1225.9000000000001</v>
      </c>
    </row>
    <row r="139" spans="1:30" ht="15" customHeight="1" x14ac:dyDescent="0.25">
      <c r="A139">
        <v>18</v>
      </c>
      <c r="B139" s="1" t="s">
        <v>98</v>
      </c>
      <c r="C139" t="s">
        <v>7</v>
      </c>
      <c r="D139" t="s">
        <v>7</v>
      </c>
      <c r="E139" t="s">
        <v>39</v>
      </c>
      <c r="F139" t="s">
        <v>88</v>
      </c>
      <c r="G139" t="s">
        <v>10</v>
      </c>
      <c r="H139">
        <v>112.5</v>
      </c>
      <c r="J139">
        <v>14.75</v>
      </c>
      <c r="K139" t="s">
        <v>11</v>
      </c>
      <c r="N139" t="e">
        <f>Table1[[#This Row],[mean]]/Table1[[#This Row],[std_dev]]</f>
        <v>#DIV/0!</v>
      </c>
      <c r="O139">
        <v>16</v>
      </c>
      <c r="Z139">
        <v>28.88</v>
      </c>
      <c r="AA139" t="s">
        <v>61</v>
      </c>
      <c r="AB139" t="s">
        <v>61</v>
      </c>
      <c r="AC139" t="s">
        <v>11</v>
      </c>
      <c r="AD139">
        <v>1149.8</v>
      </c>
    </row>
    <row r="140" spans="1:30" ht="15" customHeight="1" x14ac:dyDescent="0.25">
      <c r="A140">
        <v>19</v>
      </c>
      <c r="B140" s="1" t="s">
        <v>102</v>
      </c>
      <c r="C140" t="s">
        <v>103</v>
      </c>
      <c r="D140" t="s">
        <v>22</v>
      </c>
      <c r="E140" t="s">
        <v>104</v>
      </c>
      <c r="F140" t="s">
        <v>105</v>
      </c>
      <c r="G140" t="s">
        <v>10</v>
      </c>
      <c r="H140">
        <v>2.63</v>
      </c>
      <c r="K140" t="s">
        <v>11</v>
      </c>
      <c r="N140" t="e">
        <f>Table1[[#This Row],[mean]]/Table1[[#This Row],[std_dev]]</f>
        <v>#DIV/0!</v>
      </c>
      <c r="O140">
        <v>24</v>
      </c>
      <c r="Y140">
        <v>2.59</v>
      </c>
      <c r="Z140" t="s">
        <v>61</v>
      </c>
      <c r="AA140" t="s">
        <v>61</v>
      </c>
      <c r="AB140">
        <v>36</v>
      </c>
      <c r="AC140" t="s">
        <v>11</v>
      </c>
      <c r="AD140">
        <v>1093</v>
      </c>
    </row>
    <row r="141" spans="1:30" ht="15" customHeight="1" x14ac:dyDescent="0.25">
      <c r="A141">
        <v>19</v>
      </c>
      <c r="B141" s="1" t="s">
        <v>102</v>
      </c>
      <c r="C141" t="s">
        <v>7</v>
      </c>
      <c r="D141" t="s">
        <v>7</v>
      </c>
      <c r="E141" t="s">
        <v>104</v>
      </c>
      <c r="F141" t="s">
        <v>105</v>
      </c>
      <c r="G141" t="s">
        <v>10</v>
      </c>
      <c r="H141">
        <v>2.44</v>
      </c>
      <c r="K141" t="s">
        <v>11</v>
      </c>
      <c r="N141" t="e">
        <f>Table1[[#This Row],[mean]]/Table1[[#This Row],[std_dev]]</f>
        <v>#DIV/0!</v>
      </c>
      <c r="O141">
        <v>18</v>
      </c>
      <c r="Y141">
        <v>2.59</v>
      </c>
      <c r="Z141" t="s">
        <v>61</v>
      </c>
      <c r="AA141" t="s">
        <v>61</v>
      </c>
      <c r="AB141">
        <v>36</v>
      </c>
      <c r="AC141" t="s">
        <v>11</v>
      </c>
      <c r="AD141">
        <v>1093</v>
      </c>
    </row>
    <row r="142" spans="1:30" ht="15" customHeight="1" x14ac:dyDescent="0.25">
      <c r="A142">
        <v>20</v>
      </c>
      <c r="B142" s="1" t="s">
        <v>106</v>
      </c>
      <c r="C142" t="s">
        <v>107</v>
      </c>
      <c r="D142" t="s">
        <v>108</v>
      </c>
      <c r="E142" t="s">
        <v>39</v>
      </c>
      <c r="G142" t="s">
        <v>10</v>
      </c>
      <c r="H142">
        <v>79.5</v>
      </c>
      <c r="I142">
        <v>58</v>
      </c>
      <c r="K142" t="s">
        <v>11</v>
      </c>
      <c r="N142">
        <f>Table1[[#This Row],[mean]]/Table1[[#This Row],[std_dev]]</f>
        <v>1.3706896551724137</v>
      </c>
      <c r="O142">
        <v>25</v>
      </c>
      <c r="Z142">
        <v>28</v>
      </c>
      <c r="AA142" t="s">
        <v>61</v>
      </c>
      <c r="AB142">
        <v>35.5</v>
      </c>
      <c r="AC142" t="s">
        <v>11</v>
      </c>
      <c r="AD142">
        <v>1062.3</v>
      </c>
    </row>
    <row r="143" spans="1:30" ht="15" customHeight="1" x14ac:dyDescent="0.25">
      <c r="A143">
        <v>20</v>
      </c>
      <c r="B143" s="1" t="s">
        <v>106</v>
      </c>
      <c r="C143" t="s">
        <v>109</v>
      </c>
      <c r="D143" t="s">
        <v>110</v>
      </c>
      <c r="E143" t="s">
        <v>39</v>
      </c>
      <c r="G143" t="s">
        <v>10</v>
      </c>
      <c r="H143">
        <v>88.3</v>
      </c>
      <c r="I143">
        <v>47.2</v>
      </c>
      <c r="K143" t="s">
        <v>11</v>
      </c>
      <c r="N143">
        <f>Table1[[#This Row],[mean]]/Table1[[#This Row],[std_dev]]</f>
        <v>1.8707627118644066</v>
      </c>
      <c r="O143">
        <v>32</v>
      </c>
      <c r="Z143">
        <v>29.1</v>
      </c>
      <c r="AA143" t="s">
        <v>61</v>
      </c>
      <c r="AB143">
        <v>36</v>
      </c>
      <c r="AC143" t="s">
        <v>11</v>
      </c>
      <c r="AD143">
        <v>1114.5999999999999</v>
      </c>
    </row>
    <row r="144" spans="1:30" x14ac:dyDescent="0.25">
      <c r="A144">
        <v>21</v>
      </c>
      <c r="B144" s="1" t="s">
        <v>111</v>
      </c>
      <c r="C144" t="s">
        <v>112</v>
      </c>
      <c r="D144" t="s">
        <v>113</v>
      </c>
      <c r="E144" t="s">
        <v>8</v>
      </c>
      <c r="F144" t="s">
        <v>114</v>
      </c>
      <c r="G144" t="s">
        <v>26</v>
      </c>
      <c r="H144">
        <v>3.5</v>
      </c>
      <c r="I144">
        <v>1.5</v>
      </c>
      <c r="K144" t="s">
        <v>11</v>
      </c>
      <c r="N144">
        <f>Table1[[#This Row],[mean]]/Table1[[#This Row],[std_dev]]</f>
        <v>2.3333333333333335</v>
      </c>
      <c r="O144">
        <v>6</v>
      </c>
      <c r="Z144" t="s">
        <v>61</v>
      </c>
      <c r="AA144" t="s">
        <v>61</v>
      </c>
      <c r="AB144" t="s">
        <v>61</v>
      </c>
      <c r="AC144" t="s">
        <v>61</v>
      </c>
      <c r="AD144" t="s">
        <v>61</v>
      </c>
    </row>
    <row r="145" spans="1:30" x14ac:dyDescent="0.25">
      <c r="A145">
        <v>21</v>
      </c>
      <c r="B145" s="1" t="s">
        <v>111</v>
      </c>
      <c r="C145" t="s">
        <v>54</v>
      </c>
      <c r="D145" t="s">
        <v>55</v>
      </c>
      <c r="E145" t="s">
        <v>8</v>
      </c>
      <c r="F145" t="s">
        <v>114</v>
      </c>
      <c r="G145" t="s">
        <v>26</v>
      </c>
      <c r="H145">
        <v>4.5999999999999996</v>
      </c>
      <c r="I145">
        <v>1.5</v>
      </c>
      <c r="K145" t="s">
        <v>11</v>
      </c>
      <c r="N145">
        <f>Table1[[#This Row],[mean]]/Table1[[#This Row],[std_dev]]</f>
        <v>3.0666666666666664</v>
      </c>
      <c r="O145">
        <v>5</v>
      </c>
      <c r="Z145" t="s">
        <v>61</v>
      </c>
      <c r="AA145" t="s">
        <v>61</v>
      </c>
      <c r="AB145" t="s">
        <v>61</v>
      </c>
      <c r="AC145" t="s">
        <v>61</v>
      </c>
      <c r="AD145" t="s">
        <v>61</v>
      </c>
    </row>
    <row r="146" spans="1:30" x14ac:dyDescent="0.25">
      <c r="A146">
        <v>21</v>
      </c>
      <c r="B146" s="1" t="s">
        <v>111</v>
      </c>
      <c r="C146" t="s">
        <v>7</v>
      </c>
      <c r="D146" t="s">
        <v>7</v>
      </c>
      <c r="E146" t="s">
        <v>8</v>
      </c>
      <c r="F146" t="s">
        <v>114</v>
      </c>
      <c r="G146" t="s">
        <v>26</v>
      </c>
      <c r="H146">
        <v>6.2</v>
      </c>
      <c r="I146">
        <v>2.2000000000000002</v>
      </c>
      <c r="K146" t="s">
        <v>11</v>
      </c>
      <c r="N146">
        <f>Table1[[#This Row],[mean]]/Table1[[#This Row],[std_dev]]</f>
        <v>2.8181818181818179</v>
      </c>
      <c r="O146">
        <v>6</v>
      </c>
      <c r="Z146" t="s">
        <v>61</v>
      </c>
      <c r="AA146" t="s">
        <v>61</v>
      </c>
      <c r="AB146" t="s">
        <v>61</v>
      </c>
      <c r="AC146" t="s">
        <v>61</v>
      </c>
      <c r="AD146" t="s">
        <v>61</v>
      </c>
    </row>
    <row r="147" spans="1:30" x14ac:dyDescent="0.25">
      <c r="A147">
        <v>22</v>
      </c>
      <c r="B147" s="1" t="s">
        <v>115</v>
      </c>
      <c r="C147" t="s">
        <v>13</v>
      </c>
      <c r="D147" t="s">
        <v>14</v>
      </c>
      <c r="E147" t="s">
        <v>8</v>
      </c>
      <c r="F147" t="s">
        <v>116</v>
      </c>
      <c r="G147" t="s">
        <v>10</v>
      </c>
      <c r="H147">
        <v>9</v>
      </c>
      <c r="I147">
        <v>2.1</v>
      </c>
      <c r="K147" t="s">
        <v>11</v>
      </c>
      <c r="N147">
        <f>Table1[[#This Row],[mean]]/Table1[[#This Row],[std_dev]]</f>
        <v>4.2857142857142856</v>
      </c>
      <c r="O147">
        <v>40</v>
      </c>
      <c r="Z147">
        <v>27.9</v>
      </c>
      <c r="AA147" t="s">
        <v>61</v>
      </c>
      <c r="AB147" t="s">
        <v>61</v>
      </c>
      <c r="AC147" t="s">
        <v>61</v>
      </c>
      <c r="AD147">
        <v>1028.5</v>
      </c>
    </row>
    <row r="148" spans="1:30" x14ac:dyDescent="0.25">
      <c r="A148">
        <v>22</v>
      </c>
      <c r="B148" s="1" t="s">
        <v>115</v>
      </c>
      <c r="C148" t="s">
        <v>54</v>
      </c>
      <c r="D148" t="s">
        <v>55</v>
      </c>
      <c r="E148" t="s">
        <v>8</v>
      </c>
      <c r="F148" t="s">
        <v>116</v>
      </c>
      <c r="G148" t="s">
        <v>10</v>
      </c>
      <c r="H148">
        <v>12.9</v>
      </c>
      <c r="I148">
        <v>2.4</v>
      </c>
      <c r="K148" t="s">
        <v>11</v>
      </c>
      <c r="N148">
        <f>Table1[[#This Row],[mean]]/Table1[[#This Row],[std_dev]]</f>
        <v>5.375</v>
      </c>
      <c r="O148">
        <v>41</v>
      </c>
      <c r="Z148">
        <v>27.4</v>
      </c>
      <c r="AA148" t="s">
        <v>61</v>
      </c>
      <c r="AB148" t="s">
        <v>61</v>
      </c>
      <c r="AC148" t="s">
        <v>61</v>
      </c>
      <c r="AD148">
        <v>921.5</v>
      </c>
    </row>
    <row r="149" spans="1:30" x14ac:dyDescent="0.25">
      <c r="A149">
        <v>22</v>
      </c>
      <c r="B149" s="1" t="s">
        <v>115</v>
      </c>
      <c r="C149" t="s">
        <v>7</v>
      </c>
      <c r="D149" t="s">
        <v>7</v>
      </c>
      <c r="E149" t="s">
        <v>8</v>
      </c>
      <c r="F149" t="s">
        <v>116</v>
      </c>
      <c r="G149" t="s">
        <v>10</v>
      </c>
      <c r="H149">
        <v>13.7</v>
      </c>
      <c r="I149">
        <v>1.6</v>
      </c>
      <c r="K149" t="s">
        <v>11</v>
      </c>
      <c r="N149">
        <f>Table1[[#This Row],[mean]]/Table1[[#This Row],[std_dev]]</f>
        <v>8.5624999999999982</v>
      </c>
      <c r="O149">
        <v>39</v>
      </c>
      <c r="Z149">
        <v>27.4</v>
      </c>
      <c r="AA149" t="s">
        <v>61</v>
      </c>
      <c r="AB149" t="s">
        <v>61</v>
      </c>
      <c r="AC149" t="s">
        <v>61</v>
      </c>
      <c r="AD149">
        <v>1013.7</v>
      </c>
    </row>
    <row r="150" spans="1:30" x14ac:dyDescent="0.25">
      <c r="A150">
        <v>22</v>
      </c>
      <c r="B150" s="1" t="s">
        <v>115</v>
      </c>
      <c r="C150" t="s">
        <v>13</v>
      </c>
      <c r="D150" t="s">
        <v>14</v>
      </c>
      <c r="E150" t="s">
        <v>8</v>
      </c>
      <c r="F150" t="s">
        <v>117</v>
      </c>
      <c r="G150" t="s">
        <v>26</v>
      </c>
      <c r="H150">
        <v>11.2</v>
      </c>
      <c r="I150">
        <v>3</v>
      </c>
      <c r="K150" t="s">
        <v>11</v>
      </c>
      <c r="N150">
        <f>Table1[[#This Row],[mean]]/Table1[[#This Row],[std_dev]]</f>
        <v>3.7333333333333329</v>
      </c>
      <c r="O150">
        <v>40</v>
      </c>
      <c r="Z150">
        <v>27.9</v>
      </c>
      <c r="AA150" t="s">
        <v>61</v>
      </c>
      <c r="AB150" t="s">
        <v>61</v>
      </c>
      <c r="AC150" t="s">
        <v>61</v>
      </c>
      <c r="AD150">
        <v>1028.5</v>
      </c>
    </row>
    <row r="151" spans="1:30" x14ac:dyDescent="0.25">
      <c r="A151">
        <v>22</v>
      </c>
      <c r="B151" s="1" t="s">
        <v>115</v>
      </c>
      <c r="C151" t="s">
        <v>54</v>
      </c>
      <c r="D151" t="s">
        <v>55</v>
      </c>
      <c r="E151" t="s">
        <v>8</v>
      </c>
      <c r="F151" t="s">
        <v>117</v>
      </c>
      <c r="G151" t="s">
        <v>26</v>
      </c>
      <c r="H151">
        <v>12.3</v>
      </c>
      <c r="I151">
        <v>2.4</v>
      </c>
      <c r="K151" t="s">
        <v>11</v>
      </c>
      <c r="N151">
        <f>Table1[[#This Row],[mean]]/Table1[[#This Row],[std_dev]]</f>
        <v>5.1250000000000009</v>
      </c>
      <c r="O151">
        <v>41</v>
      </c>
      <c r="Z151">
        <v>27.4</v>
      </c>
      <c r="AA151" t="s">
        <v>61</v>
      </c>
      <c r="AB151" t="s">
        <v>61</v>
      </c>
      <c r="AC151" t="s">
        <v>61</v>
      </c>
      <c r="AD151">
        <v>921.5</v>
      </c>
    </row>
    <row r="152" spans="1:30" x14ac:dyDescent="0.25">
      <c r="A152">
        <v>22</v>
      </c>
      <c r="B152" s="1" t="s">
        <v>115</v>
      </c>
      <c r="C152" t="s">
        <v>7</v>
      </c>
      <c r="D152" t="s">
        <v>7</v>
      </c>
      <c r="E152" t="s">
        <v>8</v>
      </c>
      <c r="F152" t="s">
        <v>117</v>
      </c>
      <c r="G152" t="s">
        <v>26</v>
      </c>
      <c r="H152">
        <v>12.1</v>
      </c>
      <c r="I152">
        <v>2.6</v>
      </c>
      <c r="K152" t="s">
        <v>11</v>
      </c>
      <c r="N152">
        <f>Table1[[#This Row],[mean]]/Table1[[#This Row],[std_dev]]</f>
        <v>4.6538461538461533</v>
      </c>
      <c r="O152">
        <v>39</v>
      </c>
      <c r="Z152">
        <v>27.4</v>
      </c>
      <c r="AA152" t="s">
        <v>61</v>
      </c>
      <c r="AB152" t="s">
        <v>61</v>
      </c>
      <c r="AC152" t="s">
        <v>61</v>
      </c>
      <c r="AD152">
        <v>1013.7</v>
      </c>
    </row>
    <row r="153" spans="1:30" x14ac:dyDescent="0.25">
      <c r="A153">
        <v>23</v>
      </c>
      <c r="B153" s="1" t="s">
        <v>118</v>
      </c>
      <c r="C153" t="s">
        <v>7</v>
      </c>
      <c r="D153" t="s">
        <v>7</v>
      </c>
      <c r="E153" t="s">
        <v>8</v>
      </c>
      <c r="G153" t="s">
        <v>10</v>
      </c>
      <c r="H153">
        <v>10</v>
      </c>
      <c r="I153">
        <v>1.7</v>
      </c>
      <c r="K153" t="s">
        <v>11</v>
      </c>
      <c r="N153">
        <f>Table1[[#This Row],[mean]]/Table1[[#This Row],[std_dev]]</f>
        <v>5.882352941176471</v>
      </c>
      <c r="O153">
        <v>40</v>
      </c>
      <c r="Z153">
        <v>30.6</v>
      </c>
      <c r="AA153">
        <v>34.9</v>
      </c>
      <c r="AB153" s="4">
        <f>(Table1[[#This Row],[average_ga]]*7+Table1[[#This Row],[average_pna]])/7</f>
        <v>35.585714285714289</v>
      </c>
      <c r="AC153" s="4" t="s">
        <v>12</v>
      </c>
      <c r="AD153">
        <v>1355.8</v>
      </c>
    </row>
    <row r="154" spans="1:30" x14ac:dyDescent="0.25">
      <c r="A154">
        <v>23</v>
      </c>
      <c r="B154" s="1" t="s">
        <v>118</v>
      </c>
      <c r="C154" t="s">
        <v>119</v>
      </c>
      <c r="D154" t="s">
        <v>18</v>
      </c>
      <c r="E154" t="s">
        <v>8</v>
      </c>
      <c r="G154" t="s">
        <v>10</v>
      </c>
      <c r="H154">
        <v>6.4</v>
      </c>
      <c r="I154">
        <v>1.7</v>
      </c>
      <c r="K154" t="s">
        <v>11</v>
      </c>
      <c r="N154">
        <f>Table1[[#This Row],[mean]]/Table1[[#This Row],[std_dev]]</f>
        <v>3.7647058823529416</v>
      </c>
      <c r="O154">
        <v>40</v>
      </c>
      <c r="Z154">
        <v>30.4</v>
      </c>
      <c r="AA154">
        <v>35.1</v>
      </c>
      <c r="AB154" s="4">
        <f>(Table1[[#This Row],[average_ga]]*7+Table1[[#This Row],[average_pna]])/7</f>
        <v>35.414285714285711</v>
      </c>
      <c r="AC154" s="4" t="s">
        <v>12</v>
      </c>
      <c r="AD154">
        <v>1385.8</v>
      </c>
    </row>
    <row r="155" spans="1:30" x14ac:dyDescent="0.25">
      <c r="A155">
        <v>23</v>
      </c>
      <c r="B155" s="1" t="s">
        <v>118</v>
      </c>
      <c r="C155" t="s">
        <v>7</v>
      </c>
      <c r="D155" t="s">
        <v>7</v>
      </c>
      <c r="E155" t="s">
        <v>8</v>
      </c>
      <c r="G155" t="s">
        <v>26</v>
      </c>
      <c r="H155">
        <v>10.6</v>
      </c>
      <c r="I155">
        <v>1.7</v>
      </c>
      <c r="K155" t="s">
        <v>11</v>
      </c>
      <c r="N155">
        <f>Table1[[#This Row],[mean]]/Table1[[#This Row],[std_dev]]</f>
        <v>6.2352941176470589</v>
      </c>
      <c r="O155">
        <v>40</v>
      </c>
      <c r="Z155">
        <v>30.6</v>
      </c>
      <c r="AA155">
        <v>34.9</v>
      </c>
      <c r="AB155" s="4">
        <f>(Table1[[#This Row],[average_ga]]*7+Table1[[#This Row],[average_pna]])/7</f>
        <v>35.585714285714289</v>
      </c>
      <c r="AC155" s="4" t="s">
        <v>12</v>
      </c>
      <c r="AD155">
        <v>1355.8</v>
      </c>
    </row>
    <row r="156" spans="1:30" x14ac:dyDescent="0.25">
      <c r="A156">
        <v>23</v>
      </c>
      <c r="B156" s="1" t="s">
        <v>118</v>
      </c>
      <c r="C156" t="s">
        <v>119</v>
      </c>
      <c r="D156" t="s">
        <v>18</v>
      </c>
      <c r="E156" t="s">
        <v>8</v>
      </c>
      <c r="G156" t="s">
        <v>26</v>
      </c>
      <c r="H156">
        <v>7.1</v>
      </c>
      <c r="I156">
        <v>1.8</v>
      </c>
      <c r="K156" t="s">
        <v>11</v>
      </c>
      <c r="N156">
        <f>Table1[[#This Row],[mean]]/Table1[[#This Row],[std_dev]]</f>
        <v>3.9444444444444442</v>
      </c>
      <c r="O156">
        <v>40</v>
      </c>
      <c r="Z156">
        <v>30.4</v>
      </c>
      <c r="AA156">
        <v>35.1</v>
      </c>
      <c r="AB156" s="4">
        <f>(Table1[[#This Row],[average_ga]]*7+Table1[[#This Row],[average_pna]])/7</f>
        <v>35.414285714285711</v>
      </c>
      <c r="AC156" s="4" t="s">
        <v>12</v>
      </c>
      <c r="AD156">
        <v>1385.8</v>
      </c>
    </row>
    <row r="157" spans="1:30" x14ac:dyDescent="0.25">
      <c r="A157">
        <v>24</v>
      </c>
      <c r="B157" s="12" t="s">
        <v>120</v>
      </c>
      <c r="C157" t="s">
        <v>121</v>
      </c>
      <c r="D157" t="s">
        <v>122</v>
      </c>
      <c r="E157" t="s">
        <v>8</v>
      </c>
      <c r="F157" t="s">
        <v>123</v>
      </c>
      <c r="G157" t="s">
        <v>10</v>
      </c>
      <c r="H157">
        <v>15.88</v>
      </c>
      <c r="I157">
        <v>1.66</v>
      </c>
      <c r="N157" s="3">
        <f>Table1[[#This Row],[mean]]/Table1[[#This Row],[std_dev]]</f>
        <v>9.5662650602409656</v>
      </c>
      <c r="O157">
        <v>20</v>
      </c>
      <c r="Z157" t="s">
        <v>124</v>
      </c>
      <c r="AA157" t="s">
        <v>124</v>
      </c>
      <c r="AB157" t="s">
        <v>124</v>
      </c>
      <c r="AC157" t="s">
        <v>11</v>
      </c>
      <c r="AD157" t="s">
        <v>124</v>
      </c>
    </row>
    <row r="158" spans="1:30" x14ac:dyDescent="0.25">
      <c r="A158">
        <v>24</v>
      </c>
      <c r="B158" s="12" t="s">
        <v>120</v>
      </c>
      <c r="C158" t="s">
        <v>125</v>
      </c>
      <c r="D158" t="s">
        <v>126</v>
      </c>
      <c r="E158" t="s">
        <v>8</v>
      </c>
      <c r="F158" t="s">
        <v>123</v>
      </c>
      <c r="G158" t="s">
        <v>10</v>
      </c>
      <c r="H158">
        <v>16.059999999999999</v>
      </c>
      <c r="I158">
        <v>2.41</v>
      </c>
      <c r="N158" s="3">
        <f>Table1[[#This Row],[mean]]/Table1[[#This Row],[std_dev]]</f>
        <v>6.6639004149377588</v>
      </c>
      <c r="O158">
        <v>20</v>
      </c>
      <c r="Z158" t="s">
        <v>124</v>
      </c>
      <c r="AA158" t="s">
        <v>124</v>
      </c>
      <c r="AB158" t="s">
        <v>124</v>
      </c>
      <c r="AC158" t="s">
        <v>11</v>
      </c>
      <c r="AD158" t="s">
        <v>124</v>
      </c>
    </row>
    <row r="159" spans="1:30" x14ac:dyDescent="0.25">
      <c r="A159">
        <v>24</v>
      </c>
      <c r="B159" s="12" t="s">
        <v>120</v>
      </c>
      <c r="C159" t="s">
        <v>127</v>
      </c>
      <c r="D159" t="s">
        <v>128</v>
      </c>
      <c r="E159" t="s">
        <v>8</v>
      </c>
      <c r="F159" t="s">
        <v>123</v>
      </c>
      <c r="G159" t="s">
        <v>10</v>
      </c>
      <c r="H159">
        <v>15.58</v>
      </c>
      <c r="I159">
        <v>2.02</v>
      </c>
      <c r="N159" s="3">
        <f>Table1[[#This Row],[mean]]/Table1[[#This Row],[std_dev]]</f>
        <v>7.7128712871287126</v>
      </c>
      <c r="O159">
        <v>20</v>
      </c>
      <c r="Z159" t="s">
        <v>124</v>
      </c>
      <c r="AA159" t="s">
        <v>124</v>
      </c>
      <c r="AB159" t="s">
        <v>124</v>
      </c>
      <c r="AC159" t="s">
        <v>11</v>
      </c>
      <c r="AD159" t="s">
        <v>124</v>
      </c>
    </row>
    <row r="160" spans="1:30" x14ac:dyDescent="0.25">
      <c r="A160">
        <v>24</v>
      </c>
      <c r="B160" s="12" t="s">
        <v>120</v>
      </c>
      <c r="C160" t="s">
        <v>121</v>
      </c>
      <c r="D160" t="s">
        <v>122</v>
      </c>
      <c r="E160" t="s">
        <v>8</v>
      </c>
      <c r="F160" t="s">
        <v>114</v>
      </c>
      <c r="G160" t="s">
        <v>26</v>
      </c>
      <c r="H160">
        <v>5.9</v>
      </c>
      <c r="I160">
        <v>1.61</v>
      </c>
      <c r="N160" s="3">
        <f>Table1[[#This Row],[mean]]/Table1[[#This Row],[std_dev]]</f>
        <v>3.6645962732919255</v>
      </c>
      <c r="O160">
        <v>20</v>
      </c>
      <c r="Z160" t="s">
        <v>124</v>
      </c>
      <c r="AA160" t="s">
        <v>124</v>
      </c>
      <c r="AB160" t="s">
        <v>124</v>
      </c>
      <c r="AC160" t="s">
        <v>11</v>
      </c>
      <c r="AD160" t="s">
        <v>124</v>
      </c>
    </row>
    <row r="161" spans="1:30" x14ac:dyDescent="0.25">
      <c r="A161">
        <v>24</v>
      </c>
      <c r="B161" s="12" t="s">
        <v>120</v>
      </c>
      <c r="C161" t="s">
        <v>125</v>
      </c>
      <c r="D161" t="s">
        <v>126</v>
      </c>
      <c r="E161" t="s">
        <v>8</v>
      </c>
      <c r="F161" t="s">
        <v>114</v>
      </c>
      <c r="G161" t="s">
        <v>26</v>
      </c>
      <c r="H161">
        <v>3.2</v>
      </c>
      <c r="I161">
        <v>1.36</v>
      </c>
      <c r="N161" s="3">
        <f>Table1[[#This Row],[mean]]/Table1[[#This Row],[std_dev]]</f>
        <v>2.3529411764705883</v>
      </c>
      <c r="O161">
        <v>20</v>
      </c>
      <c r="Z161" t="s">
        <v>124</v>
      </c>
      <c r="AA161" t="s">
        <v>124</v>
      </c>
      <c r="AB161" t="s">
        <v>124</v>
      </c>
      <c r="AC161" t="s">
        <v>11</v>
      </c>
      <c r="AD161" t="s">
        <v>124</v>
      </c>
    </row>
    <row r="162" spans="1:30" x14ac:dyDescent="0.25">
      <c r="A162">
        <v>24</v>
      </c>
      <c r="B162" s="12" t="s">
        <v>120</v>
      </c>
      <c r="C162" t="s">
        <v>127</v>
      </c>
      <c r="D162" t="s">
        <v>128</v>
      </c>
      <c r="E162" t="s">
        <v>8</v>
      </c>
      <c r="F162" t="s">
        <v>114</v>
      </c>
      <c r="G162" t="s">
        <v>26</v>
      </c>
      <c r="H162">
        <v>3.65</v>
      </c>
      <c r="I162">
        <v>1.78</v>
      </c>
      <c r="N162" s="3">
        <f>Table1[[#This Row],[mean]]/Table1[[#This Row],[std_dev]]</f>
        <v>2.0505617977528088</v>
      </c>
      <c r="O162">
        <v>20</v>
      </c>
      <c r="Z162" t="s">
        <v>124</v>
      </c>
      <c r="AA162" t="s">
        <v>124</v>
      </c>
      <c r="AB162" t="s">
        <v>124</v>
      </c>
      <c r="AC162" t="s">
        <v>11</v>
      </c>
      <c r="AD162" t="s">
        <v>124</v>
      </c>
    </row>
    <row r="163" spans="1:30" x14ac:dyDescent="0.25">
      <c r="A163">
        <v>24</v>
      </c>
      <c r="B163" s="12" t="s">
        <v>120</v>
      </c>
      <c r="C163" t="s">
        <v>121</v>
      </c>
      <c r="D163" t="s">
        <v>122</v>
      </c>
      <c r="E163" t="s">
        <v>129</v>
      </c>
      <c r="F163" t="s">
        <v>123</v>
      </c>
      <c r="G163" t="s">
        <v>10</v>
      </c>
      <c r="H163">
        <v>174.94</v>
      </c>
      <c r="I163">
        <v>12.41</v>
      </c>
      <c r="N163" s="3">
        <f>Table1[[#This Row],[mean]]/Table1[[#This Row],[std_dev]]</f>
        <v>14.096696212731668</v>
      </c>
      <c r="O163">
        <v>20</v>
      </c>
      <c r="Z163" t="s">
        <v>124</v>
      </c>
      <c r="AA163" t="s">
        <v>124</v>
      </c>
      <c r="AB163" t="s">
        <v>124</v>
      </c>
      <c r="AC163" t="s">
        <v>11</v>
      </c>
      <c r="AD163" t="s">
        <v>124</v>
      </c>
    </row>
    <row r="164" spans="1:30" x14ac:dyDescent="0.25">
      <c r="A164">
        <v>24</v>
      </c>
      <c r="B164" s="12" t="s">
        <v>120</v>
      </c>
      <c r="C164" t="s">
        <v>125</v>
      </c>
      <c r="D164" t="s">
        <v>126</v>
      </c>
      <c r="E164" t="s">
        <v>129</v>
      </c>
      <c r="F164" t="s">
        <v>123</v>
      </c>
      <c r="G164" t="s">
        <v>10</v>
      </c>
      <c r="H164">
        <v>176.59</v>
      </c>
      <c r="I164">
        <v>18.18</v>
      </c>
      <c r="N164" s="3">
        <f>Table1[[#This Row],[mean]]/Table1[[#This Row],[std_dev]]</f>
        <v>9.7134213421342146</v>
      </c>
      <c r="O164">
        <v>20</v>
      </c>
      <c r="Z164" t="s">
        <v>124</v>
      </c>
      <c r="AA164" t="s">
        <v>124</v>
      </c>
      <c r="AB164" t="s">
        <v>124</v>
      </c>
      <c r="AC164" t="s">
        <v>11</v>
      </c>
      <c r="AD164" t="s">
        <v>124</v>
      </c>
    </row>
    <row r="165" spans="1:30" x14ac:dyDescent="0.25">
      <c r="A165">
        <v>24</v>
      </c>
      <c r="B165" s="12" t="s">
        <v>120</v>
      </c>
      <c r="C165" t="s">
        <v>127</v>
      </c>
      <c r="D165" t="s">
        <v>128</v>
      </c>
      <c r="E165" t="s">
        <v>129</v>
      </c>
      <c r="F165" t="s">
        <v>123</v>
      </c>
      <c r="G165" t="s">
        <v>10</v>
      </c>
      <c r="H165">
        <v>183.42</v>
      </c>
      <c r="I165">
        <v>21.71</v>
      </c>
      <c r="N165" s="3">
        <f>Table1[[#This Row],[mean]]/Table1[[#This Row],[std_dev]]</f>
        <v>8.4486411791801004</v>
      </c>
      <c r="O165">
        <v>20</v>
      </c>
      <c r="Z165" t="s">
        <v>124</v>
      </c>
      <c r="AA165" t="s">
        <v>124</v>
      </c>
      <c r="AB165" t="s">
        <v>124</v>
      </c>
      <c r="AC165" t="s">
        <v>11</v>
      </c>
      <c r="AD165" t="s">
        <v>124</v>
      </c>
    </row>
    <row r="166" spans="1:30" x14ac:dyDescent="0.25">
      <c r="A166">
        <v>24</v>
      </c>
      <c r="B166" s="12" t="s">
        <v>120</v>
      </c>
      <c r="C166" t="s">
        <v>121</v>
      </c>
      <c r="D166" t="s">
        <v>122</v>
      </c>
      <c r="E166" t="s">
        <v>129</v>
      </c>
      <c r="F166" t="s">
        <v>114</v>
      </c>
      <c r="G166" t="s">
        <v>26</v>
      </c>
      <c r="H166">
        <v>160.5</v>
      </c>
      <c r="I166">
        <v>9.4</v>
      </c>
      <c r="N166" s="3">
        <f>Table1[[#This Row],[mean]]/Table1[[#This Row],[std_dev]]</f>
        <v>17.074468085106382</v>
      </c>
      <c r="O166">
        <v>20</v>
      </c>
      <c r="Z166" t="s">
        <v>124</v>
      </c>
      <c r="AA166" t="s">
        <v>124</v>
      </c>
      <c r="AB166" t="s">
        <v>124</v>
      </c>
      <c r="AC166" t="s">
        <v>11</v>
      </c>
      <c r="AD166" t="s">
        <v>124</v>
      </c>
    </row>
    <row r="167" spans="1:30" x14ac:dyDescent="0.25">
      <c r="A167">
        <v>24</v>
      </c>
      <c r="B167" s="12" t="s">
        <v>120</v>
      </c>
      <c r="C167" t="s">
        <v>125</v>
      </c>
      <c r="D167" t="s">
        <v>126</v>
      </c>
      <c r="E167" t="s">
        <v>129</v>
      </c>
      <c r="F167" t="s">
        <v>114</v>
      </c>
      <c r="G167" t="s">
        <v>26</v>
      </c>
      <c r="H167">
        <v>159.69999999999999</v>
      </c>
      <c r="I167">
        <v>12.86</v>
      </c>
      <c r="N167" s="3">
        <f>Table1[[#This Row],[mean]]/Table1[[#This Row],[std_dev]]</f>
        <v>12.418351477449455</v>
      </c>
      <c r="O167">
        <v>20</v>
      </c>
      <c r="Z167" t="s">
        <v>124</v>
      </c>
      <c r="AA167" t="s">
        <v>124</v>
      </c>
      <c r="AB167" t="s">
        <v>124</v>
      </c>
      <c r="AC167" t="s">
        <v>11</v>
      </c>
      <c r="AD167" t="s">
        <v>124</v>
      </c>
    </row>
    <row r="168" spans="1:30" x14ac:dyDescent="0.25">
      <c r="A168">
        <v>24</v>
      </c>
      <c r="B168" s="12" t="s">
        <v>120</v>
      </c>
      <c r="C168" t="s">
        <v>127</v>
      </c>
      <c r="D168" t="s">
        <v>128</v>
      </c>
      <c r="E168" t="s">
        <v>129</v>
      </c>
      <c r="F168" t="s">
        <v>114</v>
      </c>
      <c r="G168" t="s">
        <v>26</v>
      </c>
      <c r="H168">
        <v>165.7</v>
      </c>
      <c r="I168">
        <v>9.99</v>
      </c>
      <c r="N168" s="3">
        <f>Table1[[#This Row],[mean]]/Table1[[#This Row],[std_dev]]</f>
        <v>16.586586586586584</v>
      </c>
      <c r="O168">
        <v>20</v>
      </c>
      <c r="Z168" t="s">
        <v>124</v>
      </c>
      <c r="AA168" t="s">
        <v>124</v>
      </c>
      <c r="AB168" t="s">
        <v>124</v>
      </c>
      <c r="AC168" t="s">
        <v>11</v>
      </c>
      <c r="AD168" t="s">
        <v>124</v>
      </c>
    </row>
    <row r="169" spans="1:30" x14ac:dyDescent="0.25">
      <c r="A169">
        <v>24</v>
      </c>
      <c r="B169" s="12" t="s">
        <v>120</v>
      </c>
      <c r="C169" t="s">
        <v>121</v>
      </c>
      <c r="D169" t="s">
        <v>122</v>
      </c>
      <c r="E169" t="s">
        <v>99</v>
      </c>
      <c r="F169" t="s">
        <v>123</v>
      </c>
      <c r="G169" t="s">
        <v>10</v>
      </c>
      <c r="H169">
        <v>90</v>
      </c>
      <c r="I169">
        <v>5.07</v>
      </c>
      <c r="N169" s="3">
        <f>Table1[[#This Row],[mean]]/Table1[[#This Row],[std_dev]]</f>
        <v>17.751479289940828</v>
      </c>
      <c r="O169">
        <v>20</v>
      </c>
      <c r="Z169" t="s">
        <v>124</v>
      </c>
      <c r="AA169" t="s">
        <v>124</v>
      </c>
      <c r="AB169" t="s">
        <v>124</v>
      </c>
      <c r="AC169" t="s">
        <v>11</v>
      </c>
      <c r="AD169" t="s">
        <v>124</v>
      </c>
    </row>
    <row r="170" spans="1:30" x14ac:dyDescent="0.25">
      <c r="A170">
        <v>24</v>
      </c>
      <c r="B170" s="12" t="s">
        <v>120</v>
      </c>
      <c r="C170" t="s">
        <v>125</v>
      </c>
      <c r="D170" t="s">
        <v>126</v>
      </c>
      <c r="E170" t="s">
        <v>99</v>
      </c>
      <c r="F170" t="s">
        <v>123</v>
      </c>
      <c r="G170" t="s">
        <v>10</v>
      </c>
      <c r="H170">
        <v>89.88</v>
      </c>
      <c r="I170">
        <v>7.72</v>
      </c>
      <c r="N170" s="3">
        <f>Table1[[#This Row],[mean]]/Table1[[#This Row],[std_dev]]</f>
        <v>11.642487046632125</v>
      </c>
      <c r="O170">
        <v>20</v>
      </c>
      <c r="Z170" t="s">
        <v>124</v>
      </c>
      <c r="AA170" t="s">
        <v>124</v>
      </c>
      <c r="AB170" t="s">
        <v>124</v>
      </c>
      <c r="AC170" t="s">
        <v>11</v>
      </c>
      <c r="AD170" t="s">
        <v>124</v>
      </c>
    </row>
    <row r="171" spans="1:30" x14ac:dyDescent="0.25">
      <c r="A171">
        <v>24</v>
      </c>
      <c r="B171" s="12" t="s">
        <v>120</v>
      </c>
      <c r="C171" t="s">
        <v>127</v>
      </c>
      <c r="D171" t="s">
        <v>128</v>
      </c>
      <c r="E171" t="s">
        <v>99</v>
      </c>
      <c r="F171" t="s">
        <v>123</v>
      </c>
      <c r="G171" t="s">
        <v>10</v>
      </c>
      <c r="H171">
        <v>88.93</v>
      </c>
      <c r="I171">
        <v>6.57</v>
      </c>
      <c r="N171" s="3">
        <f>Table1[[#This Row],[mean]]/Table1[[#This Row],[std_dev]]</f>
        <v>13.535768645357686</v>
      </c>
      <c r="O171">
        <v>20</v>
      </c>
      <c r="Z171" t="s">
        <v>124</v>
      </c>
      <c r="AA171" t="s">
        <v>124</v>
      </c>
      <c r="AB171" t="s">
        <v>124</v>
      </c>
      <c r="AC171" t="s">
        <v>11</v>
      </c>
      <c r="AD171" t="s">
        <v>124</v>
      </c>
    </row>
    <row r="172" spans="1:30" x14ac:dyDescent="0.25">
      <c r="A172">
        <v>24</v>
      </c>
      <c r="B172" s="12" t="s">
        <v>120</v>
      </c>
      <c r="C172" t="s">
        <v>121</v>
      </c>
      <c r="D172" t="s">
        <v>122</v>
      </c>
      <c r="E172" t="s">
        <v>99</v>
      </c>
      <c r="F172" t="s">
        <v>114</v>
      </c>
      <c r="G172" t="s">
        <v>26</v>
      </c>
      <c r="H172">
        <v>9.25</v>
      </c>
      <c r="I172">
        <v>5.81</v>
      </c>
      <c r="N172" s="3">
        <f>Table1[[#This Row],[mean]]/Table1[[#This Row],[std_dev]]</f>
        <v>1.5920826161790018</v>
      </c>
      <c r="O172">
        <v>20</v>
      </c>
      <c r="Z172" t="s">
        <v>124</v>
      </c>
      <c r="AA172" t="s">
        <v>124</v>
      </c>
      <c r="AB172" t="s">
        <v>124</v>
      </c>
      <c r="AC172" t="s">
        <v>11</v>
      </c>
      <c r="AD172" t="s">
        <v>124</v>
      </c>
    </row>
    <row r="173" spans="1:30" x14ac:dyDescent="0.25">
      <c r="A173">
        <v>24</v>
      </c>
      <c r="B173" s="12" t="s">
        <v>120</v>
      </c>
      <c r="C173" t="s">
        <v>125</v>
      </c>
      <c r="D173" t="s">
        <v>126</v>
      </c>
      <c r="E173" t="s">
        <v>99</v>
      </c>
      <c r="F173" t="s">
        <v>114</v>
      </c>
      <c r="G173" t="s">
        <v>26</v>
      </c>
      <c r="H173">
        <v>91.05</v>
      </c>
      <c r="I173">
        <v>7.88</v>
      </c>
      <c r="N173" s="3">
        <f>Table1[[#This Row],[mean]]/Table1[[#This Row],[std_dev]]</f>
        <v>11.554568527918782</v>
      </c>
      <c r="O173">
        <v>20</v>
      </c>
      <c r="Z173" t="s">
        <v>124</v>
      </c>
      <c r="AA173" t="s">
        <v>124</v>
      </c>
      <c r="AB173" t="s">
        <v>124</v>
      </c>
      <c r="AC173" t="s">
        <v>11</v>
      </c>
      <c r="AD173" t="s">
        <v>124</v>
      </c>
    </row>
    <row r="174" spans="1:30" x14ac:dyDescent="0.25">
      <c r="A174">
        <v>24</v>
      </c>
      <c r="B174" s="12" t="s">
        <v>120</v>
      </c>
      <c r="C174" t="s">
        <v>127</v>
      </c>
      <c r="D174" t="s">
        <v>128</v>
      </c>
      <c r="E174" t="s">
        <v>99</v>
      </c>
      <c r="F174" t="s">
        <v>114</v>
      </c>
      <c r="G174" t="s">
        <v>26</v>
      </c>
      <c r="H174">
        <v>88.3</v>
      </c>
      <c r="I174">
        <v>8.73</v>
      </c>
      <c r="N174" s="3">
        <f>Table1[[#This Row],[mean]]/Table1[[#This Row],[std_dev]]</f>
        <v>10.114547537227949</v>
      </c>
      <c r="O174">
        <v>20</v>
      </c>
      <c r="Z174" t="s">
        <v>124</v>
      </c>
      <c r="AA174" t="s">
        <v>124</v>
      </c>
      <c r="AB174" t="s">
        <v>124</v>
      </c>
      <c r="AC174" t="s">
        <v>11</v>
      </c>
      <c r="AD174" t="s">
        <v>124</v>
      </c>
    </row>
    <row r="175" spans="1:30" x14ac:dyDescent="0.25">
      <c r="A175">
        <v>25</v>
      </c>
      <c r="B175" s="16" t="s">
        <v>130</v>
      </c>
      <c r="C175" t="s">
        <v>22</v>
      </c>
      <c r="D175" t="s">
        <v>22</v>
      </c>
      <c r="E175" t="s">
        <v>8</v>
      </c>
      <c r="F175" t="s">
        <v>131</v>
      </c>
      <c r="G175" t="s">
        <v>10</v>
      </c>
      <c r="H175">
        <v>9.4</v>
      </c>
      <c r="I175">
        <v>2.7</v>
      </c>
      <c r="N175" s="3">
        <f>Table1[[#This Row],[mean]]/Table1[[#This Row],[std_dev]]</f>
        <v>3.4814814814814814</v>
      </c>
      <c r="O175">
        <v>21</v>
      </c>
      <c r="Z175" t="s">
        <v>124</v>
      </c>
      <c r="AA175" t="s">
        <v>124</v>
      </c>
      <c r="AB175" t="s">
        <v>124</v>
      </c>
      <c r="AC175" t="s">
        <v>11</v>
      </c>
      <c r="AD175" t="s">
        <v>124</v>
      </c>
    </row>
    <row r="176" spans="1:30" x14ac:dyDescent="0.25">
      <c r="A176">
        <v>25</v>
      </c>
      <c r="B176" s="16" t="s">
        <v>130</v>
      </c>
      <c r="C176" t="s">
        <v>132</v>
      </c>
      <c r="D176" t="s">
        <v>132</v>
      </c>
      <c r="E176" t="s">
        <v>8</v>
      </c>
      <c r="F176" t="s">
        <v>131</v>
      </c>
      <c r="G176" t="s">
        <v>10</v>
      </c>
      <c r="H176">
        <v>7</v>
      </c>
      <c r="I176">
        <v>2.5</v>
      </c>
      <c r="N176" s="3">
        <f>Table1[[#This Row],[mean]]/Table1[[#This Row],[std_dev]]</f>
        <v>2.8</v>
      </c>
      <c r="O176">
        <v>22</v>
      </c>
      <c r="Z176" t="s">
        <v>124</v>
      </c>
      <c r="AA176" t="s">
        <v>124</v>
      </c>
      <c r="AB176" t="s">
        <v>124</v>
      </c>
      <c r="AC176" t="s">
        <v>11</v>
      </c>
      <c r="AD176" t="s">
        <v>124</v>
      </c>
    </row>
    <row r="177" spans="1:30" x14ac:dyDescent="0.25">
      <c r="A177">
        <v>25</v>
      </c>
      <c r="B177" s="16" t="s">
        <v>130</v>
      </c>
      <c r="C177" t="s">
        <v>133</v>
      </c>
      <c r="D177" t="s">
        <v>133</v>
      </c>
      <c r="E177" t="s">
        <v>8</v>
      </c>
      <c r="F177" t="s">
        <v>131</v>
      </c>
      <c r="G177" t="s">
        <v>10</v>
      </c>
      <c r="H177">
        <v>7.2</v>
      </c>
      <c r="I177">
        <v>2.8</v>
      </c>
      <c r="N177" s="3">
        <f>Table1[[#This Row],[mean]]/Table1[[#This Row],[std_dev]]</f>
        <v>2.5714285714285716</v>
      </c>
      <c r="O177">
        <v>21</v>
      </c>
      <c r="Z177" t="s">
        <v>124</v>
      </c>
      <c r="AA177" t="s">
        <v>124</v>
      </c>
      <c r="AB177" t="s">
        <v>124</v>
      </c>
      <c r="AC177" t="s">
        <v>11</v>
      </c>
      <c r="AD177" t="s">
        <v>124</v>
      </c>
    </row>
    <row r="178" spans="1:30" x14ac:dyDescent="0.25">
      <c r="A178">
        <v>26</v>
      </c>
      <c r="B178" s="25" t="s">
        <v>134</v>
      </c>
      <c r="C178" t="s">
        <v>121</v>
      </c>
      <c r="D178" t="s">
        <v>122</v>
      </c>
      <c r="E178" t="s">
        <v>8</v>
      </c>
      <c r="F178" t="s">
        <v>135</v>
      </c>
      <c r="G178" t="s">
        <v>10</v>
      </c>
      <c r="H178">
        <v>17.2</v>
      </c>
      <c r="I178">
        <v>1.7</v>
      </c>
      <c r="N178" s="3">
        <f>Table1[[#This Row],[mean]]/Table1[[#This Row],[std_dev]]</f>
        <v>10.117647058823529</v>
      </c>
      <c r="O178">
        <v>19</v>
      </c>
      <c r="Z178" t="s">
        <v>124</v>
      </c>
      <c r="AA178" t="s">
        <v>124</v>
      </c>
      <c r="AB178" t="s">
        <v>124</v>
      </c>
      <c r="AC178" t="s">
        <v>11</v>
      </c>
      <c r="AD178" t="s">
        <v>124</v>
      </c>
    </row>
    <row r="179" spans="1:30" x14ac:dyDescent="0.25">
      <c r="A179">
        <v>26</v>
      </c>
      <c r="B179" s="25" t="s">
        <v>134</v>
      </c>
      <c r="C179" t="s">
        <v>127</v>
      </c>
      <c r="D179" t="s">
        <v>18</v>
      </c>
      <c r="E179" t="s">
        <v>8</v>
      </c>
      <c r="F179" t="s">
        <v>135</v>
      </c>
      <c r="G179" t="s">
        <v>10</v>
      </c>
      <c r="H179">
        <v>14.5</v>
      </c>
      <c r="I179">
        <v>1.8</v>
      </c>
      <c r="N179" s="3">
        <f>Table1[[#This Row],[mean]]/Table1[[#This Row],[std_dev]]</f>
        <v>8.0555555555555554</v>
      </c>
      <c r="O179">
        <v>21</v>
      </c>
      <c r="Z179" t="s">
        <v>124</v>
      </c>
      <c r="AA179" t="s">
        <v>124</v>
      </c>
      <c r="AB179" t="s">
        <v>124</v>
      </c>
      <c r="AC179" t="s">
        <v>11</v>
      </c>
      <c r="AD179" t="s">
        <v>124</v>
      </c>
    </row>
    <row r="180" spans="1:30" x14ac:dyDescent="0.25">
      <c r="A180">
        <v>26</v>
      </c>
      <c r="B180" s="25" t="s">
        <v>134</v>
      </c>
      <c r="C180" t="s">
        <v>121</v>
      </c>
      <c r="D180" t="s">
        <v>122</v>
      </c>
      <c r="E180" t="s">
        <v>136</v>
      </c>
      <c r="F180" t="s">
        <v>135</v>
      </c>
      <c r="G180" t="s">
        <v>10</v>
      </c>
      <c r="H180">
        <v>2.5</v>
      </c>
      <c r="I180">
        <v>0.6</v>
      </c>
      <c r="N180" s="3">
        <f>Table1[[#This Row],[mean]]/Table1[[#This Row],[std_dev]]</f>
        <v>4.166666666666667</v>
      </c>
      <c r="O180">
        <v>19</v>
      </c>
      <c r="W180">
        <v>1E-3</v>
      </c>
      <c r="Z180" t="s">
        <v>124</v>
      </c>
      <c r="AA180" t="s">
        <v>124</v>
      </c>
      <c r="AB180" t="s">
        <v>124</v>
      </c>
      <c r="AC180" t="s">
        <v>11</v>
      </c>
      <c r="AD180" t="s">
        <v>124</v>
      </c>
    </row>
    <row r="181" spans="1:30" x14ac:dyDescent="0.25">
      <c r="A181">
        <v>26</v>
      </c>
      <c r="B181" s="25" t="s">
        <v>134</v>
      </c>
      <c r="C181" t="s">
        <v>127</v>
      </c>
      <c r="D181" t="s">
        <v>18</v>
      </c>
      <c r="E181" t="s">
        <v>136</v>
      </c>
      <c r="F181" t="s">
        <v>135</v>
      </c>
      <c r="G181" t="s">
        <v>10</v>
      </c>
      <c r="H181">
        <v>1.7</v>
      </c>
      <c r="I181">
        <v>0.8</v>
      </c>
      <c r="N181" s="3">
        <f>Table1[[#This Row],[mean]]/Table1[[#This Row],[std_dev]]</f>
        <v>2.125</v>
      </c>
      <c r="O181">
        <v>21</v>
      </c>
      <c r="W181">
        <v>1E-3</v>
      </c>
      <c r="Z181" t="s">
        <v>124</v>
      </c>
      <c r="AA181" t="s">
        <v>124</v>
      </c>
      <c r="AB181" t="s">
        <v>124</v>
      </c>
      <c r="AC181" t="s">
        <v>11</v>
      </c>
      <c r="AD181" t="s">
        <v>124</v>
      </c>
    </row>
    <row r="182" spans="1:30" x14ac:dyDescent="0.25">
      <c r="A182">
        <v>26</v>
      </c>
      <c r="B182" s="25" t="s">
        <v>134</v>
      </c>
      <c r="C182" t="s">
        <v>121</v>
      </c>
      <c r="D182" t="s">
        <v>122</v>
      </c>
      <c r="E182" t="s">
        <v>39</v>
      </c>
      <c r="F182" t="s">
        <v>137</v>
      </c>
      <c r="G182" t="s">
        <v>26</v>
      </c>
      <c r="H182">
        <v>96.3</v>
      </c>
      <c r="I182">
        <v>24</v>
      </c>
      <c r="N182" s="3">
        <f>Table1[[#This Row],[mean]]/Table1[[#This Row],[std_dev]]</f>
        <v>4.0125000000000002</v>
      </c>
      <c r="O182">
        <v>19</v>
      </c>
      <c r="Z182" t="s">
        <v>124</v>
      </c>
      <c r="AA182" t="s">
        <v>124</v>
      </c>
      <c r="AB182" t="s">
        <v>124</v>
      </c>
      <c r="AC182" t="s">
        <v>11</v>
      </c>
      <c r="AD182" t="s">
        <v>124</v>
      </c>
    </row>
    <row r="183" spans="1:30" x14ac:dyDescent="0.25">
      <c r="A183">
        <v>26</v>
      </c>
      <c r="B183" s="25" t="s">
        <v>134</v>
      </c>
      <c r="C183" t="s">
        <v>127</v>
      </c>
      <c r="D183" t="s">
        <v>18</v>
      </c>
      <c r="E183" t="s">
        <v>39</v>
      </c>
      <c r="F183" t="s">
        <v>137</v>
      </c>
      <c r="G183" t="s">
        <v>26</v>
      </c>
      <c r="H183">
        <v>58.8</v>
      </c>
      <c r="I183">
        <v>12.1</v>
      </c>
      <c r="N183" s="3">
        <f>Table1[[#This Row],[mean]]/Table1[[#This Row],[std_dev]]</f>
        <v>4.8595041322314048</v>
      </c>
      <c r="O183">
        <v>21</v>
      </c>
      <c r="Z183" t="s">
        <v>124</v>
      </c>
      <c r="AA183" t="s">
        <v>124</v>
      </c>
      <c r="AB183" t="s">
        <v>124</v>
      </c>
      <c r="AC183" t="s">
        <v>11</v>
      </c>
      <c r="AD183" t="s">
        <v>124</v>
      </c>
    </row>
    <row r="184" spans="1:30" x14ac:dyDescent="0.25">
      <c r="A184">
        <v>27</v>
      </c>
      <c r="B184" s="25" t="s">
        <v>138</v>
      </c>
      <c r="C184" s="19" t="s">
        <v>7</v>
      </c>
      <c r="D184" s="19" t="s">
        <v>7</v>
      </c>
      <c r="E184" t="s">
        <v>139</v>
      </c>
      <c r="F184" t="s">
        <v>140</v>
      </c>
      <c r="G184" t="s">
        <v>10</v>
      </c>
      <c r="N184" s="3" t="e">
        <f>Table1[[#This Row],[mean]]/Table1[[#This Row],[std_dev]]</f>
        <v>#DIV/0!</v>
      </c>
      <c r="O184">
        <v>15</v>
      </c>
      <c r="P184">
        <v>9</v>
      </c>
      <c r="Z184">
        <v>28</v>
      </c>
      <c r="AA184" t="s">
        <v>124</v>
      </c>
      <c r="AB184" t="s">
        <v>141</v>
      </c>
      <c r="AC184" t="s">
        <v>11</v>
      </c>
      <c r="AD184" t="s">
        <v>124</v>
      </c>
    </row>
    <row r="185" spans="1:30" x14ac:dyDescent="0.25">
      <c r="A185">
        <v>27</v>
      </c>
      <c r="B185" s="25" t="s">
        <v>138</v>
      </c>
      <c r="C185" s="19" t="s">
        <v>142</v>
      </c>
      <c r="D185" s="19" t="s">
        <v>142</v>
      </c>
      <c r="E185" t="s">
        <v>139</v>
      </c>
      <c r="F185" t="s">
        <v>140</v>
      </c>
      <c r="G185" t="s">
        <v>10</v>
      </c>
      <c r="N185" s="3" t="e">
        <f>Table1[[#This Row],[mean]]/Table1[[#This Row],[std_dev]]</f>
        <v>#DIV/0!</v>
      </c>
      <c r="O185">
        <v>15</v>
      </c>
      <c r="P185">
        <v>1</v>
      </c>
      <c r="Z185">
        <v>28</v>
      </c>
      <c r="AA185" t="s">
        <v>124</v>
      </c>
      <c r="AB185" t="s">
        <v>141</v>
      </c>
      <c r="AC185" t="s">
        <v>11</v>
      </c>
      <c r="AD185" t="s">
        <v>124</v>
      </c>
    </row>
    <row r="186" spans="1:30" x14ac:dyDescent="0.25">
      <c r="A186">
        <v>27</v>
      </c>
      <c r="B186" s="25" t="s">
        <v>138</v>
      </c>
      <c r="C186" s="19" t="s">
        <v>143</v>
      </c>
      <c r="D186" s="19" t="s">
        <v>143</v>
      </c>
      <c r="E186" t="s">
        <v>139</v>
      </c>
      <c r="F186" t="s">
        <v>140</v>
      </c>
      <c r="G186" t="s">
        <v>10</v>
      </c>
      <c r="N186" s="3" t="e">
        <f>Table1[[#This Row],[mean]]/Table1[[#This Row],[std_dev]]</f>
        <v>#DIV/0!</v>
      </c>
      <c r="O186">
        <v>15</v>
      </c>
      <c r="P186">
        <v>10</v>
      </c>
      <c r="Z186">
        <v>28</v>
      </c>
      <c r="AA186" t="s">
        <v>124</v>
      </c>
      <c r="AB186" t="s">
        <v>141</v>
      </c>
      <c r="AC186" t="s">
        <v>11</v>
      </c>
      <c r="AD186" t="s">
        <v>124</v>
      </c>
    </row>
    <row r="187" spans="1:30" x14ac:dyDescent="0.25">
      <c r="A187">
        <v>27</v>
      </c>
      <c r="B187" s="25" t="s">
        <v>138</v>
      </c>
      <c r="C187" s="19" t="s">
        <v>7</v>
      </c>
      <c r="D187" s="19" t="s">
        <v>7</v>
      </c>
      <c r="E187" t="s">
        <v>139</v>
      </c>
      <c r="F187" t="s">
        <v>144</v>
      </c>
      <c r="G187" t="s">
        <v>26</v>
      </c>
      <c r="N187" s="3" t="e">
        <f>Table1[[#This Row],[mean]]/Table1[[#This Row],[std_dev]]</f>
        <v>#DIV/0!</v>
      </c>
      <c r="O187">
        <v>15</v>
      </c>
      <c r="P187">
        <v>12</v>
      </c>
      <c r="Z187">
        <v>28</v>
      </c>
      <c r="AA187" t="s">
        <v>124</v>
      </c>
      <c r="AB187" t="s">
        <v>141</v>
      </c>
      <c r="AC187" t="s">
        <v>11</v>
      </c>
      <c r="AD187" t="s">
        <v>124</v>
      </c>
    </row>
    <row r="188" spans="1:30" x14ac:dyDescent="0.25">
      <c r="A188">
        <v>27</v>
      </c>
      <c r="B188" s="25" t="s">
        <v>138</v>
      </c>
      <c r="C188" s="19" t="s">
        <v>142</v>
      </c>
      <c r="D188" s="19" t="s">
        <v>142</v>
      </c>
      <c r="E188" t="s">
        <v>139</v>
      </c>
      <c r="F188" t="s">
        <v>144</v>
      </c>
      <c r="G188" t="s">
        <v>26</v>
      </c>
      <c r="N188" s="3" t="e">
        <f>Table1[[#This Row],[mean]]/Table1[[#This Row],[std_dev]]</f>
        <v>#DIV/0!</v>
      </c>
      <c r="O188">
        <v>15</v>
      </c>
      <c r="P188">
        <v>-3</v>
      </c>
      <c r="Z188">
        <v>28</v>
      </c>
      <c r="AA188" t="s">
        <v>124</v>
      </c>
      <c r="AB188" t="s">
        <v>141</v>
      </c>
      <c r="AC188" t="s">
        <v>11</v>
      </c>
      <c r="AD188" t="s">
        <v>124</v>
      </c>
    </row>
    <row r="189" spans="1:30" x14ac:dyDescent="0.25">
      <c r="A189">
        <v>27</v>
      </c>
      <c r="B189" s="25" t="s">
        <v>138</v>
      </c>
      <c r="C189" s="19" t="s">
        <v>143</v>
      </c>
      <c r="D189" s="19" t="s">
        <v>143</v>
      </c>
      <c r="E189" t="s">
        <v>139</v>
      </c>
      <c r="F189" t="s">
        <v>144</v>
      </c>
      <c r="G189" t="s">
        <v>26</v>
      </c>
      <c r="N189" s="3" t="e">
        <f>Table1[[#This Row],[mean]]/Table1[[#This Row],[std_dev]]</f>
        <v>#DIV/0!</v>
      </c>
      <c r="O189">
        <v>15</v>
      </c>
      <c r="P189">
        <v>12</v>
      </c>
      <c r="Z189">
        <v>28</v>
      </c>
      <c r="AA189" t="s">
        <v>124</v>
      </c>
      <c r="AB189" t="s">
        <v>141</v>
      </c>
      <c r="AC189" t="s">
        <v>11</v>
      </c>
      <c r="AD189" t="s">
        <v>124</v>
      </c>
    </row>
    <row r="190" spans="1:30" x14ac:dyDescent="0.25">
      <c r="A190">
        <v>27</v>
      </c>
      <c r="B190" s="25" t="s">
        <v>138</v>
      </c>
      <c r="C190" s="19" t="s">
        <v>7</v>
      </c>
      <c r="D190" s="19" t="s">
        <v>7</v>
      </c>
      <c r="E190" t="s">
        <v>145</v>
      </c>
      <c r="F190" t="s">
        <v>140</v>
      </c>
      <c r="G190" t="s">
        <v>10</v>
      </c>
      <c r="N190" s="3" t="e">
        <f>Table1[[#This Row],[mean]]/Table1[[#This Row],[std_dev]]</f>
        <v>#DIV/0!</v>
      </c>
      <c r="O190">
        <v>15</v>
      </c>
      <c r="P190">
        <v>10.5</v>
      </c>
      <c r="Z190">
        <v>28</v>
      </c>
      <c r="AA190" t="s">
        <v>124</v>
      </c>
      <c r="AB190" t="s">
        <v>141</v>
      </c>
      <c r="AC190" t="s">
        <v>11</v>
      </c>
      <c r="AD190" t="s">
        <v>124</v>
      </c>
    </row>
    <row r="191" spans="1:30" x14ac:dyDescent="0.25">
      <c r="A191">
        <v>27</v>
      </c>
      <c r="B191" s="25" t="s">
        <v>138</v>
      </c>
      <c r="C191" s="19" t="s">
        <v>142</v>
      </c>
      <c r="D191" s="19" t="s">
        <v>142</v>
      </c>
      <c r="E191" t="s">
        <v>145</v>
      </c>
      <c r="F191" t="s">
        <v>140</v>
      </c>
      <c r="G191" t="s">
        <v>10</v>
      </c>
      <c r="N191" s="3" t="e">
        <f>Table1[[#This Row],[mean]]/Table1[[#This Row],[std_dev]]</f>
        <v>#DIV/0!</v>
      </c>
      <c r="O191">
        <v>15</v>
      </c>
      <c r="P191">
        <v>7</v>
      </c>
      <c r="Z191">
        <v>28</v>
      </c>
      <c r="AA191" t="s">
        <v>124</v>
      </c>
      <c r="AB191" t="s">
        <v>141</v>
      </c>
      <c r="AC191" t="s">
        <v>11</v>
      </c>
      <c r="AD191" t="s">
        <v>124</v>
      </c>
    </row>
    <row r="192" spans="1:30" x14ac:dyDescent="0.25">
      <c r="A192">
        <v>27</v>
      </c>
      <c r="B192" s="25" t="s">
        <v>138</v>
      </c>
      <c r="C192" s="19" t="s">
        <v>143</v>
      </c>
      <c r="D192" s="19" t="s">
        <v>143</v>
      </c>
      <c r="E192" t="s">
        <v>145</v>
      </c>
      <c r="F192" t="s">
        <v>140</v>
      </c>
      <c r="G192" t="s">
        <v>10</v>
      </c>
      <c r="N192" s="3" t="e">
        <f>Table1[[#This Row],[mean]]/Table1[[#This Row],[std_dev]]</f>
        <v>#DIV/0!</v>
      </c>
      <c r="O192">
        <v>15</v>
      </c>
      <c r="P192">
        <v>12</v>
      </c>
      <c r="Z192">
        <v>28</v>
      </c>
      <c r="AA192" t="s">
        <v>124</v>
      </c>
      <c r="AB192" t="s">
        <v>141</v>
      </c>
      <c r="AC192" t="s">
        <v>11</v>
      </c>
      <c r="AD192" t="s">
        <v>124</v>
      </c>
    </row>
    <row r="193" spans="1:30" x14ac:dyDescent="0.25">
      <c r="A193">
        <v>27</v>
      </c>
      <c r="B193" s="25" t="s">
        <v>138</v>
      </c>
      <c r="C193" s="19" t="s">
        <v>7</v>
      </c>
      <c r="D193" s="19" t="s">
        <v>7</v>
      </c>
      <c r="E193" t="s">
        <v>145</v>
      </c>
      <c r="F193" t="s">
        <v>144</v>
      </c>
      <c r="G193" t="s">
        <v>26</v>
      </c>
      <c r="N193" s="3" t="e">
        <f>Table1[[#This Row],[mean]]/Table1[[#This Row],[std_dev]]</f>
        <v>#DIV/0!</v>
      </c>
      <c r="O193">
        <v>15</v>
      </c>
      <c r="P193">
        <v>7.5</v>
      </c>
      <c r="Z193">
        <v>28</v>
      </c>
      <c r="AA193" t="s">
        <v>124</v>
      </c>
      <c r="AB193" t="s">
        <v>141</v>
      </c>
      <c r="AC193" t="s">
        <v>11</v>
      </c>
      <c r="AD193" t="s">
        <v>124</v>
      </c>
    </row>
    <row r="194" spans="1:30" x14ac:dyDescent="0.25">
      <c r="A194">
        <v>27</v>
      </c>
      <c r="B194" s="25" t="s">
        <v>138</v>
      </c>
      <c r="C194" s="19" t="s">
        <v>142</v>
      </c>
      <c r="D194" s="19" t="s">
        <v>142</v>
      </c>
      <c r="E194" t="s">
        <v>145</v>
      </c>
      <c r="F194" t="s">
        <v>144</v>
      </c>
      <c r="G194" t="s">
        <v>26</v>
      </c>
      <c r="N194" s="3" t="e">
        <f>Table1[[#This Row],[mean]]/Table1[[#This Row],[std_dev]]</f>
        <v>#DIV/0!</v>
      </c>
      <c r="O194">
        <v>15</v>
      </c>
      <c r="P194">
        <v>6</v>
      </c>
      <c r="Z194">
        <v>28</v>
      </c>
      <c r="AA194" t="s">
        <v>124</v>
      </c>
      <c r="AB194" t="s">
        <v>141</v>
      </c>
      <c r="AC194" t="s">
        <v>11</v>
      </c>
      <c r="AD194" t="s">
        <v>124</v>
      </c>
    </row>
    <row r="195" spans="1:30" x14ac:dyDescent="0.25">
      <c r="A195">
        <v>27</v>
      </c>
      <c r="B195" s="25" t="s">
        <v>138</v>
      </c>
      <c r="C195" s="19" t="s">
        <v>143</v>
      </c>
      <c r="D195" s="19" t="s">
        <v>143</v>
      </c>
      <c r="E195" t="s">
        <v>145</v>
      </c>
      <c r="F195" t="s">
        <v>144</v>
      </c>
      <c r="G195" t="s">
        <v>26</v>
      </c>
      <c r="N195" s="3" t="e">
        <f>Table1[[#This Row],[mean]]/Table1[[#This Row],[std_dev]]</f>
        <v>#DIV/0!</v>
      </c>
      <c r="O195">
        <v>15</v>
      </c>
      <c r="P195">
        <v>11.5</v>
      </c>
      <c r="Z195">
        <v>28</v>
      </c>
      <c r="AA195" t="s">
        <v>124</v>
      </c>
      <c r="AB195" t="s">
        <v>141</v>
      </c>
      <c r="AC195" t="s">
        <v>11</v>
      </c>
      <c r="AD195" t="s">
        <v>124</v>
      </c>
    </row>
    <row r="196" spans="1:30" x14ac:dyDescent="0.25">
      <c r="A196">
        <v>27</v>
      </c>
      <c r="B196" s="25" t="s">
        <v>138</v>
      </c>
      <c r="C196" s="19" t="s">
        <v>7</v>
      </c>
      <c r="D196" s="19" t="s">
        <v>7</v>
      </c>
      <c r="E196" t="s">
        <v>146</v>
      </c>
      <c r="F196" t="s">
        <v>140</v>
      </c>
      <c r="G196" t="s">
        <v>10</v>
      </c>
      <c r="N196" s="3" t="e">
        <f>Table1[[#This Row],[mean]]/Table1[[#This Row],[std_dev]]</f>
        <v>#DIV/0!</v>
      </c>
      <c r="O196">
        <v>15</v>
      </c>
      <c r="P196">
        <v>0</v>
      </c>
      <c r="Z196">
        <v>28</v>
      </c>
      <c r="AA196" t="s">
        <v>124</v>
      </c>
      <c r="AB196" t="s">
        <v>141</v>
      </c>
      <c r="AC196" t="s">
        <v>11</v>
      </c>
      <c r="AD196" t="s">
        <v>124</v>
      </c>
    </row>
    <row r="197" spans="1:30" x14ac:dyDescent="0.25">
      <c r="A197">
        <v>27</v>
      </c>
      <c r="B197" s="25" t="s">
        <v>138</v>
      </c>
      <c r="C197" s="19" t="s">
        <v>142</v>
      </c>
      <c r="D197" s="19" t="s">
        <v>142</v>
      </c>
      <c r="E197" t="s">
        <v>146</v>
      </c>
      <c r="F197" t="s">
        <v>140</v>
      </c>
      <c r="G197" t="s">
        <v>10</v>
      </c>
      <c r="N197" s="3" t="e">
        <f>Table1[[#This Row],[mean]]/Table1[[#This Row],[std_dev]]</f>
        <v>#DIV/0!</v>
      </c>
      <c r="O197">
        <v>15</v>
      </c>
      <c r="P197">
        <v>-2</v>
      </c>
      <c r="Z197">
        <v>28</v>
      </c>
      <c r="AA197" t="s">
        <v>124</v>
      </c>
      <c r="AB197" t="s">
        <v>141</v>
      </c>
      <c r="AC197" t="s">
        <v>11</v>
      </c>
      <c r="AD197" t="s">
        <v>124</v>
      </c>
    </row>
    <row r="198" spans="1:30" x14ac:dyDescent="0.25">
      <c r="A198">
        <v>27</v>
      </c>
      <c r="B198" s="25" t="s">
        <v>138</v>
      </c>
      <c r="C198" s="19" t="s">
        <v>143</v>
      </c>
      <c r="D198" s="19" t="s">
        <v>143</v>
      </c>
      <c r="E198" t="s">
        <v>146</v>
      </c>
      <c r="F198" t="s">
        <v>140</v>
      </c>
      <c r="G198" t="s">
        <v>10</v>
      </c>
      <c r="N198" s="3" t="e">
        <f>Table1[[#This Row],[mean]]/Table1[[#This Row],[std_dev]]</f>
        <v>#DIV/0!</v>
      </c>
      <c r="O198">
        <v>15</v>
      </c>
      <c r="P198">
        <v>-7</v>
      </c>
      <c r="Z198">
        <v>28</v>
      </c>
      <c r="AA198" t="s">
        <v>124</v>
      </c>
      <c r="AB198" t="s">
        <v>141</v>
      </c>
      <c r="AC198" t="s">
        <v>11</v>
      </c>
      <c r="AD198" t="s">
        <v>124</v>
      </c>
    </row>
    <row r="199" spans="1:30" x14ac:dyDescent="0.25">
      <c r="A199">
        <v>27</v>
      </c>
      <c r="B199" s="25" t="s">
        <v>138</v>
      </c>
      <c r="C199" s="19" t="s">
        <v>7</v>
      </c>
      <c r="D199" s="19" t="s">
        <v>7</v>
      </c>
      <c r="E199" t="s">
        <v>146</v>
      </c>
      <c r="F199" t="s">
        <v>144</v>
      </c>
      <c r="G199" t="s">
        <v>26</v>
      </c>
      <c r="N199" s="3" t="e">
        <f>Table1[[#This Row],[mean]]/Table1[[#This Row],[std_dev]]</f>
        <v>#DIV/0!</v>
      </c>
      <c r="O199">
        <v>15</v>
      </c>
      <c r="P199">
        <v>-0.5</v>
      </c>
      <c r="Z199">
        <v>28</v>
      </c>
      <c r="AA199" t="s">
        <v>124</v>
      </c>
      <c r="AB199" t="s">
        <v>141</v>
      </c>
      <c r="AC199" t="s">
        <v>11</v>
      </c>
      <c r="AD199" t="s">
        <v>124</v>
      </c>
    </row>
    <row r="200" spans="1:30" x14ac:dyDescent="0.25">
      <c r="A200">
        <v>27</v>
      </c>
      <c r="B200" s="25" t="s">
        <v>138</v>
      </c>
      <c r="C200" s="19" t="s">
        <v>142</v>
      </c>
      <c r="D200" s="19" t="s">
        <v>142</v>
      </c>
      <c r="E200" t="s">
        <v>146</v>
      </c>
      <c r="F200" t="s">
        <v>144</v>
      </c>
      <c r="G200" t="s">
        <v>26</v>
      </c>
      <c r="N200" s="3" t="e">
        <f>Table1[[#This Row],[mean]]/Table1[[#This Row],[std_dev]]</f>
        <v>#DIV/0!</v>
      </c>
      <c r="O200">
        <v>15</v>
      </c>
      <c r="P200">
        <v>-1</v>
      </c>
      <c r="Z200">
        <v>28</v>
      </c>
      <c r="AA200" t="s">
        <v>124</v>
      </c>
      <c r="AB200" t="s">
        <v>141</v>
      </c>
      <c r="AC200" t="s">
        <v>11</v>
      </c>
      <c r="AD200" t="s">
        <v>124</v>
      </c>
    </row>
    <row r="201" spans="1:30" x14ac:dyDescent="0.25">
      <c r="A201">
        <v>27</v>
      </c>
      <c r="B201" s="25" t="s">
        <v>138</v>
      </c>
      <c r="C201" s="19" t="s">
        <v>143</v>
      </c>
      <c r="D201" s="19" t="s">
        <v>143</v>
      </c>
      <c r="E201" t="s">
        <v>146</v>
      </c>
      <c r="F201" t="s">
        <v>144</v>
      </c>
      <c r="G201" t="s">
        <v>26</v>
      </c>
      <c r="N201" s="3" t="e">
        <f>Table1[[#This Row],[mean]]/Table1[[#This Row],[std_dev]]</f>
        <v>#DIV/0!</v>
      </c>
      <c r="O201">
        <v>15</v>
      </c>
      <c r="P201">
        <v>-2</v>
      </c>
      <c r="Z201">
        <v>28</v>
      </c>
      <c r="AA201" t="s">
        <v>124</v>
      </c>
      <c r="AB201" t="s">
        <v>141</v>
      </c>
      <c r="AC201" t="s">
        <v>11</v>
      </c>
      <c r="AD201" t="s">
        <v>124</v>
      </c>
    </row>
    <row r="202" spans="1:30" x14ac:dyDescent="0.25">
      <c r="A202">
        <v>27</v>
      </c>
      <c r="B202" s="25" t="s">
        <v>138</v>
      </c>
      <c r="C202" s="19" t="s">
        <v>7</v>
      </c>
      <c r="D202" s="19" t="s">
        <v>7</v>
      </c>
      <c r="E202" t="s">
        <v>147</v>
      </c>
      <c r="F202" t="s">
        <v>140</v>
      </c>
      <c r="G202" t="s">
        <v>10</v>
      </c>
      <c r="N202" s="3" t="e">
        <f>Table1[[#This Row],[mean]]/Table1[[#This Row],[std_dev]]</f>
        <v>#DIV/0!</v>
      </c>
      <c r="O202">
        <v>15</v>
      </c>
      <c r="P202">
        <v>10</v>
      </c>
      <c r="Z202">
        <v>28</v>
      </c>
      <c r="AA202" t="s">
        <v>124</v>
      </c>
      <c r="AB202" t="s">
        <v>141</v>
      </c>
      <c r="AC202" t="s">
        <v>11</v>
      </c>
      <c r="AD202" t="s">
        <v>124</v>
      </c>
    </row>
    <row r="203" spans="1:30" x14ac:dyDescent="0.25">
      <c r="A203">
        <v>27</v>
      </c>
      <c r="B203" s="25" t="s">
        <v>138</v>
      </c>
      <c r="C203" s="19" t="s">
        <v>142</v>
      </c>
      <c r="D203" s="19" t="s">
        <v>142</v>
      </c>
      <c r="E203" t="s">
        <v>147</v>
      </c>
      <c r="F203" t="s">
        <v>140</v>
      </c>
      <c r="G203" t="s">
        <v>10</v>
      </c>
      <c r="N203" s="3" t="e">
        <f>Table1[[#This Row],[mean]]/Table1[[#This Row],[std_dev]]</f>
        <v>#DIV/0!</v>
      </c>
      <c r="O203">
        <v>15</v>
      </c>
      <c r="P203">
        <v>1</v>
      </c>
      <c r="Z203">
        <v>28</v>
      </c>
      <c r="AA203" t="s">
        <v>124</v>
      </c>
      <c r="AB203" t="s">
        <v>141</v>
      </c>
      <c r="AC203" t="s">
        <v>11</v>
      </c>
      <c r="AD203" t="s">
        <v>124</v>
      </c>
    </row>
    <row r="204" spans="1:30" x14ac:dyDescent="0.25">
      <c r="A204">
        <v>27</v>
      </c>
      <c r="B204" s="25" t="s">
        <v>138</v>
      </c>
      <c r="C204" s="19" t="s">
        <v>143</v>
      </c>
      <c r="D204" s="19" t="s">
        <v>143</v>
      </c>
      <c r="E204" t="s">
        <v>147</v>
      </c>
      <c r="F204" t="s">
        <v>140</v>
      </c>
      <c r="G204" t="s">
        <v>10</v>
      </c>
      <c r="N204" s="3" t="e">
        <f>Table1[[#This Row],[mean]]/Table1[[#This Row],[std_dev]]</f>
        <v>#DIV/0!</v>
      </c>
      <c r="O204">
        <v>15</v>
      </c>
      <c r="P204">
        <v>11</v>
      </c>
      <c r="Z204">
        <v>28</v>
      </c>
      <c r="AA204" t="s">
        <v>124</v>
      </c>
      <c r="AB204" t="s">
        <v>141</v>
      </c>
      <c r="AC204" t="s">
        <v>11</v>
      </c>
      <c r="AD204" t="s">
        <v>124</v>
      </c>
    </row>
    <row r="205" spans="1:30" x14ac:dyDescent="0.25">
      <c r="A205">
        <v>27</v>
      </c>
      <c r="B205" s="25" t="s">
        <v>138</v>
      </c>
      <c r="C205" s="19" t="s">
        <v>7</v>
      </c>
      <c r="D205" s="19" t="s">
        <v>7</v>
      </c>
      <c r="E205" t="s">
        <v>147</v>
      </c>
      <c r="F205" t="s">
        <v>144</v>
      </c>
      <c r="G205" t="s">
        <v>26</v>
      </c>
      <c r="N205" s="3" t="e">
        <f>Table1[[#This Row],[mean]]/Table1[[#This Row],[std_dev]]</f>
        <v>#DIV/0!</v>
      </c>
      <c r="O205">
        <v>15</v>
      </c>
      <c r="P205">
        <v>9</v>
      </c>
      <c r="Z205">
        <v>28</v>
      </c>
      <c r="AA205" t="s">
        <v>124</v>
      </c>
      <c r="AB205" t="s">
        <v>141</v>
      </c>
      <c r="AC205" t="s">
        <v>11</v>
      </c>
      <c r="AD205" t="s">
        <v>124</v>
      </c>
    </row>
    <row r="206" spans="1:30" x14ac:dyDescent="0.25">
      <c r="A206">
        <v>27</v>
      </c>
      <c r="B206" s="25" t="s">
        <v>138</v>
      </c>
      <c r="C206" s="19" t="s">
        <v>142</v>
      </c>
      <c r="D206" s="19" t="s">
        <v>142</v>
      </c>
      <c r="E206" t="s">
        <v>147</v>
      </c>
      <c r="F206" t="s">
        <v>144</v>
      </c>
      <c r="G206" t="s">
        <v>26</v>
      </c>
      <c r="N206" s="3" t="e">
        <f>Table1[[#This Row],[mean]]/Table1[[#This Row],[std_dev]]</f>
        <v>#DIV/0!</v>
      </c>
      <c r="O206">
        <v>15</v>
      </c>
      <c r="P206">
        <v>4</v>
      </c>
      <c r="Z206">
        <v>28</v>
      </c>
      <c r="AA206" t="s">
        <v>124</v>
      </c>
      <c r="AB206" t="s">
        <v>141</v>
      </c>
      <c r="AC206" t="s">
        <v>11</v>
      </c>
      <c r="AD206" t="s">
        <v>124</v>
      </c>
    </row>
    <row r="207" spans="1:30" x14ac:dyDescent="0.25">
      <c r="A207">
        <v>27</v>
      </c>
      <c r="B207" s="25" t="s">
        <v>138</v>
      </c>
      <c r="C207" s="19" t="s">
        <v>143</v>
      </c>
      <c r="D207" s="19" t="s">
        <v>143</v>
      </c>
      <c r="E207" t="s">
        <v>147</v>
      </c>
      <c r="F207" t="s">
        <v>144</v>
      </c>
      <c r="G207" t="s">
        <v>26</v>
      </c>
      <c r="N207" s="3" t="e">
        <f>Table1[[#This Row],[mean]]/Table1[[#This Row],[std_dev]]</f>
        <v>#DIV/0!</v>
      </c>
      <c r="O207">
        <v>15</v>
      </c>
      <c r="P207">
        <v>12</v>
      </c>
      <c r="Z207">
        <v>28</v>
      </c>
      <c r="AA207" t="s">
        <v>124</v>
      </c>
      <c r="AB207" t="s">
        <v>141</v>
      </c>
      <c r="AC207" t="s">
        <v>11</v>
      </c>
      <c r="AD207" t="s">
        <v>124</v>
      </c>
    </row>
    <row r="208" spans="1:30" x14ac:dyDescent="0.25">
      <c r="A208">
        <v>27</v>
      </c>
      <c r="B208" s="25" t="s">
        <v>138</v>
      </c>
      <c r="C208" s="19" t="s">
        <v>7</v>
      </c>
      <c r="D208" s="19" t="s">
        <v>7</v>
      </c>
      <c r="E208" t="s">
        <v>148</v>
      </c>
      <c r="F208" t="s">
        <v>140</v>
      </c>
      <c r="G208" t="s">
        <v>10</v>
      </c>
      <c r="N208" s="3" t="e">
        <f>Table1[[#This Row],[mean]]/Table1[[#This Row],[std_dev]]</f>
        <v>#DIV/0!</v>
      </c>
      <c r="O208">
        <v>15</v>
      </c>
      <c r="P208">
        <v>10</v>
      </c>
      <c r="Z208">
        <v>28</v>
      </c>
      <c r="AA208" t="s">
        <v>124</v>
      </c>
      <c r="AB208" t="s">
        <v>141</v>
      </c>
      <c r="AC208" t="s">
        <v>11</v>
      </c>
      <c r="AD208" t="s">
        <v>124</v>
      </c>
    </row>
    <row r="209" spans="1:30" x14ac:dyDescent="0.25">
      <c r="A209">
        <v>27</v>
      </c>
      <c r="B209" s="25" t="s">
        <v>138</v>
      </c>
      <c r="C209" s="19" t="s">
        <v>142</v>
      </c>
      <c r="D209" s="19" t="s">
        <v>142</v>
      </c>
      <c r="E209" t="s">
        <v>148</v>
      </c>
      <c r="F209" t="s">
        <v>140</v>
      </c>
      <c r="G209" t="s">
        <v>10</v>
      </c>
      <c r="N209" s="3" t="e">
        <f>Table1[[#This Row],[mean]]/Table1[[#This Row],[std_dev]]</f>
        <v>#DIV/0!</v>
      </c>
      <c r="O209">
        <v>15</v>
      </c>
      <c r="P209">
        <v>0</v>
      </c>
      <c r="Z209">
        <v>28</v>
      </c>
      <c r="AA209" t="s">
        <v>124</v>
      </c>
      <c r="AB209" t="s">
        <v>141</v>
      </c>
      <c r="AC209" t="s">
        <v>11</v>
      </c>
      <c r="AD209" t="s">
        <v>124</v>
      </c>
    </row>
    <row r="210" spans="1:30" x14ac:dyDescent="0.25">
      <c r="A210">
        <v>27</v>
      </c>
      <c r="B210" s="25" t="s">
        <v>138</v>
      </c>
      <c r="C210" s="19" t="s">
        <v>143</v>
      </c>
      <c r="D210" s="19" t="s">
        <v>143</v>
      </c>
      <c r="E210" t="s">
        <v>148</v>
      </c>
      <c r="F210" t="s">
        <v>140</v>
      </c>
      <c r="G210" t="s">
        <v>10</v>
      </c>
      <c r="N210" s="3" t="e">
        <f>Table1[[#This Row],[mean]]/Table1[[#This Row],[std_dev]]</f>
        <v>#DIV/0!</v>
      </c>
      <c r="O210">
        <v>15</v>
      </c>
      <c r="P210">
        <v>11</v>
      </c>
      <c r="Z210">
        <v>28</v>
      </c>
      <c r="AA210" t="s">
        <v>124</v>
      </c>
      <c r="AB210" t="s">
        <v>141</v>
      </c>
      <c r="AC210" t="s">
        <v>11</v>
      </c>
      <c r="AD210" t="s">
        <v>124</v>
      </c>
    </row>
    <row r="211" spans="1:30" x14ac:dyDescent="0.25">
      <c r="A211">
        <v>27</v>
      </c>
      <c r="B211" s="25" t="s">
        <v>138</v>
      </c>
      <c r="C211" s="19" t="s">
        <v>7</v>
      </c>
      <c r="D211" s="19" t="s">
        <v>7</v>
      </c>
      <c r="E211" t="s">
        <v>148</v>
      </c>
      <c r="F211" t="s">
        <v>144</v>
      </c>
      <c r="G211" t="s">
        <v>26</v>
      </c>
      <c r="N211" s="3" t="e">
        <f>Table1[[#This Row],[mean]]/Table1[[#This Row],[std_dev]]</f>
        <v>#DIV/0!</v>
      </c>
      <c r="O211">
        <v>15</v>
      </c>
      <c r="P211">
        <v>9</v>
      </c>
      <c r="Z211">
        <v>28</v>
      </c>
      <c r="AA211" t="s">
        <v>124</v>
      </c>
      <c r="AB211" t="s">
        <v>141</v>
      </c>
      <c r="AC211" t="s">
        <v>11</v>
      </c>
      <c r="AD211" t="s">
        <v>124</v>
      </c>
    </row>
    <row r="212" spans="1:30" x14ac:dyDescent="0.25">
      <c r="A212">
        <v>27</v>
      </c>
      <c r="B212" s="25" t="s">
        <v>138</v>
      </c>
      <c r="C212" s="19" t="s">
        <v>142</v>
      </c>
      <c r="D212" s="19" t="s">
        <v>142</v>
      </c>
      <c r="E212" t="s">
        <v>148</v>
      </c>
      <c r="F212" t="s">
        <v>144</v>
      </c>
      <c r="G212" t="s">
        <v>26</v>
      </c>
      <c r="N212" s="3" t="e">
        <f>Table1[[#This Row],[mean]]/Table1[[#This Row],[std_dev]]</f>
        <v>#DIV/0!</v>
      </c>
      <c r="O212">
        <v>15</v>
      </c>
      <c r="P212">
        <v>4</v>
      </c>
      <c r="Z212">
        <v>28</v>
      </c>
      <c r="AA212" t="s">
        <v>124</v>
      </c>
      <c r="AB212" t="s">
        <v>141</v>
      </c>
      <c r="AC212" t="s">
        <v>11</v>
      </c>
      <c r="AD212" t="s">
        <v>124</v>
      </c>
    </row>
    <row r="213" spans="1:30" x14ac:dyDescent="0.25">
      <c r="A213">
        <v>27</v>
      </c>
      <c r="B213" s="25" t="s">
        <v>138</v>
      </c>
      <c r="C213" s="19" t="s">
        <v>143</v>
      </c>
      <c r="D213" s="19" t="s">
        <v>143</v>
      </c>
      <c r="E213" t="s">
        <v>148</v>
      </c>
      <c r="F213" t="s">
        <v>144</v>
      </c>
      <c r="G213" t="s">
        <v>26</v>
      </c>
      <c r="N213" s="3" t="e">
        <f>Table1[[#This Row],[mean]]/Table1[[#This Row],[std_dev]]</f>
        <v>#DIV/0!</v>
      </c>
      <c r="O213">
        <v>15</v>
      </c>
      <c r="P213">
        <v>12</v>
      </c>
      <c r="Z213">
        <v>28</v>
      </c>
      <c r="AA213" t="s">
        <v>124</v>
      </c>
      <c r="AB213" t="s">
        <v>141</v>
      </c>
      <c r="AC213" t="s">
        <v>11</v>
      </c>
      <c r="AD213" t="s">
        <v>124</v>
      </c>
    </row>
    <row r="214" spans="1:30" x14ac:dyDescent="0.25">
      <c r="A214">
        <v>27</v>
      </c>
      <c r="B214" s="25" t="s">
        <v>138</v>
      </c>
      <c r="C214" s="19" t="s">
        <v>7</v>
      </c>
      <c r="D214" s="19" t="s">
        <v>7</v>
      </c>
      <c r="E214" t="s">
        <v>149</v>
      </c>
      <c r="F214" t="s">
        <v>140</v>
      </c>
      <c r="G214" t="s">
        <v>10</v>
      </c>
      <c r="N214" s="3" t="e">
        <f>Table1[[#This Row],[mean]]/Table1[[#This Row],[std_dev]]</f>
        <v>#DIV/0!</v>
      </c>
      <c r="O214">
        <v>15</v>
      </c>
      <c r="P214">
        <v>8</v>
      </c>
      <c r="Z214">
        <v>28</v>
      </c>
      <c r="AA214" t="s">
        <v>124</v>
      </c>
      <c r="AB214" t="s">
        <v>141</v>
      </c>
      <c r="AC214" t="s">
        <v>11</v>
      </c>
      <c r="AD214" t="s">
        <v>124</v>
      </c>
    </row>
    <row r="215" spans="1:30" x14ac:dyDescent="0.25">
      <c r="A215">
        <v>27</v>
      </c>
      <c r="B215" s="25" t="s">
        <v>138</v>
      </c>
      <c r="C215" s="19" t="s">
        <v>142</v>
      </c>
      <c r="D215" s="19" t="s">
        <v>142</v>
      </c>
      <c r="E215" t="s">
        <v>149</v>
      </c>
      <c r="F215" t="s">
        <v>140</v>
      </c>
      <c r="G215" t="s">
        <v>10</v>
      </c>
      <c r="N215" s="3" t="e">
        <f>Table1[[#This Row],[mean]]/Table1[[#This Row],[std_dev]]</f>
        <v>#DIV/0!</v>
      </c>
      <c r="O215">
        <v>15</v>
      </c>
      <c r="P215">
        <v>5</v>
      </c>
      <c r="Z215">
        <v>28</v>
      </c>
      <c r="AA215" t="s">
        <v>124</v>
      </c>
      <c r="AB215" t="s">
        <v>141</v>
      </c>
      <c r="AC215" t="s">
        <v>11</v>
      </c>
      <c r="AD215" t="s">
        <v>124</v>
      </c>
    </row>
    <row r="216" spans="1:30" x14ac:dyDescent="0.25">
      <c r="A216">
        <v>27</v>
      </c>
      <c r="B216" s="25" t="s">
        <v>138</v>
      </c>
      <c r="C216" s="19" t="s">
        <v>143</v>
      </c>
      <c r="D216" s="19" t="s">
        <v>143</v>
      </c>
      <c r="E216" t="s">
        <v>149</v>
      </c>
      <c r="F216" t="s">
        <v>140</v>
      </c>
      <c r="G216" t="s">
        <v>10</v>
      </c>
      <c r="N216" s="3" t="e">
        <f>Table1[[#This Row],[mean]]/Table1[[#This Row],[std_dev]]</f>
        <v>#DIV/0!</v>
      </c>
      <c r="O216">
        <v>15</v>
      </c>
      <c r="P216">
        <v>8</v>
      </c>
      <c r="Z216">
        <v>28</v>
      </c>
      <c r="AA216" t="s">
        <v>124</v>
      </c>
      <c r="AB216" t="s">
        <v>141</v>
      </c>
      <c r="AC216" t="s">
        <v>11</v>
      </c>
      <c r="AD216" t="s">
        <v>124</v>
      </c>
    </row>
    <row r="217" spans="1:30" x14ac:dyDescent="0.25">
      <c r="A217">
        <v>27</v>
      </c>
      <c r="B217" s="25" t="s">
        <v>138</v>
      </c>
      <c r="C217" s="19" t="s">
        <v>7</v>
      </c>
      <c r="D217" s="19" t="s">
        <v>7</v>
      </c>
      <c r="E217" t="s">
        <v>149</v>
      </c>
      <c r="F217" t="s">
        <v>144</v>
      </c>
      <c r="G217" t="s">
        <v>26</v>
      </c>
      <c r="N217" s="3" t="e">
        <f>Table1[[#This Row],[mean]]/Table1[[#This Row],[std_dev]]</f>
        <v>#DIV/0!</v>
      </c>
      <c r="O217">
        <v>15</v>
      </c>
      <c r="P217">
        <v>9</v>
      </c>
      <c r="Z217">
        <v>28</v>
      </c>
      <c r="AA217" t="s">
        <v>124</v>
      </c>
      <c r="AB217" t="s">
        <v>141</v>
      </c>
      <c r="AC217" t="s">
        <v>11</v>
      </c>
      <c r="AD217" t="s">
        <v>124</v>
      </c>
    </row>
    <row r="218" spans="1:30" x14ac:dyDescent="0.25">
      <c r="A218">
        <v>27</v>
      </c>
      <c r="B218" s="25" t="s">
        <v>138</v>
      </c>
      <c r="C218" s="19" t="s">
        <v>142</v>
      </c>
      <c r="D218" s="19" t="s">
        <v>142</v>
      </c>
      <c r="E218" t="s">
        <v>149</v>
      </c>
      <c r="F218" t="s">
        <v>144</v>
      </c>
      <c r="G218" t="s">
        <v>26</v>
      </c>
      <c r="N218" s="3" t="e">
        <f>Table1[[#This Row],[mean]]/Table1[[#This Row],[std_dev]]</f>
        <v>#DIV/0!</v>
      </c>
      <c r="O218">
        <v>15</v>
      </c>
      <c r="P218">
        <v>6</v>
      </c>
      <c r="Z218">
        <v>28</v>
      </c>
      <c r="AA218" t="s">
        <v>124</v>
      </c>
      <c r="AB218" t="s">
        <v>141</v>
      </c>
      <c r="AC218" t="s">
        <v>11</v>
      </c>
      <c r="AD218" t="s">
        <v>124</v>
      </c>
    </row>
    <row r="219" spans="1:30" x14ac:dyDescent="0.25">
      <c r="A219">
        <v>27</v>
      </c>
      <c r="B219" s="25" t="s">
        <v>138</v>
      </c>
      <c r="C219" s="19" t="s">
        <v>143</v>
      </c>
      <c r="D219" s="19" t="s">
        <v>143</v>
      </c>
      <c r="E219" t="s">
        <v>149</v>
      </c>
      <c r="F219" t="s">
        <v>144</v>
      </c>
      <c r="G219" t="s">
        <v>26</v>
      </c>
      <c r="N219" s="3" t="e">
        <f>Table1[[#This Row],[mean]]/Table1[[#This Row],[std_dev]]</f>
        <v>#DIV/0!</v>
      </c>
      <c r="O219">
        <v>15</v>
      </c>
      <c r="P219">
        <v>8</v>
      </c>
      <c r="Z219">
        <v>28</v>
      </c>
      <c r="AA219" t="s">
        <v>124</v>
      </c>
      <c r="AB219" t="s">
        <v>141</v>
      </c>
      <c r="AC219" t="s">
        <v>11</v>
      </c>
      <c r="AD219" t="s">
        <v>124</v>
      </c>
    </row>
    <row r="220" spans="1:30" x14ac:dyDescent="0.25">
      <c r="A220">
        <v>27</v>
      </c>
      <c r="B220" s="25" t="s">
        <v>138</v>
      </c>
      <c r="C220" s="19" t="s">
        <v>7</v>
      </c>
      <c r="D220" s="19" t="s">
        <v>7</v>
      </c>
      <c r="E220" t="s">
        <v>150</v>
      </c>
      <c r="F220" t="s">
        <v>140</v>
      </c>
      <c r="G220" t="s">
        <v>10</v>
      </c>
      <c r="N220" s="3" t="e">
        <f>Table1[[#This Row],[mean]]/Table1[[#This Row],[std_dev]]</f>
        <v>#DIV/0!</v>
      </c>
      <c r="O220">
        <v>15</v>
      </c>
      <c r="P220">
        <v>9</v>
      </c>
      <c r="Z220">
        <v>28</v>
      </c>
      <c r="AA220" t="s">
        <v>124</v>
      </c>
      <c r="AB220" t="s">
        <v>141</v>
      </c>
      <c r="AC220" t="s">
        <v>11</v>
      </c>
      <c r="AD220" t="s">
        <v>124</v>
      </c>
    </row>
    <row r="221" spans="1:30" x14ac:dyDescent="0.25">
      <c r="A221">
        <v>27</v>
      </c>
      <c r="B221" s="25" t="s">
        <v>138</v>
      </c>
      <c r="C221" s="19" t="s">
        <v>142</v>
      </c>
      <c r="D221" s="19" t="s">
        <v>142</v>
      </c>
      <c r="E221" t="s">
        <v>150</v>
      </c>
      <c r="F221" t="s">
        <v>140</v>
      </c>
      <c r="G221" t="s">
        <v>10</v>
      </c>
      <c r="N221" s="3" t="e">
        <f>Table1[[#This Row],[mean]]/Table1[[#This Row],[std_dev]]</f>
        <v>#DIV/0!</v>
      </c>
      <c r="O221">
        <v>15</v>
      </c>
      <c r="P221">
        <v>7</v>
      </c>
      <c r="Z221">
        <v>28</v>
      </c>
      <c r="AA221" t="s">
        <v>124</v>
      </c>
      <c r="AB221" t="s">
        <v>141</v>
      </c>
      <c r="AC221" t="s">
        <v>11</v>
      </c>
      <c r="AD221" t="s">
        <v>124</v>
      </c>
    </row>
    <row r="222" spans="1:30" x14ac:dyDescent="0.25">
      <c r="A222">
        <v>27</v>
      </c>
      <c r="B222" s="25" t="s">
        <v>138</v>
      </c>
      <c r="C222" s="19" t="s">
        <v>143</v>
      </c>
      <c r="D222" s="19" t="s">
        <v>143</v>
      </c>
      <c r="E222" t="s">
        <v>150</v>
      </c>
      <c r="F222" t="s">
        <v>140</v>
      </c>
      <c r="G222" t="s">
        <v>10</v>
      </c>
      <c r="N222" s="3" t="e">
        <f>Table1[[#This Row],[mean]]/Table1[[#This Row],[std_dev]]</f>
        <v>#DIV/0!</v>
      </c>
      <c r="O222">
        <v>15</v>
      </c>
      <c r="P222">
        <v>9</v>
      </c>
      <c r="Z222">
        <v>28</v>
      </c>
      <c r="AA222" t="s">
        <v>124</v>
      </c>
      <c r="AB222" t="s">
        <v>141</v>
      </c>
      <c r="AC222" t="s">
        <v>11</v>
      </c>
      <c r="AD222" t="s">
        <v>124</v>
      </c>
    </row>
    <row r="223" spans="1:30" x14ac:dyDescent="0.25">
      <c r="A223">
        <v>27</v>
      </c>
      <c r="B223" s="25" t="s">
        <v>138</v>
      </c>
      <c r="C223" s="19" t="s">
        <v>7</v>
      </c>
      <c r="D223" s="19" t="s">
        <v>7</v>
      </c>
      <c r="E223" t="s">
        <v>150</v>
      </c>
      <c r="F223" t="s">
        <v>144</v>
      </c>
      <c r="G223" t="s">
        <v>26</v>
      </c>
      <c r="N223" s="3" t="e">
        <f>Table1[[#This Row],[mean]]/Table1[[#This Row],[std_dev]]</f>
        <v>#DIV/0!</v>
      </c>
      <c r="O223">
        <v>15</v>
      </c>
      <c r="P223">
        <v>10</v>
      </c>
      <c r="Z223">
        <v>28</v>
      </c>
      <c r="AA223" t="s">
        <v>124</v>
      </c>
      <c r="AB223" t="s">
        <v>141</v>
      </c>
      <c r="AC223" t="s">
        <v>11</v>
      </c>
      <c r="AD223" t="s">
        <v>124</v>
      </c>
    </row>
    <row r="224" spans="1:30" x14ac:dyDescent="0.25">
      <c r="A224">
        <v>27</v>
      </c>
      <c r="B224" s="25" t="s">
        <v>138</v>
      </c>
      <c r="C224" s="19" t="s">
        <v>142</v>
      </c>
      <c r="D224" s="19" t="s">
        <v>142</v>
      </c>
      <c r="E224" t="s">
        <v>150</v>
      </c>
      <c r="F224" t="s">
        <v>144</v>
      </c>
      <c r="G224" t="s">
        <v>26</v>
      </c>
      <c r="N224" s="3" t="e">
        <f>Table1[[#This Row],[mean]]/Table1[[#This Row],[std_dev]]</f>
        <v>#DIV/0!</v>
      </c>
      <c r="O224">
        <v>15</v>
      </c>
      <c r="P224">
        <v>6</v>
      </c>
      <c r="Z224">
        <v>28</v>
      </c>
      <c r="AA224" t="s">
        <v>124</v>
      </c>
      <c r="AB224" t="s">
        <v>141</v>
      </c>
      <c r="AC224" t="s">
        <v>11</v>
      </c>
      <c r="AD224" t="s">
        <v>124</v>
      </c>
    </row>
    <row r="225" spans="1:30" x14ac:dyDescent="0.25">
      <c r="A225">
        <v>27</v>
      </c>
      <c r="B225" s="25" t="s">
        <v>138</v>
      </c>
      <c r="C225" s="19" t="s">
        <v>143</v>
      </c>
      <c r="D225" s="19" t="s">
        <v>143</v>
      </c>
      <c r="E225" t="s">
        <v>150</v>
      </c>
      <c r="F225" t="s">
        <v>144</v>
      </c>
      <c r="G225" t="s">
        <v>26</v>
      </c>
      <c r="N225" s="3" t="e">
        <f>Table1[[#This Row],[mean]]/Table1[[#This Row],[std_dev]]</f>
        <v>#DIV/0!</v>
      </c>
      <c r="O225">
        <v>15</v>
      </c>
      <c r="P225">
        <v>10</v>
      </c>
      <c r="Z225">
        <v>28</v>
      </c>
      <c r="AA225" t="s">
        <v>124</v>
      </c>
      <c r="AB225" t="s">
        <v>141</v>
      </c>
      <c r="AC225" t="s">
        <v>11</v>
      </c>
      <c r="AD225" t="s">
        <v>124</v>
      </c>
    </row>
    <row r="226" spans="1:30" x14ac:dyDescent="0.25">
      <c r="A226">
        <v>27</v>
      </c>
      <c r="B226" s="25" t="s">
        <v>138</v>
      </c>
      <c r="C226" s="19" t="s">
        <v>7</v>
      </c>
      <c r="D226" s="19" t="s">
        <v>7</v>
      </c>
      <c r="E226" t="s">
        <v>151</v>
      </c>
      <c r="F226" t="s">
        <v>140</v>
      </c>
      <c r="G226" t="s">
        <v>10</v>
      </c>
      <c r="N226" s="3" t="e">
        <f>Table1[[#This Row],[mean]]/Table1[[#This Row],[std_dev]]</f>
        <v>#DIV/0!</v>
      </c>
      <c r="O226">
        <v>15</v>
      </c>
      <c r="P226">
        <v>3</v>
      </c>
      <c r="Z226">
        <v>28</v>
      </c>
      <c r="AA226" t="s">
        <v>124</v>
      </c>
      <c r="AB226" t="s">
        <v>141</v>
      </c>
      <c r="AC226" t="s">
        <v>11</v>
      </c>
      <c r="AD226" t="s">
        <v>124</v>
      </c>
    </row>
    <row r="227" spans="1:30" x14ac:dyDescent="0.25">
      <c r="A227">
        <v>27</v>
      </c>
      <c r="B227" s="25" t="s">
        <v>138</v>
      </c>
      <c r="C227" s="19" t="s">
        <v>142</v>
      </c>
      <c r="D227" s="19" t="s">
        <v>142</v>
      </c>
      <c r="E227" t="s">
        <v>151</v>
      </c>
      <c r="F227" t="s">
        <v>140</v>
      </c>
      <c r="G227" t="s">
        <v>10</v>
      </c>
      <c r="N227" s="3" t="e">
        <f>Table1[[#This Row],[mean]]/Table1[[#This Row],[std_dev]]</f>
        <v>#DIV/0!</v>
      </c>
      <c r="O227">
        <v>15</v>
      </c>
      <c r="P227">
        <v>0</v>
      </c>
      <c r="Z227">
        <v>28</v>
      </c>
      <c r="AA227" t="s">
        <v>124</v>
      </c>
      <c r="AB227" t="s">
        <v>141</v>
      </c>
      <c r="AC227" t="s">
        <v>11</v>
      </c>
      <c r="AD227" t="s">
        <v>124</v>
      </c>
    </row>
    <row r="228" spans="1:30" x14ac:dyDescent="0.25">
      <c r="A228">
        <v>27</v>
      </c>
      <c r="B228" s="25" t="s">
        <v>138</v>
      </c>
      <c r="C228" s="19" t="s">
        <v>143</v>
      </c>
      <c r="D228" s="19" t="s">
        <v>143</v>
      </c>
      <c r="E228" t="s">
        <v>151</v>
      </c>
      <c r="F228" t="s">
        <v>140</v>
      </c>
      <c r="G228" t="s">
        <v>10</v>
      </c>
      <c r="N228" s="3" t="e">
        <f>Table1[[#This Row],[mean]]/Table1[[#This Row],[std_dev]]</f>
        <v>#DIV/0!</v>
      </c>
      <c r="O228">
        <v>15</v>
      </c>
      <c r="P228">
        <v>1</v>
      </c>
      <c r="Z228">
        <v>28</v>
      </c>
      <c r="AA228" t="s">
        <v>124</v>
      </c>
      <c r="AB228" t="s">
        <v>141</v>
      </c>
      <c r="AC228" t="s">
        <v>11</v>
      </c>
      <c r="AD228" t="s">
        <v>124</v>
      </c>
    </row>
    <row r="229" spans="1:30" x14ac:dyDescent="0.25">
      <c r="A229">
        <v>27</v>
      </c>
      <c r="B229" s="25" t="s">
        <v>138</v>
      </c>
      <c r="C229" s="19" t="s">
        <v>7</v>
      </c>
      <c r="D229" s="19" t="s">
        <v>7</v>
      </c>
      <c r="E229" t="s">
        <v>151</v>
      </c>
      <c r="F229" t="s">
        <v>144</v>
      </c>
      <c r="G229" t="s">
        <v>26</v>
      </c>
      <c r="N229" s="3" t="e">
        <f>Table1[[#This Row],[mean]]/Table1[[#This Row],[std_dev]]</f>
        <v>#DIV/0!</v>
      </c>
      <c r="O229">
        <v>15</v>
      </c>
      <c r="P229">
        <v>2</v>
      </c>
      <c r="Z229">
        <v>28</v>
      </c>
      <c r="AA229" t="s">
        <v>124</v>
      </c>
      <c r="AB229" t="s">
        <v>141</v>
      </c>
      <c r="AC229" t="s">
        <v>11</v>
      </c>
      <c r="AD229" t="s">
        <v>124</v>
      </c>
    </row>
    <row r="230" spans="1:30" x14ac:dyDescent="0.25">
      <c r="A230">
        <v>27</v>
      </c>
      <c r="B230" s="25" t="s">
        <v>138</v>
      </c>
      <c r="C230" s="19" t="s">
        <v>142</v>
      </c>
      <c r="D230" s="19" t="s">
        <v>142</v>
      </c>
      <c r="E230" t="s">
        <v>151</v>
      </c>
      <c r="F230" t="s">
        <v>144</v>
      </c>
      <c r="G230" t="s">
        <v>26</v>
      </c>
      <c r="N230" s="3" t="e">
        <f>Table1[[#This Row],[mean]]/Table1[[#This Row],[std_dev]]</f>
        <v>#DIV/0!</v>
      </c>
      <c r="O230">
        <v>15</v>
      </c>
      <c r="P230">
        <v>0</v>
      </c>
      <c r="Z230">
        <v>28</v>
      </c>
      <c r="AA230" t="s">
        <v>124</v>
      </c>
      <c r="AB230" t="s">
        <v>141</v>
      </c>
      <c r="AC230" t="s">
        <v>11</v>
      </c>
      <c r="AD230" t="s">
        <v>124</v>
      </c>
    </row>
    <row r="231" spans="1:30" x14ac:dyDescent="0.25">
      <c r="A231">
        <v>27</v>
      </c>
      <c r="B231" s="25" t="s">
        <v>138</v>
      </c>
      <c r="C231" s="19" t="s">
        <v>143</v>
      </c>
      <c r="D231" s="19" t="s">
        <v>143</v>
      </c>
      <c r="E231" t="s">
        <v>151</v>
      </c>
      <c r="F231" t="s">
        <v>144</v>
      </c>
      <c r="G231" t="s">
        <v>26</v>
      </c>
      <c r="N231" s="3" t="e">
        <f>Table1[[#This Row],[mean]]/Table1[[#This Row],[std_dev]]</f>
        <v>#DIV/0!</v>
      </c>
      <c r="O231">
        <v>15</v>
      </c>
      <c r="P231">
        <v>0</v>
      </c>
      <c r="Z231">
        <v>28</v>
      </c>
      <c r="AA231" t="s">
        <v>124</v>
      </c>
      <c r="AB231" t="s">
        <v>141</v>
      </c>
      <c r="AC231" t="s">
        <v>11</v>
      </c>
      <c r="AD231" t="s">
        <v>124</v>
      </c>
    </row>
    <row r="232" spans="1:30" ht="120" x14ac:dyDescent="0.25">
      <c r="A232" s="15">
        <v>28</v>
      </c>
      <c r="B232" s="25" t="s">
        <v>152</v>
      </c>
      <c r="C232" t="s">
        <v>121</v>
      </c>
      <c r="D232" t="s">
        <v>122</v>
      </c>
      <c r="E232" t="s">
        <v>8</v>
      </c>
      <c r="F232" s="15" t="s">
        <v>153</v>
      </c>
      <c r="G232" t="s">
        <v>10</v>
      </c>
      <c r="H232" s="15">
        <v>15.1</v>
      </c>
      <c r="I232" s="15"/>
      <c r="J232" s="15"/>
      <c r="K232" s="15"/>
      <c r="L232" s="15"/>
      <c r="M232" s="15"/>
      <c r="N232" s="18" t="e">
        <f>Table1[[#This Row],[mean]]/Table1[[#This Row],[std_dev]]</f>
        <v>#DIV/0!</v>
      </c>
      <c r="O232" s="15">
        <v>27</v>
      </c>
      <c r="P232" s="15"/>
      <c r="Q232" s="15"/>
      <c r="R232" s="15"/>
      <c r="S232" s="15"/>
      <c r="T232" s="15"/>
      <c r="U232" s="15"/>
      <c r="V232" s="15"/>
      <c r="W232" s="19" t="s">
        <v>154</v>
      </c>
      <c r="X232" s="15"/>
      <c r="Y232" s="15"/>
      <c r="Z232" s="15" t="s">
        <v>124</v>
      </c>
      <c r="AA232" s="15" t="s">
        <v>124</v>
      </c>
      <c r="AB232" s="15" t="s">
        <v>124</v>
      </c>
      <c r="AC232" s="15" t="s">
        <v>124</v>
      </c>
      <c r="AD232" s="15" t="s">
        <v>124</v>
      </c>
    </row>
    <row r="233" spans="1:30" x14ac:dyDescent="0.25">
      <c r="A233" s="15">
        <v>28</v>
      </c>
      <c r="B233" s="25" t="s">
        <v>152</v>
      </c>
      <c r="C233" t="s">
        <v>13</v>
      </c>
      <c r="D233" t="s">
        <v>14</v>
      </c>
      <c r="E233" t="s">
        <v>8</v>
      </c>
      <c r="F233" s="15" t="s">
        <v>153</v>
      </c>
      <c r="G233" t="s">
        <v>10</v>
      </c>
      <c r="H233">
        <v>16.7</v>
      </c>
      <c r="N233" s="3" t="e">
        <f>Table1[[#This Row],[mean]]/Table1[[#This Row],[std_dev]]</f>
        <v>#DIV/0!</v>
      </c>
      <c r="O233">
        <v>27</v>
      </c>
      <c r="Z233" s="15" t="s">
        <v>124</v>
      </c>
      <c r="AA233" s="15" t="s">
        <v>124</v>
      </c>
      <c r="AB233" s="15" t="s">
        <v>124</v>
      </c>
      <c r="AC233" s="15" t="s">
        <v>124</v>
      </c>
      <c r="AD233" s="15" t="s">
        <v>124</v>
      </c>
    </row>
    <row r="234" spans="1:30" x14ac:dyDescent="0.25">
      <c r="A234" s="15">
        <v>28</v>
      </c>
      <c r="B234" s="25" t="s">
        <v>152</v>
      </c>
      <c r="C234" t="s">
        <v>17</v>
      </c>
      <c r="D234" t="s">
        <v>18</v>
      </c>
      <c r="E234" t="s">
        <v>8</v>
      </c>
      <c r="F234" s="15" t="s">
        <v>153</v>
      </c>
      <c r="G234" t="s">
        <v>10</v>
      </c>
      <c r="H234">
        <v>11.4</v>
      </c>
      <c r="N234" s="3" t="e">
        <f>Table1[[#This Row],[mean]]/Table1[[#This Row],[std_dev]]</f>
        <v>#DIV/0!</v>
      </c>
      <c r="O234">
        <v>27</v>
      </c>
      <c r="Z234" s="15" t="s">
        <v>124</v>
      </c>
      <c r="AA234" s="15" t="s">
        <v>124</v>
      </c>
      <c r="AB234" s="15" t="s">
        <v>124</v>
      </c>
      <c r="AC234" s="15" t="s">
        <v>124</v>
      </c>
      <c r="AD234" s="15" t="s">
        <v>124</v>
      </c>
    </row>
    <row r="235" spans="1:30" x14ac:dyDescent="0.25">
      <c r="A235" s="15">
        <v>29</v>
      </c>
      <c r="B235" s="27" t="s">
        <v>155</v>
      </c>
      <c r="C235" s="15" t="s">
        <v>7</v>
      </c>
      <c r="D235" s="15" t="s">
        <v>7</v>
      </c>
      <c r="E235" s="15" t="s">
        <v>8</v>
      </c>
      <c r="F235" s="15" t="s">
        <v>156</v>
      </c>
      <c r="G235" s="15" t="s">
        <v>10</v>
      </c>
      <c r="H235" s="15">
        <v>15.8</v>
      </c>
      <c r="I235" s="15">
        <v>0.9</v>
      </c>
      <c r="J235" s="15"/>
      <c r="K235" s="15"/>
      <c r="L235" s="15"/>
      <c r="M235" s="15"/>
      <c r="N235" s="18">
        <f>Table1[[#This Row],[mean]]/Table1[[#This Row],[std_dev]]</f>
        <v>17.555555555555557</v>
      </c>
      <c r="O235" s="15">
        <v>50</v>
      </c>
      <c r="P235" s="15"/>
      <c r="Q235" s="15"/>
      <c r="R235" s="15"/>
      <c r="S235" s="15"/>
      <c r="T235" s="15"/>
      <c r="U235" s="15"/>
      <c r="V235" s="15"/>
      <c r="W235" s="15"/>
      <c r="X235" s="15"/>
      <c r="Y235" s="15"/>
      <c r="Z235" s="15" t="s">
        <v>124</v>
      </c>
      <c r="AA235" s="15" t="s">
        <v>124</v>
      </c>
      <c r="AB235" s="15" t="s">
        <v>124</v>
      </c>
      <c r="AC235" s="15" t="s">
        <v>124</v>
      </c>
      <c r="AD235" s="15" t="s">
        <v>124</v>
      </c>
    </row>
    <row r="236" spans="1:30" x14ac:dyDescent="0.25">
      <c r="A236" s="15">
        <v>29</v>
      </c>
      <c r="B236" s="27" t="s">
        <v>155</v>
      </c>
      <c r="C236" s="15" t="s">
        <v>14</v>
      </c>
      <c r="D236" s="15" t="s">
        <v>14</v>
      </c>
      <c r="E236" s="15" t="s">
        <v>8</v>
      </c>
      <c r="F236" s="15" t="s">
        <v>156</v>
      </c>
      <c r="G236" s="15" t="s">
        <v>10</v>
      </c>
      <c r="H236" s="15">
        <v>12.6</v>
      </c>
      <c r="I236" s="15">
        <v>1</v>
      </c>
      <c r="J236" s="15"/>
      <c r="K236" s="15"/>
      <c r="L236" s="15"/>
      <c r="M236" s="15"/>
      <c r="N236" s="18">
        <f>Table1[[#This Row],[mean]]/Table1[[#This Row],[std_dev]]</f>
        <v>12.6</v>
      </c>
      <c r="O236" s="15">
        <v>45</v>
      </c>
      <c r="P236" s="15"/>
      <c r="Q236" s="15"/>
      <c r="R236" s="15"/>
      <c r="S236" s="15"/>
      <c r="T236" s="15"/>
      <c r="U236" s="15"/>
      <c r="V236" s="15"/>
      <c r="W236" s="15"/>
      <c r="X236" s="15"/>
      <c r="Y236" s="15"/>
      <c r="Z236" s="15" t="s">
        <v>124</v>
      </c>
      <c r="AA236" s="15" t="s">
        <v>124</v>
      </c>
      <c r="AB236" s="15" t="s">
        <v>124</v>
      </c>
      <c r="AC236" s="15" t="s">
        <v>124</v>
      </c>
      <c r="AD236" s="15" t="s">
        <v>124</v>
      </c>
    </row>
    <row r="237" spans="1:30" x14ac:dyDescent="0.25">
      <c r="A237" s="15">
        <v>29</v>
      </c>
      <c r="B237" s="27" t="s">
        <v>155</v>
      </c>
      <c r="C237" s="15" t="s">
        <v>7</v>
      </c>
      <c r="D237" s="15" t="s">
        <v>7</v>
      </c>
      <c r="E237" s="15" t="s">
        <v>129</v>
      </c>
      <c r="F237" s="15" t="s">
        <v>156</v>
      </c>
      <c r="G237" s="15" t="s">
        <v>10</v>
      </c>
      <c r="H237" s="15">
        <v>173.3</v>
      </c>
      <c r="I237" s="15">
        <v>6.8</v>
      </c>
      <c r="J237" s="15"/>
      <c r="K237" s="15"/>
      <c r="L237" s="15"/>
      <c r="M237" s="15"/>
      <c r="N237" s="18">
        <f>Table1[[#This Row],[mean]]/Table1[[#This Row],[std_dev]]</f>
        <v>25.485294117647062</v>
      </c>
      <c r="O237" s="15">
        <v>50</v>
      </c>
      <c r="P237" s="15"/>
      <c r="Q237" s="15"/>
      <c r="R237" s="15"/>
      <c r="S237" s="15"/>
      <c r="T237" s="15"/>
      <c r="U237" s="15"/>
      <c r="V237" s="15"/>
      <c r="W237" s="15"/>
      <c r="X237" s="15"/>
      <c r="Y237" s="15"/>
      <c r="Z237" s="15" t="s">
        <v>124</v>
      </c>
      <c r="AA237" s="15" t="s">
        <v>124</v>
      </c>
      <c r="AB237" s="15" t="s">
        <v>124</v>
      </c>
      <c r="AC237" s="15" t="s">
        <v>124</v>
      </c>
      <c r="AD237" s="15" t="s">
        <v>124</v>
      </c>
    </row>
    <row r="238" spans="1:30" x14ac:dyDescent="0.25">
      <c r="A238" s="15">
        <v>29</v>
      </c>
      <c r="B238" s="27" t="s">
        <v>155</v>
      </c>
      <c r="C238" s="15" t="s">
        <v>14</v>
      </c>
      <c r="D238" s="15" t="s">
        <v>14</v>
      </c>
      <c r="E238" s="15" t="s">
        <v>129</v>
      </c>
      <c r="F238" s="15" t="s">
        <v>156</v>
      </c>
      <c r="G238" s="15" t="s">
        <v>10</v>
      </c>
      <c r="H238" s="15">
        <v>149.6</v>
      </c>
      <c r="I238" s="15">
        <v>5</v>
      </c>
      <c r="J238" s="15"/>
      <c r="K238" s="15"/>
      <c r="L238" s="15"/>
      <c r="M238" s="15"/>
      <c r="N238" s="18">
        <f>Table1[[#This Row],[mean]]/Table1[[#This Row],[std_dev]]</f>
        <v>29.919999999999998</v>
      </c>
      <c r="O238" s="15">
        <v>45</v>
      </c>
      <c r="P238" s="15"/>
      <c r="Q238" s="15"/>
      <c r="R238" s="15"/>
      <c r="S238" s="15"/>
      <c r="T238" s="15"/>
      <c r="U238" s="15"/>
      <c r="V238" s="15"/>
      <c r="W238" s="15"/>
      <c r="X238" s="15"/>
      <c r="Y238" s="15"/>
      <c r="Z238" s="15" t="s">
        <v>124</v>
      </c>
      <c r="AA238" s="15" t="s">
        <v>124</v>
      </c>
      <c r="AB238" s="15" t="s">
        <v>124</v>
      </c>
      <c r="AC238" s="15" t="s">
        <v>124</v>
      </c>
      <c r="AD238" s="15" t="s">
        <v>124</v>
      </c>
    </row>
    <row r="239" spans="1:30" x14ac:dyDescent="0.25">
      <c r="A239" s="15">
        <v>29</v>
      </c>
      <c r="B239" s="27" t="s">
        <v>155</v>
      </c>
      <c r="C239" s="15" t="s">
        <v>7</v>
      </c>
      <c r="D239" s="15" t="s">
        <v>7</v>
      </c>
      <c r="E239" s="15" t="s">
        <v>157</v>
      </c>
      <c r="F239" s="15" t="s">
        <v>156</v>
      </c>
      <c r="G239" s="15" t="s">
        <v>10</v>
      </c>
      <c r="H239" s="15">
        <v>90.1</v>
      </c>
      <c r="I239" s="15">
        <v>1.2</v>
      </c>
      <c r="J239" s="15"/>
      <c r="K239" s="15"/>
      <c r="L239" s="15"/>
      <c r="M239" s="15"/>
      <c r="N239" s="18">
        <f>Table1[[#This Row],[mean]]/Table1[[#This Row],[std_dev]]</f>
        <v>75.083333333333329</v>
      </c>
      <c r="O239" s="15">
        <v>50</v>
      </c>
      <c r="P239" s="15"/>
      <c r="Q239" s="15"/>
      <c r="R239" s="15"/>
      <c r="S239" s="15"/>
      <c r="T239" s="15"/>
      <c r="U239" s="15"/>
      <c r="V239" s="15"/>
      <c r="W239" s="15"/>
      <c r="X239" s="15"/>
      <c r="Y239" s="15"/>
      <c r="Z239" s="15" t="s">
        <v>124</v>
      </c>
      <c r="AA239" s="15" t="s">
        <v>124</v>
      </c>
      <c r="AB239" s="15" t="s">
        <v>124</v>
      </c>
      <c r="AC239" s="15" t="s">
        <v>124</v>
      </c>
      <c r="AD239" s="15" t="s">
        <v>124</v>
      </c>
    </row>
    <row r="240" spans="1:30" x14ac:dyDescent="0.25">
      <c r="A240" s="15">
        <v>29</v>
      </c>
      <c r="B240" s="27" t="s">
        <v>155</v>
      </c>
      <c r="C240" s="15" t="s">
        <v>14</v>
      </c>
      <c r="D240" s="15" t="s">
        <v>14</v>
      </c>
      <c r="E240" s="15" t="s">
        <v>157</v>
      </c>
      <c r="F240" s="15" t="s">
        <v>156</v>
      </c>
      <c r="G240" s="15" t="s">
        <v>10</v>
      </c>
      <c r="H240" s="15">
        <v>94.7</v>
      </c>
      <c r="I240" s="15">
        <v>0.9</v>
      </c>
      <c r="J240" s="15"/>
      <c r="K240" s="15"/>
      <c r="L240" s="15"/>
      <c r="M240" s="15"/>
      <c r="N240" s="18">
        <f>Table1[[#This Row],[mean]]/Table1[[#This Row],[std_dev]]</f>
        <v>105.22222222222223</v>
      </c>
      <c r="O240" s="15">
        <v>45</v>
      </c>
      <c r="P240" s="15"/>
      <c r="Q240" s="15"/>
      <c r="R240" s="15"/>
      <c r="S240" s="15"/>
      <c r="T240" s="15"/>
      <c r="U240" s="15"/>
      <c r="V240" s="15"/>
      <c r="W240" s="15"/>
      <c r="X240" s="15"/>
      <c r="Y240" s="15"/>
      <c r="Z240" s="15" t="s">
        <v>124</v>
      </c>
      <c r="AA240" s="15" t="s">
        <v>124</v>
      </c>
      <c r="AB240" s="15" t="s">
        <v>124</v>
      </c>
      <c r="AC240" s="15" t="s">
        <v>124</v>
      </c>
      <c r="AD240" s="15" t="s">
        <v>124</v>
      </c>
    </row>
    <row r="241" spans="1:30" x14ac:dyDescent="0.25">
      <c r="A241" s="15">
        <v>30</v>
      </c>
      <c r="B241" s="25" t="s">
        <v>158</v>
      </c>
      <c r="C241" s="26" t="s">
        <v>7</v>
      </c>
      <c r="D241" s="15" t="s">
        <v>7</v>
      </c>
      <c r="E241" s="15" t="s">
        <v>62</v>
      </c>
      <c r="F241" s="15" t="s">
        <v>156</v>
      </c>
      <c r="G241" s="15" t="s">
        <v>10</v>
      </c>
      <c r="H241" s="15">
        <v>90.1</v>
      </c>
      <c r="I241" s="15">
        <v>2</v>
      </c>
      <c r="J241" s="15"/>
      <c r="K241" s="15"/>
      <c r="L241" s="15"/>
      <c r="M241" s="15"/>
      <c r="N241" s="18">
        <f>Table1[[#This Row],[mean]]/Table1[[#This Row],[std_dev]]</f>
        <v>45.05</v>
      </c>
      <c r="O241" s="15">
        <v>40</v>
      </c>
      <c r="P241" s="15"/>
      <c r="Q241" s="15"/>
      <c r="R241" s="15"/>
      <c r="S241" s="15"/>
      <c r="T241" s="15"/>
      <c r="U241" s="15"/>
      <c r="V241" s="15"/>
      <c r="W241" s="15"/>
      <c r="X241" s="15"/>
      <c r="Y241" s="15"/>
      <c r="Z241">
        <v>30.6</v>
      </c>
      <c r="AA241">
        <v>34.9</v>
      </c>
      <c r="AB241" s="4">
        <f>(Table1[[#This Row],[average_ga]]*7+Table1[[#This Row],[average_pna]])/7</f>
        <v>35.585714285714289</v>
      </c>
      <c r="AC241" s="4" t="s">
        <v>12</v>
      </c>
      <c r="AD241">
        <v>1355.8</v>
      </c>
    </row>
    <row r="242" spans="1:30" x14ac:dyDescent="0.25">
      <c r="A242" s="15">
        <v>30</v>
      </c>
      <c r="B242" s="25" t="s">
        <v>158</v>
      </c>
      <c r="C242" t="s">
        <v>159</v>
      </c>
      <c r="D242" t="s">
        <v>18</v>
      </c>
      <c r="E242" t="s">
        <v>62</v>
      </c>
      <c r="F242" t="s">
        <v>156</v>
      </c>
      <c r="G242" s="15" t="s">
        <v>10</v>
      </c>
      <c r="H242">
        <v>92.6</v>
      </c>
      <c r="I242">
        <v>3.5</v>
      </c>
      <c r="N242" s="3">
        <f>Table1[[#This Row],[mean]]/Table1[[#This Row],[std_dev]]</f>
        <v>26.457142857142856</v>
      </c>
      <c r="O242">
        <v>40</v>
      </c>
      <c r="Z242">
        <v>30.4</v>
      </c>
      <c r="AA242">
        <v>35.1</v>
      </c>
      <c r="AB242" s="4">
        <f>(Table1[[#This Row],[average_ga]]*7+Table1[[#This Row],[average_pna]])/7</f>
        <v>35.414285714285711</v>
      </c>
      <c r="AC242" s="4" t="s">
        <v>12</v>
      </c>
      <c r="AD242">
        <v>1385.8</v>
      </c>
    </row>
    <row r="243" spans="1:30" x14ac:dyDescent="0.25">
      <c r="A243" s="15">
        <v>30</v>
      </c>
      <c r="B243" s="25" t="s">
        <v>160</v>
      </c>
      <c r="C243" s="26" t="s">
        <v>7</v>
      </c>
      <c r="D243" s="15" t="s">
        <v>7</v>
      </c>
      <c r="E243" s="15" t="s">
        <v>161</v>
      </c>
      <c r="F243" s="15" t="s">
        <v>156</v>
      </c>
      <c r="G243" s="15" t="s">
        <v>10</v>
      </c>
      <c r="H243" t="s">
        <v>162</v>
      </c>
      <c r="I243" t="s">
        <v>162</v>
      </c>
      <c r="N243" s="3" t="e">
        <f>Table1[[#This Row],[mean]]/Table1[[#This Row],[std_dev]]</f>
        <v>#VALUE!</v>
      </c>
      <c r="Z243">
        <v>30.6</v>
      </c>
      <c r="AA243">
        <v>34.9</v>
      </c>
      <c r="AB243" s="4">
        <f>(Table1[[#This Row],[average_ga]]*7+Table1[[#This Row],[average_pna]])/7</f>
        <v>35.585714285714289</v>
      </c>
      <c r="AC243" s="4" t="s">
        <v>12</v>
      </c>
      <c r="AD243">
        <v>1355.8</v>
      </c>
    </row>
    <row r="244" spans="1:30" x14ac:dyDescent="0.25">
      <c r="A244" s="15">
        <v>30</v>
      </c>
      <c r="B244" s="25" t="s">
        <v>160</v>
      </c>
      <c r="C244" t="s">
        <v>159</v>
      </c>
      <c r="D244" t="s">
        <v>18</v>
      </c>
      <c r="E244" t="s">
        <v>161</v>
      </c>
      <c r="F244" t="s">
        <v>156</v>
      </c>
      <c r="G244" s="15" t="s">
        <v>10</v>
      </c>
      <c r="H244" t="s">
        <v>162</v>
      </c>
      <c r="I244" t="s">
        <v>162</v>
      </c>
      <c r="N244" s="3" t="e">
        <f>Table1[[#This Row],[mean]]/Table1[[#This Row],[std_dev]]</f>
        <v>#VALUE!</v>
      </c>
      <c r="Z244">
        <v>30.4</v>
      </c>
      <c r="AA244">
        <v>35.1</v>
      </c>
      <c r="AB244" s="4">
        <f>(Table1[[#This Row],[average_ga]]*7+Table1[[#This Row],[average_pna]])/7</f>
        <v>35.414285714285711</v>
      </c>
      <c r="AC244" s="4" t="s">
        <v>12</v>
      </c>
      <c r="AD244">
        <v>1385.8</v>
      </c>
    </row>
    <row r="245" spans="1:30" x14ac:dyDescent="0.25">
      <c r="A245" s="15">
        <v>30</v>
      </c>
      <c r="B245" s="25" t="s">
        <v>163</v>
      </c>
      <c r="C245" s="26" t="s">
        <v>7</v>
      </c>
      <c r="D245" s="15" t="s">
        <v>7</v>
      </c>
      <c r="E245" s="15" t="s">
        <v>161</v>
      </c>
      <c r="F245" s="15" t="s">
        <v>156</v>
      </c>
      <c r="G245" s="15" t="s">
        <v>10</v>
      </c>
      <c r="H245" t="s">
        <v>162</v>
      </c>
      <c r="I245" t="s">
        <v>162</v>
      </c>
      <c r="N245" s="3" t="e">
        <f>Table1[[#This Row],[mean]]/Table1[[#This Row],[std_dev]]</f>
        <v>#VALUE!</v>
      </c>
      <c r="Z245">
        <v>30.6</v>
      </c>
      <c r="AA245">
        <v>34.9</v>
      </c>
      <c r="AB245" s="4">
        <f>(Table1[[#This Row],[average_ga]]*7+Table1[[#This Row],[average_pna]])/7</f>
        <v>35.585714285714289</v>
      </c>
      <c r="AC245" s="4" t="s">
        <v>12</v>
      </c>
      <c r="AD245">
        <v>1355.8</v>
      </c>
    </row>
    <row r="246" spans="1:30" x14ac:dyDescent="0.25">
      <c r="A246" s="15">
        <v>30</v>
      </c>
      <c r="B246" s="25" t="s">
        <v>163</v>
      </c>
      <c r="C246" t="s">
        <v>159</v>
      </c>
      <c r="D246" t="s">
        <v>18</v>
      </c>
      <c r="E246" t="s">
        <v>161</v>
      </c>
      <c r="F246" t="s">
        <v>156</v>
      </c>
      <c r="G246" s="15" t="s">
        <v>10</v>
      </c>
      <c r="H246" t="s">
        <v>162</v>
      </c>
      <c r="I246" t="s">
        <v>162</v>
      </c>
      <c r="N246" s="3" t="e">
        <f>Table1[[#This Row],[mean]]/Table1[[#This Row],[std_dev]]</f>
        <v>#VALUE!</v>
      </c>
      <c r="Z246">
        <v>30.4</v>
      </c>
      <c r="AA246">
        <v>35.1</v>
      </c>
      <c r="AB246" s="4">
        <f>(Table1[[#This Row],[average_ga]]*7+Table1[[#This Row],[average_pna]])/7</f>
        <v>35.414285714285711</v>
      </c>
      <c r="AC246" s="4" t="s">
        <v>12</v>
      </c>
      <c r="AD246">
        <v>1385.8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34"/>
  <sheetViews>
    <sheetView zoomScaleNormal="100" workbookViewId="0">
      <pane xSplit="4" ySplit="1" topLeftCell="AC6" activePane="bottomRight" state="frozen"/>
      <selection pane="topRight" activeCell="D1" sqref="D1"/>
      <selection pane="bottomLeft" activeCell="A2" sqref="A2"/>
      <selection pane="bottomRight" activeCell="H20" sqref="H20"/>
    </sheetView>
  </sheetViews>
  <sheetFormatPr defaultRowHeight="15" x14ac:dyDescent="0.25"/>
  <cols>
    <col min="1" max="1" width="13" customWidth="1"/>
    <col min="2" max="3" width="13.85546875" customWidth="1"/>
    <col min="11" max="11" width="13.5703125" customWidth="1"/>
    <col min="12" max="13" width="15.140625" customWidth="1"/>
    <col min="14" max="17" width="29.140625" customWidth="1"/>
    <col min="18" max="18" width="18.7109375" customWidth="1"/>
    <col min="19" max="19" width="20.28515625" customWidth="1"/>
    <col min="20" max="20" width="16.85546875" customWidth="1"/>
    <col min="21" max="21" width="17.140625" customWidth="1"/>
    <col min="22" max="25" width="15.42578125" customWidth="1"/>
    <col min="26" max="26" width="27.7109375" customWidth="1"/>
    <col min="27" max="28" width="27.28515625" customWidth="1"/>
    <col min="29" max="30" width="28.140625" customWidth="1"/>
    <col min="31" max="32" width="21.85546875" customWidth="1"/>
    <col min="33" max="34" width="23.28515625" customWidth="1"/>
    <col min="35" max="36" width="19.140625" customWidth="1"/>
    <col min="37" max="38" width="27.42578125" customWidth="1"/>
    <col min="39" max="40" width="28.28515625" customWidth="1"/>
    <col min="41" max="42" width="21.28515625" customWidth="1"/>
    <col min="43" max="44" width="19.7109375" customWidth="1"/>
  </cols>
  <sheetData>
    <row r="1" spans="1:47" s="2" customFormat="1" x14ac:dyDescent="0.25">
      <c r="A1" t="s">
        <v>291</v>
      </c>
      <c r="B1" t="s">
        <v>164</v>
      </c>
      <c r="C1" t="s">
        <v>165</v>
      </c>
      <c r="D1" t="s">
        <v>166</v>
      </c>
      <c r="E1" t="s">
        <v>268</v>
      </c>
      <c r="F1" t="s">
        <v>269</v>
      </c>
      <c r="G1" t="s">
        <v>292</v>
      </c>
      <c r="H1" t="s">
        <v>270</v>
      </c>
      <c r="I1" t="s">
        <v>271</v>
      </c>
      <c r="J1" t="s">
        <v>167</v>
      </c>
      <c r="K1" t="s">
        <v>168</v>
      </c>
      <c r="L1" t="s">
        <v>169</v>
      </c>
      <c r="M1" t="s">
        <v>170</v>
      </c>
      <c r="N1" t="s">
        <v>272</v>
      </c>
      <c r="O1" t="s">
        <v>293</v>
      </c>
      <c r="P1" t="s">
        <v>294</v>
      </c>
      <c r="Q1" t="s">
        <v>295</v>
      </c>
      <c r="R1" t="s">
        <v>171</v>
      </c>
      <c r="S1" t="s">
        <v>172</v>
      </c>
      <c r="T1" t="s">
        <v>273</v>
      </c>
      <c r="U1" t="s">
        <v>274</v>
      </c>
      <c r="V1" t="s">
        <v>275</v>
      </c>
      <c r="W1" t="s">
        <v>276</v>
      </c>
      <c r="X1" t="s">
        <v>277</v>
      </c>
      <c r="Y1" t="s">
        <v>296</v>
      </c>
      <c r="Z1" t="s">
        <v>278</v>
      </c>
      <c r="AA1" t="s">
        <v>297</v>
      </c>
      <c r="AB1" t="s">
        <v>284</v>
      </c>
      <c r="AC1" t="s">
        <v>298</v>
      </c>
      <c r="AD1" t="s">
        <v>285</v>
      </c>
      <c r="AE1" t="s">
        <v>279</v>
      </c>
      <c r="AF1" t="s">
        <v>286</v>
      </c>
      <c r="AG1" t="s">
        <v>280</v>
      </c>
      <c r="AH1" t="s">
        <v>287</v>
      </c>
      <c r="AI1" t="s">
        <v>281</v>
      </c>
      <c r="AJ1" t="s">
        <v>288</v>
      </c>
      <c r="AK1" t="s">
        <v>282</v>
      </c>
      <c r="AL1" t="s">
        <v>289</v>
      </c>
      <c r="AM1" t="s">
        <v>299</v>
      </c>
      <c r="AN1" t="s">
        <v>290</v>
      </c>
      <c r="AO1" t="s">
        <v>300</v>
      </c>
      <c r="AP1" t="s">
        <v>301</v>
      </c>
      <c r="AQ1" t="s">
        <v>302</v>
      </c>
      <c r="AR1" t="s">
        <v>303</v>
      </c>
      <c r="AS1" t="s">
        <v>304</v>
      </c>
      <c r="AT1" t="s">
        <v>283</v>
      </c>
      <c r="AU1" t="s">
        <v>181</v>
      </c>
    </row>
    <row r="2" spans="1:47" s="2" customFormat="1" x14ac:dyDescent="0.25">
      <c r="B2" s="32"/>
      <c r="C2" s="33"/>
      <c r="F2"/>
      <c r="I2"/>
      <c r="M2" s="14">
        <f>IF(COUNTA(Table2[[#This Row],[control]:[trt2]]) = 3,Table2[[#This Row],[control]]&amp;Table2[[#This Row],[trt1]],)</f>
        <v>0</v>
      </c>
      <c r="R2"/>
      <c r="S2"/>
      <c r="T2"/>
      <c r="U2"/>
      <c r="V2"/>
      <c r="W2" s="5">
        <f>('Arm level Data'!Z2*'Arm level Data'!O2+'Arm level Data'!Z3*'Arm level Data'!O3+'Arm level Data'!Z4*'Arm level Data'!O4+'Arm level Data'!Z5*'Arm level Data'!O5)/SUM('Arm level Data'!O3:'Arm level Data'!O5)</f>
        <v>38.299999999999997</v>
      </c>
      <c r="X2" s="5"/>
      <c r="Y2" s="5"/>
    </row>
    <row r="3" spans="1:47" x14ac:dyDescent="0.25">
      <c r="A3">
        <v>1</v>
      </c>
      <c r="B3" t="s">
        <v>6</v>
      </c>
      <c r="C3">
        <v>40</v>
      </c>
      <c r="D3" t="s">
        <v>182</v>
      </c>
      <c r="E3" t="s">
        <v>183</v>
      </c>
      <c r="F3">
        <v>0</v>
      </c>
      <c r="G3">
        <v>0</v>
      </c>
      <c r="H3">
        <v>0</v>
      </c>
      <c r="I3" t="s">
        <v>184</v>
      </c>
      <c r="J3" t="s">
        <v>7</v>
      </c>
      <c r="K3" t="s">
        <v>13</v>
      </c>
      <c r="L3" t="s">
        <v>15</v>
      </c>
      <c r="M3" t="s">
        <v>17</v>
      </c>
      <c r="N3" s="2" t="s">
        <v>7</v>
      </c>
      <c r="O3" s="2" t="s">
        <v>14</v>
      </c>
      <c r="P3" s="2" t="s">
        <v>16</v>
      </c>
      <c r="Q3" s="2" t="s">
        <v>18</v>
      </c>
      <c r="R3" t="s">
        <v>185</v>
      </c>
      <c r="S3" t="s">
        <v>12</v>
      </c>
      <c r="T3" t="s">
        <v>12</v>
      </c>
      <c r="U3" t="s">
        <v>186</v>
      </c>
      <c r="V3" t="s">
        <v>187</v>
      </c>
      <c r="W3" s="5">
        <f>('Arm level Data'!$Z2*'Arm level Data'!$O2+'Arm level Data'!$Z3*'Arm level Data'!$O3+'Arm level Data'!$Z4*'Arm level Data'!$O4+'Arm level Data'!$Z5*'Arm level Data'!$O5)/SUM('Arm level Data'!$O2:'Arm level Data'!$O5)</f>
        <v>28.725000000000001</v>
      </c>
      <c r="X3" s="5">
        <f>('Arm level Data'!$AB2*'Arm level Data'!$O2+'Arm level Data'!$AB3*'Arm level Data'!$O3+'Arm level Data'!$AB4*'Arm level Data'!$O4+'Arm level Data'!$AB5*'Arm level Data'!$O5)/SUM('Arm level Data'!$O2:'Arm level Data'!$O5)</f>
        <v>34.907142857142858</v>
      </c>
      <c r="Y3" s="5">
        <f>('Arm level Data'!$AD2*'Arm level Data'!$O2+'Arm level Data'!$AD3*'Arm level Data'!$O3+'Arm level Data'!$AD4*'Arm level Data'!$O4+'Arm level Data'!$AD5*'Arm level Data'!$O5)/SUM('Arm level Data'!$O2:'Arm level Data'!$O5)</f>
        <v>1132.75</v>
      </c>
      <c r="Z3" t="s">
        <v>188</v>
      </c>
      <c r="AA3" t="s">
        <v>61</v>
      </c>
      <c r="AC3" t="s">
        <v>189</v>
      </c>
      <c r="AE3" t="s">
        <v>190</v>
      </c>
      <c r="AG3" t="s">
        <v>190</v>
      </c>
      <c r="AI3" t="s">
        <v>189</v>
      </c>
      <c r="AK3" t="s">
        <v>61</v>
      </c>
      <c r="AM3" t="s">
        <v>189</v>
      </c>
      <c r="AO3" t="s">
        <v>191</v>
      </c>
      <c r="AQ3" t="s">
        <v>191</v>
      </c>
      <c r="AS3" t="s">
        <v>191</v>
      </c>
      <c r="AU3" t="s">
        <v>192</v>
      </c>
    </row>
    <row r="4" spans="1:47" x14ac:dyDescent="0.25">
      <c r="A4">
        <v>2</v>
      </c>
      <c r="B4" t="s">
        <v>19</v>
      </c>
      <c r="C4">
        <v>39</v>
      </c>
      <c r="D4" t="s">
        <v>182</v>
      </c>
      <c r="E4" t="s">
        <v>183</v>
      </c>
      <c r="F4">
        <v>0</v>
      </c>
      <c r="G4">
        <v>0</v>
      </c>
      <c r="H4">
        <v>0</v>
      </c>
      <c r="I4" t="s">
        <v>184</v>
      </c>
      <c r="J4" t="s">
        <v>103</v>
      </c>
      <c r="K4" t="s">
        <v>7</v>
      </c>
      <c r="N4" s="2" t="s">
        <v>22</v>
      </c>
      <c r="O4" s="2" t="s">
        <v>7</v>
      </c>
      <c r="P4" s="2"/>
      <c r="Q4" s="2"/>
      <c r="R4" t="s">
        <v>185</v>
      </c>
      <c r="S4" t="s">
        <v>12</v>
      </c>
      <c r="T4" t="s">
        <v>12</v>
      </c>
      <c r="U4" t="s">
        <v>193</v>
      </c>
      <c r="V4" t="s">
        <v>194</v>
      </c>
      <c r="W4" s="5">
        <f>('Arm level Data'!$Z6*'Arm level Data'!$O6+'Arm level Data'!$Z7*'Arm level Data'!$O7)/SUM('Arm level Data'!$O6:'Arm level Data'!$O7)</f>
        <v>0</v>
      </c>
      <c r="X4" s="5">
        <f>('Arm level Data'!$AB6*'Arm level Data'!$O6+'Arm level Data'!$AB7*'Arm level Data'!$O7)/SUM('Arm level Data'!$O6:'Arm level Data'!$O7)</f>
        <v>34</v>
      </c>
      <c r="Y4" s="5">
        <f>('Arm level Data'!$AD6*'Arm level Data'!$O6+'Arm level Data'!$AD7*'Arm level Data'!$O7)/SUM('Arm level Data'!$O6:'Arm level Data'!$O7)</f>
        <v>924</v>
      </c>
      <c r="Z4" t="s">
        <v>188</v>
      </c>
      <c r="AA4" t="s">
        <v>61</v>
      </c>
      <c r="AC4" t="s">
        <v>195</v>
      </c>
      <c r="AE4" t="s">
        <v>190</v>
      </c>
      <c r="AG4" t="s">
        <v>190</v>
      </c>
      <c r="AI4" t="s">
        <v>191</v>
      </c>
      <c r="AK4" t="s">
        <v>191</v>
      </c>
      <c r="AM4" t="s">
        <v>191</v>
      </c>
      <c r="AO4" t="s">
        <v>191</v>
      </c>
      <c r="AQ4" t="s">
        <v>191</v>
      </c>
      <c r="AS4" t="s">
        <v>189</v>
      </c>
      <c r="AU4" t="s">
        <v>196</v>
      </c>
    </row>
    <row r="5" spans="1:47" x14ac:dyDescent="0.25">
      <c r="A5">
        <v>3</v>
      </c>
      <c r="B5" t="s">
        <v>23</v>
      </c>
      <c r="C5">
        <v>124</v>
      </c>
      <c r="D5" t="s">
        <v>182</v>
      </c>
      <c r="E5" t="s">
        <v>183</v>
      </c>
      <c r="F5">
        <v>0</v>
      </c>
      <c r="G5">
        <v>0</v>
      </c>
      <c r="H5">
        <v>0</v>
      </c>
      <c r="I5" t="s">
        <v>184</v>
      </c>
      <c r="J5" t="s">
        <v>7</v>
      </c>
      <c r="K5" t="s">
        <v>13</v>
      </c>
      <c r="N5" s="2" t="s">
        <v>7</v>
      </c>
      <c r="O5" s="2" t="s">
        <v>14</v>
      </c>
      <c r="P5" s="2"/>
      <c r="Q5" s="2"/>
      <c r="R5" t="s">
        <v>185</v>
      </c>
      <c r="S5" t="s">
        <v>12</v>
      </c>
      <c r="T5" t="s">
        <v>12</v>
      </c>
      <c r="U5" t="s">
        <v>186</v>
      </c>
      <c r="V5" t="s">
        <v>187</v>
      </c>
      <c r="W5" s="5">
        <f>('Arm level Data'!$Z10*'Arm level Data'!$O10+'Arm level Data'!$Z11*'Arm level Data'!$O11)/SUM('Arm level Data'!$O10:'Arm level Data'!$O11)</f>
        <v>30.238709677419354</v>
      </c>
      <c r="X5" s="5">
        <f>('Arm level Data'!$AB10*'Arm level Data'!$O10+'Arm level Data'!$AB11*'Arm level Data'!$O11)/SUM('Arm level Data'!$O10:'Arm level Data'!$O11)</f>
        <v>35.187096774193549</v>
      </c>
      <c r="Y5" s="5">
        <f>('Arm level Data'!$AD10*'Arm level Data'!$O10+'Arm level Data'!$AD11*'Arm level Data'!$O11)/SUM('Arm level Data'!$O10:'Arm level Data'!$O11)</f>
        <v>1260.8709677419354</v>
      </c>
      <c r="Z5" t="s">
        <v>188</v>
      </c>
      <c r="AA5" s="4" t="s">
        <v>191</v>
      </c>
      <c r="AB5" s="4"/>
      <c r="AC5" s="4" t="s">
        <v>190</v>
      </c>
      <c r="AD5" s="4"/>
      <c r="AE5" s="4" t="s">
        <v>191</v>
      </c>
      <c r="AF5" s="4"/>
      <c r="AG5" s="4" t="s">
        <v>190</v>
      </c>
      <c r="AH5" s="4"/>
      <c r="AI5" s="4" t="s">
        <v>191</v>
      </c>
      <c r="AJ5" s="4"/>
      <c r="AK5" s="4" t="s">
        <v>191</v>
      </c>
      <c r="AL5" s="4"/>
      <c r="AM5" s="4" t="s">
        <v>191</v>
      </c>
      <c r="AN5" s="4"/>
      <c r="AO5" s="4" t="s">
        <v>191</v>
      </c>
      <c r="AP5" s="4"/>
      <c r="AQ5" s="4" t="s">
        <v>191</v>
      </c>
      <c r="AR5" s="4"/>
      <c r="AS5" s="4" t="s">
        <v>191</v>
      </c>
      <c r="AT5" s="4"/>
    </row>
    <row r="6" spans="1:47" x14ac:dyDescent="0.25">
      <c r="A6">
        <v>4</v>
      </c>
      <c r="B6" s="1" t="s">
        <v>28</v>
      </c>
      <c r="C6" s="1">
        <v>76</v>
      </c>
      <c r="D6" t="s">
        <v>197</v>
      </c>
      <c r="E6" t="s">
        <v>183</v>
      </c>
      <c r="F6">
        <v>0</v>
      </c>
      <c r="G6">
        <v>1</v>
      </c>
      <c r="H6">
        <v>0</v>
      </c>
      <c r="I6" t="s">
        <v>184</v>
      </c>
      <c r="J6" t="s">
        <v>7</v>
      </c>
      <c r="K6" t="s">
        <v>29</v>
      </c>
      <c r="N6" s="2" t="s">
        <v>7</v>
      </c>
      <c r="O6" s="2" t="s">
        <v>198</v>
      </c>
      <c r="P6" s="2"/>
      <c r="Q6" s="2"/>
      <c r="R6" t="s">
        <v>198</v>
      </c>
      <c r="S6" t="s">
        <v>12</v>
      </c>
      <c r="T6" t="s">
        <v>11</v>
      </c>
      <c r="U6" t="s">
        <v>186</v>
      </c>
      <c r="V6" t="s">
        <v>199</v>
      </c>
      <c r="W6" s="5">
        <f>('Arm level Data'!$Z14*'Arm level Data'!$O14+'Arm level Data'!$Z15*'Arm level Data'!$O15)/SUM('Arm level Data'!$O14:'Arm level Data'!$O15)</f>
        <v>28.599999999999998</v>
      </c>
      <c r="X6" s="5">
        <f>('Arm level Data'!$AB14*'Arm level Data'!$O14+'Arm level Data'!$AB15*'Arm level Data'!$O15)/SUM('Arm level Data'!$O14:'Arm level Data'!$O15)</f>
        <v>34.1</v>
      </c>
      <c r="Y6" s="5">
        <f>('Arm level Data'!$AD14*'Arm level Data'!$O14+'Arm level Data'!$AD15*'Arm level Data'!$O15)/SUM('Arm level Data'!$O14:'Arm level Data'!$O15)</f>
        <v>1208</v>
      </c>
      <c r="Z6" t="s">
        <v>188</v>
      </c>
      <c r="AA6" t="s">
        <v>195</v>
      </c>
      <c r="AC6" t="s">
        <v>189</v>
      </c>
      <c r="AE6" t="s">
        <v>190</v>
      </c>
      <c r="AG6" t="s">
        <v>190</v>
      </c>
      <c r="AI6" t="s">
        <v>189</v>
      </c>
      <c r="AK6" t="s">
        <v>191</v>
      </c>
      <c r="AM6" t="s">
        <v>189</v>
      </c>
      <c r="AO6" t="s">
        <v>191</v>
      </c>
      <c r="AQ6" t="s">
        <v>191</v>
      </c>
      <c r="AS6" t="s">
        <v>189</v>
      </c>
      <c r="AU6" t="s">
        <v>200</v>
      </c>
    </row>
    <row r="7" spans="1:47" x14ac:dyDescent="0.25">
      <c r="A7">
        <v>5</v>
      </c>
      <c r="B7" s="1" t="s">
        <v>34</v>
      </c>
      <c r="C7" s="1">
        <v>64</v>
      </c>
      <c r="D7" t="s">
        <v>182</v>
      </c>
      <c r="E7" t="s">
        <v>183</v>
      </c>
      <c r="F7">
        <v>0</v>
      </c>
      <c r="G7">
        <v>0</v>
      </c>
      <c r="H7">
        <v>0</v>
      </c>
      <c r="I7" t="s">
        <v>184</v>
      </c>
      <c r="J7" t="s">
        <v>15</v>
      </c>
      <c r="K7" t="s">
        <v>17</v>
      </c>
      <c r="N7" s="2" t="s">
        <v>16</v>
      </c>
      <c r="O7" s="2" t="s">
        <v>18</v>
      </c>
      <c r="P7" s="2"/>
      <c r="Q7" s="2"/>
      <c r="R7" t="s">
        <v>185</v>
      </c>
      <c r="S7" t="s">
        <v>12</v>
      </c>
      <c r="T7" t="s">
        <v>190</v>
      </c>
      <c r="U7" t="s">
        <v>186</v>
      </c>
      <c r="V7" t="s">
        <v>187</v>
      </c>
      <c r="W7" s="5">
        <f>('Arm level Data'!$Z20*'Arm level Data'!$O20+'Arm level Data'!$Z21*'Arm level Data'!$O21)/SUM('Arm level Data'!$O20:'Arm level Data'!$O21)</f>
        <v>28.5</v>
      </c>
      <c r="X7" s="5">
        <v>35.4</v>
      </c>
      <c r="Y7" s="5">
        <f>('Arm level Data'!$AD20*'Arm level Data'!$O20+'Arm level Data'!$AD21*'Arm level Data'!$O21)/SUM('Arm level Data'!$O20:'Arm level Data'!$O21)</f>
        <v>1304</v>
      </c>
      <c r="Z7" t="s">
        <v>188</v>
      </c>
      <c r="AA7" t="s">
        <v>191</v>
      </c>
      <c r="AC7" t="s">
        <v>191</v>
      </c>
      <c r="AE7" t="s">
        <v>190</v>
      </c>
      <c r="AG7" t="s">
        <v>190</v>
      </c>
      <c r="AI7" t="s">
        <v>191</v>
      </c>
      <c r="AK7" t="s">
        <v>191</v>
      </c>
      <c r="AM7" t="s">
        <v>191</v>
      </c>
      <c r="AO7" t="s">
        <v>191</v>
      </c>
      <c r="AQ7" t="s">
        <v>191</v>
      </c>
      <c r="AS7" t="s">
        <v>191</v>
      </c>
    </row>
    <row r="8" spans="1:47" x14ac:dyDescent="0.25">
      <c r="A8">
        <v>6</v>
      </c>
      <c r="B8" s="1" t="s">
        <v>42</v>
      </c>
      <c r="C8" s="1">
        <v>23</v>
      </c>
      <c r="D8" t="s">
        <v>197</v>
      </c>
      <c r="E8" t="s">
        <v>183</v>
      </c>
      <c r="F8">
        <v>0</v>
      </c>
      <c r="G8">
        <v>0</v>
      </c>
      <c r="H8">
        <v>0</v>
      </c>
      <c r="I8" t="s">
        <v>184</v>
      </c>
      <c r="J8" t="s">
        <v>7</v>
      </c>
      <c r="K8" t="s">
        <v>13</v>
      </c>
      <c r="N8" s="2" t="s">
        <v>7</v>
      </c>
      <c r="O8" s="2" t="s">
        <v>14</v>
      </c>
      <c r="P8" s="2"/>
      <c r="Q8" s="2"/>
      <c r="R8" t="s">
        <v>185</v>
      </c>
      <c r="S8" t="s">
        <v>12</v>
      </c>
      <c r="T8" t="s">
        <v>12</v>
      </c>
      <c r="U8" t="s">
        <v>186</v>
      </c>
      <c r="V8" t="s">
        <v>199</v>
      </c>
      <c r="W8" s="5">
        <f>('Arm level Data'!$Z32*'Arm level Data'!$O32+'Arm level Data'!$Z33*'Arm level Data'!$O33)/SUM('Arm level Data'!$O32:'Arm level Data'!$O33)</f>
        <v>26.4</v>
      </c>
      <c r="X8" s="5">
        <f>('Arm level Data'!$AB32*'Arm level Data'!$O32+'Arm level Data'!$AB33*'Arm level Data'!$O33)/SUM('Arm level Data'!$O32:'Arm level Data'!$O33)</f>
        <v>33.264285714285705</v>
      </c>
      <c r="Y8" s="5">
        <f>('Arm level Data'!$AD32*'Arm level Data'!$O32+'Arm level Data'!$AD33*'Arm level Data'!$O33)/SUM('Arm level Data'!$O32:'Arm level Data'!$O33)</f>
        <v>0</v>
      </c>
      <c r="Z8" t="s">
        <v>201</v>
      </c>
      <c r="AA8" t="s">
        <v>191</v>
      </c>
      <c r="AC8" t="s">
        <v>191</v>
      </c>
      <c r="AE8" t="s">
        <v>191</v>
      </c>
      <c r="AG8" t="s">
        <v>190</v>
      </c>
      <c r="AI8" t="s">
        <v>191</v>
      </c>
      <c r="AK8" t="s">
        <v>191</v>
      </c>
      <c r="AM8" t="s">
        <v>191</v>
      </c>
      <c r="AO8" t="s">
        <v>191</v>
      </c>
      <c r="AQ8" t="s">
        <v>191</v>
      </c>
      <c r="AS8" t="s">
        <v>191</v>
      </c>
      <c r="AU8" t="s">
        <v>202</v>
      </c>
    </row>
    <row r="9" spans="1:47" x14ac:dyDescent="0.25">
      <c r="A9">
        <v>7</v>
      </c>
      <c r="B9" s="1" t="s">
        <v>50</v>
      </c>
      <c r="C9" s="1">
        <v>32</v>
      </c>
      <c r="D9" t="s">
        <v>182</v>
      </c>
      <c r="E9" t="s">
        <v>183</v>
      </c>
      <c r="F9">
        <v>0</v>
      </c>
      <c r="G9">
        <v>0</v>
      </c>
      <c r="H9">
        <v>0</v>
      </c>
      <c r="I9" t="s">
        <v>184</v>
      </c>
      <c r="J9" t="s">
        <v>15</v>
      </c>
      <c r="K9" t="s">
        <v>17</v>
      </c>
      <c r="N9" s="2" t="s">
        <v>16</v>
      </c>
      <c r="O9" s="2" t="s">
        <v>18</v>
      </c>
      <c r="P9" s="2"/>
      <c r="Q9" s="2"/>
      <c r="R9" t="s">
        <v>185</v>
      </c>
      <c r="S9" t="s">
        <v>12</v>
      </c>
      <c r="T9" t="s">
        <v>12</v>
      </c>
      <c r="U9" t="s">
        <v>186</v>
      </c>
      <c r="V9" t="s">
        <v>190</v>
      </c>
      <c r="W9" s="5">
        <f>('Arm level Data'!$Z46*'Arm level Data'!$O46+'Arm level Data'!$Z47*'Arm level Data'!$O47)/SUM('Arm level Data'!$O46:'Arm level Data'!$O47)</f>
        <v>28</v>
      </c>
      <c r="X9" s="5">
        <f>('Arm level Data'!$AB46*'Arm level Data'!$O46+'Arm level Data'!$AB47*'Arm level Data'!$O47)/SUM('Arm level Data'!$O46:'Arm level Data'!$O47)</f>
        <v>35.25714285714286</v>
      </c>
      <c r="Y9" s="5">
        <f>('Arm level Data'!$AD46*'Arm level Data'!$O46+'Arm level Data'!$AD47*'Arm level Data'!$O47)/SUM('Arm level Data'!$O46:'Arm level Data'!$O47)</f>
        <v>1880</v>
      </c>
      <c r="Z9" t="s">
        <v>201</v>
      </c>
      <c r="AA9" t="s">
        <v>191</v>
      </c>
      <c r="AC9" t="s">
        <v>191</v>
      </c>
      <c r="AE9" t="s">
        <v>190</v>
      </c>
      <c r="AG9" t="s">
        <v>190</v>
      </c>
      <c r="AI9" t="s">
        <v>191</v>
      </c>
      <c r="AK9" t="s">
        <v>191</v>
      </c>
      <c r="AM9" t="s">
        <v>191</v>
      </c>
      <c r="AO9" t="s">
        <v>191</v>
      </c>
      <c r="AQ9" t="s">
        <v>191</v>
      </c>
      <c r="AS9" t="s">
        <v>191</v>
      </c>
    </row>
    <row r="10" spans="1:47" x14ac:dyDescent="0.25">
      <c r="A10">
        <v>8</v>
      </c>
      <c r="B10" s="1" t="s">
        <v>53</v>
      </c>
      <c r="C10" s="1">
        <v>114</v>
      </c>
      <c r="D10" t="s">
        <v>182</v>
      </c>
      <c r="E10" t="s">
        <v>183</v>
      </c>
      <c r="F10">
        <v>1</v>
      </c>
      <c r="G10">
        <v>1</v>
      </c>
      <c r="H10">
        <v>0</v>
      </c>
      <c r="I10" t="s">
        <v>184</v>
      </c>
      <c r="J10" t="s">
        <v>7</v>
      </c>
      <c r="K10" t="s">
        <v>54</v>
      </c>
      <c r="N10" s="2" t="s">
        <v>7</v>
      </c>
      <c r="O10" s="2" t="s">
        <v>203</v>
      </c>
      <c r="P10" s="2"/>
      <c r="Q10" s="2"/>
      <c r="R10" t="s">
        <v>185</v>
      </c>
      <c r="S10" t="s">
        <v>12</v>
      </c>
      <c r="T10" t="s">
        <v>190</v>
      </c>
      <c r="U10" t="s">
        <v>204</v>
      </c>
      <c r="V10" t="s">
        <v>187</v>
      </c>
      <c r="W10" s="5">
        <f>('Arm level Data'!$Z58*'Arm level Data'!$O58+'Arm level Data'!$Z59*'Arm level Data'!$O59)/SUM('Arm level Data'!$O58:'Arm level Data'!$O59)</f>
        <v>28.147368421052633</v>
      </c>
      <c r="X10" s="5">
        <f>('Arm level Data'!$AB58*'Arm level Data'!$O58+'Arm level Data'!$AB59*'Arm level Data'!$O59)/SUM('Arm level Data'!$O58:'Arm level Data'!$O59)</f>
        <v>32.398245614035083</v>
      </c>
      <c r="Y10" s="5">
        <f>('Arm level Data'!$AD58*'Arm level Data'!$O58+'Arm level Data'!$AD59*'Arm level Data'!$O59)/SUM('Arm level Data'!$O58:'Arm level Data'!$O59)</f>
        <v>1130.3157894736842</v>
      </c>
      <c r="Z10" t="s">
        <v>188</v>
      </c>
      <c r="AA10" t="s">
        <v>191</v>
      </c>
      <c r="AC10" t="s">
        <v>191</v>
      </c>
      <c r="AE10" t="s">
        <v>191</v>
      </c>
      <c r="AG10" t="s">
        <v>190</v>
      </c>
      <c r="AI10" t="s">
        <v>191</v>
      </c>
      <c r="AK10" t="s">
        <v>191</v>
      </c>
      <c r="AM10" t="s">
        <v>191</v>
      </c>
      <c r="AO10" t="s">
        <v>191</v>
      </c>
      <c r="AQ10" t="s">
        <v>191</v>
      </c>
      <c r="AS10" t="s">
        <v>191</v>
      </c>
    </row>
    <row r="11" spans="1:47" x14ac:dyDescent="0.25">
      <c r="A11">
        <v>9</v>
      </c>
      <c r="B11" s="1" t="s">
        <v>58</v>
      </c>
      <c r="C11" s="1">
        <v>36</v>
      </c>
      <c r="D11" t="s">
        <v>197</v>
      </c>
      <c r="E11" t="s">
        <v>183</v>
      </c>
      <c r="F11">
        <v>0</v>
      </c>
      <c r="G11">
        <v>0</v>
      </c>
      <c r="H11">
        <v>0</v>
      </c>
      <c r="I11" t="s">
        <v>184</v>
      </c>
      <c r="J11" t="s">
        <v>7</v>
      </c>
      <c r="K11" t="s">
        <v>59</v>
      </c>
      <c r="N11" s="2" t="s">
        <v>7</v>
      </c>
      <c r="O11" s="2" t="s">
        <v>18</v>
      </c>
      <c r="P11" s="2"/>
      <c r="Q11" s="2"/>
      <c r="R11" t="s">
        <v>205</v>
      </c>
      <c r="S11" t="s">
        <v>12</v>
      </c>
      <c r="T11" t="s">
        <v>206</v>
      </c>
      <c r="U11" t="s">
        <v>186</v>
      </c>
      <c r="V11" t="s">
        <v>199</v>
      </c>
      <c r="W11" s="5" t="s">
        <v>305</v>
      </c>
      <c r="X11" s="5" t="s">
        <v>305</v>
      </c>
      <c r="Y11" s="5" t="s">
        <v>305</v>
      </c>
      <c r="Z11" t="s">
        <v>188</v>
      </c>
      <c r="AA11" t="s">
        <v>190</v>
      </c>
      <c r="AC11" t="s">
        <v>189</v>
      </c>
      <c r="AE11" t="s">
        <v>190</v>
      </c>
      <c r="AG11" t="s">
        <v>190</v>
      </c>
      <c r="AI11" t="s">
        <v>189</v>
      </c>
      <c r="AK11" t="s">
        <v>191</v>
      </c>
      <c r="AM11" t="s">
        <v>189</v>
      </c>
      <c r="AO11" t="s">
        <v>191</v>
      </c>
      <c r="AQ11" t="s">
        <v>191</v>
      </c>
      <c r="AS11" t="s">
        <v>189</v>
      </c>
      <c r="AU11" t="s">
        <v>202</v>
      </c>
    </row>
    <row r="12" spans="1:47" x14ac:dyDescent="0.25">
      <c r="A12">
        <v>10</v>
      </c>
      <c r="B12" s="1" t="s">
        <v>66</v>
      </c>
      <c r="C12" s="1">
        <v>41</v>
      </c>
      <c r="D12" t="s">
        <v>182</v>
      </c>
      <c r="E12" t="s">
        <v>183</v>
      </c>
      <c r="F12">
        <v>1</v>
      </c>
      <c r="G12">
        <v>1</v>
      </c>
      <c r="H12">
        <v>0</v>
      </c>
      <c r="I12" t="s">
        <v>184</v>
      </c>
      <c r="J12" t="s">
        <v>13</v>
      </c>
      <c r="K12" t="s">
        <v>67</v>
      </c>
      <c r="N12" s="2" t="s">
        <v>14</v>
      </c>
      <c r="O12" s="2" t="s">
        <v>207</v>
      </c>
      <c r="P12" s="2"/>
      <c r="Q12" s="2"/>
      <c r="R12" t="s">
        <v>185</v>
      </c>
      <c r="S12" t="s">
        <v>12</v>
      </c>
      <c r="T12" t="s">
        <v>12</v>
      </c>
      <c r="U12" t="s">
        <v>208</v>
      </c>
      <c r="V12" t="s">
        <v>199</v>
      </c>
      <c r="W12" s="5">
        <f>('Arm level Data'!$Z74*'Arm level Data'!$O74+'Arm level Data'!$Z75*'Arm level Data'!$O75)/SUM('Arm level Data'!$O74:'Arm level Data'!$O75)</f>
        <v>27.935000000000002</v>
      </c>
      <c r="X12" s="5">
        <f>('Arm level Data'!$AB74*'Arm level Data'!$O74+'Arm level Data'!$AB75*'Arm level Data'!$O75)/SUM('Arm level Data'!$O74:'Arm level Data'!$O75)</f>
        <v>35.179999999999993</v>
      </c>
      <c r="Y12" s="5">
        <f>('Arm level Data'!$AD74*'Arm level Data'!$O74+'Arm level Data'!$AD75*'Arm level Data'!$O75)/SUM('Arm level Data'!$O74:'Arm level Data'!$O75)</f>
        <v>1025.3600000000001</v>
      </c>
      <c r="Z12" t="s">
        <v>201</v>
      </c>
      <c r="AA12" t="s">
        <v>191</v>
      </c>
      <c r="AC12" t="s">
        <v>191</v>
      </c>
      <c r="AE12" t="s">
        <v>191</v>
      </c>
      <c r="AG12" s="28" t="s">
        <v>190</v>
      </c>
      <c r="AH12" s="28"/>
      <c r="AI12" t="s">
        <v>191</v>
      </c>
      <c r="AK12" t="s">
        <v>191</v>
      </c>
      <c r="AM12" t="s">
        <v>191</v>
      </c>
      <c r="AO12" t="s">
        <v>191</v>
      </c>
      <c r="AQ12" t="s">
        <v>191</v>
      </c>
      <c r="AS12" t="s">
        <v>191</v>
      </c>
    </row>
    <row r="13" spans="1:47" x14ac:dyDescent="0.25">
      <c r="A13">
        <v>11</v>
      </c>
      <c r="B13" s="1" t="s">
        <v>72</v>
      </c>
      <c r="C13" s="1">
        <v>22</v>
      </c>
      <c r="D13" t="s">
        <v>197</v>
      </c>
      <c r="E13" t="s">
        <v>183</v>
      </c>
      <c r="F13">
        <v>0</v>
      </c>
      <c r="G13">
        <v>0</v>
      </c>
      <c r="H13">
        <v>0</v>
      </c>
      <c r="I13" t="s">
        <v>184</v>
      </c>
      <c r="J13" t="s">
        <v>21</v>
      </c>
      <c r="K13" t="s">
        <v>7</v>
      </c>
      <c r="N13" s="2" t="s">
        <v>22</v>
      </c>
      <c r="O13" s="2" t="s">
        <v>7</v>
      </c>
      <c r="P13" s="2"/>
      <c r="Q13" s="2"/>
      <c r="R13" t="s">
        <v>185</v>
      </c>
      <c r="S13" t="s">
        <v>12</v>
      </c>
      <c r="T13" t="s">
        <v>12</v>
      </c>
      <c r="U13" t="s">
        <v>193</v>
      </c>
      <c r="V13" t="s">
        <v>199</v>
      </c>
      <c r="W13" s="5">
        <f>('Arm level Data'!$Z80*'Arm level Data'!$O80+'Arm level Data'!$Z81*'Arm level Data'!$O81)/SUM('Arm level Data'!$O80:'Arm level Data'!$O81)</f>
        <v>27.4</v>
      </c>
      <c r="X13" s="5">
        <f>('Arm level Data'!$AB80*'Arm level Data'!$O80+'Arm level Data'!$AB81*'Arm level Data'!$O81)/SUM('Arm level Data'!$O80:'Arm level Data'!$O81)</f>
        <v>33.014285714285712</v>
      </c>
      <c r="Y13" s="5">
        <f>('Arm level Data'!$AD80*'Arm level Data'!$O80+'Arm level Data'!$AD81*'Arm level Data'!$O81)/SUM('Arm level Data'!$O80:'Arm level Data'!$O81)</f>
        <v>0</v>
      </c>
      <c r="Z13" t="s">
        <v>188</v>
      </c>
      <c r="AA13" t="s">
        <v>191</v>
      </c>
      <c r="AC13" t="s">
        <v>191</v>
      </c>
      <c r="AE13" t="s">
        <v>191</v>
      </c>
      <c r="AG13" t="s">
        <v>190</v>
      </c>
      <c r="AI13" t="s">
        <v>191</v>
      </c>
      <c r="AK13" t="s">
        <v>191</v>
      </c>
      <c r="AM13" t="s">
        <v>191</v>
      </c>
      <c r="AO13" t="s">
        <v>191</v>
      </c>
      <c r="AQ13" t="s">
        <v>191</v>
      </c>
      <c r="AS13" t="s">
        <v>191</v>
      </c>
      <c r="AU13" t="s">
        <v>202</v>
      </c>
    </row>
    <row r="14" spans="1:47" x14ac:dyDescent="0.25">
      <c r="A14">
        <v>12</v>
      </c>
      <c r="B14" s="1" t="s">
        <v>74</v>
      </c>
      <c r="C14" s="1">
        <v>40</v>
      </c>
      <c r="D14" t="s">
        <v>197</v>
      </c>
      <c r="E14" t="s">
        <v>183</v>
      </c>
      <c r="F14">
        <v>0</v>
      </c>
      <c r="G14">
        <v>0</v>
      </c>
      <c r="H14">
        <v>0</v>
      </c>
      <c r="I14" t="s">
        <v>184</v>
      </c>
      <c r="J14" t="s">
        <v>76</v>
      </c>
      <c r="K14" t="s">
        <v>15</v>
      </c>
      <c r="N14" s="2" t="s">
        <v>77</v>
      </c>
      <c r="O14" s="2" t="s">
        <v>16</v>
      </c>
      <c r="P14" s="2"/>
      <c r="Q14" s="2"/>
      <c r="R14" t="s">
        <v>185</v>
      </c>
      <c r="S14" t="s">
        <v>12</v>
      </c>
      <c r="T14" t="s">
        <v>12</v>
      </c>
      <c r="U14" t="s">
        <v>61</v>
      </c>
      <c r="V14" t="s">
        <v>199</v>
      </c>
      <c r="W14" s="5">
        <v>29</v>
      </c>
      <c r="X14" s="5" t="s">
        <v>209</v>
      </c>
      <c r="Y14" s="5">
        <f>('Arm level Data'!$AD84*'Arm level Data'!$O84+'Arm level Data'!$AD85*'Arm level Data'!$O85)/SUM('Arm level Data'!$O84:'Arm level Data'!$O85)</f>
        <v>0</v>
      </c>
      <c r="Z14" t="s">
        <v>201</v>
      </c>
      <c r="AA14" t="s">
        <v>61</v>
      </c>
      <c r="AC14" t="s">
        <v>191</v>
      </c>
      <c r="AE14" t="s">
        <v>191</v>
      </c>
      <c r="AG14" t="s">
        <v>191</v>
      </c>
      <c r="AI14" t="s">
        <v>191</v>
      </c>
      <c r="AK14" t="s">
        <v>61</v>
      </c>
      <c r="AM14" t="s">
        <v>191</v>
      </c>
      <c r="AO14" t="s">
        <v>191</v>
      </c>
      <c r="AQ14" t="s">
        <v>191</v>
      </c>
      <c r="AS14" t="s">
        <v>191</v>
      </c>
      <c r="AU14" t="s">
        <v>202</v>
      </c>
    </row>
    <row r="15" spans="1:47" x14ac:dyDescent="0.25">
      <c r="A15">
        <v>13</v>
      </c>
      <c r="B15" s="1" t="s">
        <v>81</v>
      </c>
      <c r="C15" s="1">
        <v>30</v>
      </c>
      <c r="D15" t="s">
        <v>182</v>
      </c>
      <c r="E15" t="s">
        <v>183</v>
      </c>
      <c r="F15">
        <v>0</v>
      </c>
      <c r="G15">
        <v>0</v>
      </c>
      <c r="H15">
        <v>0</v>
      </c>
      <c r="I15" t="s">
        <v>184</v>
      </c>
      <c r="J15" t="s">
        <v>121</v>
      </c>
      <c r="K15" t="s">
        <v>17</v>
      </c>
      <c r="N15" s="2" t="s">
        <v>16</v>
      </c>
      <c r="O15" s="2" t="s">
        <v>18</v>
      </c>
      <c r="P15" s="2"/>
      <c r="Q15" s="2"/>
      <c r="R15" t="s">
        <v>185</v>
      </c>
      <c r="S15" t="s">
        <v>12</v>
      </c>
      <c r="T15" t="s">
        <v>12</v>
      </c>
      <c r="U15" t="s">
        <v>210</v>
      </c>
      <c r="V15" t="s">
        <v>199</v>
      </c>
      <c r="W15" s="5">
        <v>26.9</v>
      </c>
      <c r="X15" s="5">
        <f>('Arm level Data'!$AB98*'Arm level Data'!$O98+'Arm level Data'!$AB99*'Arm level Data'!$O99)/SUM('Arm level Data'!$O98:'Arm level Data'!$O99)</f>
        <v>35.15</v>
      </c>
      <c r="Y15" s="5">
        <v>976</v>
      </c>
      <c r="Z15" t="s">
        <v>201</v>
      </c>
      <c r="AA15" t="s">
        <v>61</v>
      </c>
      <c r="AC15" t="s">
        <v>191</v>
      </c>
      <c r="AE15" t="s">
        <v>191</v>
      </c>
      <c r="AG15" t="s">
        <v>190</v>
      </c>
      <c r="AI15" t="s">
        <v>191</v>
      </c>
      <c r="AK15" t="s">
        <v>191</v>
      </c>
      <c r="AM15" t="s">
        <v>191</v>
      </c>
      <c r="AO15" t="s">
        <v>191</v>
      </c>
      <c r="AQ15" t="s">
        <v>191</v>
      </c>
      <c r="AS15" t="s">
        <v>191</v>
      </c>
    </row>
    <row r="16" spans="1:47" x14ac:dyDescent="0.25">
      <c r="A16">
        <v>14</v>
      </c>
      <c r="B16" s="1" t="s">
        <v>86</v>
      </c>
      <c r="C16" s="1">
        <v>20</v>
      </c>
      <c r="D16" t="s">
        <v>182</v>
      </c>
      <c r="E16" t="s">
        <v>183</v>
      </c>
      <c r="F16">
        <v>0</v>
      </c>
      <c r="G16">
        <v>0</v>
      </c>
      <c r="H16">
        <v>0</v>
      </c>
      <c r="I16" t="s">
        <v>184</v>
      </c>
      <c r="J16" t="s">
        <v>7</v>
      </c>
      <c r="K16" t="s">
        <v>87</v>
      </c>
      <c r="N16" s="2" t="s">
        <v>7</v>
      </c>
      <c r="O16" s="2" t="s">
        <v>87</v>
      </c>
      <c r="P16" s="2"/>
      <c r="Q16" s="2"/>
      <c r="R16" t="s">
        <v>185</v>
      </c>
      <c r="S16" t="s">
        <v>12</v>
      </c>
      <c r="T16" t="s">
        <v>12</v>
      </c>
      <c r="U16" t="s">
        <v>186</v>
      </c>
      <c r="V16" t="s">
        <v>211</v>
      </c>
      <c r="W16" s="5">
        <f>('Arm level Data'!$Z104*'Arm level Data'!$O104+'Arm level Data'!$Z105*'Arm level Data'!$O105)/SUM('Arm level Data'!$O104:'Arm level Data'!$O105)</f>
        <v>31.9</v>
      </c>
      <c r="X16" s="5">
        <f>('Arm level Data'!$AB104*'Arm level Data'!$O104+'Arm level Data'!$AB105*'Arm level Data'!$O105)/SUM('Arm level Data'!$O104:'Arm level Data'!$O105)</f>
        <v>34.257142857142853</v>
      </c>
      <c r="Y16" s="5">
        <f>('Arm level Data'!$AD104*'Arm level Data'!$O104+'Arm level Data'!$AD105*'Arm level Data'!$O105)/SUM('Arm level Data'!$O104:'Arm level Data'!$O105)</f>
        <v>1167</v>
      </c>
      <c r="Z16" t="s">
        <v>188</v>
      </c>
      <c r="AA16" t="s">
        <v>61</v>
      </c>
      <c r="AC16" t="s">
        <v>191</v>
      </c>
      <c r="AE16" t="s">
        <v>191</v>
      </c>
      <c r="AG16" t="s">
        <v>190</v>
      </c>
      <c r="AI16" t="s">
        <v>191</v>
      </c>
      <c r="AK16" t="s">
        <v>191</v>
      </c>
      <c r="AM16" t="s">
        <v>191</v>
      </c>
      <c r="AO16" t="s">
        <v>191</v>
      </c>
      <c r="AQ16" t="s">
        <v>191</v>
      </c>
      <c r="AS16" t="s">
        <v>191</v>
      </c>
    </row>
    <row r="17" spans="1:47" x14ac:dyDescent="0.25">
      <c r="A17">
        <v>15</v>
      </c>
      <c r="B17" s="1" t="s">
        <v>89</v>
      </c>
      <c r="C17" s="1">
        <v>30</v>
      </c>
      <c r="D17" t="s">
        <v>182</v>
      </c>
      <c r="E17" t="s">
        <v>183</v>
      </c>
      <c r="F17">
        <v>0</v>
      </c>
      <c r="G17">
        <v>0</v>
      </c>
      <c r="H17">
        <v>0</v>
      </c>
      <c r="I17" t="s">
        <v>184</v>
      </c>
      <c r="J17" t="s">
        <v>7</v>
      </c>
      <c r="K17" t="s">
        <v>13</v>
      </c>
      <c r="N17" s="2" t="s">
        <v>7</v>
      </c>
      <c r="O17" s="2" t="s">
        <v>14</v>
      </c>
      <c r="P17" s="2"/>
      <c r="Q17" s="2"/>
      <c r="R17" t="s">
        <v>185</v>
      </c>
      <c r="S17" t="s">
        <v>11</v>
      </c>
      <c r="T17" t="s">
        <v>190</v>
      </c>
      <c r="U17" t="s">
        <v>212</v>
      </c>
      <c r="V17" t="s">
        <v>213</v>
      </c>
      <c r="W17" s="5">
        <f>('Arm level Data'!$Z108*'Arm level Data'!$O108+'Arm level Data'!$Z109*'Arm level Data'!$O109)/SUM('Arm level Data'!$O108:'Arm level Data'!$O109)</f>
        <v>28.382758620689653</v>
      </c>
      <c r="X17" s="5" t="s">
        <v>305</v>
      </c>
      <c r="Y17" s="5">
        <v>1126.5</v>
      </c>
      <c r="Z17" t="s">
        <v>188</v>
      </c>
      <c r="AA17" t="s">
        <v>191</v>
      </c>
      <c r="AC17" t="s">
        <v>191</v>
      </c>
      <c r="AE17" t="s">
        <v>190</v>
      </c>
      <c r="AG17" t="s">
        <v>190</v>
      </c>
      <c r="AI17" t="s">
        <v>191</v>
      </c>
      <c r="AK17" t="s">
        <v>191</v>
      </c>
      <c r="AM17" t="s">
        <v>191</v>
      </c>
      <c r="AO17" t="s">
        <v>191</v>
      </c>
      <c r="AQ17" t="s">
        <v>191</v>
      </c>
      <c r="AS17" t="s">
        <v>191</v>
      </c>
    </row>
    <row r="18" spans="1:47" x14ac:dyDescent="0.25">
      <c r="A18">
        <v>16</v>
      </c>
      <c r="B18" s="1" t="s">
        <v>92</v>
      </c>
      <c r="C18" s="1">
        <v>40</v>
      </c>
      <c r="D18" t="s">
        <v>182</v>
      </c>
      <c r="E18" t="s">
        <v>183</v>
      </c>
      <c r="F18">
        <v>0</v>
      </c>
      <c r="G18">
        <v>1</v>
      </c>
      <c r="H18">
        <v>0</v>
      </c>
      <c r="I18" t="s">
        <v>184</v>
      </c>
      <c r="J18" t="s">
        <v>121</v>
      </c>
      <c r="K18" t="s">
        <v>17</v>
      </c>
      <c r="N18" s="2" t="s">
        <v>16</v>
      </c>
      <c r="O18" s="2" t="s">
        <v>18</v>
      </c>
      <c r="P18" s="2"/>
      <c r="Q18" s="2"/>
      <c r="R18" t="s">
        <v>185</v>
      </c>
      <c r="S18" t="s">
        <v>12</v>
      </c>
      <c r="T18" t="s">
        <v>12</v>
      </c>
      <c r="U18" t="s">
        <v>186</v>
      </c>
      <c r="V18" t="s">
        <v>214</v>
      </c>
      <c r="W18" s="5">
        <v>29.7</v>
      </c>
      <c r="X18" s="5">
        <f>('Arm level Data'!$AB118*'Arm level Data'!$O119+'Arm level Data'!$AB118*'Arm level Data'!$O119)/SUM('Arm level Data'!$O118:'Arm level Data'!$O119)</f>
        <v>33.1</v>
      </c>
      <c r="Y18" s="5">
        <f>('Arm level Data'!$AD118*'Arm level Data'!$O119+'Arm level Data'!$AD118*'Arm level Data'!$O119)/SUM('Arm level Data'!$O118:'Arm level Data'!$O119)</f>
        <v>1140</v>
      </c>
      <c r="Z18" t="s">
        <v>201</v>
      </c>
      <c r="AA18" t="s">
        <v>191</v>
      </c>
      <c r="AC18" t="s">
        <v>191</v>
      </c>
      <c r="AE18" t="s">
        <v>191</v>
      </c>
      <c r="AG18" t="s">
        <v>191</v>
      </c>
      <c r="AI18" t="s">
        <v>191</v>
      </c>
      <c r="AK18" t="s">
        <v>191</v>
      </c>
      <c r="AM18" t="s">
        <v>191</v>
      </c>
      <c r="AO18" t="s">
        <v>191</v>
      </c>
      <c r="AQ18" t="s">
        <v>191</v>
      </c>
      <c r="AS18" t="s">
        <v>191</v>
      </c>
    </row>
    <row r="19" spans="1:47" x14ac:dyDescent="0.25">
      <c r="A19">
        <v>17</v>
      </c>
      <c r="B19" s="1" t="s">
        <v>96</v>
      </c>
      <c r="C19" s="1">
        <v>40</v>
      </c>
      <c r="D19" t="s">
        <v>182</v>
      </c>
      <c r="E19" t="s">
        <v>183</v>
      </c>
      <c r="F19">
        <v>0</v>
      </c>
      <c r="G19">
        <v>0</v>
      </c>
      <c r="H19">
        <v>0</v>
      </c>
      <c r="I19" t="s">
        <v>184</v>
      </c>
      <c r="J19" t="s">
        <v>7</v>
      </c>
      <c r="K19" t="s">
        <v>215</v>
      </c>
      <c r="N19" s="2" t="s">
        <v>7</v>
      </c>
      <c r="O19" s="2" t="s">
        <v>18</v>
      </c>
      <c r="P19" s="2"/>
      <c r="Q19" s="2"/>
      <c r="R19" t="s">
        <v>185</v>
      </c>
      <c r="S19" t="s">
        <v>12</v>
      </c>
      <c r="T19" t="s">
        <v>12</v>
      </c>
      <c r="U19" t="s">
        <v>186</v>
      </c>
      <c r="V19" t="s">
        <v>190</v>
      </c>
      <c r="W19" s="5">
        <f>('Arm level Data'!$Z128*'Arm level Data'!$O128+'Arm level Data'!$Z129*'Arm level Data'!$O129)/SUM('Arm level Data'!$O128:'Arm level Data'!$O129)</f>
        <v>30.9</v>
      </c>
      <c r="X19" s="5">
        <f>('Arm level Data'!$AB128*'Arm level Data'!$O128+'Arm level Data'!$AB129*'Arm level Data'!$O129)/SUM('Arm level Data'!$O128:'Arm level Data'!$O129)</f>
        <v>34.557142857142857</v>
      </c>
      <c r="Y19" s="5">
        <f>('Arm level Data'!$AD128*'Arm level Data'!$O128+'Arm level Data'!$AD129*'Arm level Data'!$O129)/SUM('Arm level Data'!$O128:'Arm level Data'!$O129)</f>
        <v>1355.95</v>
      </c>
      <c r="Z19" t="s">
        <v>201</v>
      </c>
      <c r="AA19" t="s">
        <v>61</v>
      </c>
      <c r="AC19" t="s">
        <v>191</v>
      </c>
      <c r="AE19" t="s">
        <v>191</v>
      </c>
      <c r="AG19" t="s">
        <v>191</v>
      </c>
      <c r="AI19" t="s">
        <v>189</v>
      </c>
      <c r="AK19" t="s">
        <v>61</v>
      </c>
      <c r="AM19" t="s">
        <v>191</v>
      </c>
      <c r="AO19" t="s">
        <v>190</v>
      </c>
      <c r="AQ19" t="s">
        <v>191</v>
      </c>
      <c r="AS19" t="s">
        <v>191</v>
      </c>
    </row>
    <row r="20" spans="1:47" x14ac:dyDescent="0.25">
      <c r="A20">
        <v>18</v>
      </c>
      <c r="B20" s="1" t="s">
        <v>98</v>
      </c>
      <c r="C20" s="1">
        <v>30</v>
      </c>
      <c r="D20" t="s">
        <v>182</v>
      </c>
      <c r="E20" t="s">
        <v>183</v>
      </c>
      <c r="F20">
        <v>0</v>
      </c>
      <c r="G20">
        <v>0</v>
      </c>
      <c r="H20">
        <v>0</v>
      </c>
      <c r="I20" t="s">
        <v>184</v>
      </c>
      <c r="J20" t="s">
        <v>7</v>
      </c>
      <c r="K20" t="s">
        <v>17</v>
      </c>
      <c r="N20" s="2" t="s">
        <v>7</v>
      </c>
      <c r="O20" s="2" t="s">
        <v>18</v>
      </c>
      <c r="P20" s="2"/>
      <c r="Q20" s="2"/>
      <c r="R20" t="s">
        <v>185</v>
      </c>
      <c r="S20" t="s">
        <v>12</v>
      </c>
      <c r="T20" t="s">
        <v>190</v>
      </c>
      <c r="U20" t="s">
        <v>186</v>
      </c>
      <c r="V20" t="s">
        <v>214</v>
      </c>
      <c r="W20" s="5">
        <f>('Arm level Data'!$Z132*'Arm level Data'!$O132+'Arm level Data'!$Z133*'Arm level Data'!$O133)/SUM('Arm level Data'!$O132:'Arm level Data'!$O133)</f>
        <v>29.201999999999998</v>
      </c>
      <c r="X20" s="5" t="s">
        <v>305</v>
      </c>
      <c r="Y20" s="5">
        <f>('Arm level Data'!$AD132*'Arm level Data'!$O132+'Arm level Data'!$AD133*'Arm level Data'!$O133)/SUM('Arm level Data'!$O132:'Arm level Data'!$O133)</f>
        <v>1185.3133333333333</v>
      </c>
      <c r="Z20" t="s">
        <v>201</v>
      </c>
      <c r="AC20" t="s">
        <v>189</v>
      </c>
      <c r="AE20" t="s">
        <v>190</v>
      </c>
      <c r="AG20" t="s">
        <v>190</v>
      </c>
      <c r="AI20" t="s">
        <v>189</v>
      </c>
      <c r="AK20" t="s">
        <v>191</v>
      </c>
      <c r="AM20" t="s">
        <v>189</v>
      </c>
      <c r="AO20" t="s">
        <v>191</v>
      </c>
      <c r="AQ20" t="s">
        <v>190</v>
      </c>
      <c r="AS20" t="s">
        <v>191</v>
      </c>
    </row>
    <row r="21" spans="1:47" s="28" customFormat="1" x14ac:dyDescent="0.25">
      <c r="A21" s="28">
        <v>19</v>
      </c>
      <c r="B21" s="29" t="s">
        <v>102</v>
      </c>
      <c r="C21" s="29">
        <v>55</v>
      </c>
      <c r="D21" s="28" t="s">
        <v>182</v>
      </c>
      <c r="E21" s="28" t="s">
        <v>183</v>
      </c>
      <c r="F21" s="28">
        <v>0</v>
      </c>
      <c r="G21" s="28">
        <v>0</v>
      </c>
      <c r="H21" s="28">
        <v>0</v>
      </c>
      <c r="I21" s="28" t="s">
        <v>184</v>
      </c>
      <c r="J21" s="28" t="s">
        <v>103</v>
      </c>
      <c r="K21" s="28" t="s">
        <v>7</v>
      </c>
      <c r="N21" s="30" t="s">
        <v>22</v>
      </c>
      <c r="O21" s="30" t="s">
        <v>7</v>
      </c>
      <c r="P21" s="30"/>
      <c r="Q21" s="30"/>
      <c r="R21" s="28" t="s">
        <v>185</v>
      </c>
      <c r="S21" s="28" t="s">
        <v>12</v>
      </c>
      <c r="T21" s="28" t="s">
        <v>12</v>
      </c>
      <c r="U21" s="28" t="s">
        <v>212</v>
      </c>
      <c r="V21" s="28" t="s">
        <v>199</v>
      </c>
      <c r="W21" s="5" t="s">
        <v>305</v>
      </c>
      <c r="X21" s="31">
        <f>('Arm level Data'!$AB140*'Arm level Data'!$O140+'Arm level Data'!$AB141*'Arm level Data'!$O141)/SUM('Arm level Data'!$O140:'Arm level Data'!$O141)</f>
        <v>36</v>
      </c>
      <c r="Y21" s="31">
        <f>('Arm level Data'!$AD140*'Arm level Data'!$O140+'Arm level Data'!$AD141*'Arm level Data'!$O141)/SUM('Arm level Data'!$O140:'Arm level Data'!$O141)</f>
        <v>1093</v>
      </c>
      <c r="Z21" s="28" t="s">
        <v>188</v>
      </c>
      <c r="AE21" s="28" t="s">
        <v>190</v>
      </c>
      <c r="AG21" s="28" t="s">
        <v>216</v>
      </c>
      <c r="AI21" s="28" t="s">
        <v>191</v>
      </c>
      <c r="AK21" s="28" t="s">
        <v>191</v>
      </c>
      <c r="AM21" s="28" t="s">
        <v>191</v>
      </c>
      <c r="AO21" s="28" t="s">
        <v>189</v>
      </c>
      <c r="AP21" s="28" t="s">
        <v>265</v>
      </c>
      <c r="AQ21" s="28" t="s">
        <v>189</v>
      </c>
      <c r="AR21" s="28" t="s">
        <v>266</v>
      </c>
      <c r="AS21" s="28" t="s">
        <v>191</v>
      </c>
    </row>
    <row r="22" spans="1:47" x14ac:dyDescent="0.25">
      <c r="A22">
        <v>20</v>
      </c>
      <c r="B22" s="21" t="s">
        <v>106</v>
      </c>
      <c r="C22" s="1">
        <v>34</v>
      </c>
      <c r="D22" t="s">
        <v>182</v>
      </c>
      <c r="E22" t="s">
        <v>183</v>
      </c>
      <c r="F22">
        <v>0</v>
      </c>
      <c r="G22">
        <v>0</v>
      </c>
      <c r="H22">
        <v>0</v>
      </c>
      <c r="I22" t="s">
        <v>184</v>
      </c>
      <c r="J22" t="s">
        <v>217</v>
      </c>
      <c r="K22" t="s">
        <v>218</v>
      </c>
      <c r="N22" s="2" t="s">
        <v>217</v>
      </c>
      <c r="O22" s="2" t="s">
        <v>218</v>
      </c>
      <c r="P22" s="2"/>
      <c r="Q22" s="2"/>
      <c r="R22" t="s">
        <v>185</v>
      </c>
      <c r="S22" t="s">
        <v>12</v>
      </c>
      <c r="T22" t="s">
        <v>12</v>
      </c>
      <c r="U22" t="s">
        <v>184</v>
      </c>
      <c r="V22" t="s">
        <v>199</v>
      </c>
      <c r="W22" s="5">
        <f>('Arm level Data'!$Z142*'Arm level Data'!$O142+'Arm level Data'!$Z143*'Arm level Data'!$O143)/SUM('Arm level Data'!$O142:'Arm level Data'!$O143)</f>
        <v>28.617543859649125</v>
      </c>
      <c r="X22" s="5">
        <f>('Arm level Data'!$AB142*'Arm level Data'!$O142+'Arm level Data'!$AB143*'Arm level Data'!$O143)/SUM('Arm level Data'!$O142:'Arm level Data'!$O143)</f>
        <v>35.780701754385966</v>
      </c>
      <c r="Y22" s="5">
        <f>('Arm level Data'!$AD142*'Arm level Data'!$O142+'Arm level Data'!$AD143*'Arm level Data'!$O143)/SUM('Arm level Data'!$O142:'Arm level Data'!$O143)</f>
        <v>1091.6614035087719</v>
      </c>
      <c r="Z22" t="s">
        <v>188</v>
      </c>
      <c r="AC22" t="s">
        <v>189</v>
      </c>
      <c r="AE22" t="s">
        <v>190</v>
      </c>
      <c r="AG22" t="s">
        <v>189</v>
      </c>
      <c r="AI22" t="s">
        <v>190</v>
      </c>
      <c r="AK22" t="s">
        <v>191</v>
      </c>
      <c r="AM22" t="s">
        <v>190</v>
      </c>
      <c r="AO22" t="s">
        <v>191</v>
      </c>
      <c r="AQ22" t="s">
        <v>191</v>
      </c>
      <c r="AS22" t="s">
        <v>191</v>
      </c>
    </row>
    <row r="23" spans="1:47" x14ac:dyDescent="0.25">
      <c r="A23">
        <v>21</v>
      </c>
      <c r="B23" s="1" t="s">
        <v>111</v>
      </c>
      <c r="C23" s="1">
        <v>18</v>
      </c>
      <c r="D23" t="s">
        <v>182</v>
      </c>
      <c r="E23" t="s">
        <v>183</v>
      </c>
      <c r="F23">
        <v>0</v>
      </c>
      <c r="G23">
        <v>0</v>
      </c>
      <c r="H23">
        <v>0</v>
      </c>
      <c r="I23" t="s">
        <v>184</v>
      </c>
      <c r="J23" t="s">
        <v>7</v>
      </c>
      <c r="K23" t="s">
        <v>112</v>
      </c>
      <c r="L23" t="s">
        <v>54</v>
      </c>
      <c r="N23" s="2" t="s">
        <v>7</v>
      </c>
      <c r="O23" s="2" t="s">
        <v>219</v>
      </c>
      <c r="P23" s="2" t="s">
        <v>203</v>
      </c>
      <c r="Q23" s="2"/>
      <c r="R23" t="s">
        <v>185</v>
      </c>
      <c r="S23" t="s">
        <v>12</v>
      </c>
      <c r="T23" t="s">
        <v>12</v>
      </c>
      <c r="U23" t="s">
        <v>204</v>
      </c>
      <c r="V23" t="s">
        <v>124</v>
      </c>
      <c r="W23" s="5" t="s">
        <v>305</v>
      </c>
      <c r="X23" s="5" t="s">
        <v>305</v>
      </c>
      <c r="Y23" s="5" t="s">
        <v>305</v>
      </c>
      <c r="Z23" t="s">
        <v>188</v>
      </c>
      <c r="AA23" t="s">
        <v>61</v>
      </c>
      <c r="AC23" t="s">
        <v>191</v>
      </c>
      <c r="AE23" t="s">
        <v>191</v>
      </c>
      <c r="AG23" t="s">
        <v>191</v>
      </c>
      <c r="AI23" t="s">
        <v>191</v>
      </c>
      <c r="AK23" t="s">
        <v>61</v>
      </c>
      <c r="AM23" t="s">
        <v>191</v>
      </c>
      <c r="AO23" t="s">
        <v>191</v>
      </c>
      <c r="AQ23" t="s">
        <v>189</v>
      </c>
      <c r="AS23" t="s">
        <v>191</v>
      </c>
    </row>
    <row r="24" spans="1:47" x14ac:dyDescent="0.25">
      <c r="A24">
        <v>22</v>
      </c>
      <c r="B24" s="21" t="s">
        <v>115</v>
      </c>
      <c r="C24" s="1">
        <v>120</v>
      </c>
      <c r="D24" t="s">
        <v>182</v>
      </c>
      <c r="E24" t="s">
        <v>183</v>
      </c>
      <c r="F24">
        <v>0</v>
      </c>
      <c r="G24">
        <v>1</v>
      </c>
      <c r="H24">
        <v>0</v>
      </c>
      <c r="I24" t="s">
        <v>184</v>
      </c>
      <c r="J24" t="s">
        <v>7</v>
      </c>
      <c r="K24" t="s">
        <v>13</v>
      </c>
      <c r="L24" t="s">
        <v>54</v>
      </c>
      <c r="N24" s="2" t="s">
        <v>7</v>
      </c>
      <c r="O24" s="2" t="s">
        <v>14</v>
      </c>
      <c r="P24" s="2" t="s">
        <v>203</v>
      </c>
      <c r="Q24" s="2"/>
      <c r="R24" t="s">
        <v>185</v>
      </c>
      <c r="S24" t="s">
        <v>190</v>
      </c>
      <c r="T24" t="s">
        <v>190</v>
      </c>
      <c r="U24" t="s">
        <v>220</v>
      </c>
      <c r="V24" t="s">
        <v>124</v>
      </c>
      <c r="W24" s="5">
        <f>('Arm level Data'!$Z147*'Arm level Data'!$O147+'Arm level Data'!$Z148*'Arm level Data'!$O148+'Arm level Data'!$Z149*'Arm level Data'!$O149)/SUM('Arm level Data'!$O147:'Arm level Data'!$O149)</f>
        <v>27.566666666666663</v>
      </c>
      <c r="X24" s="5" t="s">
        <v>305</v>
      </c>
      <c r="Y24" s="5">
        <f>('Arm level Data'!$AD147*'Arm level Data'!$O147+'Arm level Data'!$AD148*'Arm level Data'!$O148+'Arm level Data'!$AD149*'Arm level Data'!$O149)/SUM('Arm level Data'!$O147:'Arm level Data'!$O149)</f>
        <v>987.13166666666666</v>
      </c>
      <c r="Z24" t="s">
        <v>188</v>
      </c>
      <c r="AA24" t="s">
        <v>61</v>
      </c>
      <c r="AC24" t="s">
        <v>189</v>
      </c>
      <c r="AE24" t="s">
        <v>191</v>
      </c>
      <c r="AG24" t="s">
        <v>190</v>
      </c>
      <c r="AI24" t="s">
        <v>189</v>
      </c>
      <c r="AK24" t="s">
        <v>191</v>
      </c>
      <c r="AM24" t="s">
        <v>191</v>
      </c>
      <c r="AO24" t="s">
        <v>191</v>
      </c>
      <c r="AQ24" t="s">
        <v>191</v>
      </c>
      <c r="AS24" t="s">
        <v>191</v>
      </c>
    </row>
    <row r="25" spans="1:47" x14ac:dyDescent="0.25">
      <c r="A25">
        <v>23</v>
      </c>
      <c r="B25" s="21" t="s">
        <v>118</v>
      </c>
      <c r="C25" s="1">
        <v>80</v>
      </c>
      <c r="D25" t="s">
        <v>182</v>
      </c>
      <c r="E25" t="s">
        <v>183</v>
      </c>
      <c r="F25">
        <v>0</v>
      </c>
      <c r="G25">
        <v>0</v>
      </c>
      <c r="H25">
        <v>1</v>
      </c>
      <c r="I25" t="s">
        <v>221</v>
      </c>
      <c r="J25" t="s">
        <v>7</v>
      </c>
      <c r="K25" t="s">
        <v>222</v>
      </c>
      <c r="N25" s="2" t="s">
        <v>7</v>
      </c>
      <c r="O25" s="2" t="s">
        <v>18</v>
      </c>
      <c r="P25" s="2"/>
      <c r="Q25" s="2"/>
      <c r="R25" t="s">
        <v>124</v>
      </c>
      <c r="S25" t="s">
        <v>124</v>
      </c>
      <c r="T25" t="s">
        <v>124</v>
      </c>
      <c r="U25" t="s">
        <v>223</v>
      </c>
      <c r="V25" t="s">
        <v>214</v>
      </c>
      <c r="W25" s="5">
        <f>('Arm level Data'!$Z153*'Arm level Data'!$O153+'Arm level Data'!$Z154*'Arm level Data'!$O154)/SUM('Arm level Data'!$O153:'Arm level Data'!$O154)</f>
        <v>30.5</v>
      </c>
      <c r="X25" s="5">
        <f>('Arm level Data'!$AB153*'Arm level Data'!$O153+'Arm level Data'!$AB154*'Arm level Data'!$O154)/SUM('Arm level Data'!$O153:'Arm level Data'!$O154)</f>
        <v>35.5</v>
      </c>
      <c r="Y25" s="5">
        <f>('Arm level Data'!$AD153*'Arm level Data'!$O153+'Arm level Data'!$AD154*'Arm level Data'!$O154)/SUM('Arm level Data'!$O153:'Arm level Data'!$O154)</f>
        <v>1370.8</v>
      </c>
      <c r="Z25" t="s">
        <v>188</v>
      </c>
      <c r="AA25" t="s">
        <v>61</v>
      </c>
      <c r="AC25" t="s">
        <v>189</v>
      </c>
      <c r="AE25" t="s">
        <v>190</v>
      </c>
      <c r="AG25" t="s">
        <v>190</v>
      </c>
      <c r="AI25" t="s">
        <v>189</v>
      </c>
      <c r="AK25" t="s">
        <v>61</v>
      </c>
      <c r="AM25" t="s">
        <v>190</v>
      </c>
      <c r="AO25" t="s">
        <v>191</v>
      </c>
      <c r="AQ25" t="s">
        <v>191</v>
      </c>
      <c r="AS25" t="s">
        <v>191</v>
      </c>
      <c r="AU25" t="s">
        <v>224</v>
      </c>
    </row>
    <row r="26" spans="1:47" x14ac:dyDescent="0.25">
      <c r="A26">
        <v>24</v>
      </c>
      <c r="B26" s="12" t="s">
        <v>120</v>
      </c>
      <c r="C26" s="13">
        <v>60</v>
      </c>
      <c r="D26" t="s">
        <v>182</v>
      </c>
      <c r="E26" t="s">
        <v>183</v>
      </c>
      <c r="F26">
        <v>0</v>
      </c>
      <c r="G26">
        <v>0</v>
      </c>
      <c r="H26">
        <v>0</v>
      </c>
      <c r="I26" t="s">
        <v>184</v>
      </c>
      <c r="J26" t="s">
        <v>121</v>
      </c>
      <c r="K26" t="s">
        <v>125</v>
      </c>
      <c r="L26" t="s">
        <v>127</v>
      </c>
      <c r="M26" s="3"/>
      <c r="N26" s="2" t="s">
        <v>7</v>
      </c>
      <c r="O26" s="2" t="s">
        <v>7</v>
      </c>
      <c r="P26" s="2" t="s">
        <v>126</v>
      </c>
      <c r="Q26" s="2" t="s">
        <v>128</v>
      </c>
      <c r="R26" t="s">
        <v>185</v>
      </c>
      <c r="S26" t="s">
        <v>12</v>
      </c>
      <c r="T26" t="s">
        <v>12</v>
      </c>
      <c r="U26" t="s">
        <v>212</v>
      </c>
      <c r="V26" t="s">
        <v>124</v>
      </c>
      <c r="W26" s="5" t="s">
        <v>124</v>
      </c>
      <c r="X26" s="5" t="s">
        <v>124</v>
      </c>
      <c r="Y26" s="5" t="s">
        <v>124</v>
      </c>
      <c r="Z26" t="s">
        <v>188</v>
      </c>
      <c r="AA26" t="s">
        <v>191</v>
      </c>
      <c r="AC26" t="s">
        <v>191</v>
      </c>
      <c r="AE26" t="s">
        <v>190</v>
      </c>
      <c r="AG26" t="s">
        <v>190</v>
      </c>
      <c r="AI26" t="s">
        <v>191</v>
      </c>
      <c r="AK26" t="s">
        <v>191</v>
      </c>
      <c r="AM26" t="s">
        <v>191</v>
      </c>
      <c r="AO26" t="s">
        <v>191</v>
      </c>
      <c r="AQ26" t="s">
        <v>191</v>
      </c>
      <c r="AS26" t="s">
        <v>191</v>
      </c>
      <c r="AU26" t="s">
        <v>225</v>
      </c>
    </row>
    <row r="27" spans="1:47" x14ac:dyDescent="0.25">
      <c r="A27">
        <v>25</v>
      </c>
      <c r="B27" s="16" t="s">
        <v>130</v>
      </c>
      <c r="C27" s="17">
        <v>64</v>
      </c>
      <c r="D27" s="15" t="s">
        <v>182</v>
      </c>
      <c r="E27" s="15" t="s">
        <v>226</v>
      </c>
      <c r="F27" s="15">
        <v>0</v>
      </c>
      <c r="G27" s="15">
        <v>1</v>
      </c>
      <c r="H27">
        <v>0</v>
      </c>
      <c r="I27" t="s">
        <v>184</v>
      </c>
      <c r="J27" s="15" t="s">
        <v>22</v>
      </c>
      <c r="K27" s="15" t="s">
        <v>132</v>
      </c>
      <c r="L27" s="15" t="s">
        <v>227</v>
      </c>
      <c r="M27" s="18"/>
      <c r="N27" s="19" t="s">
        <v>22</v>
      </c>
      <c r="O27" s="19" t="s">
        <v>132</v>
      </c>
      <c r="P27" s="19" t="s">
        <v>227</v>
      </c>
      <c r="Q27" s="19"/>
      <c r="R27" s="15" t="s">
        <v>124</v>
      </c>
      <c r="S27" s="15" t="s">
        <v>124</v>
      </c>
      <c r="T27" s="15" t="s">
        <v>124</v>
      </c>
      <c r="U27" s="15" t="s">
        <v>186</v>
      </c>
      <c r="V27" s="15" t="s">
        <v>124</v>
      </c>
      <c r="W27" s="20" t="s">
        <v>124</v>
      </c>
      <c r="X27" s="20" t="s">
        <v>124</v>
      </c>
      <c r="Y27" s="20" t="s">
        <v>124</v>
      </c>
      <c r="Z27" s="15" t="s">
        <v>124</v>
      </c>
      <c r="AA27" s="15" t="s">
        <v>195</v>
      </c>
      <c r="AB27" s="15"/>
      <c r="AC27" s="15" t="s">
        <v>195</v>
      </c>
      <c r="AD27" s="15"/>
      <c r="AE27" s="15" t="s">
        <v>190</v>
      </c>
      <c r="AF27" s="15"/>
      <c r="AG27" s="15" t="s">
        <v>190</v>
      </c>
      <c r="AH27" s="15"/>
      <c r="AI27" s="15" t="s">
        <v>190</v>
      </c>
      <c r="AJ27" s="15"/>
      <c r="AK27" s="15" t="s">
        <v>190</v>
      </c>
      <c r="AL27" s="15"/>
      <c r="AM27" s="15" t="s">
        <v>190</v>
      </c>
      <c r="AN27" s="15"/>
      <c r="AO27" s="15" t="s">
        <v>190</v>
      </c>
      <c r="AP27" s="15"/>
      <c r="AQ27" s="15" t="s">
        <v>189</v>
      </c>
      <c r="AR27" s="15"/>
      <c r="AS27" s="15" t="s">
        <v>191</v>
      </c>
      <c r="AT27" s="15"/>
      <c r="AU27" s="15" t="s">
        <v>228</v>
      </c>
    </row>
    <row r="28" spans="1:47" x14ac:dyDescent="0.25">
      <c r="A28">
        <v>26</v>
      </c>
      <c r="B28" s="16" t="s">
        <v>134</v>
      </c>
      <c r="C28" s="17">
        <v>40</v>
      </c>
      <c r="D28" s="15" t="s">
        <v>182</v>
      </c>
      <c r="E28" s="15" t="s">
        <v>226</v>
      </c>
      <c r="F28" s="15">
        <v>0</v>
      </c>
      <c r="G28" s="15">
        <v>0</v>
      </c>
      <c r="H28">
        <v>0</v>
      </c>
      <c r="I28" t="s">
        <v>184</v>
      </c>
      <c r="J28" s="15" t="s">
        <v>121</v>
      </c>
      <c r="K28" s="15" t="s">
        <v>229</v>
      </c>
      <c r="L28" s="15"/>
      <c r="M28" s="18">
        <f>IF(COUNTA(Table2[[#This Row],[control]:[trt2]]) = 3,Table2[[#This Row],[control]]&amp;Table2[[#This Row],[trt1]],)</f>
        <v>0</v>
      </c>
      <c r="N28" s="19" t="s">
        <v>16</v>
      </c>
      <c r="O28" s="19" t="s">
        <v>18</v>
      </c>
      <c r="P28" s="19"/>
      <c r="Q28" s="19"/>
      <c r="R28" s="15" t="s">
        <v>124</v>
      </c>
      <c r="S28" s="15" t="s">
        <v>12</v>
      </c>
      <c r="T28" s="15" t="s">
        <v>124</v>
      </c>
      <c r="U28" s="15" t="s">
        <v>124</v>
      </c>
      <c r="V28" s="15" t="s">
        <v>124</v>
      </c>
      <c r="W28" s="20" t="s">
        <v>124</v>
      </c>
      <c r="X28" s="20" t="s">
        <v>124</v>
      </c>
      <c r="Y28" s="20" t="s">
        <v>124</v>
      </c>
      <c r="Z28" s="15" t="s">
        <v>124</v>
      </c>
      <c r="AA28" s="15" t="s">
        <v>195</v>
      </c>
      <c r="AB28" s="15"/>
      <c r="AC28" s="15" t="s">
        <v>195</v>
      </c>
      <c r="AD28" s="15"/>
      <c r="AE28" s="15" t="s">
        <v>190</v>
      </c>
      <c r="AF28" s="15"/>
      <c r="AG28" s="15" t="s">
        <v>190</v>
      </c>
      <c r="AH28" s="15"/>
      <c r="AI28" s="15" t="s">
        <v>190</v>
      </c>
      <c r="AJ28" s="15"/>
      <c r="AK28" s="15" t="s">
        <v>190</v>
      </c>
      <c r="AL28" s="15"/>
      <c r="AM28" s="15" t="s">
        <v>190</v>
      </c>
      <c r="AN28" s="15"/>
      <c r="AO28" s="15" t="s">
        <v>190</v>
      </c>
      <c r="AP28" s="15"/>
      <c r="AQ28" s="15" t="s">
        <v>189</v>
      </c>
      <c r="AR28" s="15"/>
      <c r="AS28" s="15" t="s">
        <v>191</v>
      </c>
      <c r="AT28" s="15"/>
      <c r="AU28" s="15" t="s">
        <v>230</v>
      </c>
    </row>
    <row r="29" spans="1:47" x14ac:dyDescent="0.25">
      <c r="A29">
        <v>27</v>
      </c>
      <c r="B29" s="25" t="s">
        <v>138</v>
      </c>
      <c r="C29" s="26">
        <v>15</v>
      </c>
      <c r="D29" s="15" t="s">
        <v>197</v>
      </c>
      <c r="E29" s="15" t="s">
        <v>183</v>
      </c>
      <c r="F29" s="15">
        <v>0</v>
      </c>
      <c r="G29" s="15">
        <v>0</v>
      </c>
      <c r="H29">
        <v>0</v>
      </c>
      <c r="I29" t="s">
        <v>184</v>
      </c>
      <c r="J29" s="15" t="s">
        <v>231</v>
      </c>
      <c r="K29" s="15" t="s">
        <v>232</v>
      </c>
      <c r="L29" s="15" t="s">
        <v>143</v>
      </c>
      <c r="M29" s="18"/>
      <c r="N29" s="19" t="s">
        <v>7</v>
      </c>
      <c r="O29" s="19" t="s">
        <v>142</v>
      </c>
      <c r="P29" s="19" t="s">
        <v>143</v>
      </c>
      <c r="Q29" s="19"/>
      <c r="R29" s="15" t="s">
        <v>233</v>
      </c>
      <c r="S29" s="15" t="s">
        <v>234</v>
      </c>
      <c r="T29" s="15" t="s">
        <v>11</v>
      </c>
      <c r="U29" s="15" t="s">
        <v>235</v>
      </c>
      <c r="V29" s="15" t="s">
        <v>199</v>
      </c>
      <c r="W29" s="20">
        <v>28</v>
      </c>
      <c r="X29" s="20" t="s">
        <v>141</v>
      </c>
      <c r="Y29" s="20" t="s">
        <v>124</v>
      </c>
      <c r="Z29" s="15" t="s">
        <v>124</v>
      </c>
      <c r="AA29" s="15" t="s">
        <v>191</v>
      </c>
      <c r="AB29" s="15"/>
      <c r="AC29" s="15" t="s">
        <v>189</v>
      </c>
      <c r="AD29" s="15"/>
      <c r="AE29" s="15" t="s">
        <v>191</v>
      </c>
      <c r="AF29" s="15"/>
      <c r="AG29" s="15" t="s">
        <v>191</v>
      </c>
      <c r="AH29" s="15"/>
      <c r="AI29" s="15" t="s">
        <v>189</v>
      </c>
      <c r="AJ29" s="15"/>
      <c r="AK29" s="15" t="s">
        <v>191</v>
      </c>
      <c r="AL29" s="15"/>
      <c r="AM29" s="15" t="s">
        <v>189</v>
      </c>
      <c r="AN29" s="15"/>
      <c r="AO29" s="15" t="s">
        <v>191</v>
      </c>
      <c r="AP29" s="15"/>
      <c r="AQ29" s="15" t="s">
        <v>191</v>
      </c>
      <c r="AR29" s="15"/>
      <c r="AS29" s="15" t="s">
        <v>191</v>
      </c>
      <c r="AT29" s="15"/>
      <c r="AU29" s="15"/>
    </row>
    <row r="30" spans="1:47" x14ac:dyDescent="0.25">
      <c r="A30">
        <v>28</v>
      </c>
      <c r="B30" s="22" t="s">
        <v>152</v>
      </c>
      <c r="C30" s="24">
        <v>84</v>
      </c>
      <c r="D30" t="s">
        <v>182</v>
      </c>
      <c r="E30" t="s">
        <v>226</v>
      </c>
      <c r="F30">
        <v>0</v>
      </c>
      <c r="G30">
        <v>0</v>
      </c>
      <c r="H30">
        <v>0</v>
      </c>
      <c r="I30" t="s">
        <v>184</v>
      </c>
      <c r="J30" t="s">
        <v>122</v>
      </c>
      <c r="K30" t="s">
        <v>236</v>
      </c>
      <c r="L30" t="s">
        <v>17</v>
      </c>
      <c r="M30" s="3"/>
      <c r="N30" s="2" t="s">
        <v>16</v>
      </c>
      <c r="O30" s="2" t="s">
        <v>14</v>
      </c>
      <c r="P30" s="2" t="s">
        <v>18</v>
      </c>
      <c r="Q30" s="2"/>
      <c r="R30" t="s">
        <v>124</v>
      </c>
      <c r="S30" t="s">
        <v>124</v>
      </c>
      <c r="T30" t="s">
        <v>124</v>
      </c>
      <c r="U30" t="s">
        <v>124</v>
      </c>
      <c r="V30" t="s">
        <v>214</v>
      </c>
      <c r="W30" s="5">
        <v>28.7</v>
      </c>
      <c r="X30" s="5">
        <v>34.200000000000003</v>
      </c>
      <c r="Y30" s="5">
        <v>1280</v>
      </c>
      <c r="Z30" t="s">
        <v>124</v>
      </c>
      <c r="AA30" s="15" t="s">
        <v>195</v>
      </c>
      <c r="AB30" s="15"/>
      <c r="AC30" s="15" t="s">
        <v>195</v>
      </c>
      <c r="AD30" s="15"/>
      <c r="AE30" s="15" t="s">
        <v>190</v>
      </c>
      <c r="AF30" s="15"/>
      <c r="AG30" s="15" t="s">
        <v>190</v>
      </c>
      <c r="AH30" s="15"/>
      <c r="AI30" s="15" t="s">
        <v>190</v>
      </c>
      <c r="AJ30" s="15"/>
      <c r="AK30" s="15" t="s">
        <v>190</v>
      </c>
      <c r="AL30" s="15"/>
      <c r="AM30" s="15" t="s">
        <v>190</v>
      </c>
      <c r="AN30" s="15"/>
      <c r="AO30" s="15" t="s">
        <v>190</v>
      </c>
      <c r="AP30" s="15"/>
      <c r="AQ30" s="15" t="s">
        <v>189</v>
      </c>
      <c r="AR30" s="15"/>
      <c r="AS30" s="15" t="s">
        <v>191</v>
      </c>
      <c r="AT30" s="15"/>
      <c r="AU30" t="s">
        <v>237</v>
      </c>
    </row>
    <row r="31" spans="1:47" x14ac:dyDescent="0.25">
      <c r="A31">
        <v>29</v>
      </c>
      <c r="B31" s="23" t="s">
        <v>267</v>
      </c>
      <c r="C31" s="24">
        <v>95</v>
      </c>
      <c r="D31" t="s">
        <v>182</v>
      </c>
      <c r="E31" t="s">
        <v>183</v>
      </c>
      <c r="F31">
        <v>0</v>
      </c>
      <c r="G31">
        <v>0</v>
      </c>
      <c r="H31">
        <v>0</v>
      </c>
      <c r="I31" t="s">
        <v>184</v>
      </c>
      <c r="J31" t="s">
        <v>7</v>
      </c>
      <c r="K31" t="s">
        <v>14</v>
      </c>
      <c r="M31" s="3">
        <f>IF(COUNTA(Table2[[#This Row],[control]:[trt2]]) = 3,Table2[[#This Row],[control]]&amp;Table2[[#This Row],[trt1]],)</f>
        <v>0</v>
      </c>
      <c r="N31" s="2" t="s">
        <v>7</v>
      </c>
      <c r="O31" s="2" t="s">
        <v>14</v>
      </c>
      <c r="P31" s="2"/>
      <c r="Q31" s="2"/>
      <c r="R31" t="s">
        <v>124</v>
      </c>
      <c r="S31" t="s">
        <v>124</v>
      </c>
      <c r="T31" t="s">
        <v>124</v>
      </c>
      <c r="U31" t="s">
        <v>124</v>
      </c>
      <c r="V31" t="s">
        <v>124</v>
      </c>
      <c r="W31" s="5" t="s">
        <v>124</v>
      </c>
      <c r="X31" s="5" t="s">
        <v>124</v>
      </c>
      <c r="Y31" s="5" t="s">
        <v>124</v>
      </c>
      <c r="Z31" t="s">
        <v>124</v>
      </c>
      <c r="AA31" s="15" t="s">
        <v>195</v>
      </c>
      <c r="AB31" s="15"/>
      <c r="AC31" s="15" t="s">
        <v>195</v>
      </c>
      <c r="AD31" s="15"/>
      <c r="AE31" s="15" t="s">
        <v>190</v>
      </c>
      <c r="AF31" s="15"/>
      <c r="AG31" s="15" t="s">
        <v>190</v>
      </c>
      <c r="AH31" s="15"/>
      <c r="AI31" s="15" t="s">
        <v>190</v>
      </c>
      <c r="AJ31" s="15"/>
      <c r="AK31" s="15" t="s">
        <v>190</v>
      </c>
      <c r="AL31" s="15"/>
      <c r="AM31" s="15" t="s">
        <v>190</v>
      </c>
      <c r="AN31" s="15"/>
      <c r="AO31" s="15" t="s">
        <v>190</v>
      </c>
      <c r="AP31" s="15"/>
      <c r="AQ31" s="15" t="s">
        <v>189</v>
      </c>
      <c r="AR31" s="15"/>
      <c r="AS31" s="15" t="s">
        <v>191</v>
      </c>
      <c r="AT31" s="15"/>
      <c r="AU31" t="s">
        <v>238</v>
      </c>
    </row>
    <row r="32" spans="1:47" x14ac:dyDescent="0.25">
      <c r="A32">
        <v>30</v>
      </c>
      <c r="B32" s="22" t="s">
        <v>158</v>
      </c>
      <c r="C32" s="24">
        <v>80</v>
      </c>
      <c r="D32" t="s">
        <v>182</v>
      </c>
      <c r="E32" t="s">
        <v>183</v>
      </c>
      <c r="F32">
        <v>0</v>
      </c>
      <c r="G32">
        <v>0</v>
      </c>
      <c r="H32">
        <v>1</v>
      </c>
      <c r="I32" t="s">
        <v>221</v>
      </c>
      <c r="J32" t="s">
        <v>7</v>
      </c>
      <c r="K32" t="s">
        <v>222</v>
      </c>
      <c r="N32" s="2" t="s">
        <v>7</v>
      </c>
      <c r="O32" s="2" t="s">
        <v>18</v>
      </c>
      <c r="P32" s="2"/>
      <c r="Q32" s="2"/>
      <c r="R32" t="s">
        <v>124</v>
      </c>
      <c r="S32" t="s">
        <v>124</v>
      </c>
      <c r="T32" t="s">
        <v>124</v>
      </c>
      <c r="U32" t="s">
        <v>223</v>
      </c>
      <c r="V32" t="s">
        <v>214</v>
      </c>
      <c r="W32" s="5" t="e">
        <f>('Arm level Data'!$Z160*'Arm level Data'!$O160+'Arm level Data'!$Z161*'Arm level Data'!$O161)/SUM('Arm level Data'!$O160:'Arm level Data'!$O161)</f>
        <v>#VALUE!</v>
      </c>
      <c r="X32" s="5" t="e">
        <f>('Arm level Data'!$AB160*'Arm level Data'!$O160+'Arm level Data'!$AB161*'Arm level Data'!$O161)/SUM('Arm level Data'!$O160:'Arm level Data'!$O161)</f>
        <v>#VALUE!</v>
      </c>
      <c r="Y32" s="5" t="e">
        <f>('Arm level Data'!$AD160*'Arm level Data'!$O160+'Arm level Data'!$AD161*'Arm level Data'!$O161)/SUM('Arm level Data'!$O160:'Arm level Data'!$O161)</f>
        <v>#VALUE!</v>
      </c>
      <c r="Z32" t="s">
        <v>188</v>
      </c>
      <c r="AA32" t="s">
        <v>61</v>
      </c>
      <c r="AC32" t="s">
        <v>189</v>
      </c>
      <c r="AE32" t="s">
        <v>190</v>
      </c>
      <c r="AG32" t="s">
        <v>190</v>
      </c>
      <c r="AI32" t="s">
        <v>189</v>
      </c>
      <c r="AK32" t="s">
        <v>61</v>
      </c>
      <c r="AM32" t="s">
        <v>190</v>
      </c>
      <c r="AO32" t="s">
        <v>191</v>
      </c>
      <c r="AQ32" t="s">
        <v>191</v>
      </c>
      <c r="AS32" t="s">
        <v>191</v>
      </c>
      <c r="AU32" t="s">
        <v>239</v>
      </c>
    </row>
    <row r="33" spans="1:47" x14ac:dyDescent="0.25">
      <c r="A33">
        <v>31</v>
      </c>
      <c r="B33" s="23" t="s">
        <v>160</v>
      </c>
      <c r="C33" s="24">
        <v>80</v>
      </c>
      <c r="D33" t="s">
        <v>182</v>
      </c>
      <c r="E33" t="s">
        <v>183</v>
      </c>
      <c r="F33">
        <v>1</v>
      </c>
      <c r="G33">
        <v>0</v>
      </c>
      <c r="H33">
        <v>1</v>
      </c>
      <c r="I33" t="s">
        <v>221</v>
      </c>
      <c r="J33" t="s">
        <v>7</v>
      </c>
      <c r="K33" t="s">
        <v>222</v>
      </c>
      <c r="N33" s="2" t="s">
        <v>7</v>
      </c>
      <c r="O33" s="2" t="s">
        <v>18</v>
      </c>
      <c r="P33" s="2"/>
      <c r="Q33" s="2"/>
      <c r="R33" t="s">
        <v>124</v>
      </c>
      <c r="S33" t="s">
        <v>124</v>
      </c>
      <c r="T33" t="s">
        <v>124</v>
      </c>
      <c r="U33" t="s">
        <v>223</v>
      </c>
      <c r="V33" t="s">
        <v>214</v>
      </c>
      <c r="W33" s="5" t="e">
        <f>('Arm level Data'!$Z161*'Arm level Data'!$O161+'Arm level Data'!$Z162*'Arm level Data'!$O162)/SUM('Arm level Data'!$O161:'Arm level Data'!$O162)</f>
        <v>#VALUE!</v>
      </c>
      <c r="X33" s="5" t="e">
        <f>('Arm level Data'!$AB161*'Arm level Data'!$O161+'Arm level Data'!$AB162*'Arm level Data'!$O162)/SUM('Arm level Data'!$O161:'Arm level Data'!$O162)</f>
        <v>#VALUE!</v>
      </c>
      <c r="Y33" s="5" t="e">
        <f>('Arm level Data'!$AD161*'Arm level Data'!$O161+'Arm level Data'!$AD162*'Arm level Data'!$O162)/SUM('Arm level Data'!$O161:'Arm level Data'!$O162)</f>
        <v>#VALUE!</v>
      </c>
      <c r="Z33" t="s">
        <v>188</v>
      </c>
      <c r="AA33" t="s">
        <v>61</v>
      </c>
      <c r="AC33" t="s">
        <v>189</v>
      </c>
      <c r="AE33" t="s">
        <v>190</v>
      </c>
      <c r="AG33" t="s">
        <v>190</v>
      </c>
      <c r="AI33" t="s">
        <v>189</v>
      </c>
      <c r="AK33" t="s">
        <v>61</v>
      </c>
      <c r="AM33" t="s">
        <v>190</v>
      </c>
      <c r="AO33" t="s">
        <v>191</v>
      </c>
      <c r="AQ33" t="s">
        <v>191</v>
      </c>
      <c r="AS33" t="s">
        <v>191</v>
      </c>
      <c r="AU33" t="s">
        <v>240</v>
      </c>
    </row>
    <row r="34" spans="1:47" x14ac:dyDescent="0.25">
      <c r="A34">
        <v>32</v>
      </c>
      <c r="B34" s="25" t="s">
        <v>163</v>
      </c>
      <c r="C34" s="26">
        <v>80</v>
      </c>
      <c r="D34" s="15" t="s">
        <v>182</v>
      </c>
      <c r="E34" s="15" t="s">
        <v>183</v>
      </c>
      <c r="F34" s="15">
        <v>0</v>
      </c>
      <c r="G34" s="15">
        <v>0</v>
      </c>
      <c r="H34" s="15">
        <v>1</v>
      </c>
      <c r="I34" t="s">
        <v>221</v>
      </c>
      <c r="J34" t="s">
        <v>7</v>
      </c>
      <c r="K34" t="s">
        <v>222</v>
      </c>
      <c r="N34" s="2" t="s">
        <v>7</v>
      </c>
      <c r="O34" s="2" t="s">
        <v>18</v>
      </c>
      <c r="P34" s="2"/>
      <c r="Q34" s="2"/>
      <c r="R34" t="s">
        <v>124</v>
      </c>
      <c r="S34" t="s">
        <v>124</v>
      </c>
      <c r="T34" t="s">
        <v>124</v>
      </c>
      <c r="U34" t="s">
        <v>223</v>
      </c>
      <c r="V34" t="s">
        <v>214</v>
      </c>
      <c r="W34" s="5" t="e">
        <f>('Arm level Data'!$Z162*'Arm level Data'!$O162+'Arm level Data'!$Z163*'Arm level Data'!$O163)/SUM('Arm level Data'!$O162:'Arm level Data'!$O163)</f>
        <v>#VALUE!</v>
      </c>
      <c r="X34" s="5" t="e">
        <f>('Arm level Data'!$AB162*'Arm level Data'!$O162+'Arm level Data'!$AB163*'Arm level Data'!$O163)/SUM('Arm level Data'!$O162:'Arm level Data'!$O163)</f>
        <v>#VALUE!</v>
      </c>
      <c r="Y34" s="5" t="e">
        <f>('Arm level Data'!$AD162*'Arm level Data'!$O162+'Arm level Data'!$AD163*'Arm level Data'!$O163)/SUM('Arm level Data'!$O162:'Arm level Data'!$O163)</f>
        <v>#VALUE!</v>
      </c>
      <c r="Z34" t="s">
        <v>188</v>
      </c>
      <c r="AA34" t="s">
        <v>61</v>
      </c>
      <c r="AC34" t="s">
        <v>189</v>
      </c>
      <c r="AE34" t="s">
        <v>190</v>
      </c>
      <c r="AG34" t="s">
        <v>190</v>
      </c>
      <c r="AI34" t="s">
        <v>189</v>
      </c>
      <c r="AK34" t="s">
        <v>61</v>
      </c>
      <c r="AM34" t="s">
        <v>190</v>
      </c>
      <c r="AO34" t="s">
        <v>191</v>
      </c>
      <c r="AQ34" t="s">
        <v>191</v>
      </c>
      <c r="AS34" t="s">
        <v>191</v>
      </c>
      <c r="AU34" t="s">
        <v>241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4"/>
  <sheetViews>
    <sheetView workbookViewId="0">
      <selection activeCell="E33" sqref="E33"/>
    </sheetView>
  </sheetViews>
  <sheetFormatPr defaultRowHeight="15" x14ac:dyDescent="0.25"/>
  <cols>
    <col min="1" max="1" width="19.140625" customWidth="1"/>
    <col min="2" max="2" width="13" customWidth="1"/>
    <col min="3" max="3" width="13.5703125" customWidth="1"/>
    <col min="4" max="4" width="14" customWidth="1"/>
    <col min="5" max="5" width="12.140625" customWidth="1"/>
    <col min="6" max="7" width="12" customWidth="1"/>
  </cols>
  <sheetData>
    <row r="1" spans="1:9" ht="45" x14ac:dyDescent="0.25">
      <c r="A1" s="11" t="s">
        <v>164</v>
      </c>
      <c r="B1" s="11" t="s">
        <v>173</v>
      </c>
      <c r="C1" s="11" t="s">
        <v>174</v>
      </c>
      <c r="D1" s="11" t="s">
        <v>175</v>
      </c>
      <c r="E1" s="11" t="s">
        <v>176</v>
      </c>
      <c r="F1" s="11" t="s">
        <v>177</v>
      </c>
      <c r="G1" s="11" t="s">
        <v>178</v>
      </c>
      <c r="H1" s="11" t="s">
        <v>179</v>
      </c>
      <c r="I1" s="11" t="s">
        <v>180</v>
      </c>
    </row>
    <row r="2" spans="1:9" x14ac:dyDescent="0.25">
      <c r="A2" s="8" t="s">
        <v>6</v>
      </c>
      <c r="B2" s="8" t="s">
        <v>190</v>
      </c>
      <c r="C2" s="8" t="s">
        <v>190</v>
      </c>
      <c r="D2" s="8" t="s">
        <v>189</v>
      </c>
      <c r="E2" s="8" t="s">
        <v>61</v>
      </c>
      <c r="F2" s="8" t="s">
        <v>189</v>
      </c>
      <c r="G2" s="8" t="s">
        <v>191</v>
      </c>
      <c r="H2" s="8" t="s">
        <v>191</v>
      </c>
      <c r="I2" s="8" t="s">
        <v>191</v>
      </c>
    </row>
    <row r="3" spans="1:9" x14ac:dyDescent="0.25">
      <c r="A3" s="7" t="s">
        <v>19</v>
      </c>
      <c r="B3" s="7" t="s">
        <v>190</v>
      </c>
      <c r="C3" s="7" t="s">
        <v>190</v>
      </c>
      <c r="D3" s="7" t="s">
        <v>191</v>
      </c>
      <c r="E3" s="7" t="s">
        <v>191</v>
      </c>
      <c r="F3" s="7" t="s">
        <v>191</v>
      </c>
      <c r="G3" s="7" t="s">
        <v>191</v>
      </c>
      <c r="H3" s="7" t="s">
        <v>191</v>
      </c>
      <c r="I3" s="7" t="s">
        <v>189</v>
      </c>
    </row>
    <row r="4" spans="1:9" x14ac:dyDescent="0.25">
      <c r="A4" s="8" t="s">
        <v>23</v>
      </c>
      <c r="B4" s="8"/>
      <c r="C4" s="8"/>
      <c r="D4" s="8"/>
      <c r="E4" s="8"/>
      <c r="F4" s="8"/>
      <c r="G4" s="8"/>
      <c r="H4" s="8"/>
      <c r="I4" s="8"/>
    </row>
    <row r="5" spans="1:9" x14ac:dyDescent="0.25">
      <c r="A5" s="10" t="s">
        <v>28</v>
      </c>
      <c r="B5" s="7" t="s">
        <v>190</v>
      </c>
      <c r="C5" s="7" t="s">
        <v>190</v>
      </c>
      <c r="D5" s="7" t="s">
        <v>189</v>
      </c>
      <c r="E5" s="7" t="s">
        <v>191</v>
      </c>
      <c r="F5" s="7" t="s">
        <v>189</v>
      </c>
      <c r="G5" s="7" t="s">
        <v>191</v>
      </c>
      <c r="H5" s="7" t="s">
        <v>191</v>
      </c>
      <c r="I5" s="7" t="s">
        <v>189</v>
      </c>
    </row>
    <row r="6" spans="1:9" x14ac:dyDescent="0.25">
      <c r="A6" s="9" t="s">
        <v>34</v>
      </c>
      <c r="B6" s="8" t="s">
        <v>190</v>
      </c>
      <c r="C6" s="8" t="s">
        <v>190</v>
      </c>
      <c r="D6" s="8" t="s">
        <v>191</v>
      </c>
      <c r="E6" s="8" t="s">
        <v>191</v>
      </c>
      <c r="F6" s="8" t="s">
        <v>191</v>
      </c>
      <c r="G6" s="8" t="s">
        <v>191</v>
      </c>
      <c r="H6" s="8" t="s">
        <v>191</v>
      </c>
      <c r="I6" s="8" t="s">
        <v>191</v>
      </c>
    </row>
    <row r="7" spans="1:9" x14ac:dyDescent="0.25">
      <c r="A7" s="10" t="s">
        <v>42</v>
      </c>
      <c r="B7" s="7" t="s">
        <v>191</v>
      </c>
      <c r="C7" s="7" t="s">
        <v>190</v>
      </c>
      <c r="D7" s="7" t="s">
        <v>191</v>
      </c>
      <c r="E7" s="7" t="s">
        <v>191</v>
      </c>
      <c r="F7" s="7" t="s">
        <v>191</v>
      </c>
      <c r="G7" s="7" t="s">
        <v>191</v>
      </c>
      <c r="H7" s="7" t="s">
        <v>191</v>
      </c>
      <c r="I7" s="7" t="s">
        <v>191</v>
      </c>
    </row>
    <row r="8" spans="1:9" x14ac:dyDescent="0.25">
      <c r="A8" s="9" t="s">
        <v>50</v>
      </c>
      <c r="B8" s="8" t="s">
        <v>190</v>
      </c>
      <c r="C8" s="8" t="s">
        <v>190</v>
      </c>
      <c r="D8" s="8" t="s">
        <v>191</v>
      </c>
      <c r="E8" s="8" t="s">
        <v>191</v>
      </c>
      <c r="F8" s="8" t="s">
        <v>191</v>
      </c>
      <c r="G8" s="8" t="s">
        <v>191</v>
      </c>
      <c r="H8" s="8" t="s">
        <v>191</v>
      </c>
      <c r="I8" s="8" t="s">
        <v>191</v>
      </c>
    </row>
    <row r="9" spans="1:9" x14ac:dyDescent="0.25">
      <c r="A9" s="10" t="s">
        <v>53</v>
      </c>
      <c r="B9" s="7" t="s">
        <v>191</v>
      </c>
      <c r="C9" s="7" t="s">
        <v>190</v>
      </c>
      <c r="D9" s="7" t="s">
        <v>191</v>
      </c>
      <c r="E9" s="7" t="s">
        <v>191</v>
      </c>
      <c r="F9" s="7" t="s">
        <v>191</v>
      </c>
      <c r="G9" s="7" t="s">
        <v>191</v>
      </c>
      <c r="H9" s="7" t="s">
        <v>191</v>
      </c>
      <c r="I9" s="7" t="s">
        <v>191</v>
      </c>
    </row>
    <row r="10" spans="1:9" x14ac:dyDescent="0.25">
      <c r="A10" s="9" t="s">
        <v>58</v>
      </c>
      <c r="B10" s="8" t="s">
        <v>190</v>
      </c>
      <c r="C10" s="8" t="s">
        <v>190</v>
      </c>
      <c r="D10" s="8" t="s">
        <v>189</v>
      </c>
      <c r="E10" s="8" t="s">
        <v>191</v>
      </c>
      <c r="F10" s="8" t="s">
        <v>189</v>
      </c>
      <c r="G10" s="8" t="s">
        <v>191</v>
      </c>
      <c r="H10" s="8" t="s">
        <v>191</v>
      </c>
      <c r="I10" s="8" t="s">
        <v>189</v>
      </c>
    </row>
    <row r="11" spans="1:9" x14ac:dyDescent="0.25">
      <c r="A11" s="10" t="s">
        <v>66</v>
      </c>
      <c r="B11" s="7" t="s">
        <v>191</v>
      </c>
      <c r="C11" s="7" t="s">
        <v>190</v>
      </c>
      <c r="D11" s="7" t="s">
        <v>191</v>
      </c>
      <c r="E11" s="7" t="s">
        <v>191</v>
      </c>
      <c r="F11" s="7" t="s">
        <v>191</v>
      </c>
      <c r="G11" s="7" t="s">
        <v>191</v>
      </c>
      <c r="H11" s="7" t="s">
        <v>191</v>
      </c>
      <c r="I11" s="7" t="s">
        <v>191</v>
      </c>
    </row>
    <row r="12" spans="1:9" x14ac:dyDescent="0.25">
      <c r="A12" s="9" t="s">
        <v>72</v>
      </c>
      <c r="B12" s="8" t="s">
        <v>191</v>
      </c>
      <c r="C12" s="8" t="s">
        <v>190</v>
      </c>
      <c r="D12" s="8" t="s">
        <v>191</v>
      </c>
      <c r="E12" s="8" t="s">
        <v>191</v>
      </c>
      <c r="F12" s="8" t="s">
        <v>191</v>
      </c>
      <c r="G12" s="8" t="s">
        <v>191</v>
      </c>
      <c r="H12" s="8" t="s">
        <v>191</v>
      </c>
      <c r="I12" s="8" t="s">
        <v>191</v>
      </c>
    </row>
    <row r="13" spans="1:9" x14ac:dyDescent="0.25">
      <c r="A13" s="10" t="s">
        <v>74</v>
      </c>
      <c r="B13" s="7" t="s">
        <v>191</v>
      </c>
      <c r="C13" s="7" t="s">
        <v>191</v>
      </c>
      <c r="D13" s="7" t="s">
        <v>191</v>
      </c>
      <c r="E13" s="7" t="s">
        <v>61</v>
      </c>
      <c r="F13" s="7" t="s">
        <v>191</v>
      </c>
      <c r="G13" s="7" t="s">
        <v>191</v>
      </c>
      <c r="H13" s="7" t="s">
        <v>191</v>
      </c>
      <c r="I13" s="7" t="s">
        <v>191</v>
      </c>
    </row>
    <row r="14" spans="1:9" x14ac:dyDescent="0.25">
      <c r="A14" s="9" t="s">
        <v>81</v>
      </c>
      <c r="B14" s="8" t="s">
        <v>191</v>
      </c>
      <c r="C14" s="8" t="s">
        <v>190</v>
      </c>
      <c r="D14" s="8" t="s">
        <v>191</v>
      </c>
      <c r="E14" s="8" t="s">
        <v>191</v>
      </c>
      <c r="F14" s="8" t="s">
        <v>191</v>
      </c>
      <c r="G14" s="8" t="s">
        <v>191</v>
      </c>
      <c r="H14" s="8" t="s">
        <v>191</v>
      </c>
      <c r="I14" s="8" t="s">
        <v>191</v>
      </c>
    </row>
    <row r="15" spans="1:9" x14ac:dyDescent="0.25">
      <c r="A15" s="10" t="s">
        <v>86</v>
      </c>
      <c r="B15" s="7" t="s">
        <v>191</v>
      </c>
      <c r="C15" s="7" t="s">
        <v>190</v>
      </c>
      <c r="D15" s="7" t="s">
        <v>191</v>
      </c>
      <c r="E15" s="7" t="s">
        <v>191</v>
      </c>
      <c r="F15" s="7" t="s">
        <v>191</v>
      </c>
      <c r="G15" s="7" t="s">
        <v>191</v>
      </c>
      <c r="H15" s="7" t="s">
        <v>191</v>
      </c>
      <c r="I15" s="7" t="s">
        <v>191</v>
      </c>
    </row>
    <row r="16" spans="1:9" x14ac:dyDescent="0.25">
      <c r="A16" s="9" t="s">
        <v>89</v>
      </c>
      <c r="B16" s="8" t="s">
        <v>190</v>
      </c>
      <c r="C16" s="8" t="s">
        <v>190</v>
      </c>
      <c r="D16" s="8" t="s">
        <v>191</v>
      </c>
      <c r="E16" s="8" t="s">
        <v>191</v>
      </c>
      <c r="F16" s="8" t="s">
        <v>191</v>
      </c>
      <c r="G16" s="8" t="s">
        <v>191</v>
      </c>
      <c r="H16" s="8" t="s">
        <v>191</v>
      </c>
      <c r="I16" s="8" t="s">
        <v>191</v>
      </c>
    </row>
    <row r="17" spans="1:9" x14ac:dyDescent="0.25">
      <c r="A17" s="10" t="s">
        <v>92</v>
      </c>
      <c r="B17" s="7" t="s">
        <v>191</v>
      </c>
      <c r="C17" s="7" t="s">
        <v>191</v>
      </c>
      <c r="D17" s="7" t="s">
        <v>191</v>
      </c>
      <c r="E17" s="7" t="s">
        <v>191</v>
      </c>
      <c r="F17" s="7" t="s">
        <v>191</v>
      </c>
      <c r="G17" s="7" t="s">
        <v>191</v>
      </c>
      <c r="H17" s="7" t="s">
        <v>191</v>
      </c>
      <c r="I17" s="7" t="s">
        <v>191</v>
      </c>
    </row>
    <row r="18" spans="1:9" x14ac:dyDescent="0.25">
      <c r="A18" s="9" t="s">
        <v>96</v>
      </c>
      <c r="B18" s="8" t="s">
        <v>191</v>
      </c>
      <c r="C18" s="8" t="s">
        <v>191</v>
      </c>
      <c r="D18" s="8" t="s">
        <v>189</v>
      </c>
      <c r="E18" s="8" t="s">
        <v>61</v>
      </c>
      <c r="F18" s="8" t="s">
        <v>191</v>
      </c>
      <c r="G18" s="8" t="s">
        <v>190</v>
      </c>
      <c r="H18" s="8" t="s">
        <v>191</v>
      </c>
      <c r="I18" s="8" t="s">
        <v>191</v>
      </c>
    </row>
    <row r="19" spans="1:9" x14ac:dyDescent="0.25">
      <c r="A19" s="10" t="s">
        <v>98</v>
      </c>
      <c r="B19" s="7" t="s">
        <v>190</v>
      </c>
      <c r="C19" s="7" t="s">
        <v>190</v>
      </c>
      <c r="D19" s="7" t="s">
        <v>189</v>
      </c>
      <c r="E19" s="7" t="s">
        <v>191</v>
      </c>
      <c r="F19" s="7" t="s">
        <v>189</v>
      </c>
      <c r="G19" s="7" t="s">
        <v>191</v>
      </c>
      <c r="H19" s="7" t="s">
        <v>190</v>
      </c>
      <c r="I19" s="7" t="s">
        <v>191</v>
      </c>
    </row>
    <row r="20" spans="1:9" x14ac:dyDescent="0.25">
      <c r="A20" s="9" t="s">
        <v>102</v>
      </c>
      <c r="B20" s="8"/>
      <c r="C20" s="8"/>
      <c r="D20" s="8"/>
      <c r="E20" s="8"/>
      <c r="F20" s="8"/>
      <c r="G20" s="8"/>
      <c r="H20" s="8"/>
      <c r="I20" s="8"/>
    </row>
    <row r="21" spans="1:9" x14ac:dyDescent="0.25">
      <c r="A21" s="10" t="s">
        <v>106</v>
      </c>
      <c r="B21" s="7" t="s">
        <v>190</v>
      </c>
      <c r="C21" s="7" t="s">
        <v>189</v>
      </c>
      <c r="D21" s="7" t="s">
        <v>190</v>
      </c>
      <c r="E21" s="7" t="s">
        <v>191</v>
      </c>
      <c r="F21" s="7" t="s">
        <v>190</v>
      </c>
      <c r="G21" s="7" t="s">
        <v>191</v>
      </c>
      <c r="H21" s="7" t="s">
        <v>191</v>
      </c>
      <c r="I21" s="7" t="s">
        <v>191</v>
      </c>
    </row>
    <row r="22" spans="1:9" x14ac:dyDescent="0.25">
      <c r="A22" s="9" t="s">
        <v>111</v>
      </c>
      <c r="B22" s="8" t="s">
        <v>191</v>
      </c>
      <c r="C22" s="8" t="s">
        <v>191</v>
      </c>
      <c r="D22" s="8" t="s">
        <v>191</v>
      </c>
      <c r="E22" s="8" t="s">
        <v>61</v>
      </c>
      <c r="F22" s="8" t="s">
        <v>191</v>
      </c>
      <c r="G22" s="8" t="s">
        <v>191</v>
      </c>
      <c r="H22" s="8" t="s">
        <v>189</v>
      </c>
      <c r="I22" s="8" t="s">
        <v>191</v>
      </c>
    </row>
    <row r="23" spans="1:9" x14ac:dyDescent="0.25">
      <c r="A23" s="10" t="s">
        <v>115</v>
      </c>
      <c r="B23" s="7" t="s">
        <v>191</v>
      </c>
      <c r="C23" s="7" t="s">
        <v>190</v>
      </c>
      <c r="D23" s="7" t="s">
        <v>189</v>
      </c>
      <c r="E23" s="7" t="s">
        <v>191</v>
      </c>
      <c r="F23" s="7" t="s">
        <v>191</v>
      </c>
      <c r="G23" s="7" t="s">
        <v>191</v>
      </c>
      <c r="H23" s="7" t="s">
        <v>191</v>
      </c>
      <c r="I23" s="7" t="s">
        <v>191</v>
      </c>
    </row>
    <row r="24" spans="1:9" x14ac:dyDescent="0.25">
      <c r="A24" s="9" t="s">
        <v>242</v>
      </c>
      <c r="B24" s="8" t="s">
        <v>190</v>
      </c>
      <c r="C24" s="8" t="s">
        <v>190</v>
      </c>
      <c r="D24" s="8" t="s">
        <v>189</v>
      </c>
      <c r="E24" s="8" t="s">
        <v>61</v>
      </c>
      <c r="F24" s="8" t="s">
        <v>190</v>
      </c>
      <c r="G24" s="8" t="s">
        <v>191</v>
      </c>
      <c r="H24" s="8" t="s">
        <v>191</v>
      </c>
      <c r="I24" s="8"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1"/>
  <sheetViews>
    <sheetView workbookViewId="0">
      <selection activeCell="G5" sqref="G5"/>
    </sheetView>
  </sheetViews>
  <sheetFormatPr defaultRowHeight="15" x14ac:dyDescent="0.25"/>
  <sheetData>
    <row r="1" spans="1:2" x14ac:dyDescent="0.25">
      <c r="A1" t="s">
        <v>243</v>
      </c>
      <c r="B1" t="s">
        <v>244</v>
      </c>
    </row>
    <row r="2" spans="1:2" x14ac:dyDescent="0.25">
      <c r="A2" t="s">
        <v>245</v>
      </c>
      <c r="B2" t="s">
        <v>246</v>
      </c>
    </row>
    <row r="3" spans="1:2" x14ac:dyDescent="0.25">
      <c r="A3" t="s">
        <v>247</v>
      </c>
      <c r="B3" t="s">
        <v>248</v>
      </c>
    </row>
    <row r="4" spans="1:2" x14ac:dyDescent="0.25">
      <c r="A4" t="s">
        <v>249</v>
      </c>
      <c r="B4" t="s">
        <v>250</v>
      </c>
    </row>
    <row r="5" spans="1:2" x14ac:dyDescent="0.25">
      <c r="A5" t="s">
        <v>251</v>
      </c>
      <c r="B5" t="s">
        <v>252</v>
      </c>
    </row>
    <row r="6" spans="1:2" x14ac:dyDescent="0.25">
      <c r="A6" t="s">
        <v>253</v>
      </c>
      <c r="B6" t="s">
        <v>254</v>
      </c>
    </row>
    <row r="7" spans="1:2" x14ac:dyDescent="0.25">
      <c r="A7" t="s">
        <v>255</v>
      </c>
      <c r="B7" t="s">
        <v>256</v>
      </c>
    </row>
    <row r="8" spans="1:2" x14ac:dyDescent="0.25">
      <c r="A8" t="s">
        <v>257</v>
      </c>
      <c r="B8" t="s">
        <v>258</v>
      </c>
    </row>
    <row r="9" spans="1:2" x14ac:dyDescent="0.25">
      <c r="A9" t="s">
        <v>259</v>
      </c>
      <c r="B9" t="s">
        <v>260</v>
      </c>
    </row>
    <row r="10" spans="1:2" x14ac:dyDescent="0.25">
      <c r="A10" t="s">
        <v>261</v>
      </c>
      <c r="B10" t="s">
        <v>262</v>
      </c>
    </row>
    <row r="11" spans="1:2" x14ac:dyDescent="0.25">
      <c r="A11" t="s">
        <v>263</v>
      </c>
      <c r="B11"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Arm level Data</vt:lpstr>
      <vt:lpstr>study_level</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TheTimbot</cp:lastModifiedBy>
  <cp:revision/>
  <dcterms:created xsi:type="dcterms:W3CDTF">2017-02-04T21:31:57Z</dcterms:created>
  <dcterms:modified xsi:type="dcterms:W3CDTF">2017-09-04T20:05:30Z</dcterms:modified>
  <cp:category/>
  <cp:contentStatus/>
</cp:coreProperties>
</file>