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TEG-NAS\TEG_Home\H_drive_copy\My Papers\PBI Optimization 2025\Figures\"/>
    </mc:Choice>
  </mc:AlternateContent>
  <xr:revisionPtr revIDLastSave="0" documentId="13_ncr:1_{7C487923-5BB8-4B48-849F-803968FDCC8E}" xr6:coauthVersionLast="47" xr6:coauthVersionMax="47" xr10:uidLastSave="{00000000-0000-0000-0000-000000000000}"/>
  <bookViews>
    <workbookView xWindow="11220" yWindow="315" windowWidth="42210" windowHeight="30690" xr2:uid="{3222188A-DE0C-4728-A84D-656DCA81D6A1}"/>
  </bookViews>
  <sheets>
    <sheet name="M-Optim" sheetId="1" r:id="rId1"/>
    <sheet name="E-Opt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3" i="2" l="1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M3" i="2"/>
  <c r="N3" i="2" s="1"/>
  <c r="M4" i="2"/>
  <c r="N4" i="2" s="1"/>
  <c r="M5" i="2"/>
  <c r="N5" i="2" s="1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 s="1"/>
  <c r="M15" i="2"/>
  <c r="N15" i="2" s="1"/>
  <c r="M16" i="2"/>
  <c r="N16" i="2" s="1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 s="1"/>
  <c r="M28" i="2"/>
  <c r="N28" i="2" s="1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 s="1"/>
  <c r="M40" i="2"/>
  <c r="N40" i="2" s="1"/>
  <c r="M41" i="2"/>
  <c r="N41" i="2"/>
  <c r="M42" i="2"/>
  <c r="N42" i="2"/>
  <c r="M43" i="2"/>
  <c r="N43" i="2"/>
  <c r="T43" i="2" l="1"/>
  <c r="L43" i="2"/>
  <c r="K43" i="2"/>
  <c r="J43" i="2"/>
  <c r="L42" i="2"/>
  <c r="K42" i="2"/>
  <c r="J42" i="2"/>
  <c r="T42" i="2" s="1"/>
  <c r="T41" i="2"/>
  <c r="L41" i="2"/>
  <c r="K41" i="2"/>
  <c r="J41" i="2"/>
  <c r="L40" i="2"/>
  <c r="K40" i="2"/>
  <c r="J40" i="2"/>
  <c r="T40" i="2" s="1"/>
  <c r="T39" i="2"/>
  <c r="L39" i="2"/>
  <c r="K39" i="2"/>
  <c r="J39" i="2"/>
  <c r="L38" i="2"/>
  <c r="K38" i="2"/>
  <c r="J38" i="2"/>
  <c r="T38" i="2" s="1"/>
  <c r="L37" i="2"/>
  <c r="K37" i="2"/>
  <c r="J37" i="2"/>
  <c r="T37" i="2" s="1"/>
  <c r="T36" i="2"/>
  <c r="L36" i="2"/>
  <c r="K36" i="2"/>
  <c r="J36" i="2"/>
  <c r="L35" i="2"/>
  <c r="K35" i="2"/>
  <c r="J35" i="2"/>
  <c r="T35" i="2" s="1"/>
  <c r="T34" i="2"/>
  <c r="L34" i="2"/>
  <c r="K34" i="2"/>
  <c r="J34" i="2"/>
  <c r="L33" i="2"/>
  <c r="K33" i="2"/>
  <c r="J33" i="2"/>
  <c r="T33" i="2" s="1"/>
  <c r="L32" i="2"/>
  <c r="K32" i="2"/>
  <c r="J32" i="2"/>
  <c r="T32" i="2" s="1"/>
  <c r="T31" i="2"/>
  <c r="L31" i="2"/>
  <c r="K31" i="2"/>
  <c r="J31" i="2"/>
  <c r="L30" i="2"/>
  <c r="K30" i="2"/>
  <c r="J30" i="2"/>
  <c r="T30" i="2" s="1"/>
  <c r="T29" i="2"/>
  <c r="L29" i="2"/>
  <c r="K29" i="2"/>
  <c r="J29" i="2"/>
  <c r="L28" i="2"/>
  <c r="K28" i="2"/>
  <c r="J28" i="2"/>
  <c r="T28" i="2" s="1"/>
  <c r="T27" i="2"/>
  <c r="L27" i="2"/>
  <c r="K27" i="2"/>
  <c r="J27" i="2"/>
  <c r="L26" i="2"/>
  <c r="K26" i="2"/>
  <c r="J26" i="2"/>
  <c r="T26" i="2" s="1"/>
  <c r="L25" i="2"/>
  <c r="K25" i="2"/>
  <c r="J25" i="2"/>
  <c r="T25" i="2" s="1"/>
  <c r="T24" i="2"/>
  <c r="L24" i="2"/>
  <c r="K24" i="2"/>
  <c r="J24" i="2"/>
  <c r="L23" i="2"/>
  <c r="K23" i="2"/>
  <c r="J23" i="2"/>
  <c r="T23" i="2" s="1"/>
  <c r="T22" i="2"/>
  <c r="L22" i="2"/>
  <c r="K22" i="2"/>
  <c r="J22" i="2"/>
  <c r="L21" i="2"/>
  <c r="K21" i="2"/>
  <c r="J21" i="2"/>
  <c r="T21" i="2" s="1"/>
  <c r="L20" i="2"/>
  <c r="K20" i="2"/>
  <c r="J20" i="2"/>
  <c r="T20" i="2" s="1"/>
  <c r="T19" i="2"/>
  <c r="L19" i="2"/>
  <c r="K19" i="2"/>
  <c r="J19" i="2"/>
  <c r="L18" i="2"/>
  <c r="K18" i="2"/>
  <c r="J18" i="2"/>
  <c r="T18" i="2" s="1"/>
  <c r="B18" i="2"/>
  <c r="T17" i="2"/>
  <c r="L17" i="2"/>
  <c r="K17" i="2"/>
  <c r="J17" i="2"/>
  <c r="L16" i="2"/>
  <c r="K16" i="2"/>
  <c r="J16" i="2"/>
  <c r="T16" i="2" s="1"/>
  <c r="B16" i="2"/>
  <c r="T15" i="2"/>
  <c r="L15" i="2"/>
  <c r="K15" i="2"/>
  <c r="J15" i="2"/>
  <c r="L14" i="2"/>
  <c r="K14" i="2"/>
  <c r="J14" i="2"/>
  <c r="T14" i="2" s="1"/>
  <c r="B14" i="2"/>
  <c r="T13" i="2"/>
  <c r="L13" i="2"/>
  <c r="K13" i="2"/>
  <c r="J13" i="2"/>
  <c r="T12" i="2"/>
  <c r="L12" i="2"/>
  <c r="K12" i="2"/>
  <c r="J12" i="2"/>
  <c r="L11" i="2"/>
  <c r="K11" i="2"/>
  <c r="J11" i="2"/>
  <c r="T11" i="2" s="1"/>
  <c r="T10" i="2"/>
  <c r="L10" i="2"/>
  <c r="K10" i="2"/>
  <c r="J10" i="2"/>
  <c r="B10" i="2"/>
  <c r="L9" i="2"/>
  <c r="K9" i="2"/>
  <c r="J9" i="2"/>
  <c r="T9" i="2" s="1"/>
  <c r="T8" i="2"/>
  <c r="L8" i="2"/>
  <c r="K8" i="2"/>
  <c r="J8" i="2"/>
  <c r="B8" i="2"/>
  <c r="L7" i="2"/>
  <c r="K7" i="2"/>
  <c r="J7" i="2"/>
  <c r="T7" i="2" s="1"/>
  <c r="T6" i="2"/>
  <c r="L6" i="2"/>
  <c r="K6" i="2"/>
  <c r="J6" i="2"/>
  <c r="B6" i="2"/>
  <c r="L5" i="2"/>
  <c r="K5" i="2"/>
  <c r="J5" i="2"/>
  <c r="T5" i="2" s="1"/>
  <c r="L4" i="2"/>
  <c r="K4" i="2"/>
  <c r="J4" i="2"/>
  <c r="T4" i="2" s="1"/>
  <c r="T3" i="2"/>
  <c r="L3" i="2"/>
  <c r="K3" i="2"/>
  <c r="J3" i="2"/>
  <c r="B60" i="1" l="1"/>
  <c r="B59" i="1"/>
  <c r="B58" i="1"/>
  <c r="B55" i="1"/>
  <c r="B53" i="1"/>
  <c r="B51" i="1"/>
  <c r="J2" i="1" s="1"/>
  <c r="AB168" i="1"/>
  <c r="AB167" i="1"/>
  <c r="AB166" i="1"/>
  <c r="AB165" i="1"/>
  <c r="AB164" i="1"/>
  <c r="AB144" i="1"/>
  <c r="AB143" i="1"/>
  <c r="AB142" i="1"/>
  <c r="AB141" i="1"/>
  <c r="AB140" i="1"/>
  <c r="AB120" i="1"/>
  <c r="AB119" i="1"/>
  <c r="AB118" i="1"/>
  <c r="AB117" i="1"/>
  <c r="AB94" i="1"/>
  <c r="AB93" i="1"/>
  <c r="AB92" i="1"/>
  <c r="AB47" i="1"/>
  <c r="AB46" i="1"/>
  <c r="AB45" i="1"/>
  <c r="AB44" i="1"/>
  <c r="C201" i="1"/>
  <c r="D201" i="1" s="1"/>
  <c r="E201" i="1" s="1"/>
  <c r="C200" i="1"/>
  <c r="D200" i="1" s="1"/>
  <c r="F200" i="1" s="1"/>
  <c r="C199" i="1"/>
  <c r="D199" i="1" s="1"/>
  <c r="F199" i="1" s="1"/>
  <c r="C198" i="1"/>
  <c r="D198" i="1" s="1"/>
  <c r="F198" i="1" s="1"/>
  <c r="C197" i="1"/>
  <c r="AB197" i="1" s="1"/>
  <c r="C196" i="1"/>
  <c r="AB196" i="1" s="1"/>
  <c r="C195" i="1"/>
  <c r="D195" i="1" s="1"/>
  <c r="F195" i="1" s="1"/>
  <c r="C194" i="1"/>
  <c r="AB194" i="1" s="1"/>
  <c r="C193" i="1"/>
  <c r="D193" i="1" s="1"/>
  <c r="F193" i="1" s="1"/>
  <c r="C192" i="1"/>
  <c r="D192" i="1" s="1"/>
  <c r="F192" i="1" s="1"/>
  <c r="C191" i="1"/>
  <c r="D191" i="1" s="1"/>
  <c r="F191" i="1" s="1"/>
  <c r="C190" i="1"/>
  <c r="D190" i="1" s="1"/>
  <c r="F190" i="1" s="1"/>
  <c r="C189" i="1"/>
  <c r="AB189" i="1" s="1"/>
  <c r="C188" i="1"/>
  <c r="AB188" i="1" s="1"/>
  <c r="C187" i="1"/>
  <c r="AB187" i="1" s="1"/>
  <c r="C186" i="1"/>
  <c r="AB186" i="1" s="1"/>
  <c r="C185" i="1"/>
  <c r="AB185" i="1" s="1"/>
  <c r="C184" i="1"/>
  <c r="C183" i="1"/>
  <c r="D183" i="1" s="1"/>
  <c r="F183" i="1" s="1"/>
  <c r="C182" i="1"/>
  <c r="D182" i="1" s="1"/>
  <c r="F182" i="1" s="1"/>
  <c r="D144" i="1"/>
  <c r="F144" i="1" s="1"/>
  <c r="D142" i="1"/>
  <c r="F142" i="1" s="1"/>
  <c r="D118" i="1"/>
  <c r="F118" i="1" s="1"/>
  <c r="D117" i="1"/>
  <c r="F117" i="1" s="1"/>
  <c r="D48" i="1"/>
  <c r="F48" i="1" s="1"/>
  <c r="D47" i="1"/>
  <c r="F47" i="1" s="1"/>
  <c r="D24" i="1"/>
  <c r="F24" i="1" s="1"/>
  <c r="C181" i="1"/>
  <c r="D181" i="1" s="1"/>
  <c r="F181" i="1" s="1"/>
  <c r="C180" i="1"/>
  <c r="D180" i="1" s="1"/>
  <c r="F180" i="1" s="1"/>
  <c r="C179" i="1"/>
  <c r="D179" i="1" s="1"/>
  <c r="F179" i="1" s="1"/>
  <c r="C178" i="1"/>
  <c r="D178" i="1" s="1"/>
  <c r="F178" i="1" s="1"/>
  <c r="C177" i="1"/>
  <c r="AB177" i="1" s="1"/>
  <c r="C176" i="1"/>
  <c r="D176" i="1" s="1"/>
  <c r="F176" i="1" s="1"/>
  <c r="C175" i="1"/>
  <c r="D175" i="1" s="1"/>
  <c r="F175" i="1" s="1"/>
  <c r="C174" i="1"/>
  <c r="D174" i="1" s="1"/>
  <c r="F174" i="1" s="1"/>
  <c r="C173" i="1"/>
  <c r="AB173" i="1" s="1"/>
  <c r="C172" i="1"/>
  <c r="D172" i="1" s="1"/>
  <c r="F172" i="1" s="1"/>
  <c r="C171" i="1"/>
  <c r="D171" i="1" s="1"/>
  <c r="F171" i="1" s="1"/>
  <c r="C170" i="1"/>
  <c r="D170" i="1" s="1"/>
  <c r="F170" i="1" s="1"/>
  <c r="C169" i="1"/>
  <c r="D169" i="1" s="1"/>
  <c r="F169" i="1" s="1"/>
  <c r="C168" i="1"/>
  <c r="C167" i="1"/>
  <c r="C166" i="1"/>
  <c r="C165" i="1"/>
  <c r="C164" i="1"/>
  <c r="C163" i="1"/>
  <c r="AB163" i="1" s="1"/>
  <c r="C162" i="1"/>
  <c r="AB162" i="1" s="1"/>
  <c r="C161" i="1"/>
  <c r="AB161" i="1" s="1"/>
  <c r="C160" i="1"/>
  <c r="C159" i="1"/>
  <c r="C158" i="1"/>
  <c r="C157" i="1"/>
  <c r="D157" i="1" s="1"/>
  <c r="F157" i="1" s="1"/>
  <c r="C156" i="1"/>
  <c r="D156" i="1" s="1"/>
  <c r="F156" i="1" s="1"/>
  <c r="C155" i="1"/>
  <c r="D155" i="1" s="1"/>
  <c r="F155" i="1" s="1"/>
  <c r="C154" i="1"/>
  <c r="D154" i="1" s="1"/>
  <c r="F154" i="1" s="1"/>
  <c r="C153" i="1"/>
  <c r="D153" i="1" s="1"/>
  <c r="F153" i="1" s="1"/>
  <c r="C152" i="1"/>
  <c r="D152" i="1" s="1"/>
  <c r="F152" i="1" s="1"/>
  <c r="C151" i="1"/>
  <c r="D151" i="1" s="1"/>
  <c r="F151" i="1" s="1"/>
  <c r="C150" i="1"/>
  <c r="AB150" i="1" s="1"/>
  <c r="C149" i="1"/>
  <c r="C148" i="1"/>
  <c r="D148" i="1" s="1"/>
  <c r="F148" i="1" s="1"/>
  <c r="C147" i="1"/>
  <c r="AB147" i="1" s="1"/>
  <c r="C146" i="1"/>
  <c r="AB146" i="1" s="1"/>
  <c r="C145" i="1"/>
  <c r="AB145" i="1" s="1"/>
  <c r="C144" i="1"/>
  <c r="C143" i="1"/>
  <c r="C142" i="1"/>
  <c r="C141" i="1"/>
  <c r="D141" i="1" s="1"/>
  <c r="F141" i="1" s="1"/>
  <c r="C140" i="1"/>
  <c r="D140" i="1" s="1"/>
  <c r="F140" i="1" s="1"/>
  <c r="C139" i="1"/>
  <c r="C138" i="1"/>
  <c r="C137" i="1"/>
  <c r="C136" i="1"/>
  <c r="C135" i="1"/>
  <c r="C134" i="1"/>
  <c r="C133" i="1"/>
  <c r="AB133" i="1" s="1"/>
  <c r="C132" i="1"/>
  <c r="D132" i="1" s="1"/>
  <c r="F132" i="1" s="1"/>
  <c r="C131" i="1"/>
  <c r="D131" i="1" s="1"/>
  <c r="F131" i="1" s="1"/>
  <c r="C130" i="1"/>
  <c r="D130" i="1" s="1"/>
  <c r="F130" i="1" s="1"/>
  <c r="C129" i="1"/>
  <c r="D129" i="1" s="1"/>
  <c r="F129" i="1" s="1"/>
  <c r="C128" i="1"/>
  <c r="AB128" i="1" s="1"/>
  <c r="C127" i="1"/>
  <c r="D127" i="1" s="1"/>
  <c r="F127" i="1" s="1"/>
  <c r="C126" i="1"/>
  <c r="AB126" i="1" s="1"/>
  <c r="C125" i="1"/>
  <c r="AB125" i="1" s="1"/>
  <c r="C124" i="1"/>
  <c r="D124" i="1" s="1"/>
  <c r="F124" i="1" s="1"/>
  <c r="C123" i="1"/>
  <c r="D123" i="1" s="1"/>
  <c r="F123" i="1" s="1"/>
  <c r="C122" i="1"/>
  <c r="AB122" i="1" s="1"/>
  <c r="C121" i="1"/>
  <c r="D121" i="1" s="1"/>
  <c r="F121" i="1" s="1"/>
  <c r="C120" i="1"/>
  <c r="D120" i="1" s="1"/>
  <c r="F120" i="1" s="1"/>
  <c r="C119" i="1"/>
  <c r="D119" i="1" s="1"/>
  <c r="F119" i="1" s="1"/>
  <c r="C118" i="1"/>
  <c r="C117" i="1"/>
  <c r="C116" i="1"/>
  <c r="AB116" i="1" s="1"/>
  <c r="C115" i="1"/>
  <c r="AB115" i="1" s="1"/>
  <c r="C114" i="1"/>
  <c r="AB114" i="1" s="1"/>
  <c r="C113" i="1"/>
  <c r="AB113" i="1" s="1"/>
  <c r="C112" i="1"/>
  <c r="D112" i="1" s="1"/>
  <c r="C111" i="1"/>
  <c r="C110" i="1"/>
  <c r="C109" i="1"/>
  <c r="D109" i="1" s="1"/>
  <c r="C108" i="1"/>
  <c r="D108" i="1" s="1"/>
  <c r="F108" i="1" s="1"/>
  <c r="C107" i="1"/>
  <c r="D107" i="1" s="1"/>
  <c r="F107" i="1" s="1"/>
  <c r="C106" i="1"/>
  <c r="AB106" i="1" s="1"/>
  <c r="C105" i="1"/>
  <c r="AB105" i="1" s="1"/>
  <c r="C104" i="1"/>
  <c r="D104" i="1" s="1"/>
  <c r="F104" i="1" s="1"/>
  <c r="C103" i="1"/>
  <c r="D103" i="1" s="1"/>
  <c r="F103" i="1" s="1"/>
  <c r="C102" i="1"/>
  <c r="D102" i="1" s="1"/>
  <c r="F102" i="1" s="1"/>
  <c r="C101" i="1"/>
  <c r="AB101" i="1" s="1"/>
  <c r="C100" i="1"/>
  <c r="D100" i="1" s="1"/>
  <c r="E100" i="1" s="1"/>
  <c r="C99" i="1"/>
  <c r="D99" i="1" s="1"/>
  <c r="E99" i="1" s="1"/>
  <c r="C98" i="1"/>
  <c r="AB98" i="1" s="1"/>
  <c r="C97" i="1"/>
  <c r="AB97" i="1" s="1"/>
  <c r="C96" i="1"/>
  <c r="D96" i="1" s="1"/>
  <c r="F96" i="1" s="1"/>
  <c r="C95" i="1"/>
  <c r="AB95" i="1" s="1"/>
  <c r="C94" i="1"/>
  <c r="C93" i="1"/>
  <c r="C92" i="1"/>
  <c r="C91" i="1"/>
  <c r="C90" i="1"/>
  <c r="AB90" i="1" s="1"/>
  <c r="C89" i="1"/>
  <c r="AB89" i="1" s="1"/>
  <c r="C88" i="1"/>
  <c r="C87" i="1"/>
  <c r="C86" i="1"/>
  <c r="AB86" i="1" s="1"/>
  <c r="C85" i="1"/>
  <c r="AB85" i="1" s="1"/>
  <c r="C84" i="1"/>
  <c r="D84" i="1" s="1"/>
  <c r="F84" i="1" s="1"/>
  <c r="C83" i="1"/>
  <c r="D83" i="1" s="1"/>
  <c r="F83" i="1" s="1"/>
  <c r="C82" i="1"/>
  <c r="C81" i="1"/>
  <c r="C80" i="1"/>
  <c r="C79" i="1"/>
  <c r="C78" i="1"/>
  <c r="AB78" i="1" s="1"/>
  <c r="C77" i="1"/>
  <c r="C76" i="1"/>
  <c r="AB76" i="1" s="1"/>
  <c r="C75" i="1"/>
  <c r="AB75" i="1" s="1"/>
  <c r="C74" i="1"/>
  <c r="AB74" i="1" s="1"/>
  <c r="C73" i="1"/>
  <c r="AB73" i="1" s="1"/>
  <c r="C72" i="1"/>
  <c r="AB72" i="1" s="1"/>
  <c r="C71" i="1"/>
  <c r="AB71" i="1" s="1"/>
  <c r="C70" i="1"/>
  <c r="AB70" i="1" s="1"/>
  <c r="C69" i="1"/>
  <c r="D69" i="1" s="1"/>
  <c r="F69" i="1" s="1"/>
  <c r="C68" i="1"/>
  <c r="D68" i="1" s="1"/>
  <c r="F68" i="1" s="1"/>
  <c r="C67" i="1"/>
  <c r="C66" i="1"/>
  <c r="C65" i="1"/>
  <c r="C64" i="1"/>
  <c r="C63" i="1"/>
  <c r="AB63" i="1" s="1"/>
  <c r="C62" i="1"/>
  <c r="C61" i="1"/>
  <c r="D61" i="1" s="1"/>
  <c r="F61" i="1" s="1"/>
  <c r="C60" i="1"/>
  <c r="AB60" i="1" s="1"/>
  <c r="C59" i="1"/>
  <c r="AB59" i="1" s="1"/>
  <c r="C58" i="1"/>
  <c r="AB58" i="1" s="1"/>
  <c r="C57" i="1"/>
  <c r="AB57" i="1" s="1"/>
  <c r="C56" i="1"/>
  <c r="C55" i="1"/>
  <c r="AB55" i="1" s="1"/>
  <c r="C54" i="1"/>
  <c r="AB54" i="1" s="1"/>
  <c r="C53" i="1"/>
  <c r="AB53" i="1" s="1"/>
  <c r="C52" i="1"/>
  <c r="D52" i="1" s="1"/>
  <c r="F52" i="1" s="1"/>
  <c r="C51" i="1"/>
  <c r="AB51" i="1" s="1"/>
  <c r="C50" i="1"/>
  <c r="AB50" i="1" s="1"/>
  <c r="C49" i="1"/>
  <c r="AB49" i="1" s="1"/>
  <c r="C48" i="1"/>
  <c r="AB48" i="1" s="1"/>
  <c r="C47" i="1"/>
  <c r="C46" i="1"/>
  <c r="C45" i="1"/>
  <c r="C44" i="1"/>
  <c r="C43" i="1"/>
  <c r="AB43" i="1" s="1"/>
  <c r="C42" i="1"/>
  <c r="D42" i="1" s="1"/>
  <c r="F42" i="1" s="1"/>
  <c r="C41" i="1"/>
  <c r="D41" i="1" s="1"/>
  <c r="C40" i="1"/>
  <c r="AB40" i="1" s="1"/>
  <c r="C39" i="1"/>
  <c r="AB39" i="1" s="1"/>
  <c r="C38" i="1"/>
  <c r="C37" i="1"/>
  <c r="D37" i="1" s="1"/>
  <c r="C36" i="1"/>
  <c r="D36" i="1" s="1"/>
  <c r="F36" i="1" s="1"/>
  <c r="C35" i="1"/>
  <c r="D35" i="1" s="1"/>
  <c r="F35" i="1" s="1"/>
  <c r="C34" i="1"/>
  <c r="D34" i="1" s="1"/>
  <c r="E34" i="1" s="1"/>
  <c r="C33" i="1"/>
  <c r="AB33" i="1" s="1"/>
  <c r="C32" i="1"/>
  <c r="D32" i="1" s="1"/>
  <c r="F32" i="1" s="1"/>
  <c r="C31" i="1"/>
  <c r="D31" i="1" s="1"/>
  <c r="F31" i="1" s="1"/>
  <c r="C30" i="1"/>
  <c r="AB30" i="1" s="1"/>
  <c r="C29" i="1"/>
  <c r="AB29" i="1" s="1"/>
  <c r="C28" i="1"/>
  <c r="C27" i="1"/>
  <c r="C26" i="1"/>
  <c r="AB26" i="1" s="1"/>
  <c r="C25" i="1"/>
  <c r="D25" i="1" s="1"/>
  <c r="F25" i="1" s="1"/>
  <c r="C24" i="1"/>
  <c r="AB24" i="1" s="1"/>
  <c r="C23" i="1"/>
  <c r="D23" i="1" s="1"/>
  <c r="F23" i="1" s="1"/>
  <c r="C22" i="1"/>
  <c r="D22" i="1" s="1"/>
  <c r="F22" i="1" s="1"/>
  <c r="C21" i="1"/>
  <c r="D21" i="1" s="1"/>
  <c r="F21" i="1" s="1"/>
  <c r="C20" i="1"/>
  <c r="AB20" i="1" s="1"/>
  <c r="C19" i="1"/>
  <c r="AB19" i="1" s="1"/>
  <c r="C18" i="1"/>
  <c r="AB18" i="1" s="1"/>
  <c r="C17" i="1"/>
  <c r="AB17" i="1" s="1"/>
  <c r="C16" i="1"/>
  <c r="C15" i="1"/>
  <c r="C14" i="1"/>
  <c r="D14" i="1" s="1"/>
  <c r="F14" i="1" s="1"/>
  <c r="C13" i="1"/>
  <c r="D13" i="1" s="1"/>
  <c r="C12" i="1"/>
  <c r="D12" i="1" s="1"/>
  <c r="F12" i="1" s="1"/>
  <c r="C11" i="1"/>
  <c r="AB11" i="1" s="1"/>
  <c r="C10" i="1"/>
  <c r="AB10" i="1" s="1"/>
  <c r="C9" i="1"/>
  <c r="D9" i="1" s="1"/>
  <c r="C8" i="1"/>
  <c r="AB8" i="1" s="1"/>
  <c r="C7" i="1"/>
  <c r="D7" i="1" s="1"/>
  <c r="F7" i="1" s="1"/>
  <c r="C6" i="1"/>
  <c r="AB6" i="1" s="1"/>
  <c r="C5" i="1"/>
  <c r="C4" i="1"/>
  <c r="AB4" i="1" s="1"/>
  <c r="C3" i="1"/>
  <c r="AB3" i="1" s="1"/>
  <c r="C2" i="1"/>
  <c r="D2" i="1" s="1"/>
  <c r="B25" i="1"/>
  <c r="K196" i="1" l="1"/>
  <c r="K172" i="1"/>
  <c r="K148" i="1"/>
  <c r="K124" i="1"/>
  <c r="K100" i="1"/>
  <c r="K76" i="1"/>
  <c r="K52" i="1"/>
  <c r="K28" i="1"/>
  <c r="K4" i="1"/>
  <c r="K195" i="1"/>
  <c r="K171" i="1"/>
  <c r="K147" i="1"/>
  <c r="K123" i="1"/>
  <c r="K99" i="1"/>
  <c r="K75" i="1"/>
  <c r="K51" i="1"/>
  <c r="K27" i="1"/>
  <c r="K3" i="1"/>
  <c r="K194" i="1"/>
  <c r="K170" i="1"/>
  <c r="K146" i="1"/>
  <c r="K122" i="1"/>
  <c r="K98" i="1"/>
  <c r="K74" i="1"/>
  <c r="K50" i="1"/>
  <c r="K26" i="1"/>
  <c r="K2" i="1"/>
  <c r="K193" i="1"/>
  <c r="K169" i="1"/>
  <c r="K187" i="1"/>
  <c r="K159" i="1"/>
  <c r="K132" i="1"/>
  <c r="K105" i="1"/>
  <c r="K78" i="1"/>
  <c r="K48" i="1"/>
  <c r="K21" i="1"/>
  <c r="K186" i="1"/>
  <c r="K158" i="1"/>
  <c r="K131" i="1"/>
  <c r="K104" i="1"/>
  <c r="K77" i="1"/>
  <c r="K47" i="1"/>
  <c r="K20" i="1"/>
  <c r="K185" i="1"/>
  <c r="K157" i="1"/>
  <c r="K130" i="1"/>
  <c r="K103" i="1"/>
  <c r="K73" i="1"/>
  <c r="K46" i="1"/>
  <c r="K19" i="1"/>
  <c r="K184" i="1"/>
  <c r="K156" i="1"/>
  <c r="K129" i="1"/>
  <c r="K102" i="1"/>
  <c r="K72" i="1"/>
  <c r="K45" i="1"/>
  <c r="K18" i="1"/>
  <c r="K179" i="1"/>
  <c r="K151" i="1"/>
  <c r="K121" i="1"/>
  <c r="K94" i="1"/>
  <c r="K67" i="1"/>
  <c r="K40" i="1"/>
  <c r="K13" i="1"/>
  <c r="K178" i="1"/>
  <c r="K150" i="1"/>
  <c r="K120" i="1"/>
  <c r="K93" i="1"/>
  <c r="K66" i="1"/>
  <c r="K39" i="1"/>
  <c r="K12" i="1"/>
  <c r="K190" i="1"/>
  <c r="K152" i="1"/>
  <c r="K114" i="1"/>
  <c r="K81" i="1"/>
  <c r="K41" i="1"/>
  <c r="K6" i="1"/>
  <c r="K189" i="1"/>
  <c r="K149" i="1"/>
  <c r="K113" i="1"/>
  <c r="K80" i="1"/>
  <c r="K38" i="1"/>
  <c r="K5" i="1"/>
  <c r="K188" i="1"/>
  <c r="K145" i="1"/>
  <c r="K112" i="1"/>
  <c r="K79" i="1"/>
  <c r="K37" i="1"/>
  <c r="K183" i="1"/>
  <c r="K144" i="1"/>
  <c r="K111" i="1"/>
  <c r="K71" i="1"/>
  <c r="K36" i="1"/>
  <c r="K182" i="1"/>
  <c r="K143" i="1"/>
  <c r="K110" i="1"/>
  <c r="K70" i="1"/>
  <c r="K35" i="1"/>
  <c r="K173" i="1"/>
  <c r="K127" i="1"/>
  <c r="K84" i="1"/>
  <c r="K32" i="1"/>
  <c r="K168" i="1"/>
  <c r="K126" i="1"/>
  <c r="K83" i="1"/>
  <c r="K31" i="1"/>
  <c r="K167" i="1"/>
  <c r="K125" i="1"/>
  <c r="K82" i="1"/>
  <c r="K30" i="1"/>
  <c r="K65" i="1"/>
  <c r="K116" i="1"/>
  <c r="K166" i="1"/>
  <c r="K119" i="1"/>
  <c r="K69" i="1"/>
  <c r="K29" i="1"/>
  <c r="K165" i="1"/>
  <c r="K118" i="1"/>
  <c r="K68" i="1"/>
  <c r="K25" i="1"/>
  <c r="K164" i="1"/>
  <c r="K117" i="1"/>
  <c r="K24" i="1"/>
  <c r="K163" i="1"/>
  <c r="K64" i="1"/>
  <c r="K23" i="1"/>
  <c r="K162" i="1"/>
  <c r="K115" i="1"/>
  <c r="K63" i="1"/>
  <c r="K22" i="1"/>
  <c r="K161" i="1"/>
  <c r="K109" i="1"/>
  <c r="K62" i="1"/>
  <c r="K17" i="1"/>
  <c r="K160" i="1"/>
  <c r="K108" i="1"/>
  <c r="K61" i="1"/>
  <c r="K16" i="1"/>
  <c r="K155" i="1"/>
  <c r="K107" i="1"/>
  <c r="K60" i="1"/>
  <c r="K175" i="1"/>
  <c r="K88" i="1"/>
  <c r="K174" i="1"/>
  <c r="K87" i="1"/>
  <c r="K154" i="1"/>
  <c r="K86" i="1"/>
  <c r="K153" i="1"/>
  <c r="K85" i="1"/>
  <c r="K142" i="1"/>
  <c r="K59" i="1"/>
  <c r="K141" i="1"/>
  <c r="K58" i="1"/>
  <c r="K140" i="1"/>
  <c r="K57" i="1"/>
  <c r="K139" i="1"/>
  <c r="K56" i="1"/>
  <c r="K138" i="1"/>
  <c r="K55" i="1"/>
  <c r="K137" i="1"/>
  <c r="K54" i="1"/>
  <c r="K136" i="1"/>
  <c r="K53" i="1"/>
  <c r="K135" i="1"/>
  <c r="K49" i="1"/>
  <c r="K180" i="1"/>
  <c r="K9" i="1"/>
  <c r="K177" i="1"/>
  <c r="K8" i="1"/>
  <c r="K176" i="1"/>
  <c r="K7" i="1"/>
  <c r="K134" i="1"/>
  <c r="K133" i="1"/>
  <c r="K128" i="1"/>
  <c r="K106" i="1"/>
  <c r="K101" i="1"/>
  <c r="K97" i="1"/>
  <c r="K96" i="1"/>
  <c r="K95" i="1"/>
  <c r="K92" i="1"/>
  <c r="K91" i="1"/>
  <c r="K90" i="1"/>
  <c r="K89" i="1"/>
  <c r="K44" i="1"/>
  <c r="K201" i="1"/>
  <c r="K43" i="1"/>
  <c r="K200" i="1"/>
  <c r="K42" i="1"/>
  <c r="K199" i="1"/>
  <c r="K34" i="1"/>
  <c r="K198" i="1"/>
  <c r="K33" i="1"/>
  <c r="K197" i="1"/>
  <c r="K15" i="1"/>
  <c r="K192" i="1"/>
  <c r="K14" i="1"/>
  <c r="K191" i="1"/>
  <c r="K11" i="1"/>
  <c r="K181" i="1"/>
  <c r="K10" i="1"/>
  <c r="L199" i="1"/>
  <c r="L175" i="1"/>
  <c r="L151" i="1"/>
  <c r="L127" i="1"/>
  <c r="L103" i="1"/>
  <c r="L79" i="1"/>
  <c r="L55" i="1"/>
  <c r="L188" i="1"/>
  <c r="L164" i="1"/>
  <c r="L140" i="1"/>
  <c r="L116" i="1"/>
  <c r="L92" i="1"/>
  <c r="L68" i="1"/>
  <c r="L44" i="1"/>
  <c r="L20" i="1"/>
  <c r="L187" i="1"/>
  <c r="L163" i="1"/>
  <c r="L139" i="1"/>
  <c r="L115" i="1"/>
  <c r="L91" i="1"/>
  <c r="L67" i="1"/>
  <c r="L43" i="1"/>
  <c r="L19" i="1"/>
  <c r="L186" i="1"/>
  <c r="L162" i="1"/>
  <c r="L138" i="1"/>
  <c r="L114" i="1"/>
  <c r="L90" i="1"/>
  <c r="L66" i="1"/>
  <c r="L42" i="1"/>
  <c r="L18" i="1"/>
  <c r="L185" i="1"/>
  <c r="L161" i="1"/>
  <c r="L137" i="1"/>
  <c r="L113" i="1"/>
  <c r="L89" i="1"/>
  <c r="L65" i="1"/>
  <c r="L41" i="1"/>
  <c r="L17" i="1"/>
  <c r="L197" i="1"/>
  <c r="L168" i="1"/>
  <c r="L135" i="1"/>
  <c r="L106" i="1"/>
  <c r="L76" i="1"/>
  <c r="L47" i="1"/>
  <c r="L15" i="1"/>
  <c r="L196" i="1"/>
  <c r="L167" i="1"/>
  <c r="L134" i="1"/>
  <c r="L105" i="1"/>
  <c r="L75" i="1"/>
  <c r="L46" i="1"/>
  <c r="L14" i="1"/>
  <c r="L195" i="1"/>
  <c r="L166" i="1"/>
  <c r="L133" i="1"/>
  <c r="L104" i="1"/>
  <c r="L74" i="1"/>
  <c r="L45" i="1"/>
  <c r="L13" i="1"/>
  <c r="L194" i="1"/>
  <c r="L165" i="1"/>
  <c r="L132" i="1"/>
  <c r="L102" i="1"/>
  <c r="L73" i="1"/>
  <c r="L40" i="1"/>
  <c r="L12" i="1"/>
  <c r="L193" i="1"/>
  <c r="L189" i="1"/>
  <c r="L156" i="1"/>
  <c r="L126" i="1"/>
  <c r="L97" i="1"/>
  <c r="L64" i="1"/>
  <c r="L35" i="1"/>
  <c r="L7" i="1"/>
  <c r="L184" i="1"/>
  <c r="L155" i="1"/>
  <c r="L125" i="1"/>
  <c r="L96" i="1"/>
  <c r="L63" i="1"/>
  <c r="L34" i="1"/>
  <c r="L6" i="1"/>
  <c r="L198" i="1"/>
  <c r="L190" i="1"/>
  <c r="L148" i="1"/>
  <c r="L109" i="1"/>
  <c r="L69" i="1"/>
  <c r="L28" i="1"/>
  <c r="L183" i="1"/>
  <c r="L147" i="1"/>
  <c r="L108" i="1"/>
  <c r="L62" i="1"/>
  <c r="L27" i="1"/>
  <c r="L182" i="1"/>
  <c r="L146" i="1"/>
  <c r="L107" i="1"/>
  <c r="L61" i="1"/>
  <c r="L26" i="1"/>
  <c r="L181" i="1"/>
  <c r="L145" i="1"/>
  <c r="L101" i="1"/>
  <c r="L60" i="1"/>
  <c r="L25" i="1"/>
  <c r="L180" i="1"/>
  <c r="L144" i="1"/>
  <c r="L100" i="1"/>
  <c r="L59" i="1"/>
  <c r="L24" i="1"/>
  <c r="L179" i="1"/>
  <c r="L143" i="1"/>
  <c r="L99" i="1"/>
  <c r="L58" i="1"/>
  <c r="L23" i="1"/>
  <c r="L178" i="1"/>
  <c r="L128" i="1"/>
  <c r="L80" i="1"/>
  <c r="L22" i="1"/>
  <c r="L177" i="1"/>
  <c r="L124" i="1"/>
  <c r="L78" i="1"/>
  <c r="L21" i="1"/>
  <c r="L176" i="1"/>
  <c r="L123" i="1"/>
  <c r="L77" i="1"/>
  <c r="L16" i="1"/>
  <c r="L171" i="1"/>
  <c r="L57" i="1"/>
  <c r="L8" i="1"/>
  <c r="L174" i="1"/>
  <c r="L122" i="1"/>
  <c r="L72" i="1"/>
  <c r="L11" i="1"/>
  <c r="L173" i="1"/>
  <c r="L121" i="1"/>
  <c r="L71" i="1"/>
  <c r="L10" i="1"/>
  <c r="L172" i="1"/>
  <c r="L120" i="1"/>
  <c r="L70" i="1"/>
  <c r="L9" i="1"/>
  <c r="L119" i="1"/>
  <c r="L170" i="1"/>
  <c r="L118" i="1"/>
  <c r="L56" i="1"/>
  <c r="L5" i="1"/>
  <c r="L169" i="1"/>
  <c r="L117" i="1"/>
  <c r="L54" i="1"/>
  <c r="L4" i="1"/>
  <c r="L160" i="1"/>
  <c r="L112" i="1"/>
  <c r="L53" i="1"/>
  <c r="L3" i="1"/>
  <c r="L159" i="1"/>
  <c r="L111" i="1"/>
  <c r="L52" i="1"/>
  <c r="L2" i="1"/>
  <c r="L154" i="1"/>
  <c r="L51" i="1"/>
  <c r="L153" i="1"/>
  <c r="L50" i="1"/>
  <c r="L152" i="1"/>
  <c r="L49" i="1"/>
  <c r="L150" i="1"/>
  <c r="L48" i="1"/>
  <c r="L149" i="1"/>
  <c r="L39" i="1"/>
  <c r="L142" i="1"/>
  <c r="L38" i="1"/>
  <c r="L141" i="1"/>
  <c r="L37" i="1"/>
  <c r="L136" i="1"/>
  <c r="L36" i="1"/>
  <c r="L131" i="1"/>
  <c r="L33" i="1"/>
  <c r="L130" i="1"/>
  <c r="L32" i="1"/>
  <c r="L129" i="1"/>
  <c r="L31" i="1"/>
  <c r="L110" i="1"/>
  <c r="L30" i="1"/>
  <c r="L98" i="1"/>
  <c r="L192" i="1"/>
  <c r="L191" i="1"/>
  <c r="L158" i="1"/>
  <c r="L157" i="1"/>
  <c r="L95" i="1"/>
  <c r="L94" i="1"/>
  <c r="L93" i="1"/>
  <c r="L88" i="1"/>
  <c r="L87" i="1"/>
  <c r="L86" i="1"/>
  <c r="L85" i="1"/>
  <c r="L84" i="1"/>
  <c r="L83" i="1"/>
  <c r="L82" i="1"/>
  <c r="L81" i="1"/>
  <c r="L29" i="1"/>
  <c r="L201" i="1"/>
  <c r="L200" i="1"/>
  <c r="J180" i="1"/>
  <c r="J156" i="1"/>
  <c r="J132" i="1"/>
  <c r="J108" i="1"/>
  <c r="J84" i="1"/>
  <c r="J60" i="1"/>
  <c r="J36" i="1"/>
  <c r="J12" i="1"/>
  <c r="J179" i="1"/>
  <c r="J155" i="1"/>
  <c r="J131" i="1"/>
  <c r="J107" i="1"/>
  <c r="J83" i="1"/>
  <c r="J59" i="1"/>
  <c r="J35" i="1"/>
  <c r="J11" i="1"/>
  <c r="J178" i="1"/>
  <c r="J154" i="1"/>
  <c r="J130" i="1"/>
  <c r="J106" i="1"/>
  <c r="J82" i="1"/>
  <c r="J58" i="1"/>
  <c r="J34" i="1"/>
  <c r="J10" i="1"/>
  <c r="J194" i="1"/>
  <c r="J167" i="1"/>
  <c r="J140" i="1"/>
  <c r="J113" i="1"/>
  <c r="J86" i="1"/>
  <c r="J56" i="1"/>
  <c r="J29" i="1"/>
  <c r="J193" i="1"/>
  <c r="J166" i="1"/>
  <c r="J139" i="1"/>
  <c r="J112" i="1"/>
  <c r="J85" i="1"/>
  <c r="J55" i="1"/>
  <c r="J28" i="1"/>
  <c r="J192" i="1"/>
  <c r="J165" i="1"/>
  <c r="J138" i="1"/>
  <c r="J111" i="1"/>
  <c r="J81" i="1"/>
  <c r="J54" i="1"/>
  <c r="J27" i="1"/>
  <c r="J191" i="1"/>
  <c r="J164" i="1"/>
  <c r="J137" i="1"/>
  <c r="J110" i="1"/>
  <c r="J80" i="1"/>
  <c r="J53" i="1"/>
  <c r="J26" i="1"/>
  <c r="J186" i="1"/>
  <c r="J159" i="1"/>
  <c r="J129" i="1"/>
  <c r="J102" i="1"/>
  <c r="J75" i="1"/>
  <c r="J48" i="1"/>
  <c r="J21" i="1"/>
  <c r="J185" i="1"/>
  <c r="J158" i="1"/>
  <c r="J128" i="1"/>
  <c r="J170" i="1"/>
  <c r="J133" i="1"/>
  <c r="J96" i="1"/>
  <c r="J64" i="1"/>
  <c r="J25" i="1"/>
  <c r="J169" i="1"/>
  <c r="J127" i="1"/>
  <c r="J95" i="1"/>
  <c r="J63" i="1"/>
  <c r="J24" i="1"/>
  <c r="J201" i="1"/>
  <c r="J168" i="1"/>
  <c r="J126" i="1"/>
  <c r="J94" i="1"/>
  <c r="J62" i="1"/>
  <c r="J23" i="1"/>
  <c r="J200" i="1"/>
  <c r="J163" i="1"/>
  <c r="J125" i="1"/>
  <c r="J93" i="1"/>
  <c r="J61" i="1"/>
  <c r="J22" i="1"/>
  <c r="J199" i="1"/>
  <c r="J162" i="1"/>
  <c r="J124" i="1"/>
  <c r="J92" i="1"/>
  <c r="J57" i="1"/>
  <c r="J20" i="1"/>
  <c r="J187" i="1"/>
  <c r="J144" i="1"/>
  <c r="J98" i="1"/>
  <c r="J49" i="1"/>
  <c r="J8" i="1"/>
  <c r="J184" i="1"/>
  <c r="J143" i="1"/>
  <c r="J97" i="1"/>
  <c r="J47" i="1"/>
  <c r="J7" i="1"/>
  <c r="J183" i="1"/>
  <c r="J142" i="1"/>
  <c r="J91" i="1"/>
  <c r="J46" i="1"/>
  <c r="J6" i="1"/>
  <c r="J135" i="1"/>
  <c r="J43" i="1"/>
  <c r="J176" i="1"/>
  <c r="J182" i="1"/>
  <c r="J141" i="1"/>
  <c r="J90" i="1"/>
  <c r="J45" i="1"/>
  <c r="J5" i="1"/>
  <c r="J181" i="1"/>
  <c r="J136" i="1"/>
  <c r="J89" i="1"/>
  <c r="J44" i="1"/>
  <c r="J4" i="1"/>
  <c r="J177" i="1"/>
  <c r="J88" i="1"/>
  <c r="J3" i="1"/>
  <c r="J134" i="1"/>
  <c r="J87" i="1"/>
  <c r="J175" i="1"/>
  <c r="J123" i="1"/>
  <c r="J79" i="1"/>
  <c r="J41" i="1"/>
  <c r="J174" i="1"/>
  <c r="J122" i="1"/>
  <c r="J78" i="1"/>
  <c r="J40" i="1"/>
  <c r="J173" i="1"/>
  <c r="J121" i="1"/>
  <c r="J77" i="1"/>
  <c r="J39" i="1"/>
  <c r="J198" i="1"/>
  <c r="J117" i="1"/>
  <c r="J50" i="1"/>
  <c r="J197" i="1"/>
  <c r="J116" i="1"/>
  <c r="J42" i="1"/>
  <c r="J196" i="1"/>
  <c r="J115" i="1"/>
  <c r="J38" i="1"/>
  <c r="J195" i="1"/>
  <c r="J114" i="1"/>
  <c r="J37" i="1"/>
  <c r="J190" i="1"/>
  <c r="J109" i="1"/>
  <c r="J33" i="1"/>
  <c r="J189" i="1"/>
  <c r="J105" i="1"/>
  <c r="J32" i="1"/>
  <c r="J188" i="1"/>
  <c r="J104" i="1"/>
  <c r="J31" i="1"/>
  <c r="J172" i="1"/>
  <c r="J103" i="1"/>
  <c r="J30" i="1"/>
  <c r="J171" i="1"/>
  <c r="J101" i="1"/>
  <c r="J19" i="1"/>
  <c r="J161" i="1"/>
  <c r="J100" i="1"/>
  <c r="J18" i="1"/>
  <c r="J160" i="1"/>
  <c r="J99" i="1"/>
  <c r="J17" i="1"/>
  <c r="J157" i="1"/>
  <c r="J76" i="1"/>
  <c r="J16" i="1"/>
  <c r="J65" i="1"/>
  <c r="J52" i="1"/>
  <c r="J51" i="1"/>
  <c r="J153" i="1"/>
  <c r="J15" i="1"/>
  <c r="J152" i="1"/>
  <c r="J14" i="1"/>
  <c r="J151" i="1"/>
  <c r="J13" i="1"/>
  <c r="J150" i="1"/>
  <c r="J9" i="1"/>
  <c r="J149" i="1"/>
  <c r="J148" i="1"/>
  <c r="J147" i="1"/>
  <c r="J146" i="1"/>
  <c r="J145" i="1"/>
  <c r="J120" i="1"/>
  <c r="J119" i="1"/>
  <c r="J118" i="1"/>
  <c r="J74" i="1"/>
  <c r="J73" i="1"/>
  <c r="J72" i="1"/>
  <c r="J71" i="1"/>
  <c r="J70" i="1"/>
  <c r="J69" i="1"/>
  <c r="J68" i="1"/>
  <c r="J67" i="1"/>
  <c r="J66" i="1"/>
  <c r="H154" i="1"/>
  <c r="I154" i="1"/>
  <c r="H155" i="1"/>
  <c r="I155" i="1"/>
  <c r="H132" i="1"/>
  <c r="I132" i="1"/>
  <c r="H156" i="1"/>
  <c r="I180" i="1"/>
  <c r="H157" i="1"/>
  <c r="H198" i="1"/>
  <c r="I198" i="1"/>
  <c r="I14" i="1"/>
  <c r="I24" i="1"/>
  <c r="H24" i="1"/>
  <c r="I190" i="1"/>
  <c r="H151" i="1"/>
  <c r="I192" i="1"/>
  <c r="H192" i="1"/>
  <c r="H32" i="1"/>
  <c r="I32" i="1"/>
  <c r="H176" i="1"/>
  <c r="I176" i="1"/>
  <c r="I193" i="1"/>
  <c r="F2" i="1"/>
  <c r="E12" i="1"/>
  <c r="H12" i="1" s="1"/>
  <c r="E156" i="1"/>
  <c r="I156" i="1" s="1"/>
  <c r="E180" i="1"/>
  <c r="H180" i="1" s="1"/>
  <c r="D194" i="1"/>
  <c r="F194" i="1" s="1"/>
  <c r="E193" i="1"/>
  <c r="G193" i="1" s="1"/>
  <c r="G12" i="1"/>
  <c r="G180" i="1"/>
  <c r="E194" i="1"/>
  <c r="D75" i="1"/>
  <c r="E75" i="1" s="1"/>
  <c r="AB180" i="1"/>
  <c r="D76" i="1"/>
  <c r="E76" i="1" s="1"/>
  <c r="AB182" i="1"/>
  <c r="D105" i="1"/>
  <c r="F105" i="1" s="1"/>
  <c r="AB183" i="1"/>
  <c r="AB198" i="1"/>
  <c r="AB96" i="1"/>
  <c r="AB199" i="1"/>
  <c r="AB112" i="1"/>
  <c r="AB200" i="1"/>
  <c r="AB201" i="1"/>
  <c r="D125" i="1"/>
  <c r="F125" i="1" s="1"/>
  <c r="D38" i="1"/>
  <c r="F38" i="1" s="1"/>
  <c r="AB38" i="1"/>
  <c r="D158" i="1"/>
  <c r="F158" i="1" s="1"/>
  <c r="AB158" i="1"/>
  <c r="D135" i="1"/>
  <c r="F135" i="1" s="1"/>
  <c r="AB135" i="1"/>
  <c r="D62" i="1"/>
  <c r="F62" i="1" s="1"/>
  <c r="AB62" i="1"/>
  <c r="D110" i="1"/>
  <c r="F110" i="1" s="1"/>
  <c r="E110" i="1"/>
  <c r="AB110" i="1"/>
  <c r="D15" i="1"/>
  <c r="F15" i="1" s="1"/>
  <c r="D111" i="1"/>
  <c r="F111" i="1" s="1"/>
  <c r="AB111" i="1"/>
  <c r="D16" i="1"/>
  <c r="F16" i="1" s="1"/>
  <c r="D64" i="1"/>
  <c r="F64" i="1" s="1"/>
  <c r="AB64" i="1"/>
  <c r="D136" i="1"/>
  <c r="E136" i="1" s="1"/>
  <c r="AB136" i="1"/>
  <c r="D160" i="1"/>
  <c r="E160" i="1" s="1"/>
  <c r="AB160" i="1"/>
  <c r="D40" i="1"/>
  <c r="AB14" i="1"/>
  <c r="D67" i="1"/>
  <c r="F67" i="1" s="1"/>
  <c r="AB67" i="1"/>
  <c r="D134" i="1"/>
  <c r="F134" i="1" s="1"/>
  <c r="AB134" i="1"/>
  <c r="D87" i="1"/>
  <c r="F87" i="1" s="1"/>
  <c r="AB87" i="1"/>
  <c r="AB159" i="1"/>
  <c r="D159" i="1"/>
  <c r="D39" i="1"/>
  <c r="E39" i="1" s="1"/>
  <c r="AB88" i="1"/>
  <c r="D88" i="1"/>
  <c r="F88" i="1" s="1"/>
  <c r="D65" i="1"/>
  <c r="F65" i="1" s="1"/>
  <c r="AB65" i="1"/>
  <c r="AB137" i="1"/>
  <c r="D137" i="1"/>
  <c r="F137" i="1" s="1"/>
  <c r="D184" i="1"/>
  <c r="F184" i="1" s="1"/>
  <c r="AB184" i="1"/>
  <c r="AB15" i="1"/>
  <c r="D66" i="1"/>
  <c r="F66" i="1" s="1"/>
  <c r="AB66" i="1"/>
  <c r="AB138" i="1"/>
  <c r="D138" i="1"/>
  <c r="F138" i="1" s="1"/>
  <c r="AB16" i="1"/>
  <c r="D43" i="1"/>
  <c r="F43" i="1" s="1"/>
  <c r="D91" i="1"/>
  <c r="F91" i="1" s="1"/>
  <c r="AB91" i="1"/>
  <c r="AB139" i="1"/>
  <c r="D139" i="1"/>
  <c r="F139" i="1" s="1"/>
  <c r="AB41" i="1"/>
  <c r="AB42" i="1"/>
  <c r="AB77" i="1"/>
  <c r="D77" i="1"/>
  <c r="F77" i="1" s="1"/>
  <c r="AB79" i="1"/>
  <c r="D79" i="1"/>
  <c r="AB80" i="1"/>
  <c r="D80" i="1"/>
  <c r="F80" i="1" s="1"/>
  <c r="AB81" i="1"/>
  <c r="D81" i="1"/>
  <c r="F81" i="1" s="1"/>
  <c r="AB82" i="1"/>
  <c r="D82" i="1"/>
  <c r="F82" i="1" s="1"/>
  <c r="E183" i="1"/>
  <c r="AB68" i="1"/>
  <c r="AB69" i="1"/>
  <c r="E107" i="1"/>
  <c r="G107" i="1" s="1"/>
  <c r="AB23" i="1"/>
  <c r="E108" i="1"/>
  <c r="E123" i="1"/>
  <c r="I123" i="1" s="1"/>
  <c r="AB191" i="1"/>
  <c r="E69" i="1"/>
  <c r="G69" i="1" s="1"/>
  <c r="AB21" i="1"/>
  <c r="E84" i="1"/>
  <c r="AB22" i="1"/>
  <c r="D85" i="1"/>
  <c r="F85" i="1" s="1"/>
  <c r="E124" i="1"/>
  <c r="G124" i="1" s="1"/>
  <c r="E155" i="1"/>
  <c r="G155" i="1" s="1"/>
  <c r="F13" i="1"/>
  <c r="E13" i="1"/>
  <c r="F112" i="1"/>
  <c r="E112" i="1"/>
  <c r="F9" i="1"/>
  <c r="E9" i="1"/>
  <c r="AB27" i="1"/>
  <c r="AB123" i="1"/>
  <c r="E96" i="1"/>
  <c r="I96" i="1" s="1"/>
  <c r="E144" i="1"/>
  <c r="H144" i="1" s="1"/>
  <c r="D74" i="1"/>
  <c r="F74" i="1" s="1"/>
  <c r="D122" i="1"/>
  <c r="F122" i="1" s="1"/>
  <c r="D173" i="1"/>
  <c r="E173" i="1" s="1"/>
  <c r="AB13" i="1"/>
  <c r="AB37" i="1"/>
  <c r="AB61" i="1"/>
  <c r="AB109" i="1"/>
  <c r="AB157" i="1"/>
  <c r="AB181" i="1"/>
  <c r="D26" i="1"/>
  <c r="F26" i="1" s="1"/>
  <c r="D27" i="1"/>
  <c r="F27" i="1" s="1"/>
  <c r="D28" i="1"/>
  <c r="F28" i="1" s="1"/>
  <c r="D29" i="1"/>
  <c r="E14" i="1"/>
  <c r="H14" i="1" s="1"/>
  <c r="E192" i="1"/>
  <c r="G192" i="1" s="1"/>
  <c r="E195" i="1"/>
  <c r="G195" i="1" s="1"/>
  <c r="AB190" i="1"/>
  <c r="D49" i="1"/>
  <c r="F49" i="1" s="1"/>
  <c r="D145" i="1"/>
  <c r="F145" i="1" s="1"/>
  <c r="E35" i="1"/>
  <c r="G35" i="1" s="1"/>
  <c r="E153" i="1"/>
  <c r="G153" i="1" s="1"/>
  <c r="F99" i="1"/>
  <c r="AB192" i="1"/>
  <c r="D50" i="1"/>
  <c r="D98" i="1"/>
  <c r="F98" i="1" s="1"/>
  <c r="D146" i="1"/>
  <c r="F146" i="1" s="1"/>
  <c r="E36" i="1"/>
  <c r="G36" i="1" s="1"/>
  <c r="E154" i="1"/>
  <c r="G154" i="1" s="1"/>
  <c r="F100" i="1"/>
  <c r="AB25" i="1"/>
  <c r="AB121" i="1"/>
  <c r="AB169" i="1"/>
  <c r="AB193" i="1"/>
  <c r="D51" i="1"/>
  <c r="F51" i="1" s="1"/>
  <c r="D101" i="1"/>
  <c r="F101" i="1" s="1"/>
  <c r="D147" i="1"/>
  <c r="F147" i="1" s="1"/>
  <c r="AB2" i="1"/>
  <c r="AB170" i="1"/>
  <c r="D3" i="1"/>
  <c r="F3" i="1" s="1"/>
  <c r="D53" i="1"/>
  <c r="F53" i="1" s="1"/>
  <c r="D106" i="1"/>
  <c r="F106" i="1" s="1"/>
  <c r="D149" i="1"/>
  <c r="F149" i="1" s="1"/>
  <c r="E42" i="1"/>
  <c r="I42" i="1" s="1"/>
  <c r="AB28" i="1"/>
  <c r="AB52" i="1"/>
  <c r="AB100" i="1"/>
  <c r="AB124" i="1"/>
  <c r="AB148" i="1"/>
  <c r="AB172" i="1"/>
  <c r="AB5" i="1"/>
  <c r="AB149" i="1"/>
  <c r="AB195" i="1"/>
  <c r="D4" i="1"/>
  <c r="F4" i="1" s="1"/>
  <c r="D56" i="1"/>
  <c r="AB102" i="1"/>
  <c r="AB174" i="1"/>
  <c r="D57" i="1"/>
  <c r="F57" i="1" s="1"/>
  <c r="AB103" i="1"/>
  <c r="AB127" i="1"/>
  <c r="D8" i="1"/>
  <c r="D58" i="1"/>
  <c r="F58" i="1" s="1"/>
  <c r="D168" i="1"/>
  <c r="F168" i="1" s="1"/>
  <c r="E181" i="1"/>
  <c r="H181" i="1" s="1"/>
  <c r="AB32" i="1"/>
  <c r="AB56" i="1"/>
  <c r="AB104" i="1"/>
  <c r="AB152" i="1"/>
  <c r="AB176" i="1"/>
  <c r="AB99" i="1"/>
  <c r="D55" i="1"/>
  <c r="F55" i="1" s="1"/>
  <c r="D5" i="1"/>
  <c r="F5" i="1" s="1"/>
  <c r="E179" i="1"/>
  <c r="G179" i="1" s="1"/>
  <c r="AB7" i="1"/>
  <c r="AB151" i="1"/>
  <c r="AB9" i="1"/>
  <c r="AB129" i="1"/>
  <c r="AB153" i="1"/>
  <c r="D10" i="1"/>
  <c r="D63" i="1"/>
  <c r="F63" i="1" s="1"/>
  <c r="AB34" i="1"/>
  <c r="AB130" i="1"/>
  <c r="AB154" i="1"/>
  <c r="AB178" i="1"/>
  <c r="AB171" i="1"/>
  <c r="AB31" i="1"/>
  <c r="AB175" i="1"/>
  <c r="D11" i="1"/>
  <c r="E83" i="1"/>
  <c r="H83" i="1" s="1"/>
  <c r="AB35" i="1"/>
  <c r="AB83" i="1"/>
  <c r="AB107" i="1"/>
  <c r="AB131" i="1"/>
  <c r="AB155" i="1"/>
  <c r="AB179" i="1"/>
  <c r="E152" i="1"/>
  <c r="G152" i="1" s="1"/>
  <c r="E178" i="1"/>
  <c r="G178" i="1" s="1"/>
  <c r="D72" i="1"/>
  <c r="F72" i="1" s="1"/>
  <c r="AB12" i="1"/>
  <c r="AB36" i="1"/>
  <c r="AB84" i="1"/>
  <c r="AB108" i="1"/>
  <c r="AB132" i="1"/>
  <c r="AB156" i="1"/>
  <c r="F41" i="1"/>
  <c r="E41" i="1"/>
  <c r="D150" i="1"/>
  <c r="F150" i="1" s="1"/>
  <c r="E150" i="1"/>
  <c r="D78" i="1"/>
  <c r="F78" i="1" s="1"/>
  <c r="E118" i="1"/>
  <c r="G118" i="1" s="1"/>
  <c r="E7" i="1"/>
  <c r="F37" i="1"/>
  <c r="E37" i="1"/>
  <c r="E68" i="1"/>
  <c r="G68" i="1" s="1"/>
  <c r="D185" i="1"/>
  <c r="F185" i="1" s="1"/>
  <c r="E185" i="1"/>
  <c r="D126" i="1"/>
  <c r="F126" i="1" s="1"/>
  <c r="D187" i="1"/>
  <c r="F187" i="1" s="1"/>
  <c r="D114" i="1"/>
  <c r="F114" i="1" s="1"/>
  <c r="D115" i="1"/>
  <c r="F115" i="1" s="1"/>
  <c r="D44" i="1"/>
  <c r="F44" i="1" s="1"/>
  <c r="D45" i="1"/>
  <c r="F45" i="1" s="1"/>
  <c r="E117" i="1"/>
  <c r="G117" i="1" s="1"/>
  <c r="D165" i="1"/>
  <c r="F165" i="1" s="1"/>
  <c r="D46" i="1"/>
  <c r="F46" i="1" s="1"/>
  <c r="D30" i="1"/>
  <c r="F30" i="1" s="1"/>
  <c r="E174" i="1"/>
  <c r="H174" i="1" s="1"/>
  <c r="D186" i="1"/>
  <c r="F186" i="1" s="1"/>
  <c r="D188" i="1"/>
  <c r="F188" i="1" s="1"/>
  <c r="D17" i="1"/>
  <c r="F17" i="1" s="1"/>
  <c r="E17" i="1"/>
  <c r="D19" i="1"/>
  <c r="F19" i="1" s="1"/>
  <c r="E19" i="1"/>
  <c r="D20" i="1"/>
  <c r="F20" i="1" s="1"/>
  <c r="D92" i="1"/>
  <c r="F92" i="1" s="1"/>
  <c r="D116" i="1"/>
  <c r="F116" i="1" s="1"/>
  <c r="D164" i="1"/>
  <c r="F164" i="1" s="1"/>
  <c r="D54" i="1"/>
  <c r="F54" i="1" s="1"/>
  <c r="E141" i="1"/>
  <c r="I141" i="1" s="1"/>
  <c r="D70" i="1"/>
  <c r="F70" i="1" s="1"/>
  <c r="E70" i="1"/>
  <c r="E142" i="1"/>
  <c r="I142" i="1" s="1"/>
  <c r="E22" i="1"/>
  <c r="F34" i="1"/>
  <c r="F201" i="1"/>
  <c r="F109" i="1"/>
  <c r="E109" i="1"/>
  <c r="E103" i="1"/>
  <c r="E104" i="1"/>
  <c r="G104" i="1" s="1"/>
  <c r="E172" i="1"/>
  <c r="D161" i="1"/>
  <c r="F161" i="1" s="1"/>
  <c r="D89" i="1"/>
  <c r="F89" i="1" s="1"/>
  <c r="D18" i="1"/>
  <c r="F18" i="1" s="1"/>
  <c r="D162" i="1"/>
  <c r="D6" i="1"/>
  <c r="F6" i="1" s="1"/>
  <c r="D90" i="1"/>
  <c r="F90" i="1" s="1"/>
  <c r="D163" i="1"/>
  <c r="F163" i="1" s="1"/>
  <c r="E163" i="1"/>
  <c r="E140" i="1"/>
  <c r="G140" i="1" s="1"/>
  <c r="E21" i="1"/>
  <c r="I21" i="1" s="1"/>
  <c r="D93" i="1"/>
  <c r="F93" i="1" s="1"/>
  <c r="D94" i="1"/>
  <c r="F94" i="1" s="1"/>
  <c r="E94" i="1"/>
  <c r="D166" i="1"/>
  <c r="F166" i="1" s="1"/>
  <c r="E102" i="1"/>
  <c r="D196" i="1"/>
  <c r="F196" i="1" s="1"/>
  <c r="E171" i="1"/>
  <c r="I171" i="1" s="1"/>
  <c r="E148" i="1"/>
  <c r="I148" i="1" s="1"/>
  <c r="D113" i="1"/>
  <c r="F113" i="1" s="1"/>
  <c r="D189" i="1"/>
  <c r="F189" i="1" s="1"/>
  <c r="E23" i="1"/>
  <c r="I23" i="1" s="1"/>
  <c r="E47" i="1"/>
  <c r="G47" i="1" s="1"/>
  <c r="D71" i="1"/>
  <c r="F71" i="1" s="1"/>
  <c r="E119" i="1"/>
  <c r="D143" i="1"/>
  <c r="F143" i="1" s="1"/>
  <c r="E24" i="1"/>
  <c r="G24" i="1" s="1"/>
  <c r="E48" i="1"/>
  <c r="G48" i="1" s="1"/>
  <c r="E120" i="1"/>
  <c r="E190" i="1"/>
  <c r="E151" i="1"/>
  <c r="E191" i="1"/>
  <c r="G191" i="1" s="1"/>
  <c r="D177" i="1"/>
  <c r="F177" i="1" s="1"/>
  <c r="E58" i="1"/>
  <c r="D95" i="1"/>
  <c r="F95" i="1" s="1"/>
  <c r="E127" i="1"/>
  <c r="H127" i="1" s="1"/>
  <c r="D59" i="1"/>
  <c r="F59" i="1" s="1"/>
  <c r="E59" i="1"/>
  <c r="D128" i="1"/>
  <c r="F128" i="1" s="1"/>
  <c r="E129" i="1"/>
  <c r="G129" i="1" s="1"/>
  <c r="E61" i="1"/>
  <c r="E130" i="1"/>
  <c r="G130" i="1" s="1"/>
  <c r="D86" i="1"/>
  <c r="F86" i="1" s="1"/>
  <c r="E86" i="1"/>
  <c r="D33" i="1"/>
  <c r="D133" i="1"/>
  <c r="F133" i="1" s="1"/>
  <c r="E131" i="1"/>
  <c r="G131" i="1" s="1"/>
  <c r="E31" i="1"/>
  <c r="H31" i="1" s="1"/>
  <c r="E175" i="1"/>
  <c r="E157" i="1"/>
  <c r="E32" i="1"/>
  <c r="G32" i="1" s="1"/>
  <c r="E176" i="1"/>
  <c r="G176" i="1" s="1"/>
  <c r="E199" i="1"/>
  <c r="G199" i="1" s="1"/>
  <c r="D60" i="1"/>
  <c r="F60" i="1" s="1"/>
  <c r="E132" i="1"/>
  <c r="G132" i="1" s="1"/>
  <c r="E198" i="1"/>
  <c r="G198" i="1" s="1"/>
  <c r="E200" i="1"/>
  <c r="G200" i="1" s="1"/>
  <c r="E52" i="1"/>
  <c r="I52" i="1" s="1"/>
  <c r="D167" i="1"/>
  <c r="F167" i="1" s="1"/>
  <c r="D197" i="1"/>
  <c r="F197" i="1" s="1"/>
  <c r="E182" i="1"/>
  <c r="E25" i="1"/>
  <c r="I25" i="1" s="1"/>
  <c r="E121" i="1"/>
  <c r="E169" i="1"/>
  <c r="E2" i="1"/>
  <c r="G2" i="1" s="1"/>
  <c r="E170" i="1"/>
  <c r="D97" i="1"/>
  <c r="F97" i="1" s="1"/>
  <c r="D73" i="1"/>
  <c r="F73" i="1" s="1"/>
  <c r="B33" i="1"/>
  <c r="B29" i="1"/>
  <c r="E138" i="1" l="1"/>
  <c r="I140" i="1"/>
  <c r="I35" i="1"/>
  <c r="I68" i="1"/>
  <c r="H195" i="1"/>
  <c r="H118" i="1"/>
  <c r="I195" i="1"/>
  <c r="I48" i="1"/>
  <c r="H152" i="1"/>
  <c r="I144" i="1"/>
  <c r="H68" i="1"/>
  <c r="I178" i="1"/>
  <c r="H48" i="1"/>
  <c r="E43" i="1"/>
  <c r="H43" i="1" s="1"/>
  <c r="I47" i="1"/>
  <c r="I153" i="1"/>
  <c r="H35" i="1"/>
  <c r="I118" i="1"/>
  <c r="G14" i="1"/>
  <c r="I199" i="1"/>
  <c r="H153" i="1"/>
  <c r="H178" i="1"/>
  <c r="F136" i="1"/>
  <c r="H136" i="1" s="1"/>
  <c r="H193" i="1"/>
  <c r="H199" i="1"/>
  <c r="G172" i="1"/>
  <c r="H172" i="1"/>
  <c r="H147" i="1"/>
  <c r="I172" i="1"/>
  <c r="G23" i="1"/>
  <c r="H23" i="1"/>
  <c r="G148" i="1"/>
  <c r="H148" i="1"/>
  <c r="G169" i="1"/>
  <c r="H169" i="1"/>
  <c r="G22" i="1"/>
  <c r="H22" i="1"/>
  <c r="G61" i="1"/>
  <c r="H61" i="1"/>
  <c r="G108" i="1"/>
  <c r="H108" i="1"/>
  <c r="H104" i="1"/>
  <c r="H59" i="1"/>
  <c r="I59" i="1"/>
  <c r="I138" i="1"/>
  <c r="H138" i="1"/>
  <c r="G52" i="1"/>
  <c r="H52" i="1"/>
  <c r="I69" i="1"/>
  <c r="I124" i="1"/>
  <c r="I104" i="1"/>
  <c r="G103" i="1"/>
  <c r="I103" i="1"/>
  <c r="I110" i="1"/>
  <c r="H110" i="1"/>
  <c r="I189" i="1"/>
  <c r="H189" i="1"/>
  <c r="H113" i="1"/>
  <c r="I113" i="1"/>
  <c r="H87" i="1"/>
  <c r="G102" i="1"/>
  <c r="I102" i="1"/>
  <c r="H130" i="1"/>
  <c r="I70" i="1"/>
  <c r="H70" i="1"/>
  <c r="I194" i="1"/>
  <c r="H194" i="1"/>
  <c r="I167" i="1"/>
  <c r="H167" i="1"/>
  <c r="H98" i="1"/>
  <c r="I93" i="1"/>
  <c r="H93" i="1"/>
  <c r="G183" i="1"/>
  <c r="I183" i="1"/>
  <c r="H183" i="1"/>
  <c r="I108" i="1"/>
  <c r="F76" i="1"/>
  <c r="I36" i="1"/>
  <c r="G7" i="1"/>
  <c r="I7" i="1"/>
  <c r="G83" i="1"/>
  <c r="I83" i="1"/>
  <c r="H81" i="1"/>
  <c r="I81" i="1"/>
  <c r="H103" i="1"/>
  <c r="H117" i="1"/>
  <c r="I179" i="1"/>
  <c r="E60" i="1"/>
  <c r="G60" i="1" s="1"/>
  <c r="G151" i="1"/>
  <c r="I151" i="1"/>
  <c r="H19" i="1"/>
  <c r="I19" i="1"/>
  <c r="F75" i="1"/>
  <c r="G42" i="1"/>
  <c r="H42" i="1"/>
  <c r="H9" i="1"/>
  <c r="I9" i="1"/>
  <c r="H184" i="1"/>
  <c r="G156" i="1"/>
  <c r="I117" i="1"/>
  <c r="H179" i="1"/>
  <c r="I22" i="1"/>
  <c r="G119" i="1"/>
  <c r="H119" i="1"/>
  <c r="H88" i="1"/>
  <c r="G31" i="1"/>
  <c r="I31" i="1"/>
  <c r="I119" i="1"/>
  <c r="I109" i="1"/>
  <c r="H109" i="1"/>
  <c r="G201" i="1"/>
  <c r="H201" i="1"/>
  <c r="I201" i="1"/>
  <c r="G34" i="1"/>
  <c r="H34" i="1"/>
  <c r="I34" i="1"/>
  <c r="G171" i="1"/>
  <c r="H171" i="1"/>
  <c r="I196" i="1"/>
  <c r="H196" i="1"/>
  <c r="G142" i="1"/>
  <c r="H142" i="1"/>
  <c r="G100" i="1"/>
  <c r="I100" i="1"/>
  <c r="H100" i="1"/>
  <c r="I185" i="1"/>
  <c r="H185" i="1"/>
  <c r="I130" i="1"/>
  <c r="H129" i="1"/>
  <c r="G127" i="1"/>
  <c r="I127" i="1"/>
  <c r="G21" i="1"/>
  <c r="H21" i="1"/>
  <c r="H36" i="1"/>
  <c r="G99" i="1"/>
  <c r="I99" i="1"/>
  <c r="H99" i="1"/>
  <c r="E67" i="1"/>
  <c r="I67" i="1" s="1"/>
  <c r="I129" i="1"/>
  <c r="E62" i="1"/>
  <c r="I62" i="1" s="1"/>
  <c r="G190" i="1"/>
  <c r="H190" i="1"/>
  <c r="E66" i="1"/>
  <c r="I66" i="1" s="1"/>
  <c r="G181" i="1"/>
  <c r="I181" i="1"/>
  <c r="H16" i="1"/>
  <c r="I16" i="1"/>
  <c r="H191" i="1"/>
  <c r="I61" i="1"/>
  <c r="H18" i="1"/>
  <c r="I78" i="1"/>
  <c r="E64" i="1"/>
  <c r="H64" i="1" s="1"/>
  <c r="E80" i="1"/>
  <c r="H80" i="1" s="1"/>
  <c r="H131" i="1"/>
  <c r="H200" i="1"/>
  <c r="I107" i="1"/>
  <c r="H140" i="1"/>
  <c r="G175" i="1"/>
  <c r="I175" i="1"/>
  <c r="I41" i="1"/>
  <c r="H41" i="1"/>
  <c r="G84" i="1"/>
  <c r="I84" i="1"/>
  <c r="G170" i="1"/>
  <c r="H170" i="1"/>
  <c r="H86" i="1"/>
  <c r="I86" i="1"/>
  <c r="G123" i="1"/>
  <c r="H123" i="1"/>
  <c r="G121" i="1"/>
  <c r="H121" i="1"/>
  <c r="I187" i="1"/>
  <c r="H187" i="1"/>
  <c r="I134" i="1"/>
  <c r="H134" i="1"/>
  <c r="G25" i="1"/>
  <c r="H25" i="1"/>
  <c r="I131" i="1"/>
  <c r="G182" i="1"/>
  <c r="I182" i="1"/>
  <c r="H182" i="1"/>
  <c r="G141" i="1"/>
  <c r="H141" i="1"/>
  <c r="I94" i="1"/>
  <c r="H94" i="1"/>
  <c r="I152" i="1"/>
  <c r="H37" i="1"/>
  <c r="I37" i="1"/>
  <c r="G96" i="1"/>
  <c r="H96" i="1"/>
  <c r="G194" i="1"/>
  <c r="H175" i="1"/>
  <c r="H69" i="1"/>
  <c r="I2" i="1"/>
  <c r="H2" i="1"/>
  <c r="H124" i="1"/>
  <c r="I12" i="1"/>
  <c r="H163" i="1"/>
  <c r="I163" i="1"/>
  <c r="I170" i="1"/>
  <c r="H7" i="1"/>
  <c r="G120" i="1"/>
  <c r="H120" i="1"/>
  <c r="H17" i="1"/>
  <c r="I17" i="1"/>
  <c r="H112" i="1"/>
  <c r="I112" i="1"/>
  <c r="I169" i="1"/>
  <c r="I121" i="1"/>
  <c r="I191" i="1"/>
  <c r="I200" i="1"/>
  <c r="H84" i="1"/>
  <c r="H89" i="1"/>
  <c r="I89" i="1"/>
  <c r="H168" i="1"/>
  <c r="I13" i="1"/>
  <c r="H13" i="1"/>
  <c r="I65" i="1"/>
  <c r="G157" i="1"/>
  <c r="I157" i="1"/>
  <c r="G174" i="1"/>
  <c r="I174" i="1"/>
  <c r="H150" i="1"/>
  <c r="I150" i="1"/>
  <c r="H58" i="1"/>
  <c r="I58" i="1"/>
  <c r="G144" i="1"/>
  <c r="H15" i="1"/>
  <c r="I15" i="1"/>
  <c r="I120" i="1"/>
  <c r="H102" i="1"/>
  <c r="H47" i="1"/>
  <c r="H107" i="1"/>
  <c r="E51" i="1"/>
  <c r="H51" i="1" s="1"/>
  <c r="E164" i="1"/>
  <c r="I164" i="1" s="1"/>
  <c r="E158" i="1"/>
  <c r="H158" i="1" s="1"/>
  <c r="E63" i="1"/>
  <c r="G63" i="1" s="1"/>
  <c r="E105" i="1"/>
  <c r="G105" i="1" s="1"/>
  <c r="E101" i="1"/>
  <c r="H101" i="1" s="1"/>
  <c r="E91" i="1"/>
  <c r="H91" i="1" s="1"/>
  <c r="F39" i="1"/>
  <c r="G39" i="1" s="1"/>
  <c r="E147" i="1"/>
  <c r="I147" i="1" s="1"/>
  <c r="E16" i="1"/>
  <c r="G16" i="1" s="1"/>
  <c r="E15" i="1"/>
  <c r="G15" i="1" s="1"/>
  <c r="E137" i="1"/>
  <c r="I137" i="1" s="1"/>
  <c r="E139" i="1"/>
  <c r="I139" i="1" s="1"/>
  <c r="E88" i="1"/>
  <c r="G88" i="1" s="1"/>
  <c r="E125" i="1"/>
  <c r="G125" i="1" s="1"/>
  <c r="G112" i="1"/>
  <c r="E111" i="1"/>
  <c r="I111" i="1" s="1"/>
  <c r="E184" i="1"/>
  <c r="G184" i="1" s="1"/>
  <c r="F160" i="1"/>
  <c r="E93" i="1"/>
  <c r="G93" i="1" s="1"/>
  <c r="E85" i="1"/>
  <c r="G85" i="1" s="1"/>
  <c r="F40" i="1"/>
  <c r="E40" i="1"/>
  <c r="F162" i="1"/>
  <c r="E162" i="1"/>
  <c r="F56" i="1"/>
  <c r="E56" i="1"/>
  <c r="F79" i="1"/>
  <c r="E79" i="1"/>
  <c r="G37" i="1"/>
  <c r="F50" i="1"/>
  <c r="E50" i="1"/>
  <c r="F33" i="1"/>
  <c r="E33" i="1"/>
  <c r="E159" i="1"/>
  <c r="F159" i="1"/>
  <c r="G109" i="1"/>
  <c r="G59" i="1"/>
  <c r="G19" i="1"/>
  <c r="G111" i="1"/>
  <c r="G110" i="1"/>
  <c r="G86" i="1"/>
  <c r="G13" i="1"/>
  <c r="G17" i="1"/>
  <c r="E106" i="1"/>
  <c r="H106" i="1" s="1"/>
  <c r="E87" i="1"/>
  <c r="G87" i="1" s="1"/>
  <c r="E135" i="1"/>
  <c r="G135" i="1" s="1"/>
  <c r="G80" i="1"/>
  <c r="E77" i="1"/>
  <c r="H77" i="1" s="1"/>
  <c r="E65" i="1"/>
  <c r="G65" i="1" s="1"/>
  <c r="G43" i="1"/>
  <c r="G150" i="1"/>
  <c r="G94" i="1"/>
  <c r="G138" i="1"/>
  <c r="G58" i="1"/>
  <c r="E134" i="1"/>
  <c r="E98" i="1"/>
  <c r="G98" i="1" s="1"/>
  <c r="G163" i="1"/>
  <c r="E38" i="1"/>
  <c r="I38" i="1" s="1"/>
  <c r="E5" i="1"/>
  <c r="G5" i="1" s="1"/>
  <c r="G147" i="1"/>
  <c r="G9" i="1"/>
  <c r="G41" i="1"/>
  <c r="G70" i="1"/>
  <c r="G64" i="1"/>
  <c r="E197" i="1"/>
  <c r="H197" i="1" s="1"/>
  <c r="E82" i="1"/>
  <c r="G82" i="1" s="1"/>
  <c r="E146" i="1"/>
  <c r="I146" i="1" s="1"/>
  <c r="E26" i="1"/>
  <c r="I26" i="1" s="1"/>
  <c r="G185" i="1"/>
  <c r="E81" i="1"/>
  <c r="E168" i="1"/>
  <c r="I168" i="1" s="1"/>
  <c r="E145" i="1"/>
  <c r="I145" i="1" s="1"/>
  <c r="E73" i="1"/>
  <c r="H73" i="1" s="1"/>
  <c r="E8" i="1"/>
  <c r="F8" i="1"/>
  <c r="E166" i="1"/>
  <c r="G166" i="1" s="1"/>
  <c r="F10" i="1"/>
  <c r="E10" i="1"/>
  <c r="E72" i="1"/>
  <c r="I72" i="1" s="1"/>
  <c r="F173" i="1"/>
  <c r="E74" i="1"/>
  <c r="I74" i="1" s="1"/>
  <c r="E29" i="1"/>
  <c r="F29" i="1"/>
  <c r="E113" i="1"/>
  <c r="G113" i="1" s="1"/>
  <c r="E128" i="1"/>
  <c r="G128" i="1" s="1"/>
  <c r="E149" i="1"/>
  <c r="G149" i="1" s="1"/>
  <c r="E28" i="1"/>
  <c r="G28" i="1" s="1"/>
  <c r="E4" i="1"/>
  <c r="I4" i="1" s="1"/>
  <c r="E27" i="1"/>
  <c r="G27" i="1" s="1"/>
  <c r="F11" i="1"/>
  <c r="E11" i="1"/>
  <c r="E122" i="1"/>
  <c r="G122" i="1" s="1"/>
  <c r="E57" i="1"/>
  <c r="G57" i="1" s="1"/>
  <c r="E49" i="1"/>
  <c r="G49" i="1" s="1"/>
  <c r="E53" i="1"/>
  <c r="H53" i="1" s="1"/>
  <c r="E55" i="1"/>
  <c r="G55" i="1" s="1"/>
  <c r="E133" i="1"/>
  <c r="I133" i="1" s="1"/>
  <c r="E3" i="1"/>
  <c r="G3" i="1" s="1"/>
  <c r="E188" i="1"/>
  <c r="G188" i="1" s="1"/>
  <c r="E18" i="1"/>
  <c r="G18" i="1" s="1"/>
  <c r="E44" i="1"/>
  <c r="G44" i="1" s="1"/>
  <c r="E189" i="1"/>
  <c r="G189" i="1" s="1"/>
  <c r="E114" i="1"/>
  <c r="I114" i="1" s="1"/>
  <c r="E30" i="1"/>
  <c r="H30" i="1" s="1"/>
  <c r="E89" i="1"/>
  <c r="G89" i="1" s="1"/>
  <c r="E167" i="1"/>
  <c r="E143" i="1"/>
  <c r="G143" i="1" s="1"/>
  <c r="E116" i="1"/>
  <c r="H116" i="1" s="1"/>
  <c r="E187" i="1"/>
  <c r="G187" i="1" s="1"/>
  <c r="E92" i="1"/>
  <c r="I92" i="1" s="1"/>
  <c r="E46" i="1"/>
  <c r="G46" i="1" s="1"/>
  <c r="E126" i="1"/>
  <c r="G126" i="1" s="1"/>
  <c r="E177" i="1"/>
  <c r="G177" i="1" s="1"/>
  <c r="E115" i="1"/>
  <c r="H115" i="1" s="1"/>
  <c r="E97" i="1"/>
  <c r="G97" i="1" s="1"/>
  <c r="E196" i="1"/>
  <c r="G196" i="1" s="1"/>
  <c r="E90" i="1"/>
  <c r="G90" i="1" s="1"/>
  <c r="E186" i="1"/>
  <c r="G186" i="1" s="1"/>
  <c r="E161" i="1"/>
  <c r="H161" i="1" s="1"/>
  <c r="E95" i="1"/>
  <c r="G95" i="1" s="1"/>
  <c r="E54" i="1"/>
  <c r="G54" i="1" s="1"/>
  <c r="E6" i="1"/>
  <c r="G6" i="1" s="1"/>
  <c r="E71" i="1"/>
  <c r="I71" i="1" s="1"/>
  <c r="E20" i="1"/>
  <c r="G20" i="1" s="1"/>
  <c r="E165" i="1"/>
  <c r="G165" i="1" s="1"/>
  <c r="E45" i="1"/>
  <c r="H45" i="1" s="1"/>
  <c r="E78" i="1"/>
  <c r="H78" i="1" s="1"/>
  <c r="G62" i="1" l="1"/>
  <c r="I98" i="1"/>
  <c r="H135" i="1"/>
  <c r="I136" i="1"/>
  <c r="H62" i="1"/>
  <c r="I135" i="1"/>
  <c r="I51" i="1"/>
  <c r="H74" i="1"/>
  <c r="G4" i="1"/>
  <c r="H137" i="1"/>
  <c r="I64" i="1"/>
  <c r="H26" i="1"/>
  <c r="I20" i="1"/>
  <c r="I115" i="1"/>
  <c r="G92" i="1"/>
  <c r="G116" i="1"/>
  <c r="G136" i="1"/>
  <c r="G26" i="1"/>
  <c r="I43" i="1"/>
  <c r="I77" i="1"/>
  <c r="I128" i="1"/>
  <c r="H128" i="1"/>
  <c r="I149" i="1"/>
  <c r="H20" i="1"/>
  <c r="G67" i="1"/>
  <c r="H46" i="1"/>
  <c r="H67" i="1"/>
  <c r="I45" i="1"/>
  <c r="G45" i="1"/>
  <c r="I80" i="1"/>
  <c r="H165" i="1"/>
  <c r="H149" i="1"/>
  <c r="H114" i="1"/>
  <c r="G101" i="1"/>
  <c r="I46" i="1"/>
  <c r="I30" i="1"/>
  <c r="H65" i="1"/>
  <c r="I165" i="1"/>
  <c r="I82" i="1"/>
  <c r="I87" i="1"/>
  <c r="H79" i="1"/>
  <c r="I79" i="1"/>
  <c r="G51" i="1"/>
  <c r="H162" i="1"/>
  <c r="I162" i="1"/>
  <c r="H54" i="1"/>
  <c r="I95" i="1"/>
  <c r="H186" i="1"/>
  <c r="I49" i="1"/>
  <c r="I6" i="1"/>
  <c r="H57" i="1"/>
  <c r="G164" i="1"/>
  <c r="I73" i="1"/>
  <c r="I184" i="1"/>
  <c r="H11" i="1"/>
  <c r="I11" i="1"/>
  <c r="H111" i="1"/>
  <c r="H133" i="1"/>
  <c r="I105" i="1"/>
  <c r="H95" i="1"/>
  <c r="G161" i="1"/>
  <c r="I186" i="1"/>
  <c r="H49" i="1"/>
  <c r="H6" i="1"/>
  <c r="G66" i="1"/>
  <c r="H10" i="1"/>
  <c r="I10" i="1"/>
  <c r="H56" i="1"/>
  <c r="I56" i="1"/>
  <c r="H105" i="1"/>
  <c r="H164" i="1"/>
  <c r="G168" i="1"/>
  <c r="H145" i="1"/>
  <c r="H146" i="1"/>
  <c r="H159" i="1"/>
  <c r="I159" i="1"/>
  <c r="I3" i="1"/>
  <c r="I197" i="1"/>
  <c r="I101" i="1"/>
  <c r="I116" i="1"/>
  <c r="H166" i="1"/>
  <c r="H44" i="1"/>
  <c r="I53" i="1"/>
  <c r="I126" i="1"/>
  <c r="I27" i="1"/>
  <c r="H85" i="1"/>
  <c r="H29" i="1"/>
  <c r="I29" i="1"/>
  <c r="H66" i="1"/>
  <c r="H38" i="1"/>
  <c r="I44" i="1"/>
  <c r="I125" i="1"/>
  <c r="H126" i="1"/>
  <c r="G91" i="1"/>
  <c r="I161" i="1"/>
  <c r="H125" i="1"/>
  <c r="I158" i="1"/>
  <c r="H28" i="1"/>
  <c r="I91" i="1"/>
  <c r="G158" i="1"/>
  <c r="I106" i="1"/>
  <c r="H92" i="1"/>
  <c r="I28" i="1"/>
  <c r="I90" i="1"/>
  <c r="H139" i="1"/>
  <c r="H71" i="1"/>
  <c r="G8" i="1"/>
  <c r="H8" i="1"/>
  <c r="I8" i="1"/>
  <c r="I54" i="1"/>
  <c r="I40" i="1"/>
  <c r="H40" i="1"/>
  <c r="I5" i="1"/>
  <c r="H122" i="1"/>
  <c r="I122" i="1"/>
  <c r="H3" i="1"/>
  <c r="H60" i="1"/>
  <c r="H63" i="1"/>
  <c r="H82" i="1"/>
  <c r="I60" i="1"/>
  <c r="G76" i="1"/>
  <c r="I76" i="1"/>
  <c r="H76" i="1"/>
  <c r="I188" i="1"/>
  <c r="H27" i="1"/>
  <c r="I85" i="1"/>
  <c r="G75" i="1"/>
  <c r="I75" i="1"/>
  <c r="H75" i="1"/>
  <c r="I166" i="1"/>
  <c r="H33" i="1"/>
  <c r="I33" i="1"/>
  <c r="G173" i="1"/>
  <c r="H173" i="1"/>
  <c r="I173" i="1"/>
  <c r="I50" i="1"/>
  <c r="H50" i="1"/>
  <c r="I39" i="1"/>
  <c r="H39" i="1"/>
  <c r="H143" i="1"/>
  <c r="H97" i="1"/>
  <c r="I177" i="1"/>
  <c r="H90" i="1"/>
  <c r="H72" i="1"/>
  <c r="H4" i="1"/>
  <c r="G160" i="1"/>
  <c r="H160" i="1"/>
  <c r="I160" i="1"/>
  <c r="I57" i="1"/>
  <c r="H5" i="1"/>
  <c r="H188" i="1"/>
  <c r="I63" i="1"/>
  <c r="I143" i="1"/>
  <c r="I97" i="1"/>
  <c r="H177" i="1"/>
  <c r="I55" i="1"/>
  <c r="I18" i="1"/>
  <c r="I88" i="1"/>
  <c r="H55" i="1"/>
  <c r="G159" i="1"/>
  <c r="G137" i="1"/>
  <c r="G139" i="1"/>
  <c r="G197" i="1"/>
  <c r="G114" i="1"/>
  <c r="G78" i="1"/>
  <c r="G167" i="1"/>
  <c r="G81" i="1"/>
  <c r="G133" i="1"/>
  <c r="G30" i="1"/>
  <c r="G72" i="1"/>
  <c r="G53" i="1"/>
  <c r="G33" i="1"/>
  <c r="G115" i="1"/>
  <c r="G74" i="1"/>
  <c r="G10" i="1"/>
  <c r="G77" i="1"/>
  <c r="G29" i="1"/>
  <c r="G50" i="1"/>
  <c r="G79" i="1"/>
  <c r="G145" i="1"/>
  <c r="G146" i="1"/>
  <c r="G11" i="1"/>
  <c r="G56" i="1"/>
  <c r="G73" i="1"/>
  <c r="G38" i="1"/>
  <c r="G106" i="1"/>
  <c r="G134" i="1"/>
  <c r="G71" i="1"/>
  <c r="G162" i="1"/>
  <c r="G40" i="1"/>
</calcChain>
</file>

<file path=xl/sharedStrings.xml><?xml version="1.0" encoding="utf-8"?>
<sst xmlns="http://schemas.openxmlformats.org/spreadsheetml/2006/main" count="90" uniqueCount="62">
  <si>
    <t>Step=</t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</si>
  <si>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src=</t>
    </r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</si>
  <si>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det=</t>
    </r>
  </si>
  <si>
    <t>R=</t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</si>
  <si>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</si>
  <si>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l(32</t>
    </r>
    <r>
      <rPr>
        <sz val="11"/>
        <color theme="1"/>
        <rFont val="Arial"/>
        <family val="2"/>
      </rPr>
      <t>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</si>
  <si>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Arial"/>
        <family val="2"/>
      </rPr>
      <t>(gl/adi)</t>
    </r>
    <r>
      <rPr>
        <sz val="11"/>
        <color theme="1"/>
        <rFont val="Aptos Narrow"/>
        <family val="2"/>
      </rPr>
      <t>=</t>
    </r>
  </si>
  <si>
    <t>T(breast)=</t>
  </si>
  <si>
    <r>
      <rPr>
        <sz val="11"/>
        <color theme="1"/>
        <rFont val="Symbol"/>
        <family val="1"/>
        <charset val="2"/>
      </rPr>
      <t>l(42</t>
    </r>
    <r>
      <rPr>
        <sz val="11"/>
        <color theme="1"/>
        <rFont val="Arial"/>
        <family val="2"/>
      </rPr>
      <t>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</si>
  <si>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l(26</t>
    </r>
    <r>
      <rPr>
        <sz val="11"/>
        <color theme="1"/>
        <rFont val="Arial"/>
        <family val="2"/>
      </rPr>
      <t>keV)</t>
    </r>
    <r>
      <rPr>
        <sz val="11"/>
        <color theme="1"/>
        <rFont val="Aptos Narrow"/>
        <family val="2"/>
      </rPr>
      <t>=</t>
    </r>
  </si>
  <si>
    <t>R2</t>
  </si>
  <si>
    <t>M</t>
  </si>
  <si>
    <t>R'</t>
  </si>
  <si>
    <r>
      <t>s_</t>
    </r>
    <r>
      <rPr>
        <sz val="11"/>
        <color theme="1"/>
        <rFont val="Aptos Narrow"/>
        <family val="2"/>
        <scheme val="minor"/>
      </rPr>
      <t>sys</t>
    </r>
  </si>
  <si>
    <t>T(edge)=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</si>
  <si>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(gla-adi)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</si>
  <si>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Arial"/>
        <family val="2"/>
      </rPr>
      <t>(gla/adi)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</si>
  <si>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mT0/2)</t>
    </r>
    <r>
      <rPr>
        <sz val="11"/>
        <color theme="1"/>
        <rFont val="Aptos Narrow"/>
        <family val="2"/>
      </rPr>
      <t>=</t>
    </r>
  </si>
  <si>
    <t>CNR(32keV)</t>
  </si>
  <si>
    <t>CNR(26keV)</t>
  </si>
  <si>
    <t>CNR(42keV)</t>
  </si>
  <si>
    <t>R2(m)</t>
  </si>
  <si>
    <t>NF(32keV)</t>
  </si>
  <si>
    <t>NF(26keV)</t>
  </si>
  <si>
    <t>NF(42keV)</t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</si>
  <si>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mT0)(32</t>
    </r>
    <r>
      <rPr>
        <sz val="11"/>
        <color theme="1"/>
        <rFont val="Aptos Narrow"/>
        <family val="2"/>
        <scheme val="minor"/>
      </rPr>
      <t>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</si>
  <si>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Arial"/>
        <family val="2"/>
      </rPr>
      <t>exp(-</t>
    </r>
    <r>
      <rPr>
        <sz val="11"/>
        <color theme="1"/>
        <rFont val="Symbol"/>
        <family val="1"/>
        <charset val="2"/>
      </rPr>
      <t>mT0)(26</t>
    </r>
    <r>
      <rPr>
        <sz val="11"/>
        <color theme="1"/>
        <rFont val="Aptos Narrow"/>
        <family val="2"/>
        <scheme val="minor"/>
      </rPr>
      <t>keV)</t>
    </r>
    <r>
      <rPr>
        <sz val="11"/>
        <color theme="1"/>
        <rFont val="Aptos Narrow"/>
        <family val="2"/>
      </rPr>
      <t>=</t>
    </r>
  </si>
  <si>
    <t>Dashed line = eq.(13) with E=42 keV</t>
  </si>
  <si>
    <t xml:space="preserve"> Solid line line = eq.(13) with E=32 keV</t>
  </si>
  <si>
    <t xml:space="preserve"> Dotted line line = eq.(13) with E=26 keV</t>
  </si>
  <si>
    <t>E(keV)</t>
  </si>
  <si>
    <r>
      <t>l(m</t>
    </r>
    <r>
      <rPr>
        <sz val="11"/>
        <color theme="1"/>
        <rFont val="Aptos Narrow"/>
        <family val="2"/>
        <scheme val="minor"/>
      </rPr>
      <t>m</t>
    </r>
    <r>
      <rPr>
        <sz val="11"/>
        <color theme="1"/>
        <rFont val="Symbol"/>
        <family val="1"/>
        <charset val="2"/>
      </rPr>
      <t>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</si>
  <si>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(1/cm)</t>
    </r>
  </si>
  <si>
    <r>
      <rPr>
        <sz val="11"/>
        <color theme="1"/>
        <rFont val="Symbol"/>
        <family val="1"/>
        <charset val="2"/>
      </rPr>
      <t>f</t>
    </r>
    <r>
      <rPr>
        <sz val="11"/>
        <color theme="1"/>
        <rFont val="Aptos Narrow"/>
        <family val="2"/>
        <scheme val="minor"/>
      </rPr>
      <t>(1/mm)</t>
    </r>
  </si>
  <si>
    <r>
      <rPr>
        <sz val="11"/>
        <color theme="1"/>
        <rFont val="Symbol"/>
        <family val="1"/>
        <charset val="2"/>
      </rPr>
      <t>m0</t>
    </r>
    <r>
      <rPr>
        <sz val="11"/>
        <color theme="1"/>
        <rFont val="Aptos Narrow"/>
        <family val="2"/>
        <scheme val="minor"/>
      </rPr>
      <t>(1/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m)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</si>
  <si>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(1/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m)</t>
    </r>
  </si>
  <si>
    <t>g</t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</si>
  <si>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(breast)</t>
    </r>
  </si>
  <si>
    <t>K</t>
  </si>
  <si>
    <t>Adipose</t>
  </si>
  <si>
    <t>Gland</t>
  </si>
  <si>
    <t>Gland-Adipose</t>
  </si>
  <si>
    <t>M=</t>
  </si>
  <si>
    <r>
      <rPr>
        <sz val="11"/>
        <color theme="1"/>
        <rFont val="Symbol"/>
        <family val="1"/>
        <charset val="2"/>
      </rPr>
      <t>s_</t>
    </r>
    <r>
      <rPr>
        <sz val="11"/>
        <color theme="1"/>
        <rFont val="Aptos Narrow"/>
        <family val="2"/>
      </rPr>
      <t>sys=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</si>
  <si>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</si>
  <si>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Aptos Narrow"/>
        <family val="2"/>
      </rPr>
      <t>=</t>
    </r>
  </si>
  <si>
    <t>R'=</t>
  </si>
  <si>
    <t>L(breast)=</t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</si>
  <si>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(air,32keV)</t>
    </r>
  </si>
  <si>
    <r>
      <rPr>
        <sz val="11"/>
        <color theme="1"/>
        <rFont val="Symbol"/>
        <family val="1"/>
        <charset val="2"/>
      </rPr>
      <t>m</t>
    </r>
    <r>
      <rPr>
        <vertAlign val="subscript"/>
        <sz val="11"/>
        <color theme="1"/>
        <rFont val="Arial"/>
        <family val="2"/>
      </rPr>
      <t>en</t>
    </r>
    <r>
      <rPr>
        <sz val="11"/>
        <color theme="1"/>
        <rFont val="Symbol"/>
        <family val="1"/>
        <charset val="2"/>
      </rPr>
      <t>/r</t>
    </r>
    <r>
      <rPr>
        <sz val="11"/>
        <color theme="1"/>
        <rFont val="Arial"/>
        <family val="2"/>
      </rPr>
      <t>(breast,30keV)</t>
    </r>
  </si>
  <si>
    <t>CNR(M=1.087)</t>
  </si>
  <si>
    <t>CNR(M=1.066)</t>
  </si>
  <si>
    <t>CNR(M=1.15)</t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</si>
  <si>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(adipose,32keV)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</si>
  <si>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(adipose,26keV)</t>
    </r>
    <r>
      <rPr>
        <sz val="11"/>
        <color theme="1"/>
        <rFont val="Aptos Narrow"/>
        <family val="2"/>
      </rPr>
      <t>=</t>
    </r>
  </si>
  <si>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Arial"/>
        <family val="2"/>
      </rPr>
      <t>(adipose,42keV)</t>
    </r>
    <r>
      <rPr>
        <sz val="11"/>
        <color theme="1"/>
        <rFont val="Aptos Narrow"/>
        <family val="2"/>
      </rPr>
      <t>=</t>
    </r>
  </si>
  <si>
    <t>All length units are in microns</t>
  </si>
  <si>
    <t>Parameters</t>
  </si>
  <si>
    <t xml:space="preserve"> Solid line line = eq.(13) with M=1.087</t>
  </si>
  <si>
    <t>Dashed line = eq.(13) with M=1.066</t>
  </si>
  <si>
    <t xml:space="preserve"> Dotted line line = eq.(13) with M=1.15</t>
  </si>
  <si>
    <r>
      <t>exp(-</t>
    </r>
    <r>
      <rPr>
        <sz val="14"/>
        <color theme="1"/>
        <rFont val="Symbol"/>
        <family val="1"/>
        <charset val="2"/>
      </rPr>
      <t>m</t>
    </r>
    <r>
      <rPr>
        <sz val="11"/>
        <color theme="1"/>
        <rFont val="Aptos Narrow"/>
        <family val="2"/>
        <scheme val="minor"/>
      </rPr>
      <t>0*L)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</si>
</sst>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E+00"/>
    <numFmt numFmtId="166" formatCode="0.0000E+00"/>
    <numFmt numFmtId="167" formatCode="0.0"/>
    <numFmt numFmtId="168" formatCode="0.0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Aptos Narrow"/>
      <family val="2"/>
    </font>
    <font>
      <sz val="11"/>
      <color theme="1"/>
      <name val="Aptos Narrow"/>
      <family val="1"/>
      <charset val="2"/>
    </font>
    <font>
      <sz val="11"/>
      <color theme="1"/>
      <name val="Arial"/>
      <family val="2"/>
    </font>
    <font>
      <sz val="11"/>
      <color theme="1"/>
      <name val="Aptos Narrow"/>
      <family val="2"/>
      <charset val="2"/>
    </font>
    <font>
      <sz val="11"/>
      <color theme="1"/>
      <name val="Aptos Narrow"/>
      <family val="1"/>
      <charset val="2"/>
      <scheme val="minor"/>
    </font>
    <font>
      <vertAlign val="subscript"/>
      <sz val="11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4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0" borderId="0" xfId="0" applyFont="1"/>
    <xf numFmtId="0" fontId="5" fillId="0" borderId="0" xfId="0" applyFont="1"/>
    <xf numFmtId="2" fontId="0" fillId="0" borderId="0" xfId="0" applyNumberFormat="1"/>
    <xf numFmtId="164" fontId="0" fillId="0" borderId="0" xfId="0" applyNumberFormat="1"/>
    <xf numFmtId="11" fontId="0" fillId="2" borderId="0" xfId="0" applyNumberFormat="1" applyFill="1"/>
    <xf numFmtId="1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0" xfId="0" applyNumberFormat="1"/>
    <xf numFmtId="1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6" fontId="0" fillId="2" borderId="0" xfId="0" applyNumberFormat="1" applyFill="1"/>
    <xf numFmtId="165" fontId="0" fillId="2" borderId="0" xfId="0" applyNumberFormat="1" applyFill="1"/>
    <xf numFmtId="168" fontId="0" fillId="0" borderId="0" xfId="0" applyNumberFormat="1"/>
    <xf numFmtId="168" fontId="0" fillId="2" borderId="0" xfId="0" applyNumberFormat="1" applyFill="1"/>
    <xf numFmtId="0" fontId="9" fillId="2" borderId="0" xfId="0" applyFont="1" applyFill="1"/>
    <xf numFmtId="0" fontId="8" fillId="0" borderId="0" xfId="0" applyFont="1"/>
    <xf numFmtId="0" fontId="3" fillId="2" borderId="0" xfId="0" applyFont="1" applyFill="1"/>
    <xf numFmtId="0" fontId="4" fillId="2" borderId="0" xfId="0" applyFont="1" applyFill="1"/>
    <xf numFmtId="0" fontId="0" fillId="0" borderId="0" xfId="0" applyFill="1" applyAlignment="1">
      <alignment horizontal="center" vertical="center"/>
    </xf>
    <xf numFmtId="11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657456729845789E-2"/>
          <c:y val="2.6835144863949955E-2"/>
          <c:w val="0.94595349417148589"/>
          <c:h val="0.9494501448834497"/>
        </c:manualLayout>
      </c:layout>
      <c:scatterChart>
        <c:scatterStyle val="smoothMarker"/>
        <c:varyColors val="0"/>
        <c:ser>
          <c:idx val="0"/>
          <c:order val="0"/>
          <c:tx>
            <c:v>Qc(32 keV)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'M-Optim'!$AB$2:$AB$201</c:f>
              <c:numCache>
                <c:formatCode>0.00E+00</c:formatCode>
                <c:ptCount val="2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</c:numCache>
            </c:numRef>
          </c:xVal>
          <c:yVal>
            <c:numRef>
              <c:f>'M-Optim'!$J$2:$J$201</c:f>
              <c:numCache>
                <c:formatCode>0.0000</c:formatCode>
                <c:ptCount val="200"/>
                <c:pt idx="0">
                  <c:v>0.16157791369734259</c:v>
                </c:pt>
                <c:pt idx="1">
                  <c:v>0.24229617750455729</c:v>
                </c:pt>
                <c:pt idx="2">
                  <c:v>0.32292942132625985</c:v>
                </c:pt>
                <c:pt idx="3">
                  <c:v>0.40344913949617411</c:v>
                </c:pt>
                <c:pt idx="4">
                  <c:v>0.48382679645961485</c:v>
                </c:pt>
                <c:pt idx="5">
                  <c:v>0.56403386029871105</c:v>
                </c:pt>
                <c:pt idx="6">
                  <c:v>0.64404183642206025</c:v>
                </c:pt>
                <c:pt idx="7">
                  <c:v>0.72382230133620418</c:v>
                </c:pt>
                <c:pt idx="8">
                  <c:v>0.80334693641551902</c:v>
                </c:pt>
                <c:pt idx="9">
                  <c:v>0.88258756158675766</c:v>
                </c:pt>
                <c:pt idx="10">
                  <c:v>0.96151616884439295</c:v>
                </c:pt>
                <c:pt idx="11">
                  <c:v>1.0401049555132293</c:v>
                </c:pt>
                <c:pt idx="12">
                  <c:v>1.1183263571754281</c:v>
                </c:pt>
                <c:pt idx="13">
                  <c:v>1.196153080180085</c:v>
                </c:pt>
                <c:pt idx="14">
                  <c:v>1.2735581336548587</c:v>
                </c:pt>
                <c:pt idx="15">
                  <c:v>1.3505148609409126</c:v>
                </c:pt>
                <c:pt idx="16">
                  <c:v>1.4269969703743646</c:v>
                </c:pt>
                <c:pt idx="17">
                  <c:v>1.5029785653399146</c:v>
                </c:pt>
                <c:pt idx="18">
                  <c:v>1.5784341735249019</c:v>
                </c:pt>
                <c:pt idx="19">
                  <c:v>1.6533387753050317</c:v>
                </c:pt>
                <c:pt idx="20">
                  <c:v>1.7276678311962477</c:v>
                </c:pt>
                <c:pt idx="21">
                  <c:v>1.8013973083107093</c:v>
                </c:pt>
                <c:pt idx="22">
                  <c:v>1.8745037057585348</c:v>
                </c:pt>
                <c:pt idx="23">
                  <c:v>1.9469640789409386</c:v>
                </c:pt>
                <c:pt idx="24">
                  <c:v>2.0187560626844916</c:v>
                </c:pt>
                <c:pt idx="25">
                  <c:v>2.089857893170544</c:v>
                </c:pt>
                <c:pt idx="26">
                  <c:v>2.1602484286182397</c:v>
                </c:pt>
                <c:pt idx="27">
                  <c:v>2.2299071686841954</c:v>
                </c:pt>
                <c:pt idx="28">
                  <c:v>2.2988142725464238</c:v>
                </c:pt>
                <c:pt idx="29">
                  <c:v>2.3669505756449225</c:v>
                </c:pt>
                <c:pt idx="30">
                  <c:v>2.434297605055995</c:v>
                </c:pt>
                <c:pt idx="31">
                  <c:v>2.5008375934822036</c:v>
                </c:pt>
                <c:pt idx="32">
                  <c:v>2.5665534918445378</c:v>
                </c:pt>
                <c:pt idx="33">
                  <c:v>2.6314289804681867</c:v>
                </c:pt>
                <c:pt idx="34">
                  <c:v>2.6954484788578386</c:v>
                </c:pt>
                <c:pt idx="35">
                  <c:v>2.7585971540631813</c:v>
                </c:pt>
                <c:pt idx="36">
                  <c:v>2.8208609276395418</c:v>
                </c:pt>
                <c:pt idx="37">
                  <c:v>2.8822264812131513</c:v>
                </c:pt>
                <c:pt idx="38">
                  <c:v>2.94268126066464</c:v>
                </c:pt>
                <c:pt idx="39">
                  <c:v>3.0022134789483732</c:v>
                </c:pt>
                <c:pt idx="40">
                  <c:v>3.0608121175692857</c:v>
                </c:pt>
                <c:pt idx="41">
                  <c:v>3.1184669267423168</c:v>
                </c:pt>
                <c:pt idx="42">
                  <c:v>3.1751684242632998</c:v>
                </c:pt>
                <c:pt idx="43">
                  <c:v>3.230907893123196</c:v>
                </c:pt>
                <c:pt idx="44">
                  <c:v>3.2856773779008064</c:v>
                </c:pt>
                <c:pt idx="45">
                  <c:v>3.3394696799717583</c:v>
                </c:pt>
                <c:pt idx="46">
                  <c:v>3.3922783515742405</c:v>
                </c:pt>
                <c:pt idx="47">
                  <c:v>3.444097688774316</c:v>
                </c:pt>
                <c:pt idx="48">
                  <c:v>3.4949227233755953</c:v>
                </c:pt>
                <c:pt idx="49">
                  <c:v>3.5447492138201402</c:v>
                </c:pt>
                <c:pt idx="50">
                  <c:v>3.5935736351288003</c:v>
                </c:pt>
                <c:pt idx="51">
                  <c:v>3.6413931679308225</c:v>
                </c:pt>
                <c:pt idx="52">
                  <c:v>3.688205686633407</c:v>
                </c:pt>
                <c:pt idx="53">
                  <c:v>3.7340097467830908</c:v>
                </c:pt>
                <c:pt idx="54">
                  <c:v>3.7788045716711625</c:v>
                </c:pt>
                <c:pt idx="55">
                  <c:v>3.8225900382360214</c:v>
                </c:pt>
                <c:pt idx="56">
                  <c:v>3.8653666623154166</c:v>
                </c:pt>
                <c:pt idx="57">
                  <c:v>3.9071355833015886</c:v>
                </c:pt>
                <c:pt idx="58">
                  <c:v>3.947898548252212</c:v>
                </c:pt>
                <c:pt idx="59">
                  <c:v>3.9876578955094395</c:v>
                </c:pt>
                <c:pt idx="60">
                  <c:v>4.0264165378790393</c:v>
                </c:pt>
                <c:pt idx="61">
                  <c:v>4.0641779454207319</c:v>
                </c:pt>
                <c:pt idx="62">
                  <c:v>4.1009461278999737</c:v>
                </c:pt>
                <c:pt idx="63">
                  <c:v>4.136725616950427</c:v>
                </c:pt>
                <c:pt idx="64">
                  <c:v>4.1715214479952527</c:v>
                </c:pt>
                <c:pt idx="65">
                  <c:v>4.2053391419739015</c:v>
                </c:pt>
                <c:pt idx="66">
                  <c:v>4.2381846869199054</c:v>
                </c:pt>
                <c:pt idx="67">
                  <c:v>4.2700645194335047</c:v>
                </c:pt>
                <c:pt idx="68">
                  <c:v>4.3009855060915205</c:v>
                </c:pt>
                <c:pt idx="69">
                  <c:v>4.3309549248350248</c:v>
                </c:pt>
                <c:pt idx="70">
                  <c:v>4.3599804463740295</c:v>
                </c:pt>
                <c:pt idx="71">
                  <c:v>4.3880701156460669</c:v>
                </c:pt>
                <c:pt idx="72">
                  <c:v>4.415232333364373</c:v>
                </c:pt>
                <c:pt idx="73">
                  <c:v>4.4414758376891186</c:v>
                </c:pt>
                <c:pt idx="74">
                  <c:v>4.466809686053332</c:v>
                </c:pt>
                <c:pt idx="75">
                  <c:v>4.4912432371735127</c:v>
                </c:pt>
                <c:pt idx="76">
                  <c:v>4.5147861332727439</c:v>
                </c:pt>
                <c:pt idx="77">
                  <c:v>4.5374482825425604</c:v>
                </c:pt>
                <c:pt idx="78">
                  <c:v>4.5592398418676678</c:v>
                </c:pt>
                <c:pt idx="79">
                  <c:v>4.5801711998359806</c:v>
                </c:pt>
                <c:pt idx="80">
                  <c:v>4.6002529600546032</c:v>
                </c:pt>
                <c:pt idx="81">
                  <c:v>4.6194959247904297</c:v>
                </c:pt>
                <c:pt idx="82">
                  <c:v>4.6379110789525599</c:v>
                </c:pt>
                <c:pt idx="83">
                  <c:v>4.65550957443181</c:v>
                </c:pt>
                <c:pt idx="84">
                  <c:v>4.6723027148109617</c:v>
                </c:pt>
                <c:pt idx="85">
                  <c:v>4.6883019404579196</c:v>
                </c:pt>
                <c:pt idx="86">
                  <c:v>4.7035188140122477</c:v>
                </c:pt>
                <c:pt idx="87">
                  <c:v>4.7179650062741159</c:v>
                </c:pt>
                <c:pt idx="88">
                  <c:v>4.7316522825031688</c:v>
                </c:pt>
                <c:pt idx="89">
                  <c:v>4.7445924891336846</c:v>
                </c:pt>
                <c:pt idx="90">
                  <c:v>4.7567975409106324</c:v>
                </c:pt>
                <c:pt idx="91">
                  <c:v>4.7682794084504767</c:v>
                </c:pt>
                <c:pt idx="92">
                  <c:v>4.7790501062289863</c:v>
                </c:pt>
                <c:pt idx="93">
                  <c:v>4.7891216809973765</c:v>
                </c:pt>
                <c:pt idx="94">
                  <c:v>4.7985062006270294</c:v>
                </c:pt>
                <c:pt idx="95">
                  <c:v>4.8072157433819216</c:v>
                </c:pt>
                <c:pt idx="96">
                  <c:v>4.8152623876170724</c:v>
                </c:pt>
                <c:pt idx="97">
                  <c:v>4.8226582019003086</c:v>
                </c:pt>
                <c:pt idx="98">
                  <c:v>4.8294152355541078</c:v>
                </c:pt>
                <c:pt idx="99">
                  <c:v>4.835545509612988</c:v>
                </c:pt>
                <c:pt idx="100">
                  <c:v>4.8410610081918968</c:v>
                </c:pt>
                <c:pt idx="101">
                  <c:v>4.8459736702597862</c:v>
                </c:pt>
                <c:pt idx="102">
                  <c:v>4.8502953818123702</c:v>
                </c:pt>
                <c:pt idx="103">
                  <c:v>4.854037968437348</c:v>
                </c:pt>
                <c:pt idx="104">
                  <c:v>4.8572131882650531</c:v>
                </c:pt>
                <c:pt idx="105">
                  <c:v>4.8598327252966769</c:v>
                </c:pt>
                <c:pt idx="106">
                  <c:v>4.8619081831024937</c:v>
                </c:pt>
                <c:pt idx="107">
                  <c:v>4.8634510788814129</c:v>
                </c:pt>
                <c:pt idx="108">
                  <c:v>4.8644728378734641</c:v>
                </c:pt>
                <c:pt idx="109" formatCode="0.000000">
                  <c:v>4.8649847881163675</c:v>
                </c:pt>
                <c:pt idx="110" formatCode="0.000000">
                  <c:v>4.8649981555370552</c:v>
                </c:pt>
                <c:pt idx="111">
                  <c:v>4.8645240593688879</c:v>
                </c:pt>
                <c:pt idx="112">
                  <c:v>4.8635735078853388</c:v>
                </c:pt>
                <c:pt idx="113">
                  <c:v>4.8621573944405085</c:v>
                </c:pt>
                <c:pt idx="114">
                  <c:v>4.8602864938069565</c:v>
                </c:pt>
                <c:pt idx="115">
                  <c:v>4.8579714588013614</c:v>
                </c:pt>
                <c:pt idx="116">
                  <c:v>4.8552228171882215</c:v>
                </c:pt>
                <c:pt idx="117">
                  <c:v>4.8520509688520974</c:v>
                </c:pt>
                <c:pt idx="118">
                  <c:v>4.8484661832288767</c:v>
                </c:pt>
                <c:pt idx="119">
                  <c:v>4.844478596986284</c:v>
                </c:pt>
                <c:pt idx="120">
                  <c:v>4.8400982119445981</c:v>
                </c:pt>
                <c:pt idx="121">
                  <c:v>4.8353348932278086</c:v>
                </c:pt>
                <c:pt idx="122">
                  <c:v>4.8301983676362541</c:v>
                </c:pt>
                <c:pt idx="123">
                  <c:v>4.824698222231488</c:v>
                </c:pt>
                <c:pt idx="124">
                  <c:v>4.8188439031244439</c:v>
                </c:pt>
                <c:pt idx="125">
                  <c:v>4.8126447144580178</c:v>
                </c:pt>
                <c:pt idx="126">
                  <c:v>4.8061098175754378</c:v>
                </c:pt>
                <c:pt idx="127">
                  <c:v>4.7992482303659854</c:v>
                </c:pt>
                <c:pt idx="128">
                  <c:v>4.792068826779591</c:v>
                </c:pt>
                <c:pt idx="129">
                  <c:v>4.7845803365023052</c:v>
                </c:pt>
                <c:pt idx="130">
                  <c:v>4.7767913447846864</c:v>
                </c:pt>
                <c:pt idx="131">
                  <c:v>4.7687102924153235</c:v>
                </c:pt>
                <c:pt idx="132">
                  <c:v>4.7603454758320192</c:v>
                </c:pt>
                <c:pt idx="133">
                  <c:v>4.7517050473632256</c:v>
                </c:pt>
                <c:pt idx="134">
                  <c:v>4.7427970155927364</c:v>
                </c:pt>
                <c:pt idx="135">
                  <c:v>4.7336292458405529</c:v>
                </c:pt>
                <c:pt idx="136">
                  <c:v>4.7242094607534568</c:v>
                </c:pt>
                <c:pt idx="137">
                  <c:v>4.7145452409985698</c:v>
                </c:pt>
                <c:pt idx="138">
                  <c:v>4.7046440260538018</c:v>
                </c:pt>
                <c:pt idx="139">
                  <c:v>4.6945131150890491</c:v>
                </c:pt>
                <c:pt idx="140">
                  <c:v>4.684159667932323</c:v>
                </c:pt>
                <c:pt idx="141">
                  <c:v>4.6735907061151423</c:v>
                </c:pt>
                <c:pt idx="142">
                  <c:v>4.6628131139918487</c:v>
                </c:pt>
                <c:pt idx="143">
                  <c:v>4.6518336399274185</c:v>
                </c:pt>
                <c:pt idx="144">
                  <c:v>4.6406588975489766</c:v>
                </c:pt>
                <c:pt idx="145">
                  <c:v>4.629295367056077</c:v>
                </c:pt>
                <c:pt idx="146">
                  <c:v>4.6177493965850234</c:v>
                </c:pt>
                <c:pt idx="147">
                  <c:v>4.606027203623019</c:v>
                </c:pt>
                <c:pt idx="148">
                  <c:v>4.5941348764676198</c:v>
                </c:pt>
                <c:pt idx="149">
                  <c:v>4.5820783757276864</c:v>
                </c:pt>
                <c:pt idx="150">
                  <c:v>4.5698635358616455</c:v>
                </c:pt>
                <c:pt idx="151">
                  <c:v>4.5574960667497137</c:v>
                </c:pt>
                <c:pt idx="152">
                  <c:v>4.5449815552961468</c:v>
                </c:pt>
                <c:pt idx="153">
                  <c:v>4.532325467058425</c:v>
                </c:pt>
                <c:pt idx="154">
                  <c:v>4.519533147899959</c:v>
                </c:pt>
                <c:pt idx="155">
                  <c:v>4.5066098256634648</c:v>
                </c:pt>
                <c:pt idx="156">
                  <c:v>4.4935606118618097</c:v>
                </c:pt>
                <c:pt idx="157">
                  <c:v>4.48039050338385</c:v>
                </c:pt>
                <c:pt idx="158">
                  <c:v>4.4671043842124671</c:v>
                </c:pt>
                <c:pt idx="159">
                  <c:v>4.4537070271523387</c:v>
                </c:pt>
                <c:pt idx="160">
                  <c:v>4.4402030955651384</c:v>
                </c:pt>
                <c:pt idx="161">
                  <c:v>4.4265971451099437</c:v>
                </c:pt>
                <c:pt idx="162">
                  <c:v>4.4128936254866655</c:v>
                </c:pt>
                <c:pt idx="163">
                  <c:v>4.3990968821806939</c:v>
                </c:pt>
                <c:pt idx="164">
                  <c:v>4.3852111582066584</c:v>
                </c:pt>
                <c:pt idx="165">
                  <c:v>4.371240595849776</c:v>
                </c:pt>
                <c:pt idx="166">
                  <c:v>4.3571892384030271</c:v>
                </c:pt>
                <c:pt idx="167">
                  <c:v>4.3430610318986362</c:v>
                </c:pt>
                <c:pt idx="168">
                  <c:v>4.3288598268323453</c:v>
                </c:pt>
                <c:pt idx="169">
                  <c:v>4.3145893798793535</c:v>
                </c:pt>
                <c:pt idx="170">
                  <c:v>4.3002533556003488</c:v>
                </c:pt>
                <c:pt idx="171">
                  <c:v>4.2858553281367069</c:v>
                </c:pt>
                <c:pt idx="172">
                  <c:v>4.2713987828936242</c:v>
                </c:pt>
                <c:pt idx="173">
                  <c:v>4.2568871182103383</c:v>
                </c:pt>
                <c:pt idx="174">
                  <c:v>4.2423236470162093</c:v>
                </c:pt>
                <c:pt idx="175">
                  <c:v>4.2277115984721538</c:v>
                </c:pt>
                <c:pt idx="176">
                  <c:v>4.2130541195963858</c:v>
                </c:pt>
                <c:pt idx="177">
                  <c:v>4.1983542768737871</c:v>
                </c:pt>
                <c:pt idx="178">
                  <c:v>4.18361505784834</c:v>
                </c:pt>
                <c:pt idx="179">
                  <c:v>4.1688393726978932</c:v>
                </c:pt>
                <c:pt idx="180">
                  <c:v>4.1540300557908152</c:v>
                </c:pt>
                <c:pt idx="181">
                  <c:v>4.1391898672238883</c:v>
                </c:pt>
                <c:pt idx="182">
                  <c:v>4.1243214943412623</c:v>
                </c:pt>
                <c:pt idx="183">
                  <c:v>4.1094275532337328</c:v>
                </c:pt>
                <c:pt idx="184">
                  <c:v>4.0945105902183085</c:v>
                </c:pt>
                <c:pt idx="185">
                  <c:v>4.079573083297543</c:v>
                </c:pt>
                <c:pt idx="186">
                  <c:v>4.0646174435984905</c:v>
                </c:pt>
                <c:pt idx="187">
                  <c:v>4.0496460167909882</c:v>
                </c:pt>
                <c:pt idx="188">
                  <c:v>4.0346610844851449</c:v>
                </c:pt>
                <c:pt idx="189">
                  <c:v>4.0196648656077549</c:v>
                </c:pt>
                <c:pt idx="190">
                  <c:v>4.0046595177577382</c:v>
                </c:pt>
                <c:pt idx="191">
                  <c:v>3.9896471385402195</c:v>
                </c:pt>
                <c:pt idx="192">
                  <c:v>3.9746297668794734</c:v>
                </c:pt>
                <c:pt idx="193">
                  <c:v>3.9596093843105051</c:v>
                </c:pt>
                <c:pt idx="194">
                  <c:v>3.9445879162493309</c:v>
                </c:pt>
                <c:pt idx="195">
                  <c:v>3.9295672332419587</c:v>
                </c:pt>
                <c:pt idx="196">
                  <c:v>3.9145491521921429</c:v>
                </c:pt>
                <c:pt idx="197">
                  <c:v>3.8995354375679083</c:v>
                </c:pt>
                <c:pt idx="198">
                  <c:v>3.8845278025869323</c:v>
                </c:pt>
                <c:pt idx="199">
                  <c:v>3.869527910380981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0-406E-9A36-5158798DDA53}"/>
            </c:ext>
          </c:extLst>
        </c:ser>
        <c:ser>
          <c:idx val="1"/>
          <c:order val="1"/>
          <c:tx>
            <c:v>Qc(26keV)</c:v>
          </c:tx>
          <c:spPr>
            <a:ln w="381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'M-Optim'!$AB$2:$AB$201</c:f>
              <c:numCache>
                <c:formatCode>0.00E+00</c:formatCode>
                <c:ptCount val="2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</c:numCache>
            </c:numRef>
          </c:xVal>
          <c:yVal>
            <c:numRef>
              <c:f>'M-Optim'!$K$2:$K$201</c:f>
              <c:numCache>
                <c:formatCode>0.0000</c:formatCode>
                <c:ptCount val="200"/>
                <c:pt idx="0">
                  <c:v>0.17389888801579503</c:v>
                </c:pt>
                <c:pt idx="1">
                  <c:v>0.26077224834976437</c:v>
                </c:pt>
                <c:pt idx="2">
                  <c:v>0.34755410557788607</c:v>
                </c:pt>
                <c:pt idx="3">
                  <c:v>0.43421378036067526</c:v>
                </c:pt>
                <c:pt idx="4">
                  <c:v>0.52072056119112531</c:v>
                </c:pt>
                <c:pt idx="5">
                  <c:v>0.607043740476365</c:v>
                </c:pt>
                <c:pt idx="6">
                  <c:v>0.69315265079628818</c:v>
                </c:pt>
                <c:pt idx="7">
                  <c:v>0.77901670125023925</c:v>
                </c:pt>
                <c:pt idx="8">
                  <c:v>0.86460541380199796</c:v>
                </c:pt>
                <c:pt idx="9">
                  <c:v>0.94988845953290391</c:v>
                </c:pt>
                <c:pt idx="10">
                  <c:v>1.0348356947128809</c:v>
                </c:pt>
                <c:pt idx="11">
                  <c:v>1.1194171965994595</c:v>
                </c:pt>
                <c:pt idx="12">
                  <c:v>1.2036032988756207</c:v>
                </c:pt>
                <c:pt idx="13">
                  <c:v>1.2873646266383625</c:v>
                </c:pt>
                <c:pt idx="14">
                  <c:v>1.3706721308513445</c:v>
                </c:pt>
                <c:pt idx="15">
                  <c:v>1.4534971221768747</c:v>
                </c:pt>
                <c:pt idx="16">
                  <c:v>1.5358113041045642</c:v>
                </c:pt>
                <c:pt idx="17">
                  <c:v>1.6175868052966746</c:v>
                </c:pt>
                <c:pt idx="18">
                  <c:v>1.6987962110729082</c:v>
                </c:pt>
                <c:pt idx="19">
                  <c:v>1.7794125939606702</c:v>
                </c:pt>
                <c:pt idx="20">
                  <c:v>1.8594095432402469</c:v>
                </c:pt>
                <c:pt idx="21">
                  <c:v>1.9387611934181748</c:v>
                </c:pt>
                <c:pt idx="22">
                  <c:v>2.0174422515659542</c:v>
                </c:pt>
                <c:pt idx="23">
                  <c:v>2.0954280234656499</c:v>
                </c:pt>
                <c:pt idx="24">
                  <c:v>2.1726944385082221</c:v>
                </c:pt>
                <c:pt idx="25">
                  <c:v>2.2492180732951677</c:v>
                </c:pt>
                <c:pt idx="26">
                  <c:v>2.3249761738986918</c:v>
                </c:pt>
                <c:pt idx="27">
                  <c:v>2.3999466767406918</c:v>
                </c:pt>
                <c:pt idx="28">
                  <c:v>2.4741082280556568</c:v>
                </c:pt>
                <c:pt idx="29">
                  <c:v>2.5474402019077913</c:v>
                </c:pt>
                <c:pt idx="30">
                  <c:v>2.6199227167376944</c:v>
                </c:pt>
                <c:pt idx="31">
                  <c:v>2.6915366504191023</c:v>
                </c:pt>
                <c:pt idx="32">
                  <c:v>2.7622636538112553</c:v>
                </c:pt>
                <c:pt idx="33">
                  <c:v>2.8320861627976379</c:v>
                </c:pt>
                <c:pt idx="34">
                  <c:v>2.9009874088066883</c:v>
                </c:pt>
                <c:pt idx="35">
                  <c:v>2.9689514278151861</c:v>
                </c:pt>
                <c:pt idx="36">
                  <c:v>3.0359630678396878</c:v>
                </c:pt>
                <c:pt idx="37">
                  <c:v>3.1020079949261552</c:v>
                </c:pt>
                <c:pt idx="38">
                  <c:v>3.1670726976524572</c:v>
                </c:pt>
                <c:pt idx="39">
                  <c:v>3.2311444901627051</c:v>
                </c:pt>
                <c:pt idx="40">
                  <c:v>3.2942115137566836</c:v>
                </c:pt>
                <c:pt idx="41">
                  <c:v>3.3562627370614564</c:v>
                </c:pt>
                <c:pt idx="42">
                  <c:v>3.4172879548161492</c:v>
                </c:pt>
                <c:pt idx="43">
                  <c:v>3.4772777853042651</c:v>
                </c:pt>
                <c:pt idx="44">
                  <c:v>3.5362236664713218</c:v>
                </c:pt>
                <c:pt idx="45">
                  <c:v>3.5941178507685043</c:v>
                </c:pt>
                <c:pt idx="46">
                  <c:v>3.6509533987658918</c:v>
                </c:pt>
                <c:pt idx="47">
                  <c:v>3.7067241715813388</c:v>
                </c:pt>
                <c:pt idx="48">
                  <c:v>3.7614248221732423</c:v>
                </c:pt>
                <c:pt idx="49">
                  <c:v>3.8150507855475806</c:v>
                </c:pt>
                <c:pt idx="50">
                  <c:v>3.8675982679311862</c:v>
                </c:pt>
                <c:pt idx="51">
                  <c:v>3.9190642349647935</c:v>
                </c:pt>
                <c:pt idx="52">
                  <c:v>3.9694463989704909</c:v>
                </c:pt>
                <c:pt idx="53">
                  <c:v>4.0187432053493541</c:v>
                </c:pt>
                <c:pt idx="54">
                  <c:v>4.0669538181654694</c:v>
                </c:pt>
                <c:pt idx="55">
                  <c:v>4.1140781049732817</c:v>
                </c:pt>
                <c:pt idx="56">
                  <c:v>4.1601166209452751</c:v>
                </c:pt>
                <c:pt idx="57">
                  <c:v>4.2050705923569911</c:v>
                </c:pt>
                <c:pt idx="58">
                  <c:v>4.2489418994863675</c:v>
                </c:pt>
                <c:pt idx="59">
                  <c:v>4.2917330589836782</c:v>
                </c:pt>
                <c:pt idx="60">
                  <c:v>4.3334472057679996</c:v>
                </c:pt>
                <c:pt idx="61">
                  <c:v>4.3740880745052459</c:v>
                </c:pt>
                <c:pt idx="62">
                  <c:v>4.4136599807218246</c:v>
                </c:pt>
                <c:pt idx="63">
                  <c:v>4.4521678016069384</c:v>
                </c:pt>
                <c:pt idx="64">
                  <c:v>4.4896169565552748</c:v>
                </c:pt>
                <c:pt idx="65">
                  <c:v>4.5260133875004129</c:v>
                </c:pt>
                <c:pt idx="66">
                  <c:v>4.5613635390878535</c:v>
                </c:pt>
                <c:pt idx="67">
                  <c:v>4.5956743387348222</c:v>
                </c:pt>
                <c:pt idx="68">
                  <c:v>4.6289531766226064</c:v>
                </c:pt>
                <c:pt idx="69">
                  <c:v>4.6612078856649397</c:v>
                </c:pt>
                <c:pt idx="70">
                  <c:v>4.6924467214947319</c:v>
                </c:pt>
                <c:pt idx="71">
                  <c:v>4.7226783425087797</c:v>
                </c:pt>
                <c:pt idx="72">
                  <c:v>4.7519117900089363</c:v>
                </c:pt>
                <c:pt idx="73">
                  <c:v>4.7801564684756936</c:v>
                </c:pt>
                <c:pt idx="74">
                  <c:v>4.8074221260082535</c:v>
                </c:pt>
                <c:pt idx="75">
                  <c:v>4.8337188349633884</c:v>
                </c:pt>
                <c:pt idx="76">
                  <c:v>4.8590569728229749</c:v>
                </c:pt>
                <c:pt idx="77">
                  <c:v>4.8834472033185303</c:v>
                </c:pt>
                <c:pt idx="78">
                  <c:v>4.9069004578386055</c:v>
                </c:pt>
                <c:pt idx="79">
                  <c:v>4.9294279171432738</c:v>
                </c:pt>
                <c:pt idx="80">
                  <c:v>4.9510409934078892</c:v>
                </c:pt>
                <c:pt idx="81">
                  <c:v>4.9717513126162176</c:v>
                </c:pt>
                <c:pt idx="82">
                  <c:v>4.9915706973214329</c:v>
                </c:pt>
                <c:pt idx="83">
                  <c:v>5.0105111497914701</c:v>
                </c:pt>
                <c:pt idx="84">
                  <c:v>5.028584835553362</c:v>
                </c:pt>
                <c:pt idx="85">
                  <c:v>5.0458040673496773</c:v>
                </c:pt>
                <c:pt idx="86">
                  <c:v>5.0621812895183664</c:v>
                </c:pt>
                <c:pt idx="87">
                  <c:v>5.0777290628056688</c:v>
                </c:pt>
                <c:pt idx="88">
                  <c:v>5.0924600496202119</c:v>
                </c:pt>
                <c:pt idx="89">
                  <c:v>5.1063869997351663</c:v>
                </c:pt>
                <c:pt idx="90">
                  <c:v>5.1195227364433542</c:v>
                </c:pt>
                <c:pt idx="91">
                  <c:v>5.1318801431695213</c:v>
                </c:pt>
                <c:pt idx="92">
                  <c:v>5.1434721505421708</c:v>
                </c:pt>
                <c:pt idx="93">
                  <c:v>5.1543117239263898</c:v>
                </c:pt>
                <c:pt idx="94">
                  <c:v>5.1644118514179205</c:v>
                </c:pt>
                <c:pt idx="95">
                  <c:v>5.1737855322975914</c:v>
                </c:pt>
                <c:pt idx="96">
                  <c:v>5.1824457659442054</c:v>
                </c:pt>
                <c:pt idx="97">
                  <c:v>5.1904055412030647</c:v>
                </c:pt>
                <c:pt idx="98">
                  <c:v>5.1976778262065828</c:v>
                </c:pt>
                <c:pt idx="99">
                  <c:v>5.2042755586421441</c:v>
                </c:pt>
                <c:pt idx="100">
                  <c:v>5.2102116364622955</c:v>
                </c:pt>
                <c:pt idx="101">
                  <c:v>5.2154989090310142</c:v>
                </c:pt>
                <c:pt idx="102">
                  <c:v>5.2201501686996341</c:v>
                </c:pt>
                <c:pt idx="103">
                  <c:v>5.2241781428050871</c:v>
                </c:pt>
                <c:pt idx="104">
                  <c:v>5.2275954860830653</c:v>
                </c:pt>
                <c:pt idx="105">
                  <c:v>5.2304147734874631</c:v>
                </c:pt>
                <c:pt idx="106">
                  <c:v>5.2326484934080666</c:v>
                </c:pt>
                <c:pt idx="107">
                  <c:v>5.2343090412771343</c:v>
                </c:pt>
                <c:pt idx="108">
                  <c:v>5.2354087135557981</c:v>
                </c:pt>
                <c:pt idx="109" formatCode="0.000000">
                  <c:v>5.2359597020908248</c:v>
                </c:pt>
                <c:pt idx="110" formatCode="0.000000">
                  <c:v>5.2359740888318083</c:v>
                </c:pt>
                <c:pt idx="111">
                  <c:v>5.2354638408989675</c:v>
                </c:pt>
                <c:pt idx="112">
                  <c:v>5.2344408059914844</c:v>
                </c:pt>
                <c:pt idx="113">
                  <c:v>5.2329167081260914</c:v>
                </c:pt>
                <c:pt idx="114">
                  <c:v>5.2309031436956728</c:v>
                </c:pt>
                <c:pt idx="115">
                  <c:v>5.2284115778375773</c:v>
                </c:pt>
                <c:pt idx="116">
                  <c:v>5.2254533411012476</c:v>
                </c:pt>
                <c:pt idx="117">
                  <c:v>5.2220396264048201</c:v>
                </c:pt>
                <c:pt idx="118">
                  <c:v>5.2181814862705131</c:v>
                </c:pt>
                <c:pt idx="119">
                  <c:v>5.2138898303282728</c:v>
                </c:pt>
                <c:pt idx="120">
                  <c:v>5.2091754230779284</c:v>
                </c:pt>
                <c:pt idx="121">
                  <c:v>5.2040488818993724</c:v>
                </c:pt>
                <c:pt idx="122">
                  <c:v>5.1985206753011068</c:v>
                </c:pt>
                <c:pt idx="123">
                  <c:v>5.1926011213971872</c:v>
                </c:pt>
                <c:pt idx="124">
                  <c:v>5.1863003866030022</c:v>
                </c:pt>
                <c:pt idx="125">
                  <c:v>5.1796284845402587</c:v>
                </c:pt>
                <c:pt idx="126">
                  <c:v>5.1725952751419264</c:v>
                </c:pt>
                <c:pt idx="127">
                  <c:v>5.1652104639481005</c:v>
                </c:pt>
                <c:pt idx="128">
                  <c:v>5.157483601583551</c:v>
                </c:pt>
                <c:pt idx="129">
                  <c:v>5.1494240834084604</c:v>
                </c:pt>
                <c:pt idx="130">
                  <c:v>5.1410411493337218</c:v>
                </c:pt>
                <c:pt idx="131">
                  <c:v>5.1323438837924575</c:v>
                </c:pt>
                <c:pt idx="132">
                  <c:v>5.1233412158596527</c:v>
                </c:pt>
                <c:pt idx="133">
                  <c:v>5.1140419195120232</c:v>
                </c:pt>
                <c:pt idx="134">
                  <c:v>5.1044546140205131</c:v>
                </c:pt>
                <c:pt idx="135">
                  <c:v>5.0945877644678186</c:v>
                </c:pt>
                <c:pt idx="136">
                  <c:v>5.0844496823840144</c:v>
                </c:pt>
                <c:pt idx="137">
                  <c:v>5.0740485264929731</c:v>
                </c:pt>
                <c:pt idx="138">
                  <c:v>5.0633923035631137</c:v>
                </c:pt>
                <c:pt idx="139">
                  <c:v>5.0524888693557797</c:v>
                </c:pt>
                <c:pt idx="140">
                  <c:v>5.041345929665038</c:v>
                </c:pt>
                <c:pt idx="141">
                  <c:v>5.0299710414428045</c:v>
                </c:pt>
                <c:pt idx="142">
                  <c:v>5.0183716140034855</c:v>
                </c:pt>
                <c:pt idx="143">
                  <c:v>5.006554910302393</c:v>
                </c:pt>
                <c:pt idx="144">
                  <c:v>4.9945280482826604</c:v>
                </c:pt>
                <c:pt idx="145">
                  <c:v>4.9822980022854688</c:v>
                </c:pt>
                <c:pt idx="146">
                  <c:v>4.9698716045183788</c:v>
                </c:pt>
                <c:pt idx="147">
                  <c:v>4.9572555465773318</c:v>
                </c:pt>
                <c:pt idx="148">
                  <c:v>4.9444563810173818</c:v>
                </c:pt>
                <c:pt idx="149">
                  <c:v>4.9314805229680951</c:v>
                </c:pt>
                <c:pt idx="150">
                  <c:v>4.9183342517891395</c:v>
                </c:pt>
                <c:pt idx="151">
                  <c:v>4.9050237127623557</c:v>
                </c:pt>
                <c:pt idx="152">
                  <c:v>4.8915549188162215</c:v>
                </c:pt>
                <c:pt idx="153">
                  <c:v>4.8779337522792376</c:v>
                </c:pt>
                <c:pt idx="154">
                  <c:v>4.8641659666586907</c:v>
                </c:pt>
                <c:pt idx="155">
                  <c:v>4.850257188441601</c:v>
                </c:pt>
                <c:pt idx="156">
                  <c:v>4.8362129189145282</c:v>
                </c:pt>
                <c:pt idx="157">
                  <c:v>4.822038535999452</c:v>
                </c:pt>
                <c:pt idx="158">
                  <c:v>4.8077392961028647</c:v>
                </c:pt>
                <c:pt idx="159">
                  <c:v>4.7933203359752383</c:v>
                </c:pt>
                <c:pt idx="160">
                  <c:v>4.7787866745785799</c:v>
                </c:pt>
                <c:pt idx="161">
                  <c:v>4.7641432149595371</c:v>
                </c:pt>
                <c:pt idx="162">
                  <c:v>4.7493947461257671</c:v>
                </c:pt>
                <c:pt idx="163">
                  <c:v>4.7345459449236316</c:v>
                </c:pt>
                <c:pt idx="164">
                  <c:v>4.7196013779149117</c:v>
                </c:pt>
                <c:pt idx="165">
                  <c:v>4.7045655032509526</c:v>
                </c:pt>
                <c:pt idx="166">
                  <c:v>4.6894426725422997</c:v>
                </c:pt>
                <c:pt idx="167">
                  <c:v>4.6742371327222152</c:v>
                </c:pt>
                <c:pt idx="168">
                  <c:v>4.6589530279024327</c:v>
                </c:pt>
                <c:pt idx="169">
                  <c:v>4.6435944012199384</c:v>
                </c:pt>
                <c:pt idx="170">
                  <c:v>4.628165196673109</c:v>
                </c:pt>
                <c:pt idx="171">
                  <c:v>4.6126692609461601</c:v>
                </c:pt>
                <c:pt idx="172">
                  <c:v>4.597110345220643</c:v>
                </c:pt>
                <c:pt idx="173">
                  <c:v>4.5814921069730046</c:v>
                </c:pt>
                <c:pt idx="174">
                  <c:v>4.5658181117569683</c:v>
                </c:pt>
                <c:pt idx="175">
                  <c:v>4.5500918349701331</c:v>
                </c:pt>
                <c:pt idx="176">
                  <c:v>4.5343166636036702</c:v>
                </c:pt>
                <c:pt idx="177">
                  <c:v>4.5184958979744305</c:v>
                </c:pt>
                <c:pt idx="178">
                  <c:v>4.5026327534388004</c:v>
                </c:pt>
                <c:pt idx="179">
                  <c:v>4.4867303620875463</c:v>
                </c:pt>
                <c:pt idx="180">
                  <c:v>4.4707917744211771</c:v>
                </c:pt>
                <c:pt idx="181">
                  <c:v>4.4548199610050974</c:v>
                </c:pt>
                <c:pt idx="182">
                  <c:v>4.4388178141044019</c:v>
                </c:pt>
                <c:pt idx="183">
                  <c:v>4.4227881492974683</c:v>
                </c:pt>
                <c:pt idx="184">
                  <c:v>4.4067337070683514</c:v>
                </c:pt>
                <c:pt idx="185">
                  <c:v>4.3906571543773989</c:v>
                </c:pt>
                <c:pt idx="186">
                  <c:v>4.3745610862099307</c:v>
                </c:pt>
                <c:pt idx="187">
                  <c:v>4.3584480271026598</c:v>
                </c:pt>
                <c:pt idx="188">
                  <c:v>4.3423204326477691</c:v>
                </c:pt>
                <c:pt idx="189">
                  <c:v>4.3261806909742608</c:v>
                </c:pt>
                <c:pt idx="190">
                  <c:v>4.3100311242067635</c:v>
                </c:pt>
                <c:pt idx="191">
                  <c:v>4.2938739899013418</c:v>
                </c:pt>
                <c:pt idx="192">
                  <c:v>4.2777114824585523</c:v>
                </c:pt>
                <c:pt idx="193">
                  <c:v>4.2615457345135193</c:v>
                </c:pt>
                <c:pt idx="194">
                  <c:v>4.2453788183030765</c:v>
                </c:pt>
                <c:pt idx="195">
                  <c:v>4.2292127470099885</c:v>
                </c:pt>
                <c:pt idx="196">
                  <c:v>4.2130494760843211</c:v>
                </c:pt>
                <c:pt idx="197">
                  <c:v>4.1968909045419807</c:v>
                </c:pt>
                <c:pt idx="198">
                  <c:v>4.1807388762404694</c:v>
                </c:pt>
                <c:pt idx="199">
                  <c:v>4.1645951811321273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0-406E-9A36-5158798DDA53}"/>
            </c:ext>
          </c:extLst>
        </c:ser>
        <c:ser>
          <c:idx val="2"/>
          <c:order val="2"/>
          <c:tx>
            <c:v>Qc(42keV)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'M-Optim'!$AB$2:$AB$201</c:f>
              <c:numCache>
                <c:formatCode>0.00E+00</c:formatCode>
                <c:ptCount val="200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  <c:pt idx="18">
                  <c:v>2</c:v>
                </c:pt>
                <c:pt idx="19">
                  <c:v>2.1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2.6</c:v>
                </c:pt>
                <c:pt idx="25">
                  <c:v>2.7</c:v>
                </c:pt>
                <c:pt idx="26">
                  <c:v>2.8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3.2</c:v>
                </c:pt>
                <c:pt idx="31">
                  <c:v>3.3</c:v>
                </c:pt>
                <c:pt idx="32">
                  <c:v>3.4</c:v>
                </c:pt>
                <c:pt idx="33">
                  <c:v>3.5</c:v>
                </c:pt>
                <c:pt idx="34">
                  <c:v>3.6</c:v>
                </c:pt>
                <c:pt idx="35">
                  <c:v>3.7</c:v>
                </c:pt>
                <c:pt idx="36">
                  <c:v>3.8</c:v>
                </c:pt>
                <c:pt idx="37">
                  <c:v>3.9</c:v>
                </c:pt>
                <c:pt idx="38">
                  <c:v>4</c:v>
                </c:pt>
                <c:pt idx="39">
                  <c:v>4.0999999999999996</c:v>
                </c:pt>
                <c:pt idx="40">
                  <c:v>4.2</c:v>
                </c:pt>
                <c:pt idx="41">
                  <c:v>4.3</c:v>
                </c:pt>
                <c:pt idx="42">
                  <c:v>4.4000000000000004</c:v>
                </c:pt>
                <c:pt idx="43">
                  <c:v>4.5</c:v>
                </c:pt>
                <c:pt idx="44">
                  <c:v>4.5999999999999996</c:v>
                </c:pt>
                <c:pt idx="45">
                  <c:v>4.7</c:v>
                </c:pt>
                <c:pt idx="46">
                  <c:v>4.8</c:v>
                </c:pt>
                <c:pt idx="47">
                  <c:v>4.9000000000000004</c:v>
                </c:pt>
                <c:pt idx="48">
                  <c:v>5</c:v>
                </c:pt>
                <c:pt idx="49">
                  <c:v>5.0999999999999996</c:v>
                </c:pt>
                <c:pt idx="50">
                  <c:v>5.2</c:v>
                </c:pt>
                <c:pt idx="51">
                  <c:v>5.3</c:v>
                </c:pt>
                <c:pt idx="52">
                  <c:v>5.4</c:v>
                </c:pt>
                <c:pt idx="53">
                  <c:v>5.5</c:v>
                </c:pt>
                <c:pt idx="54">
                  <c:v>5.6</c:v>
                </c:pt>
                <c:pt idx="55">
                  <c:v>5.7</c:v>
                </c:pt>
                <c:pt idx="56">
                  <c:v>5.8</c:v>
                </c:pt>
                <c:pt idx="57">
                  <c:v>5.9</c:v>
                </c:pt>
                <c:pt idx="58">
                  <c:v>6</c:v>
                </c:pt>
                <c:pt idx="59">
                  <c:v>6.1</c:v>
                </c:pt>
                <c:pt idx="60">
                  <c:v>6.2</c:v>
                </c:pt>
                <c:pt idx="61">
                  <c:v>6.3</c:v>
                </c:pt>
                <c:pt idx="62">
                  <c:v>6.4</c:v>
                </c:pt>
                <c:pt idx="63">
                  <c:v>6.5</c:v>
                </c:pt>
                <c:pt idx="64">
                  <c:v>6.6</c:v>
                </c:pt>
                <c:pt idx="65">
                  <c:v>6.7</c:v>
                </c:pt>
                <c:pt idx="66">
                  <c:v>6.8</c:v>
                </c:pt>
                <c:pt idx="67">
                  <c:v>6.9</c:v>
                </c:pt>
                <c:pt idx="68">
                  <c:v>7</c:v>
                </c:pt>
                <c:pt idx="69">
                  <c:v>7.1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7.5</c:v>
                </c:pt>
                <c:pt idx="74">
                  <c:v>7.6</c:v>
                </c:pt>
                <c:pt idx="75">
                  <c:v>7.7</c:v>
                </c:pt>
                <c:pt idx="76">
                  <c:v>7.8</c:v>
                </c:pt>
                <c:pt idx="77">
                  <c:v>7.9</c:v>
                </c:pt>
                <c:pt idx="78">
                  <c:v>8</c:v>
                </c:pt>
                <c:pt idx="79">
                  <c:v>8.1</c:v>
                </c:pt>
                <c:pt idx="80">
                  <c:v>8.1999999999999993</c:v>
                </c:pt>
                <c:pt idx="81">
                  <c:v>8.3000000000000007</c:v>
                </c:pt>
                <c:pt idx="82">
                  <c:v>8.4</c:v>
                </c:pt>
                <c:pt idx="83">
                  <c:v>8.5</c:v>
                </c:pt>
                <c:pt idx="84">
                  <c:v>8.6</c:v>
                </c:pt>
                <c:pt idx="85">
                  <c:v>8.6999999999999993</c:v>
                </c:pt>
                <c:pt idx="86">
                  <c:v>8.8000000000000007</c:v>
                </c:pt>
                <c:pt idx="87">
                  <c:v>8.9</c:v>
                </c:pt>
                <c:pt idx="88">
                  <c:v>9</c:v>
                </c:pt>
                <c:pt idx="89">
                  <c:v>9.1</c:v>
                </c:pt>
                <c:pt idx="90">
                  <c:v>9.1999999999999993</c:v>
                </c:pt>
                <c:pt idx="91">
                  <c:v>9.3000000000000007</c:v>
                </c:pt>
                <c:pt idx="92">
                  <c:v>9.4</c:v>
                </c:pt>
                <c:pt idx="93">
                  <c:v>9.5</c:v>
                </c:pt>
                <c:pt idx="94">
                  <c:v>9.6</c:v>
                </c:pt>
                <c:pt idx="95">
                  <c:v>9.6999999999999993</c:v>
                </c:pt>
                <c:pt idx="96">
                  <c:v>9.8000000000000007</c:v>
                </c:pt>
                <c:pt idx="97">
                  <c:v>9.9</c:v>
                </c:pt>
                <c:pt idx="98">
                  <c:v>10</c:v>
                </c:pt>
                <c:pt idx="99">
                  <c:v>10.1</c:v>
                </c:pt>
                <c:pt idx="100">
                  <c:v>10.199999999999999</c:v>
                </c:pt>
                <c:pt idx="101">
                  <c:v>10.3</c:v>
                </c:pt>
                <c:pt idx="102">
                  <c:v>10.4</c:v>
                </c:pt>
                <c:pt idx="103">
                  <c:v>10.5</c:v>
                </c:pt>
                <c:pt idx="104">
                  <c:v>10.6</c:v>
                </c:pt>
                <c:pt idx="105">
                  <c:v>10.7</c:v>
                </c:pt>
                <c:pt idx="106">
                  <c:v>10.8</c:v>
                </c:pt>
                <c:pt idx="107">
                  <c:v>10.9</c:v>
                </c:pt>
                <c:pt idx="108">
                  <c:v>11</c:v>
                </c:pt>
                <c:pt idx="109">
                  <c:v>11.1</c:v>
                </c:pt>
                <c:pt idx="110">
                  <c:v>11.2</c:v>
                </c:pt>
                <c:pt idx="111">
                  <c:v>11.3</c:v>
                </c:pt>
                <c:pt idx="112">
                  <c:v>11.4</c:v>
                </c:pt>
                <c:pt idx="113">
                  <c:v>11.5</c:v>
                </c:pt>
                <c:pt idx="114">
                  <c:v>11.6</c:v>
                </c:pt>
                <c:pt idx="115">
                  <c:v>11.7</c:v>
                </c:pt>
                <c:pt idx="116">
                  <c:v>11.8</c:v>
                </c:pt>
                <c:pt idx="117">
                  <c:v>11.9</c:v>
                </c:pt>
                <c:pt idx="118">
                  <c:v>12</c:v>
                </c:pt>
                <c:pt idx="119">
                  <c:v>12.1</c:v>
                </c:pt>
                <c:pt idx="120">
                  <c:v>12.2</c:v>
                </c:pt>
                <c:pt idx="121">
                  <c:v>12.3</c:v>
                </c:pt>
                <c:pt idx="122">
                  <c:v>12.4</c:v>
                </c:pt>
                <c:pt idx="123">
                  <c:v>12.5</c:v>
                </c:pt>
                <c:pt idx="124">
                  <c:v>12.6</c:v>
                </c:pt>
                <c:pt idx="125">
                  <c:v>12.7</c:v>
                </c:pt>
                <c:pt idx="126">
                  <c:v>12.8</c:v>
                </c:pt>
                <c:pt idx="127">
                  <c:v>12.9</c:v>
                </c:pt>
                <c:pt idx="128">
                  <c:v>13</c:v>
                </c:pt>
                <c:pt idx="129">
                  <c:v>13.1</c:v>
                </c:pt>
                <c:pt idx="130">
                  <c:v>13.2</c:v>
                </c:pt>
                <c:pt idx="131">
                  <c:v>13.3</c:v>
                </c:pt>
                <c:pt idx="132">
                  <c:v>13.4</c:v>
                </c:pt>
                <c:pt idx="133">
                  <c:v>13.5</c:v>
                </c:pt>
                <c:pt idx="134">
                  <c:v>13.6</c:v>
                </c:pt>
                <c:pt idx="135">
                  <c:v>13.7</c:v>
                </c:pt>
                <c:pt idx="136">
                  <c:v>13.8</c:v>
                </c:pt>
                <c:pt idx="137">
                  <c:v>13.9</c:v>
                </c:pt>
                <c:pt idx="138">
                  <c:v>14</c:v>
                </c:pt>
                <c:pt idx="139">
                  <c:v>14.1</c:v>
                </c:pt>
                <c:pt idx="140">
                  <c:v>14.2</c:v>
                </c:pt>
                <c:pt idx="141">
                  <c:v>14.3</c:v>
                </c:pt>
                <c:pt idx="142">
                  <c:v>14.4</c:v>
                </c:pt>
                <c:pt idx="143">
                  <c:v>14.5</c:v>
                </c:pt>
                <c:pt idx="144">
                  <c:v>14.6</c:v>
                </c:pt>
                <c:pt idx="145">
                  <c:v>14.7</c:v>
                </c:pt>
                <c:pt idx="146">
                  <c:v>14.8</c:v>
                </c:pt>
                <c:pt idx="147">
                  <c:v>14.9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15.3</c:v>
                </c:pt>
                <c:pt idx="152">
                  <c:v>15.4</c:v>
                </c:pt>
                <c:pt idx="153">
                  <c:v>15.5</c:v>
                </c:pt>
                <c:pt idx="154">
                  <c:v>15.6</c:v>
                </c:pt>
                <c:pt idx="155">
                  <c:v>15.7</c:v>
                </c:pt>
                <c:pt idx="156">
                  <c:v>15.8</c:v>
                </c:pt>
                <c:pt idx="157">
                  <c:v>15.9</c:v>
                </c:pt>
                <c:pt idx="158">
                  <c:v>16</c:v>
                </c:pt>
                <c:pt idx="159">
                  <c:v>16.100000000000001</c:v>
                </c:pt>
                <c:pt idx="160">
                  <c:v>16.2</c:v>
                </c:pt>
                <c:pt idx="161">
                  <c:v>16.3</c:v>
                </c:pt>
                <c:pt idx="162">
                  <c:v>16.399999999999999</c:v>
                </c:pt>
                <c:pt idx="163">
                  <c:v>16.5</c:v>
                </c:pt>
                <c:pt idx="164">
                  <c:v>16.600000000000001</c:v>
                </c:pt>
                <c:pt idx="165">
                  <c:v>16.7</c:v>
                </c:pt>
                <c:pt idx="166">
                  <c:v>16.8</c:v>
                </c:pt>
                <c:pt idx="167">
                  <c:v>16.899999999999999</c:v>
                </c:pt>
                <c:pt idx="168">
                  <c:v>17</c:v>
                </c:pt>
                <c:pt idx="169">
                  <c:v>17.100000000000001</c:v>
                </c:pt>
                <c:pt idx="170">
                  <c:v>17.2</c:v>
                </c:pt>
                <c:pt idx="171">
                  <c:v>17.3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17.600000000000001</c:v>
                </c:pt>
                <c:pt idx="175">
                  <c:v>17.7</c:v>
                </c:pt>
                <c:pt idx="176">
                  <c:v>17.8</c:v>
                </c:pt>
                <c:pt idx="177">
                  <c:v>17.899999999999999</c:v>
                </c:pt>
                <c:pt idx="178">
                  <c:v>18</c:v>
                </c:pt>
                <c:pt idx="179">
                  <c:v>18.100000000000001</c:v>
                </c:pt>
                <c:pt idx="180">
                  <c:v>18.2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18.5</c:v>
                </c:pt>
                <c:pt idx="184">
                  <c:v>18.600000000000001</c:v>
                </c:pt>
                <c:pt idx="185">
                  <c:v>18.7</c:v>
                </c:pt>
                <c:pt idx="186">
                  <c:v>18.8</c:v>
                </c:pt>
                <c:pt idx="187">
                  <c:v>18.899999999999999</c:v>
                </c:pt>
                <c:pt idx="188">
                  <c:v>19</c:v>
                </c:pt>
                <c:pt idx="189">
                  <c:v>19.100000000000001</c:v>
                </c:pt>
                <c:pt idx="190">
                  <c:v>19.2</c:v>
                </c:pt>
                <c:pt idx="191">
                  <c:v>19.3</c:v>
                </c:pt>
                <c:pt idx="192">
                  <c:v>19.399999999999999</c:v>
                </c:pt>
                <c:pt idx="193">
                  <c:v>19.5</c:v>
                </c:pt>
                <c:pt idx="194">
                  <c:v>19.600000000000001</c:v>
                </c:pt>
                <c:pt idx="195">
                  <c:v>19.7</c:v>
                </c:pt>
                <c:pt idx="196">
                  <c:v>19.8</c:v>
                </c:pt>
                <c:pt idx="197">
                  <c:v>19.899999999999999</c:v>
                </c:pt>
                <c:pt idx="198">
                  <c:v>20</c:v>
                </c:pt>
                <c:pt idx="199">
                  <c:v>20.100000000000001</c:v>
                </c:pt>
              </c:numCache>
            </c:numRef>
          </c:xVal>
          <c:yVal>
            <c:numRef>
              <c:f>'M-Optim'!$L$2:$L$201</c:f>
              <c:numCache>
                <c:formatCode>0.0000</c:formatCode>
                <c:ptCount val="200"/>
                <c:pt idx="0">
                  <c:v>0.11726999567358333</c:v>
                </c:pt>
                <c:pt idx="1">
                  <c:v>0.17585368592460371</c:v>
                </c:pt>
                <c:pt idx="2">
                  <c:v>0.23437567038239396</c:v>
                </c:pt>
                <c:pt idx="3">
                  <c:v>0.29281526020845866</c:v>
                </c:pt>
                <c:pt idx="4">
                  <c:v>0.35115174487189754</c:v>
                </c:pt>
                <c:pt idx="5">
                  <c:v>0.40936441648133598</c:v>
                </c:pt>
                <c:pt idx="6">
                  <c:v>0.46743259423620004</c:v>
                </c:pt>
                <c:pt idx="7">
                  <c:v>0.52533564893736961</c:v>
                </c:pt>
                <c:pt idx="8">
                  <c:v>0.58305302749668908</c:v>
                </c:pt>
                <c:pt idx="9">
                  <c:v>0.64056427738452582</c:v>
                </c:pt>
                <c:pt idx="10">
                  <c:v>0.69784907095453408</c:v>
                </c:pt>
                <c:pt idx="11">
                  <c:v>0.75488722958498644</c:v>
                </c:pt>
                <c:pt idx="12">
                  <c:v>0.81165874757654832</c:v>
                </c:pt>
                <c:pt idx="13">
                  <c:v>0.86814381574707133</c:v>
                </c:pt>
                <c:pt idx="14">
                  <c:v>0.92432284466499115</c:v>
                </c:pt>
                <c:pt idx="15">
                  <c:v>0.98017648746417485</c:v>
                </c:pt>
                <c:pt idx="16">
                  <c:v>1.0356856621844752</c:v>
                </c:pt>
                <c:pt idx="17">
                  <c:v>1.0908315735840517</c:v>
                </c:pt>
                <c:pt idx="18">
                  <c:v>1.1455957343713719</c:v>
                </c:pt>
                <c:pt idx="19">
                  <c:v>1.1999599858070049</c:v>
                </c:pt>
                <c:pt idx="20">
                  <c:v>1.2539065176276329</c:v>
                </c:pt>
                <c:pt idx="21">
                  <c:v>1.3074178872472715</c:v>
                </c:pt>
                <c:pt idx="22">
                  <c:v>1.3604770381933367</c:v>
                </c:pt>
                <c:pt idx="23">
                  <c:v>1.4130673177381243</c:v>
                </c:pt>
                <c:pt idx="24">
                  <c:v>1.4651724936891797</c:v>
                </c:pt>
                <c:pt idx="25">
                  <c:v>1.5167767703052373</c:v>
                </c:pt>
                <c:pt idx="26">
                  <c:v>1.5678648033075362</c:v>
                </c:pt>
                <c:pt idx="27">
                  <c:v>1.6184217139597143</c:v>
                </c:pt>
                <c:pt idx="28">
                  <c:v>1.6684331021927565</c:v>
                </c:pt>
                <c:pt idx="29">
                  <c:v>1.7178850587549748</c:v>
                </c:pt>
                <c:pt idx="30">
                  <c:v>1.7667641763703856</c:v>
                </c:pt>
                <c:pt idx="31">
                  <c:v>1.8150575598923326</c:v>
                </c:pt>
                <c:pt idx="32">
                  <c:v>1.8627528354426277</c:v>
                </c:pt>
                <c:pt idx="33">
                  <c:v>1.9098381585299622</c:v>
                </c:pt>
                <c:pt idx="34">
                  <c:v>1.9563022211446226</c:v>
                </c:pt>
                <c:pt idx="35">
                  <c:v>2.002134257829999</c:v>
                </c:pt>
                <c:pt idx="36">
                  <c:v>2.0473240507344781</c:v>
                </c:pt>
                <c:pt idx="37">
                  <c:v>2.0918619336506046</c:v>
                </c:pt>
                <c:pt idx="38">
                  <c:v>2.1357387950513718</c:v>
                </c:pt>
                <c:pt idx="39">
                  <c:v>2.178946080136444</c:v>
                </c:pt>
                <c:pt idx="40">
                  <c:v>2.221475791904008</c:v>
                </c:pt>
                <c:pt idx="41">
                  <c:v>2.2633204912664917</c:v>
                </c:pt>
                <c:pt idx="42">
                  <c:v>2.3044732962310772</c:v>
                </c:pt>
                <c:pt idx="43">
                  <c:v>2.3449278801681599</c:v>
                </c:pt>
                <c:pt idx="44">
                  <c:v>2.3846784691932519</c:v>
                </c:pt>
                <c:pt idx="45">
                  <c:v>2.4237198386897578</c:v>
                </c:pt>
                <c:pt idx="46">
                  <c:v>2.4620473090020116</c:v>
                </c:pt>
                <c:pt idx="47">
                  <c:v>2.4996567403296335</c:v>
                </c:pt>
                <c:pt idx="48">
                  <c:v>2.5365445268557436</c:v>
                </c:pt>
                <c:pt idx="49">
                  <c:v>2.5727075901430099</c:v>
                </c:pt>
                <c:pt idx="50">
                  <c:v>2.6081433718325604</c:v>
                </c:pt>
                <c:pt idx="51">
                  <c:v>2.6428498256818775</c:v>
                </c:pt>
                <c:pt idx="52">
                  <c:v>2.6768254089785191</c:v>
                </c:pt>
                <c:pt idx="53">
                  <c:v>2.7100690733672526</c:v>
                </c:pt>
                <c:pt idx="54">
                  <c:v>2.7425802551285345</c:v>
                </c:pt>
                <c:pt idx="55">
                  <c:v>2.7743588649467354</c:v>
                </c:pt>
                <c:pt idx="56">
                  <c:v>2.8054052772065048</c:v>
                </c:pt>
                <c:pt idx="57">
                  <c:v>2.8357203188557851</c:v>
                </c:pt>
                <c:pt idx="58">
                  <c:v>2.8653052578738492</c:v>
                </c:pt>
                <c:pt idx="59">
                  <c:v>2.894161791382341</c:v>
                </c:pt>
                <c:pt idx="60">
                  <c:v>2.9222920334370239</c:v>
                </c:pt>
                <c:pt idx="61">
                  <c:v>2.9496985025373594</c:v>
                </c:pt>
                <c:pt idx="62">
                  <c:v>2.9763841088903584</c:v>
                </c:pt>
                <c:pt idx="63">
                  <c:v>3.0023521414644714</c:v>
                </c:pt>
                <c:pt idx="64">
                  <c:v>3.0276062548684162</c:v>
                </c:pt>
                <c:pt idx="65">
                  <c:v>3.0521504560888557</c:v>
                </c:pt>
                <c:pt idx="66">
                  <c:v>3.0759890911199368</c:v>
                </c:pt>
                <c:pt idx="67">
                  <c:v>3.0991268315164815</c:v>
                </c:pt>
                <c:pt idx="68">
                  <c:v>3.1215686609016564</c:v>
                </c:pt>
                <c:pt idx="69">
                  <c:v>3.1433198614585209</c:v>
                </c:pt>
                <c:pt idx="70">
                  <c:v>3.1643860004339168</c:v>
                </c:pt>
                <c:pt idx="71">
                  <c:v>3.184772916681482</c:v>
                </c:pt>
                <c:pt idx="72">
                  <c:v>3.2044867072697012</c:v>
                </c:pt>
                <c:pt idx="73">
                  <c:v>3.2235337141792417</c:v>
                </c:pt>
                <c:pt idx="74">
                  <c:v>3.2419205111125859</c:v>
                </c:pt>
                <c:pt idx="75">
                  <c:v>3.2596538904376904</c:v>
                </c:pt>
                <c:pt idx="76">
                  <c:v>3.2767408502858792</c:v>
                </c:pt>
                <c:pt idx="77">
                  <c:v>3.2931885818230224</c:v>
                </c:pt>
                <c:pt idx="78">
                  <c:v>3.309004456711484</c:v>
                </c:pt>
                <c:pt idx="79">
                  <c:v>3.3241960147791554</c:v>
                </c:pt>
                <c:pt idx="80">
                  <c:v>3.3387709519105204</c:v>
                </c:pt>
                <c:pt idx="81">
                  <c:v>3.3527371081733373</c:v>
                </c:pt>
                <c:pt idx="82">
                  <c:v>3.3661024561934041</c:v>
                </c:pt>
                <c:pt idx="83">
                  <c:v>3.3788750897884818</c:v>
                </c:pt>
                <c:pt idx="84">
                  <c:v>3.3910632128713063</c:v>
                </c:pt>
                <c:pt idx="85">
                  <c:v>3.4026751286304959</c:v>
                </c:pt>
                <c:pt idx="86">
                  <c:v>3.4137192289969862</c:v>
                </c:pt>
                <c:pt idx="87">
                  <c:v>3.4242039844024963</c:v>
                </c:pt>
                <c:pt idx="88">
                  <c:v>3.4341379338355269</c:v>
                </c:pt>
                <c:pt idx="89">
                  <c:v>3.4435296751995002</c:v>
                </c:pt>
                <c:pt idx="90">
                  <c:v>3.4523878559763586</c:v>
                </c:pt>
                <c:pt idx="91">
                  <c:v>3.460721164198449</c:v>
                </c:pt>
                <c:pt idx="92">
                  <c:v>3.4685383197303179</c:v>
                </c:pt>
                <c:pt idx="93">
                  <c:v>3.4758480658613888</c:v>
                </c:pt>
                <c:pt idx="94">
                  <c:v>3.4826591612096633</c:v>
                </c:pt>
                <c:pt idx="95">
                  <c:v>3.4889803719358898</c:v>
                </c:pt>
                <c:pt idx="96">
                  <c:v>3.4948204642668927</c:v>
                </c:pt>
                <c:pt idx="97">
                  <c:v>3.5001881973261413</c:v>
                </c:pt>
                <c:pt idx="98">
                  <c:v>3.5050923162692258</c:v>
                </c:pt>
                <c:pt idx="99">
                  <c:v>3.5095415457209027</c:v>
                </c:pt>
                <c:pt idx="100">
                  <c:v>3.5135445835104502</c:v>
                </c:pt>
                <c:pt idx="101">
                  <c:v>3.5171100947010818</c:v>
                </c:pt>
                <c:pt idx="102">
                  <c:v>3.5202467059091171</c:v>
                </c:pt>
                <c:pt idx="103">
                  <c:v>3.5229629999079433</c:v>
                </c:pt>
                <c:pt idx="104">
                  <c:v>3.5252675105117586</c:v>
                </c:pt>
                <c:pt idx="105">
                  <c:v>3.5271687177333142</c:v>
                </c:pt>
                <c:pt idx="106">
                  <c:v>3.5286750432102272</c:v>
                </c:pt>
                <c:pt idx="107">
                  <c:v>3.5297948458935173</c:v>
                </c:pt>
                <c:pt idx="108">
                  <c:v>3.5305364179922982</c:v>
                </c:pt>
                <c:pt idx="109" formatCode="0.000000">
                  <c:v>3.5309079811682103</c:v>
                </c:pt>
                <c:pt idx="110" formatCode="0.000000">
                  <c:v>3.5309176829729325</c:v>
                </c:pt>
                <c:pt idx="111">
                  <c:v>3.5305735935221056</c:v>
                </c:pt>
                <c:pt idx="112">
                  <c:v>3.5298837023989171</c:v>
                </c:pt>
                <c:pt idx="113">
                  <c:v>3.5288559157803832</c:v>
                </c:pt>
                <c:pt idx="114">
                  <c:v>3.5274980537794338</c:v>
                </c:pt>
                <c:pt idx="115">
                  <c:v>3.5258178479958726</c:v>
                </c:pt>
                <c:pt idx="116">
                  <c:v>3.5238229392691438</c:v>
                </c:pt>
                <c:pt idx="117">
                  <c:v>3.521520875626019</c:v>
                </c:pt>
                <c:pt idx="118">
                  <c:v>3.5189191104162445</c:v>
                </c:pt>
                <c:pt idx="119">
                  <c:v>3.5160250006291056</c:v>
                </c:pt>
                <c:pt idx="120">
                  <c:v>3.5128458053843312</c:v>
                </c:pt>
                <c:pt idx="121">
                  <c:v>3.5093886845902342</c:v>
                </c:pt>
                <c:pt idx="122">
                  <c:v>3.505660697762611</c:v>
                </c:pt>
                <c:pt idx="123">
                  <c:v>3.5016688029976528</c:v>
                </c:pt>
                <c:pt idx="124">
                  <c:v>3.4974198560924421</c:v>
                </c:pt>
                <c:pt idx="125">
                  <c:v>3.49292060980651</c:v>
                </c:pt>
                <c:pt idx="126">
                  <c:v>3.4881777132582661</c:v>
                </c:pt>
                <c:pt idx="127">
                  <c:v>3.483197711450138</c:v>
                </c:pt>
                <c:pt idx="128">
                  <c:v>3.4779870449162669</c:v>
                </c:pt>
                <c:pt idx="129">
                  <c:v>3.4725520494869779</c:v>
                </c:pt>
                <c:pt idx="130">
                  <c:v>3.4668989561642252</c:v>
                </c:pt>
                <c:pt idx="131">
                  <c:v>3.4610338911023746</c:v>
                </c:pt>
                <c:pt idx="132">
                  <c:v>3.4549628756888944</c:v>
                </c:pt>
                <c:pt idx="133">
                  <c:v>3.4486918267195952</c:v>
                </c:pt>
                <c:pt idx="134">
                  <c:v>3.442226556663305</c:v>
                </c:pt>
                <c:pt idx="135">
                  <c:v>3.435572774010875</c:v>
                </c:pt>
                <c:pt idx="136">
                  <c:v>3.4287360837038143</c:v>
                </c:pt>
                <c:pt idx="137">
                  <c:v>3.4217219876376452</c:v>
                </c:pt>
                <c:pt idx="138">
                  <c:v>3.4145358852356118</c:v>
                </c:pt>
                <c:pt idx="139">
                  <c:v>3.4071830740882216</c:v>
                </c:pt>
                <c:pt idx="140">
                  <c:v>3.3996687506544481</c:v>
                </c:pt>
                <c:pt idx="141">
                  <c:v>3.3919980110204637</c:v>
                </c:pt>
                <c:pt idx="142">
                  <c:v>3.384175851711996</c:v>
                </c:pt>
                <c:pt idx="143">
                  <c:v>3.3762071705564405</c:v>
                </c:pt>
                <c:pt idx="144">
                  <c:v>3.3680967675911697</c:v>
                </c:pt>
                <c:pt idx="145">
                  <c:v>3.3598493460145109</c:v>
                </c:pt>
                <c:pt idx="146">
                  <c:v>3.3514695131759438</c:v>
                </c:pt>
                <c:pt idx="147">
                  <c:v>3.3429617816024693</c:v>
                </c:pt>
                <c:pt idx="148">
                  <c:v>3.3343305700578374</c:v>
                </c:pt>
                <c:pt idx="149">
                  <c:v>3.3255802046319083</c:v>
                </c:pt>
                <c:pt idx="150">
                  <c:v>3.3167149198571146</c:v>
                </c:pt>
                <c:pt idx="151">
                  <c:v>3.3077388598495188</c:v>
                </c:pt>
                <c:pt idx="152">
                  <c:v>3.2986560794717144</c:v>
                </c:pt>
                <c:pt idx="153">
                  <c:v>3.2894705455152464</c:v>
                </c:pt>
                <c:pt idx="154">
                  <c:v>3.2801861379001171</c:v>
                </c:pt>
                <c:pt idx="155">
                  <c:v>3.2708066508892824</c:v>
                </c:pt>
                <c:pt idx="156">
                  <c:v>3.2613357943158396</c:v>
                </c:pt>
                <c:pt idx="157">
                  <c:v>3.2517771948210838</c:v>
                </c:pt>
                <c:pt idx="158">
                  <c:v>3.2421343971014323</c:v>
                </c:pt>
                <c:pt idx="159">
                  <c:v>3.2324108651623988</c:v>
                </c:pt>
                <c:pt idx="160">
                  <c:v>3.2226099835779647</c:v>
                </c:pt>
                <c:pt idx="161">
                  <c:v>3.2127350587537471</c:v>
                </c:pt>
                <c:pt idx="162">
                  <c:v>3.2027893201923168</c:v>
                </c:pt>
                <c:pt idx="163">
                  <c:v>3.1927759217594627</c:v>
                </c:pt>
                <c:pt idx="164">
                  <c:v>3.1826979429497482</c:v>
                </c:pt>
                <c:pt idx="165">
                  <c:v>3.1725583901503596</c:v>
                </c:pt>
                <c:pt idx="166">
                  <c:v>3.1623601979019154</c:v>
                </c:pt>
                <c:pt idx="167">
                  <c:v>3.152106230155129</c:v>
                </c:pt>
                <c:pt idx="168">
                  <c:v>3.1417992815222693</c:v>
                </c:pt>
                <c:pt idx="169">
                  <c:v>3.1314420785225283</c:v>
                </c:pt>
                <c:pt idx="170">
                  <c:v>3.1210372808202616</c:v>
                </c:pt>
                <c:pt idx="171">
                  <c:v>3.1105874824552928</c:v>
                </c:pt>
                <c:pt idx="172">
                  <c:v>3.1000952130645225</c:v>
                </c:pt>
                <c:pt idx="173">
                  <c:v>3.0895629390941277</c:v>
                </c:pt>
                <c:pt idx="174">
                  <c:v>3.0789930650015149</c:v>
                </c:pt>
                <c:pt idx="175">
                  <c:v>3.0683879344466471</c:v>
                </c:pt>
                <c:pt idx="176">
                  <c:v>3.0577498314719627</c:v>
                </c:pt>
                <c:pt idx="177">
                  <c:v>3.0470809816704332</c:v>
                </c:pt>
                <c:pt idx="178">
                  <c:v>3.0363835533413122</c:v>
                </c:pt>
                <c:pt idx="179">
                  <c:v>3.0256596586330735</c:v>
                </c:pt>
                <c:pt idx="180">
                  <c:v>3.0149113546731967</c:v>
                </c:pt>
                <c:pt idx="181">
                  <c:v>3.0041406446843393</c:v>
                </c:pt>
                <c:pt idx="182">
                  <c:v>2.9933494790867647</c:v>
                </c:pt>
                <c:pt idx="183">
                  <c:v>2.9825397565864842</c:v>
                </c:pt>
                <c:pt idx="184">
                  <c:v>2.9717133252491013</c:v>
                </c:pt>
                <c:pt idx="185">
                  <c:v>2.9608719835589636</c:v>
                </c:pt>
                <c:pt idx="186">
                  <c:v>2.950017481463532</c:v>
                </c:pt>
                <c:pt idx="187">
                  <c:v>2.9391515214027275</c:v>
                </c:pt>
                <c:pt idx="188">
                  <c:v>2.9282757593232223</c:v>
                </c:pt>
                <c:pt idx="189">
                  <c:v>2.9173918056773935</c:v>
                </c:pt>
                <c:pt idx="190">
                  <c:v>2.9065012264070837</c:v>
                </c:pt>
                <c:pt idx="191">
                  <c:v>2.8956055439118491</c:v>
                </c:pt>
                <c:pt idx="192">
                  <c:v>2.8847062380018662</c:v>
                </c:pt>
                <c:pt idx="193">
                  <c:v>2.8738047468353325</c:v>
                </c:pt>
                <c:pt idx="194">
                  <c:v>2.8629024678404176</c:v>
                </c:pt>
                <c:pt idx="195">
                  <c:v>2.8520007586217409</c:v>
                </c:pt>
                <c:pt idx="196">
                  <c:v>2.8411009378514569</c:v>
                </c:pt>
                <c:pt idx="197">
                  <c:v>2.8302042861449239</c:v>
                </c:pt>
                <c:pt idx="198">
                  <c:v>2.8193120469210253</c:v>
                </c:pt>
                <c:pt idx="199">
                  <c:v>2.8084254272473048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70-406E-9A36-5158798DD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86000"/>
        <c:axId val="73088400"/>
      </c:scatterChart>
      <c:valAx>
        <c:axId val="730860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0" baseline="0">
                    <a:solidFill>
                      <a:schemeClr val="tx1"/>
                    </a:solidFill>
                  </a:rPr>
                  <a:t>R</a:t>
                </a:r>
                <a:r>
                  <a:rPr lang="en-AU" sz="2000" b="0" baseline="-25000">
                    <a:solidFill>
                      <a:schemeClr val="tx1"/>
                    </a:solidFill>
                  </a:rPr>
                  <a:t>2</a:t>
                </a:r>
                <a:r>
                  <a:rPr lang="en-AU" sz="2000" b="0" baseline="0">
                    <a:solidFill>
                      <a:schemeClr val="tx1"/>
                    </a:solidFill>
                  </a:rPr>
                  <a:t> (m)</a:t>
                </a:r>
                <a:endParaRPr lang="en-AU" sz="20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87616448058096918"/>
              <c:y val="0.8506952455608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8400"/>
        <c:crosses val="autoZero"/>
        <c:crossBetween val="midCat"/>
        <c:majorUnit val="2"/>
      </c:valAx>
      <c:valAx>
        <c:axId val="730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000" b="0" i="0">
                    <a:solidFill>
                      <a:schemeClr val="tx1"/>
                    </a:solidFill>
                  </a:rPr>
                  <a:t>CNR</a:t>
                </a:r>
              </a:p>
            </c:rich>
          </c:tx>
          <c:layout>
            <c:manualLayout>
              <c:xMode val="edge"/>
              <c:yMode val="edge"/>
              <c:x val="7.349586761273387E-2"/>
              <c:y val="2.9223635307102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25624156335751"/>
          <c:y val="0.10163032035636191"/>
          <c:w val="0.86822463331092437"/>
          <c:h val="0.72167489792785999"/>
        </c:manualLayout>
      </c:layout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'E-Optim'!$D$3:$D$43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'E-Optim'!$P$3:$P$43</c:f>
              <c:numCache>
                <c:formatCode>0.0000E+00</c:formatCode>
                <c:ptCount val="41"/>
                <c:pt idx="0">
                  <c:v>2.463829063712276E-4</c:v>
                </c:pt>
                <c:pt idx="1">
                  <c:v>4.6607918624910726E-3</c:v>
                </c:pt>
                <c:pt idx="2">
                  <c:v>3.3669682033308612E-2</c:v>
                </c:pt>
                <c:pt idx="3">
                  <c:v>0.13245970269558308</c:v>
                </c:pt>
                <c:pt idx="4">
                  <c:v>0.35021920888568764</c:v>
                </c:pt>
                <c:pt idx="5">
                  <c:v>0.71140452346384597</c:v>
                </c:pt>
                <c:pt idx="6">
                  <c:v>1.1840694814955304</c:v>
                </c:pt>
                <c:pt idx="7">
                  <c:v>1.7201069256388541</c:v>
                </c:pt>
                <c:pt idx="8">
                  <c:v>2.2661960789029614</c:v>
                </c:pt>
                <c:pt idx="9">
                  <c:v>2.7799743815139437</c:v>
                </c:pt>
                <c:pt idx="10">
                  <c:v>3.2338720372022771</c:v>
                </c:pt>
                <c:pt idx="11">
                  <c:v>3.614175252955655</c:v>
                </c:pt>
                <c:pt idx="12">
                  <c:v>3.9169102533957725</c:v>
                </c:pt>
                <c:pt idx="13">
                  <c:v>4.1457092487458391</c:v>
                </c:pt>
                <c:pt idx="14">
                  <c:v>4.306306207760457</c:v>
                </c:pt>
                <c:pt idx="15">
                  <c:v>4.4085881466453429</c:v>
                </c:pt>
                <c:pt idx="16">
                  <c:v>4.4607871845376899</c:v>
                </c:pt>
                <c:pt idx="17">
                  <c:v>4.4720291112733195</c:v>
                </c:pt>
                <c:pt idx="18">
                  <c:v>4.4494730304259331</c:v>
                </c:pt>
                <c:pt idx="19">
                  <c:v>4.400552182698676</c:v>
                </c:pt>
                <c:pt idx="20">
                  <c:v>4.3308144314786299</c:v>
                </c:pt>
                <c:pt idx="21">
                  <c:v>4.2443238680355728</c:v>
                </c:pt>
                <c:pt idx="22">
                  <c:v>4.1467899389872853</c:v>
                </c:pt>
                <c:pt idx="23">
                  <c:v>4.0404430482065079</c:v>
                </c:pt>
                <c:pt idx="24">
                  <c:v>3.9274142418799798</c:v>
                </c:pt>
                <c:pt idx="25">
                  <c:v>3.8105900085866975</c:v>
                </c:pt>
                <c:pt idx="26">
                  <c:v>3.6933888640648767</c:v>
                </c:pt>
                <c:pt idx="27">
                  <c:v>3.5732178453846957</c:v>
                </c:pt>
                <c:pt idx="28">
                  <c:v>3.4547827767327974</c:v>
                </c:pt>
                <c:pt idx="29">
                  <c:v>3.3374047911449751</c:v>
                </c:pt>
                <c:pt idx="30">
                  <c:v>3.226234779259304</c:v>
                </c:pt>
                <c:pt idx="31">
                  <c:v>3.1168763793330299</c:v>
                </c:pt>
                <c:pt idx="32">
                  <c:v>3.0089734602139231</c:v>
                </c:pt>
                <c:pt idx="33">
                  <c:v>2.9068356140973588</c:v>
                </c:pt>
                <c:pt idx="34">
                  <c:v>2.8076933190965057</c:v>
                </c:pt>
                <c:pt idx="35">
                  <c:v>2.7136058529992995</c:v>
                </c:pt>
                <c:pt idx="36">
                  <c:v>2.6217084739404366</c:v>
                </c:pt>
                <c:pt idx="37">
                  <c:v>2.5350277681213105</c:v>
                </c:pt>
                <c:pt idx="38">
                  <c:v>2.4516048838580531</c:v>
                </c:pt>
                <c:pt idx="39">
                  <c:v>2.3714759806171939</c:v>
                </c:pt>
                <c:pt idx="40">
                  <c:v>2.299693207560928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7E-4899-8590-C6EA2544C94F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'E-Optim'!$D$3:$D$43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'E-Optim'!$Q$3:$Q$43</c:f>
              <c:numCache>
                <c:formatCode>0.0000E+00</c:formatCode>
                <c:ptCount val="41"/>
                <c:pt idx="0">
                  <c:v>2.8917953253247144E-4</c:v>
                </c:pt>
                <c:pt idx="1">
                  <c:v>5.4703698072120447E-3</c:v>
                </c:pt>
                <c:pt idx="2">
                  <c:v>3.9518094231094626E-2</c:v>
                </c:pt>
                <c:pt idx="3">
                  <c:v>0.15546790753082879</c:v>
                </c:pt>
                <c:pt idx="4">
                  <c:v>0.4110521651078391</c:v>
                </c:pt>
                <c:pt idx="5">
                  <c:v>0.83497524469816398</c:v>
                </c:pt>
                <c:pt idx="6">
                  <c:v>1.3897419434972196</c:v>
                </c:pt>
                <c:pt idx="7">
                  <c:v>2.0188889074660201</c:v>
                </c:pt>
                <c:pt idx="8">
                  <c:v>2.6598335589753717</c:v>
                </c:pt>
                <c:pt idx="9">
                  <c:v>3.2628549761775547</c:v>
                </c:pt>
                <c:pt idx="10">
                  <c:v>3.7955944986660564</c:v>
                </c:pt>
                <c:pt idx="11">
                  <c:v>4.2419562522954077</c:v>
                </c:pt>
                <c:pt idx="12">
                  <c:v>4.5972762182697773</c:v>
                </c:pt>
                <c:pt idx="13">
                  <c:v>4.8658175204798475</c:v>
                </c:pt>
                <c:pt idx="14">
                  <c:v>5.0543101160822799</c:v>
                </c:pt>
                <c:pt idx="15">
                  <c:v>5.1743583925998111</c:v>
                </c:pt>
                <c:pt idx="16">
                  <c:v>5.2356243854345967</c:v>
                </c:pt>
                <c:pt idx="17">
                  <c:v>5.2488190309806475</c:v>
                </c:pt>
                <c:pt idx="18">
                  <c:v>5.2223449666420114</c:v>
                </c:pt>
                <c:pt idx="19">
                  <c:v>5.1649265844773602</c:v>
                </c:pt>
                <c:pt idx="20">
                  <c:v>5.0830754098374564</c:v>
                </c:pt>
                <c:pt idx="21">
                  <c:v>4.9815614652489115</c:v>
                </c:pt>
                <c:pt idx="22">
                  <c:v>4.8670859262448269</c:v>
                </c:pt>
                <c:pt idx="23">
                  <c:v>4.7422666170841072</c:v>
                </c:pt>
                <c:pt idx="24">
                  <c:v>4.6096047459437424</c:v>
                </c:pt>
                <c:pt idx="25">
                  <c:v>4.4724881834768864</c:v>
                </c:pt>
                <c:pt idx="26">
                  <c:v>4.3349292404306308</c:v>
                </c:pt>
                <c:pt idx="27">
                  <c:v>4.1938845571053749</c:v>
                </c:pt>
                <c:pt idx="28">
                  <c:v>4.0548773577317156</c:v>
                </c:pt>
                <c:pt idx="29">
                  <c:v>3.9171108563870689</c:v>
                </c:pt>
                <c:pt idx="30">
                  <c:v>3.7866306516431179</c:v>
                </c:pt>
                <c:pt idx="31">
                  <c:v>3.6582767352333052</c:v>
                </c:pt>
                <c:pt idx="32">
                  <c:v>3.5316311161466545</c:v>
                </c:pt>
                <c:pt idx="33">
                  <c:v>3.4117519612617819</c:v>
                </c:pt>
                <c:pt idx="34">
                  <c:v>3.2953886836919257</c:v>
                </c:pt>
                <c:pt idx="35">
                  <c:v>3.1849582570690655</c:v>
                </c:pt>
                <c:pt idx="36">
                  <c:v>3.077098334850433</c:v>
                </c:pt>
                <c:pt idx="37">
                  <c:v>2.9753612202204436</c:v>
                </c:pt>
                <c:pt idx="38">
                  <c:v>2.8774478096309473</c:v>
                </c:pt>
                <c:pt idx="39">
                  <c:v>2.7834005434353846</c:v>
                </c:pt>
                <c:pt idx="40">
                  <c:v>2.6991491273691297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7E-4899-8590-C6EA2544C94F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'E-Optim'!$D$3:$D$43</c:f>
              <c:numCache>
                <c:formatCode>0.00E+00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'E-Optim'!$R$3:$R$43</c:f>
              <c:numCache>
                <c:formatCode>0.0000E+00</c:formatCode>
                <c:ptCount val="41"/>
                <c:pt idx="0">
                  <c:v>2.7837727641986715E-4</c:v>
                </c:pt>
                <c:pt idx="1">
                  <c:v>5.2660250004732513E-3</c:v>
                </c:pt>
                <c:pt idx="2">
                  <c:v>3.8041902015041519E-2</c:v>
                </c:pt>
                <c:pt idx="3">
                  <c:v>0.14966042821259556</c:v>
                </c:pt>
                <c:pt idx="4">
                  <c:v>0.39569737590733861</c:v>
                </c:pt>
                <c:pt idx="5">
                  <c:v>0.80378487530401899</c:v>
                </c:pt>
                <c:pt idx="6">
                  <c:v>1.3378283510219304</c:v>
                </c:pt>
                <c:pt idx="7">
                  <c:v>1.9434736287623144</c:v>
                </c:pt>
                <c:pt idx="8">
                  <c:v>2.5604758932743064</c:v>
                </c:pt>
                <c:pt idx="9">
                  <c:v>3.1409715399526985</c:v>
                </c:pt>
                <c:pt idx="10">
                  <c:v>3.6538106610786625</c:v>
                </c:pt>
                <c:pt idx="11">
                  <c:v>4.0834986413626133</c:v>
                </c:pt>
                <c:pt idx="12">
                  <c:v>4.4255456856998112</c:v>
                </c:pt>
                <c:pt idx="13">
                  <c:v>4.6840556696561952</c:v>
                </c:pt>
                <c:pt idx="14">
                  <c:v>4.8655071538936729</c:v>
                </c:pt>
                <c:pt idx="15">
                  <c:v>4.9810710458579033</c:v>
                </c:pt>
                <c:pt idx="16">
                  <c:v>5.0400484571329978</c:v>
                </c:pt>
                <c:pt idx="17">
                  <c:v>5.0527502187627649</c:v>
                </c:pt>
                <c:pt idx="18">
                  <c:v>5.027265088948031</c:v>
                </c:pt>
                <c:pt idx="19">
                  <c:v>4.9719915614495545</c:v>
                </c:pt>
                <c:pt idx="20">
                  <c:v>4.8931979246092112</c:v>
                </c:pt>
                <c:pt idx="21">
                  <c:v>4.7954760175097757</c:v>
                </c:pt>
                <c:pt idx="22">
                  <c:v>4.6852766943226305</c:v>
                </c:pt>
                <c:pt idx="23">
                  <c:v>4.5651199908917999</c:v>
                </c:pt>
                <c:pt idx="24">
                  <c:v>4.437413683154853</c:v>
                </c:pt>
                <c:pt idx="25">
                  <c:v>4.3054190883877022</c:v>
                </c:pt>
                <c:pt idx="26">
                  <c:v>4.1729986380983561</c:v>
                </c:pt>
                <c:pt idx="27">
                  <c:v>4.0372226568117888</c:v>
                </c:pt>
                <c:pt idx="28">
                  <c:v>3.9034080495831538</c:v>
                </c:pt>
                <c:pt idx="29">
                  <c:v>3.7707877943031218</c:v>
                </c:pt>
                <c:pt idx="30">
                  <c:v>3.6451816571562983</c:v>
                </c:pt>
                <c:pt idx="31">
                  <c:v>3.5216223811761607</c:v>
                </c:pt>
                <c:pt idx="32">
                  <c:v>3.3997075893404314</c:v>
                </c:pt>
                <c:pt idx="33">
                  <c:v>3.2843065014967778</c:v>
                </c:pt>
                <c:pt idx="34">
                  <c:v>3.1722899559221078</c:v>
                </c:pt>
                <c:pt idx="35">
                  <c:v>3.0659846405772053</c:v>
                </c:pt>
                <c:pt idx="36">
                  <c:v>2.9621538088474044</c:v>
                </c:pt>
                <c:pt idx="37">
                  <c:v>2.8642170681884425</c:v>
                </c:pt>
                <c:pt idx="38">
                  <c:v>2.7699611977048582</c:v>
                </c:pt>
                <c:pt idx="39">
                  <c:v>2.6794270523973398</c:v>
                </c:pt>
                <c:pt idx="40">
                  <c:v>2.598322834772921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7E-4899-8590-C6EA2544C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50255"/>
        <c:axId val="51533935"/>
      </c:scatterChart>
      <c:valAx>
        <c:axId val="51550255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3935"/>
        <c:crosses val="autoZero"/>
        <c:crossBetween val="midCat"/>
        <c:majorUnit val="5"/>
      </c:valAx>
      <c:valAx>
        <c:axId val="51533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8</xdr:row>
      <xdr:rowOff>66674</xdr:rowOff>
    </xdr:from>
    <xdr:to>
      <xdr:col>26</xdr:col>
      <xdr:colOff>19049</xdr:colOff>
      <xdr:row>41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C2357-3329-3690-AF89-C9C7E7744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1333498</xdr:colOff>
      <xdr:row>48</xdr:row>
      <xdr:rowOff>19050</xdr:rowOff>
    </xdr:from>
    <xdr:to>
      <xdr:col>13</xdr:col>
      <xdr:colOff>295274</xdr:colOff>
      <xdr:row>87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9376F-2406-4DA0-B92D-C984FF87A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0.23812</cdr:x>
      <cdr:y>0.04971</cdr:y>
    </cdr:from>
    <cdr:to>
      <cdr:x>0.41169</cdr:x>
      <cdr:y>0.17934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84DCDD8-7E3C-4E18-03D0-18E9B2F6C9CC}"/>
            </a:ext>
          </a:extLst>
        </cdr:cNvPr>
        <cdr:cNvSpPr txBox="1"/>
      </cdr:nvSpPr>
      <cdr:spPr>
        <a:xfrm xmlns:a="http://schemas.openxmlformats.org/drawingml/2006/main">
          <a:off x="1862137" y="242887"/>
          <a:ext cx="1357314" cy="6334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0.2296</cdr:x>
      <cdr:y>0.04581</cdr:y>
    </cdr:from>
    <cdr:to>
      <cdr:x>0.45554</cdr:x>
      <cdr:y>0.16569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ABC2D38-3909-5659-A97E-79F63DC1C4E9}"/>
            </a:ext>
          </a:extLst>
        </cdr:cNvPr>
        <cdr:cNvSpPr txBox="1"/>
      </cdr:nvSpPr>
      <cdr:spPr>
        <a:xfrm xmlns:a="http://schemas.openxmlformats.org/drawingml/2006/main">
          <a:off x="1795461" y="223837"/>
          <a:ext cx="1766889" cy="585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0.86784</cdr:x>
      <cdr:y>0.81287</cdr:y>
    </cdr:from>
    <cdr:to>
      <cdr:x>0.98477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533A072-8EBB-C21C-D707-9AD6168B8FCB}"/>
            </a:ext>
          </a:extLst>
        </cdr:cNvPr>
        <cdr:cNvSpPr txBox="1"/>
      </cdr:nvSpPr>
      <cdr:spPr>
        <a:xfrm xmlns:a="http://schemas.openxmlformats.org/drawingml/2006/main">
          <a:off x="6786562" y="39719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AU" sz="1100" kern="1200"/>
        </a:p>
      </cdr:txBody>
    </cdr:sp>
  </cdr:relSizeAnchor>
  <cdr:relSizeAnchor xmlns:cdr="http://schemas.openxmlformats.org/drawingml/2006/chartDrawing">
    <cdr:from>
      <cdr:x>0.11242</cdr:x>
      <cdr:y>0.09516</cdr:y>
    </cdr:from>
    <cdr:to>
      <cdr:x>0.23866</cdr:x>
      <cdr:y>0.16517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E4FDB46-5672-A16F-648D-3F74AE908DF8}"/>
            </a:ext>
          </a:extLst>
        </cdr:cNvPr>
        <cdr:cNvSpPr txBox="1"/>
      </cdr:nvSpPr>
      <cdr:spPr>
        <a:xfrm xmlns:a="http://schemas.openxmlformats.org/drawingml/2006/main">
          <a:off x="991562" y="707898"/>
          <a:ext cx="1113466" cy="52082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2000" i="0">
              <a:solidFill>
                <a:schemeClr val="tx1"/>
              </a:solidFill>
              <a:effectLst/>
            </a:rPr>
            <a:t>CNR</a:t>
          </a:r>
        </a:p>
      </cdr:txBody>
    </cdr:sp>
  </cdr:relSizeAnchor>
  <cdr:relSizeAnchor xmlns:cdr="http://schemas.openxmlformats.org/drawingml/2006/chartDrawing">
    <cdr:from>
      <cdr:x>0.86933</cdr:x>
      <cdr:y>0.75969</cdr:y>
    </cdr:from>
    <cdr:to>
      <cdr:x>1</cdr:x>
      <cdr:y>0.82971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6BBB494-635B-EBE2-BACB-2074346FCA8A}"/>
            </a:ext>
          </a:extLst>
        </cdr:cNvPr>
        <cdr:cNvSpPr txBox="1"/>
      </cdr:nvSpPr>
      <cdr:spPr>
        <a:xfrm xmlns:a="http://schemas.openxmlformats.org/drawingml/2006/main">
          <a:off x="7667627" y="5651373"/>
          <a:ext cx="1152524" cy="520827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20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en-AU" sz="20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(keV)</a:t>
          </a:r>
          <a:endParaRPr lang="en-AU" sz="2000">
            <a:solidFill>
              <a:schemeClr val="tx1"/>
            </a:solidFill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1821-5B0F-46CD-BC90-FC2B36DE3E9A}">
  <dimension ref="A1:AB218"/>
  <sheetViews>
    <sheetView tabSelected="1" workbookViewId="0">
      <selection activeCell="A69" sqref="A69"/>
    </sheetView>
  </sheetViews>
  <sheetFormatPr defaultRowHeight="15" x14ac:dyDescent="0.25"/>
  <cols>
    <col min="1" max="1" width="18.5703125" customWidth="1"/>
    <col min="2" max="2" width="12.5703125" customWidth="1"/>
    <col min="4" max="4" width="12" bestFit="1" customWidth="1"/>
    <col min="5" max="6" width="12.7109375" bestFit="1" customWidth="1"/>
    <col min="7" max="7" width="12" bestFit="1" customWidth="1"/>
    <col min="8" max="8" width="11.140625" customWidth="1"/>
    <col min="9" max="9" width="9.28515625" customWidth="1"/>
    <col min="10" max="10" width="11.7109375" customWidth="1"/>
    <col min="11" max="12" width="12.7109375" customWidth="1"/>
  </cols>
  <sheetData>
    <row r="1" spans="1:28" x14ac:dyDescent="0.25">
      <c r="B1" s="12" t="s">
        <v>57</v>
      </c>
      <c r="C1" s="8" t="s">
        <v>10</v>
      </c>
      <c r="D1" s="9" t="s">
        <v>11</v>
      </c>
      <c r="E1" s="9" t="s">
        <v>12</v>
      </c>
      <c r="F1" s="10" t="s">
        <v>13</v>
      </c>
      <c r="G1" s="13" t="s">
        <v>22</v>
      </c>
      <c r="H1" s="13" t="s">
        <v>23</v>
      </c>
      <c r="I1" s="13" t="s">
        <v>24</v>
      </c>
      <c r="J1" s="9" t="s">
        <v>18</v>
      </c>
      <c r="K1" s="9" t="s">
        <v>19</v>
      </c>
      <c r="L1" s="9" t="s">
        <v>20</v>
      </c>
      <c r="M1" s="2"/>
      <c r="AB1" s="12" t="s">
        <v>21</v>
      </c>
    </row>
    <row r="2" spans="1:28" x14ac:dyDescent="0.25">
      <c r="A2" s="12" t="s">
        <v>0</v>
      </c>
      <c r="B2">
        <v>8</v>
      </c>
      <c r="C2" s="2">
        <f>100000*ROW()</f>
        <v>200000</v>
      </c>
      <c r="D2" s="6">
        <f t="shared" ref="D2:D33" si="0">$B$13/($B$13-C2)</f>
        <v>1.0014306151645207</v>
      </c>
      <c r="E2" s="2">
        <f>C2/D2</f>
        <v>199714.28571428571</v>
      </c>
      <c r="F2" s="2">
        <f t="shared" ref="F2:F33" si="1">SQRT(POWER((D2-1)/D2*$B$4,2)+POWER($B$3/D2,2))</f>
        <v>37.450788287662881</v>
      </c>
      <c r="G2" s="2">
        <f>4*PI()*POWER(F2,2)/(E2*$B$22)</f>
        <v>2277.4610206989109</v>
      </c>
      <c r="H2" s="2">
        <f>4*PI()*POWER(F2,2)/(E2*$B$26)</f>
        <v>1850.5266209285553</v>
      </c>
      <c r="I2" s="2">
        <f>4*PI()*POWER(F2,2)/(E2*$B$30)</f>
        <v>2989.5533384851901</v>
      </c>
      <c r="J2" s="6">
        <f>1/D2*$B$51*2*SQRT(PI())*$B$3*POWER(2*PI()*EXP(1),-0.5)*$B$23/G2*$B$24*$B$21*$B$25</f>
        <v>0.16157791369734259</v>
      </c>
      <c r="K2" s="6">
        <f>1/D2*$B$53*2*SQRT(PI())*$B$3*POWER(2*PI()*EXP(1),-0.5)*$B$27/H2*$B$28*$B$21*$B$29</f>
        <v>0.17389888801579503</v>
      </c>
      <c r="L2" s="6">
        <f>1/D2*$B$55*2*SQRT(PI())*$B$3*POWER(2*PI()*EXP(1),-0.5)*$B$31/I2*$B$32*$B$21*$B$33</f>
        <v>0.11726999567358333</v>
      </c>
      <c r="AB2" s="2">
        <f t="shared" ref="AB2:AB33" si="2">C2/1000000</f>
        <v>0.2</v>
      </c>
    </row>
    <row r="3" spans="1:28" x14ac:dyDescent="0.25">
      <c r="A3" s="34" t="s">
        <v>2</v>
      </c>
      <c r="B3">
        <v>37.5</v>
      </c>
      <c r="C3" s="2">
        <f t="shared" ref="C3:C66" si="3">100000*ROW()</f>
        <v>300000</v>
      </c>
      <c r="D3" s="6">
        <f t="shared" si="0"/>
        <v>1.0021474588403723</v>
      </c>
      <c r="E3" s="2">
        <f t="shared" ref="E3:E66" si="4">C3/D3</f>
        <v>299357.14285714284</v>
      </c>
      <c r="F3" s="2">
        <f t="shared" si="1"/>
        <v>37.429458524452009</v>
      </c>
      <c r="G3" s="2">
        <f t="shared" ref="G3:G66" si="5">4*PI()*POWER(F3,2)/(E3*$B$22)</f>
        <v>1517.6639592965005</v>
      </c>
      <c r="H3" s="2">
        <f t="shared" ref="H3:H66" si="6">4*PI()*POWER(F3,2)/(E3*$B$26)</f>
        <v>1233.161636039828</v>
      </c>
      <c r="I3" s="2">
        <f t="shared" ref="I3:I66" si="7">4*PI()*POWER(F3,2)/(E3*$B$30)</f>
        <v>1992.191003480332</v>
      </c>
      <c r="J3" s="6">
        <f t="shared" ref="J3:J66" si="8">1/D3*$B$51*2*SQRT(PI())*$B$3*POWER(2*PI()*EXP(1),-0.5)*$B$23/G3*$B$24*$B$21*$B$25</f>
        <v>0.24229617750455729</v>
      </c>
      <c r="K3" s="6">
        <f t="shared" ref="K3:K66" si="9">1/D3*$B$53*2*SQRT(PI())*$B$3*POWER(2*PI()*EXP(1),-0.5)*$B$27/H3*$B$28*$B$21*$B$29</f>
        <v>0.26077224834976437</v>
      </c>
      <c r="L3" s="6">
        <f t="shared" ref="L3:L66" si="10">1/D3*$B$55*2*SQRT(PI())*$B$3*POWER(2*PI()*EXP(1),-0.5)*$B$31/I3*$B$32*$B$21*$B$33</f>
        <v>0.17585368592460371</v>
      </c>
      <c r="AB3" s="2">
        <f t="shared" si="2"/>
        <v>0.3</v>
      </c>
    </row>
    <row r="4" spans="1:28" x14ac:dyDescent="0.25">
      <c r="A4" s="34" t="s">
        <v>1</v>
      </c>
      <c r="B4">
        <v>400</v>
      </c>
      <c r="C4" s="2">
        <f t="shared" si="3"/>
        <v>400000</v>
      </c>
      <c r="D4" s="6">
        <f t="shared" si="0"/>
        <v>1.002865329512894</v>
      </c>
      <c r="E4" s="2">
        <f t="shared" si="4"/>
        <v>398857.14285714284</v>
      </c>
      <c r="F4" s="2">
        <f t="shared" si="1"/>
        <v>37.410317931756502</v>
      </c>
      <c r="G4" s="2">
        <f t="shared" si="5"/>
        <v>1137.8986479065568</v>
      </c>
      <c r="H4" s="2">
        <f t="shared" si="6"/>
        <v>924.58738952357032</v>
      </c>
      <c r="I4" s="2">
        <f t="shared" si="7"/>
        <v>1493.68470888818</v>
      </c>
      <c r="J4" s="6">
        <f t="shared" si="8"/>
        <v>0.32292942132625985</v>
      </c>
      <c r="K4" s="6">
        <f t="shared" si="9"/>
        <v>0.34755410557788607</v>
      </c>
      <c r="L4" s="6">
        <f t="shared" si="10"/>
        <v>0.23437567038239396</v>
      </c>
      <c r="P4" s="33" t="s">
        <v>27</v>
      </c>
      <c r="AB4" s="2">
        <f t="shared" si="2"/>
        <v>0.4</v>
      </c>
    </row>
    <row r="5" spans="1:28" x14ac:dyDescent="0.25">
      <c r="A5" s="12"/>
      <c r="C5" s="2">
        <f t="shared" si="3"/>
        <v>500000</v>
      </c>
      <c r="D5" s="6">
        <f t="shared" si="0"/>
        <v>1.0035842293906809</v>
      </c>
      <c r="E5" s="2">
        <f t="shared" si="4"/>
        <v>498214.28571428574</v>
      </c>
      <c r="F5" s="2">
        <f t="shared" si="1"/>
        <v>37.393369871297139</v>
      </c>
      <c r="G5" s="2">
        <f t="shared" si="5"/>
        <v>910.14626571611223</v>
      </c>
      <c r="H5" s="2">
        <f t="shared" si="6"/>
        <v>739.52962458585341</v>
      </c>
      <c r="I5" s="2">
        <f t="shared" si="7"/>
        <v>1194.7211313177288</v>
      </c>
      <c r="J5" s="6">
        <f t="shared" si="8"/>
        <v>0.40344913949617411</v>
      </c>
      <c r="K5" s="6">
        <f t="shared" si="9"/>
        <v>0.43421378036067526</v>
      </c>
      <c r="L5" s="6">
        <f t="shared" si="10"/>
        <v>0.29281526020845866</v>
      </c>
      <c r="P5" s="33" t="s">
        <v>28</v>
      </c>
      <c r="AB5" s="2">
        <f t="shared" si="2"/>
        <v>0.5</v>
      </c>
    </row>
    <row r="6" spans="1:28" x14ac:dyDescent="0.25">
      <c r="A6" s="34"/>
      <c r="C6" s="2">
        <f t="shared" si="3"/>
        <v>600000</v>
      </c>
      <c r="D6" s="6">
        <f t="shared" si="0"/>
        <v>1.0043041606886658</v>
      </c>
      <c r="E6" s="2">
        <f t="shared" si="4"/>
        <v>597428.57142857136</v>
      </c>
      <c r="F6" s="2">
        <f t="shared" si="1"/>
        <v>37.378617325461157</v>
      </c>
      <c r="G6" s="2">
        <f t="shared" si="5"/>
        <v>758.40053966889695</v>
      </c>
      <c r="H6" s="2">
        <f t="shared" si="6"/>
        <v>616.23025607401462</v>
      </c>
      <c r="I6" s="2">
        <f t="shared" si="7"/>
        <v>995.52916369138734</v>
      </c>
      <c r="J6" s="6">
        <f t="shared" si="8"/>
        <v>0.48382679645961485</v>
      </c>
      <c r="K6" s="6">
        <f t="shared" si="9"/>
        <v>0.52072056119112531</v>
      </c>
      <c r="L6" s="6">
        <f t="shared" si="10"/>
        <v>0.35115174487189754</v>
      </c>
      <c r="P6" s="33" t="s">
        <v>29</v>
      </c>
      <c r="AB6" s="2">
        <f t="shared" si="2"/>
        <v>0.6</v>
      </c>
    </row>
    <row r="7" spans="1:28" x14ac:dyDescent="0.25">
      <c r="A7" s="12"/>
      <c r="C7" s="2">
        <f t="shared" si="3"/>
        <v>700000</v>
      </c>
      <c r="D7" s="6">
        <f t="shared" si="0"/>
        <v>1.0050251256281406</v>
      </c>
      <c r="E7" s="2">
        <f t="shared" si="4"/>
        <v>696500.00000000012</v>
      </c>
      <c r="F7" s="2">
        <f t="shared" si="1"/>
        <v>37.366062894690948</v>
      </c>
      <c r="G7" s="2">
        <f t="shared" si="5"/>
        <v>650.08735321223639</v>
      </c>
      <c r="H7" s="2">
        <f t="shared" si="6"/>
        <v>528.22153359140611</v>
      </c>
      <c r="I7" s="2">
        <f t="shared" si="7"/>
        <v>853.3497607376072</v>
      </c>
      <c r="J7" s="6">
        <f t="shared" si="8"/>
        <v>0.56403386029871105</v>
      </c>
      <c r="K7" s="6">
        <f t="shared" si="9"/>
        <v>0.607043740476365</v>
      </c>
      <c r="L7" s="6">
        <f t="shared" si="10"/>
        <v>0.40936441648133598</v>
      </c>
      <c r="AB7" s="2">
        <f t="shared" si="2"/>
        <v>0.7</v>
      </c>
    </row>
    <row r="8" spans="1:28" x14ac:dyDescent="0.25">
      <c r="A8" s="34"/>
      <c r="C8" s="2">
        <f t="shared" si="3"/>
        <v>800000</v>
      </c>
      <c r="D8" s="6">
        <f t="shared" si="0"/>
        <v>1.0057471264367817</v>
      </c>
      <c r="E8" s="2">
        <f t="shared" si="4"/>
        <v>795428.57142857136</v>
      </c>
      <c r="F8" s="2">
        <f t="shared" si="1"/>
        <v>37.355708795200727</v>
      </c>
      <c r="G8" s="2">
        <f t="shared" si="5"/>
        <v>568.91964848378973</v>
      </c>
      <c r="H8" s="2">
        <f t="shared" si="6"/>
        <v>462.26958227609254</v>
      </c>
      <c r="I8" s="2">
        <f t="shared" si="7"/>
        <v>746.80340036405323</v>
      </c>
      <c r="J8" s="6">
        <f t="shared" si="8"/>
        <v>0.64404183642206025</v>
      </c>
      <c r="K8" s="6">
        <f t="shared" si="9"/>
        <v>0.69315265079628818</v>
      </c>
      <c r="L8" s="6">
        <f t="shared" si="10"/>
        <v>0.46743259423620004</v>
      </c>
      <c r="AB8" s="2">
        <f t="shared" si="2"/>
        <v>0.8</v>
      </c>
    </row>
    <row r="9" spans="1:28" x14ac:dyDescent="0.25">
      <c r="A9" s="12"/>
      <c r="C9" s="2">
        <f t="shared" si="3"/>
        <v>900000</v>
      </c>
      <c r="D9" s="6">
        <f t="shared" si="0"/>
        <v>1.0064701653486701</v>
      </c>
      <c r="E9" s="2">
        <f t="shared" si="4"/>
        <v>894214.28571428568</v>
      </c>
      <c r="F9" s="2">
        <f t="shared" si="1"/>
        <v>37.347556857025808</v>
      </c>
      <c r="G9" s="2">
        <f t="shared" si="5"/>
        <v>505.849060373795</v>
      </c>
      <c r="H9" s="2">
        <f t="shared" si="6"/>
        <v>411.02224972708234</v>
      </c>
      <c r="I9" s="2">
        <f t="shared" si="7"/>
        <v>664.01257078199717</v>
      </c>
      <c r="J9" s="6">
        <f t="shared" si="8"/>
        <v>0.72382230133620418</v>
      </c>
      <c r="K9" s="6">
        <f t="shared" si="9"/>
        <v>0.77901670125023925</v>
      </c>
      <c r="L9" s="6">
        <f t="shared" si="10"/>
        <v>0.52533564893736961</v>
      </c>
      <c r="AB9" s="2">
        <f t="shared" si="2"/>
        <v>0.9</v>
      </c>
    </row>
    <row r="10" spans="1:28" x14ac:dyDescent="0.25">
      <c r="A10" s="34"/>
      <c r="C10" s="2">
        <f t="shared" si="3"/>
        <v>1000000</v>
      </c>
      <c r="D10" s="6">
        <f t="shared" si="0"/>
        <v>1.0071942446043165</v>
      </c>
      <c r="E10" s="2">
        <f t="shared" si="4"/>
        <v>992857.14285714296</v>
      </c>
      <c r="F10" s="2">
        <f t="shared" si="1"/>
        <v>37.341608522408571</v>
      </c>
      <c r="G10" s="2">
        <f t="shared" si="5"/>
        <v>455.44657014997802</v>
      </c>
      <c r="H10" s="2">
        <f t="shared" si="6"/>
        <v>370.06824477483013</v>
      </c>
      <c r="I10" s="2">
        <f t="shared" si="7"/>
        <v>597.85076535608562</v>
      </c>
      <c r="J10" s="6">
        <f t="shared" si="8"/>
        <v>0.80334693641551902</v>
      </c>
      <c r="K10" s="6">
        <f t="shared" si="9"/>
        <v>0.86460541380199796</v>
      </c>
      <c r="L10" s="6">
        <f t="shared" si="10"/>
        <v>0.58305302749668908</v>
      </c>
      <c r="AB10" s="2">
        <f t="shared" si="2"/>
        <v>1</v>
      </c>
    </row>
    <row r="11" spans="1:28" x14ac:dyDescent="0.25">
      <c r="A11" s="34"/>
      <c r="C11" s="2">
        <f t="shared" si="3"/>
        <v>1100000</v>
      </c>
      <c r="D11" s="6">
        <f t="shared" si="0"/>
        <v>1.007919366450684</v>
      </c>
      <c r="E11" s="2">
        <f t="shared" si="4"/>
        <v>1091357.1428571427</v>
      </c>
      <c r="F11" s="2">
        <f t="shared" si="1"/>
        <v>37.33786484452424</v>
      </c>
      <c r="G11" s="2">
        <f t="shared" si="5"/>
        <v>414.25734801432992</v>
      </c>
      <c r="H11" s="2">
        <f t="shared" si="6"/>
        <v>336.60038237691936</v>
      </c>
      <c r="I11" s="2">
        <f t="shared" si="7"/>
        <v>543.78293480878335</v>
      </c>
      <c r="J11" s="6">
        <f t="shared" si="8"/>
        <v>0.88258756158675766</v>
      </c>
      <c r="K11" s="6">
        <f t="shared" si="9"/>
        <v>0.94988845953290391</v>
      </c>
      <c r="L11" s="6">
        <f t="shared" si="10"/>
        <v>0.64056427738452582</v>
      </c>
      <c r="AB11" s="2">
        <f t="shared" si="2"/>
        <v>1.1000000000000001</v>
      </c>
    </row>
    <row r="12" spans="1:28" x14ac:dyDescent="0.25">
      <c r="A12" s="34"/>
      <c r="C12" s="2">
        <f t="shared" si="3"/>
        <v>1200000</v>
      </c>
      <c r="D12" s="6">
        <f t="shared" si="0"/>
        <v>1.0086455331412103</v>
      </c>
      <c r="E12" s="2">
        <f t="shared" si="4"/>
        <v>1189714.2857142857</v>
      </c>
      <c r="F12" s="2">
        <f t="shared" si="1"/>
        <v>37.336326486549318</v>
      </c>
      <c r="G12" s="2">
        <f t="shared" si="5"/>
        <v>379.97817438150173</v>
      </c>
      <c r="H12" s="2">
        <f t="shared" si="6"/>
        <v>308.74720606590881</v>
      </c>
      <c r="I12" s="2">
        <f t="shared" si="7"/>
        <v>498.7857133226014</v>
      </c>
      <c r="J12" s="6">
        <f t="shared" si="8"/>
        <v>0.96151616884439295</v>
      </c>
      <c r="K12" s="6">
        <f t="shared" si="9"/>
        <v>1.0348356947128809</v>
      </c>
      <c r="L12" s="6">
        <f t="shared" si="10"/>
        <v>0.69784907095453408</v>
      </c>
      <c r="AB12" s="2">
        <f t="shared" si="2"/>
        <v>1.2</v>
      </c>
    </row>
    <row r="13" spans="1:28" x14ac:dyDescent="0.25">
      <c r="A13" s="35" t="s">
        <v>3</v>
      </c>
      <c r="B13" s="2">
        <v>140000000</v>
      </c>
      <c r="C13" s="2">
        <f t="shared" si="3"/>
        <v>1300000</v>
      </c>
      <c r="D13" s="6">
        <f t="shared" si="0"/>
        <v>1.0093727469358327</v>
      </c>
      <c r="E13" s="2">
        <f t="shared" si="4"/>
        <v>1287928.5714285716</v>
      </c>
      <c r="F13" s="2">
        <f t="shared" si="1"/>
        <v>37.336993721074421</v>
      </c>
      <c r="G13" s="2">
        <f t="shared" si="5"/>
        <v>351.01451287486748</v>
      </c>
      <c r="H13" s="2">
        <f t="shared" si="6"/>
        <v>285.21309234433033</v>
      </c>
      <c r="I13" s="2">
        <f t="shared" si="7"/>
        <v>460.76600182591858</v>
      </c>
      <c r="J13" s="6">
        <f t="shared" si="8"/>
        <v>1.0401049555132293</v>
      </c>
      <c r="K13" s="6">
        <f t="shared" si="9"/>
        <v>1.1194171965994595</v>
      </c>
      <c r="L13" s="6">
        <f t="shared" si="10"/>
        <v>0.75488722958498644</v>
      </c>
      <c r="AB13" s="2">
        <f t="shared" si="2"/>
        <v>1.3</v>
      </c>
    </row>
    <row r="14" spans="1:28" x14ac:dyDescent="0.25">
      <c r="A14" s="35"/>
      <c r="B14" s="2"/>
      <c r="C14" s="2">
        <f t="shared" si="3"/>
        <v>1400000</v>
      </c>
      <c r="D14" s="6">
        <f t="shared" si="0"/>
        <v>1.0101010101010102</v>
      </c>
      <c r="E14" s="2">
        <f t="shared" si="4"/>
        <v>1386000</v>
      </c>
      <c r="F14" s="2">
        <f t="shared" si="1"/>
        <v>37.339866429862873</v>
      </c>
      <c r="G14" s="2">
        <f t="shared" si="5"/>
        <v>326.22740918142034</v>
      </c>
      <c r="H14" s="2">
        <f t="shared" si="6"/>
        <v>265.07259605326146</v>
      </c>
      <c r="I14" s="2">
        <f t="shared" si="7"/>
        <v>428.22872987059753</v>
      </c>
      <c r="J14" s="6">
        <f t="shared" si="8"/>
        <v>1.1183263571754281</v>
      </c>
      <c r="K14" s="6">
        <f t="shared" si="9"/>
        <v>1.2036032988756207</v>
      </c>
      <c r="L14" s="6">
        <f t="shared" si="10"/>
        <v>0.81165874757654832</v>
      </c>
      <c r="AB14" s="2">
        <f t="shared" si="2"/>
        <v>1.4</v>
      </c>
    </row>
    <row r="15" spans="1:28" x14ac:dyDescent="0.25">
      <c r="A15" s="35"/>
      <c r="B15" s="2"/>
      <c r="C15" s="2">
        <f t="shared" si="3"/>
        <v>1500000</v>
      </c>
      <c r="D15" s="6">
        <f t="shared" si="0"/>
        <v>1.0108303249097472</v>
      </c>
      <c r="E15" s="2">
        <f t="shared" si="4"/>
        <v>1483928.5714285716</v>
      </c>
      <c r="F15" s="2">
        <f t="shared" si="1"/>
        <v>37.344944103955363</v>
      </c>
      <c r="G15" s="2">
        <f t="shared" si="5"/>
        <v>304.7816303647129</v>
      </c>
      <c r="H15" s="2">
        <f t="shared" si="6"/>
        <v>247.64705759347083</v>
      </c>
      <c r="I15" s="2">
        <f t="shared" si="7"/>
        <v>400.07751275855776</v>
      </c>
      <c r="J15" s="6">
        <f t="shared" si="8"/>
        <v>1.196153080180085</v>
      </c>
      <c r="K15" s="6">
        <f t="shared" si="9"/>
        <v>1.2873646266383625</v>
      </c>
      <c r="L15" s="6">
        <f t="shared" si="10"/>
        <v>0.86814381574707133</v>
      </c>
      <c r="AB15" s="2">
        <f t="shared" si="2"/>
        <v>1.5</v>
      </c>
    </row>
    <row r="16" spans="1:28" x14ac:dyDescent="0.25">
      <c r="A16" s="35"/>
      <c r="B16" s="2"/>
      <c r="C16" s="2">
        <f t="shared" si="3"/>
        <v>1600000</v>
      </c>
      <c r="D16" s="6">
        <f t="shared" si="0"/>
        <v>1.0115606936416186</v>
      </c>
      <c r="E16" s="2">
        <f t="shared" si="4"/>
        <v>1581714.2857142854</v>
      </c>
      <c r="F16" s="2">
        <f t="shared" si="1"/>
        <v>37.352225844120781</v>
      </c>
      <c r="G16" s="2">
        <f t="shared" si="5"/>
        <v>286.05075193545201</v>
      </c>
      <c r="H16" s="2">
        <f t="shared" si="6"/>
        <v>232.42748243864054</v>
      </c>
      <c r="I16" s="2">
        <f t="shared" si="7"/>
        <v>375.49006224589317</v>
      </c>
      <c r="J16" s="6">
        <f t="shared" si="8"/>
        <v>1.2735581336548587</v>
      </c>
      <c r="K16" s="6">
        <f t="shared" si="9"/>
        <v>1.3706721308513445</v>
      </c>
      <c r="L16" s="6">
        <f t="shared" si="10"/>
        <v>0.92432284466499115</v>
      </c>
      <c r="AB16" s="2">
        <f t="shared" si="2"/>
        <v>1.6</v>
      </c>
    </row>
    <row r="17" spans="1:28" x14ac:dyDescent="0.25">
      <c r="A17" s="35"/>
      <c r="B17" s="2"/>
      <c r="C17" s="2">
        <f t="shared" si="3"/>
        <v>1700000</v>
      </c>
      <c r="D17" s="6">
        <f t="shared" si="0"/>
        <v>1.0122921185827911</v>
      </c>
      <c r="E17" s="2">
        <f t="shared" si="4"/>
        <v>1679357.1428571427</v>
      </c>
      <c r="F17" s="2">
        <f t="shared" si="1"/>
        <v>37.361710361651795</v>
      </c>
      <c r="G17" s="2">
        <f t="shared" si="5"/>
        <v>269.55574360305712</v>
      </c>
      <c r="H17" s="2">
        <f t="shared" si="6"/>
        <v>219.02463964391831</v>
      </c>
      <c r="I17" s="2">
        <f t="shared" si="7"/>
        <v>353.83756993964988</v>
      </c>
      <c r="J17" s="6">
        <f t="shared" si="8"/>
        <v>1.3505148609409126</v>
      </c>
      <c r="K17" s="6">
        <f t="shared" si="9"/>
        <v>1.4534971221768747</v>
      </c>
      <c r="L17" s="6">
        <f t="shared" si="10"/>
        <v>0.98017648746417485</v>
      </c>
      <c r="AB17" s="2">
        <f t="shared" si="2"/>
        <v>1.7</v>
      </c>
    </row>
    <row r="18" spans="1:28" x14ac:dyDescent="0.25">
      <c r="A18" s="35"/>
      <c r="B18" s="2"/>
      <c r="C18" s="2">
        <f t="shared" si="3"/>
        <v>1800000</v>
      </c>
      <c r="D18" s="6">
        <f t="shared" si="0"/>
        <v>1.0130246020260492</v>
      </c>
      <c r="E18" s="2">
        <f t="shared" si="4"/>
        <v>1776857.142857143</v>
      </c>
      <c r="F18" s="2">
        <f t="shared" si="1"/>
        <v>37.373395979504146</v>
      </c>
      <c r="G18" s="2">
        <f t="shared" si="5"/>
        <v>254.92402644337531</v>
      </c>
      <c r="H18" s="2">
        <f t="shared" si="6"/>
        <v>207.13579418496107</v>
      </c>
      <c r="I18" s="2">
        <f t="shared" si="7"/>
        <v>334.63096289569086</v>
      </c>
      <c r="J18" s="6">
        <f t="shared" si="8"/>
        <v>1.4269969703743646</v>
      </c>
      <c r="K18" s="6">
        <f t="shared" si="9"/>
        <v>1.5358113041045642</v>
      </c>
      <c r="L18" s="6">
        <f t="shared" si="10"/>
        <v>1.0356856621844752</v>
      </c>
      <c r="AB18" s="2">
        <f t="shared" si="2"/>
        <v>1.8</v>
      </c>
    </row>
    <row r="19" spans="1:28" x14ac:dyDescent="0.25">
      <c r="A19" s="35"/>
      <c r="B19" s="2"/>
      <c r="C19" s="2">
        <f t="shared" si="3"/>
        <v>1900000</v>
      </c>
      <c r="D19" s="6">
        <f t="shared" si="0"/>
        <v>1.0137581462708183</v>
      </c>
      <c r="E19" s="2">
        <f t="shared" si="4"/>
        <v>1874214.2857142857</v>
      </c>
      <c r="F19" s="2">
        <f t="shared" si="1"/>
        <v>37.387280633776719</v>
      </c>
      <c r="G19" s="2">
        <f t="shared" si="5"/>
        <v>241.8614593818524</v>
      </c>
      <c r="H19" s="2">
        <f t="shared" si="6"/>
        <v>196.52194487411998</v>
      </c>
      <c r="I19" s="2">
        <f t="shared" si="7"/>
        <v>317.48413113302104</v>
      </c>
      <c r="J19" s="6">
        <f t="shared" si="8"/>
        <v>1.5029785653399146</v>
      </c>
      <c r="K19" s="6">
        <f t="shared" si="9"/>
        <v>1.6175868052966746</v>
      </c>
      <c r="L19" s="6">
        <f t="shared" si="10"/>
        <v>1.0908315735840517</v>
      </c>
      <c r="AB19" s="2">
        <f t="shared" si="2"/>
        <v>1.9</v>
      </c>
    </row>
    <row r="20" spans="1:28" x14ac:dyDescent="0.25">
      <c r="A20" s="35" t="s">
        <v>7</v>
      </c>
      <c r="B20" s="2">
        <v>86000</v>
      </c>
      <c r="C20" s="2">
        <f t="shared" si="3"/>
        <v>2000000</v>
      </c>
      <c r="D20" s="6">
        <f t="shared" si="0"/>
        <v>1.0144927536231885</v>
      </c>
      <c r="E20" s="2">
        <f t="shared" si="4"/>
        <v>1971428.5714285714</v>
      </c>
      <c r="F20" s="2">
        <f t="shared" si="1"/>
        <v>37.403361875529811</v>
      </c>
      <c r="G20" s="2">
        <f t="shared" si="5"/>
        <v>230.13272973175887</v>
      </c>
      <c r="H20" s="2">
        <f t="shared" si="6"/>
        <v>186.99189090177515</v>
      </c>
      <c r="I20" s="2">
        <f t="shared" si="7"/>
        <v>302.08818689382304</v>
      </c>
      <c r="J20" s="6">
        <f t="shared" si="8"/>
        <v>1.5784341735249019</v>
      </c>
      <c r="K20" s="6">
        <f t="shared" si="9"/>
        <v>1.6987962110729082</v>
      </c>
      <c r="L20" s="6">
        <f t="shared" si="10"/>
        <v>1.1455957343713719</v>
      </c>
      <c r="AB20" s="2">
        <f t="shared" si="2"/>
        <v>2</v>
      </c>
    </row>
    <row r="21" spans="1:28" x14ac:dyDescent="0.25">
      <c r="A21" s="35" t="s">
        <v>14</v>
      </c>
      <c r="B21" s="2">
        <v>5000</v>
      </c>
      <c r="C21" s="2">
        <f t="shared" si="3"/>
        <v>2100000</v>
      </c>
      <c r="D21" s="6">
        <f t="shared" si="0"/>
        <v>1.015228426395939</v>
      </c>
      <c r="E21" s="2">
        <f t="shared" si="4"/>
        <v>2068500.0000000002</v>
      </c>
      <c r="F21" s="2">
        <f t="shared" si="1"/>
        <v>37.421636872937555</v>
      </c>
      <c r="G21" s="2">
        <f t="shared" si="5"/>
        <v>219.54734643578004</v>
      </c>
      <c r="H21" s="2">
        <f t="shared" si="6"/>
        <v>178.39085079443231</v>
      </c>
      <c r="I21" s="2">
        <f t="shared" si="7"/>
        <v>288.19307840062595</v>
      </c>
      <c r="J21" s="6">
        <f t="shared" si="8"/>
        <v>1.6533387753050317</v>
      </c>
      <c r="K21" s="6">
        <f t="shared" si="9"/>
        <v>1.7794125939606702</v>
      </c>
      <c r="L21" s="6">
        <f t="shared" si="10"/>
        <v>1.1999599858070049</v>
      </c>
      <c r="AB21" s="2">
        <f t="shared" si="2"/>
        <v>2.1</v>
      </c>
    </row>
    <row r="22" spans="1:28" x14ac:dyDescent="0.25">
      <c r="A22" s="34" t="s">
        <v>5</v>
      </c>
      <c r="B22" s="2">
        <v>3.875E-5</v>
      </c>
      <c r="C22" s="2">
        <f t="shared" si="3"/>
        <v>2200000</v>
      </c>
      <c r="D22" s="6">
        <f t="shared" si="0"/>
        <v>1.0159651669085632</v>
      </c>
      <c r="E22" s="2">
        <f t="shared" si="4"/>
        <v>2165428.5714285714</v>
      </c>
      <c r="F22" s="2">
        <f t="shared" si="1"/>
        <v>37.442102413770321</v>
      </c>
      <c r="G22" s="2">
        <f t="shared" si="5"/>
        <v>209.94945333263195</v>
      </c>
      <c r="H22" s="2">
        <f t="shared" si="6"/>
        <v>170.59218529334217</v>
      </c>
      <c r="I22" s="2">
        <f t="shared" si="7"/>
        <v>275.59421804334306</v>
      </c>
      <c r="J22" s="6">
        <f t="shared" si="8"/>
        <v>1.7276678311962477</v>
      </c>
      <c r="K22" s="6">
        <f t="shared" si="9"/>
        <v>1.8594095432402469</v>
      </c>
      <c r="L22" s="6">
        <f t="shared" si="10"/>
        <v>1.2539065176276329</v>
      </c>
      <c r="AB22" s="2">
        <f t="shared" si="2"/>
        <v>2.2000000000000002</v>
      </c>
    </row>
    <row r="23" spans="1:28" x14ac:dyDescent="0.25">
      <c r="A23" s="34" t="s">
        <v>16</v>
      </c>
      <c r="B23">
        <v>869</v>
      </c>
      <c r="C23" s="2">
        <f t="shared" si="3"/>
        <v>2300000</v>
      </c>
      <c r="D23" s="6">
        <f t="shared" si="0"/>
        <v>1.0167029774872911</v>
      </c>
      <c r="E23" s="2">
        <f t="shared" si="4"/>
        <v>2262214.2857142859</v>
      </c>
      <c r="F23" s="2">
        <f t="shared" si="1"/>
        <v>37.464754908201826</v>
      </c>
      <c r="G23" s="2">
        <f t="shared" si="5"/>
        <v>201.21029983238537</v>
      </c>
      <c r="H23" s="2">
        <f t="shared" si="6"/>
        <v>163.49127948217517</v>
      </c>
      <c r="I23" s="2">
        <f t="shared" si="7"/>
        <v>264.12259886534326</v>
      </c>
      <c r="J23" s="6">
        <f t="shared" si="8"/>
        <v>1.8013973083107093</v>
      </c>
      <c r="K23" s="6">
        <f t="shared" si="9"/>
        <v>1.9387611934181748</v>
      </c>
      <c r="L23" s="6">
        <f t="shared" si="10"/>
        <v>1.3074178872472715</v>
      </c>
      <c r="AB23" s="2">
        <f t="shared" si="2"/>
        <v>2.2999999999999998</v>
      </c>
    </row>
    <row r="24" spans="1:28" x14ac:dyDescent="0.25">
      <c r="A24" s="34" t="s">
        <v>15</v>
      </c>
      <c r="B24" s="2">
        <v>8.4950000000000008E-6</v>
      </c>
      <c r="C24" s="2">
        <f t="shared" si="3"/>
        <v>2400000</v>
      </c>
      <c r="D24" s="6">
        <f t="shared" si="0"/>
        <v>1.0174418604651163</v>
      </c>
      <c r="E24" s="2">
        <f t="shared" si="4"/>
        <v>2358857.1428571427</v>
      </c>
      <c r="F24" s="2">
        <f t="shared" si="1"/>
        <v>37.489590391935494</v>
      </c>
      <c r="G24" s="2">
        <f t="shared" si="5"/>
        <v>193.22259392296459</v>
      </c>
      <c r="H24" s="2">
        <f t="shared" si="6"/>
        <v>157.00095438278208</v>
      </c>
      <c r="I24" s="2">
        <f t="shared" si="7"/>
        <v>253.6373819280108</v>
      </c>
      <c r="J24" s="6">
        <f t="shared" si="8"/>
        <v>1.8745037057585348</v>
      </c>
      <c r="K24" s="6">
        <f t="shared" si="9"/>
        <v>2.0174422515659542</v>
      </c>
      <c r="L24" s="6">
        <f t="shared" si="10"/>
        <v>1.3604770381933367</v>
      </c>
      <c r="AB24" s="2">
        <f t="shared" si="2"/>
        <v>2.4</v>
      </c>
    </row>
    <row r="25" spans="1:28" x14ac:dyDescent="0.25">
      <c r="A25" s="14" t="s">
        <v>4</v>
      </c>
      <c r="B25">
        <f>EXP(-$B$21*B24)</f>
        <v>0.95841442558208445</v>
      </c>
      <c r="C25" s="2">
        <f t="shared" si="3"/>
        <v>2500000</v>
      </c>
      <c r="D25" s="6">
        <f t="shared" si="0"/>
        <v>1.0181818181818181</v>
      </c>
      <c r="E25" s="2">
        <f t="shared" si="4"/>
        <v>2455357.1428571432</v>
      </c>
      <c r="F25" s="2">
        <f t="shared" si="1"/>
        <v>37.51660452964358</v>
      </c>
      <c r="G25" s="2">
        <f t="shared" si="5"/>
        <v>185.89621045508599</v>
      </c>
      <c r="H25" s="2">
        <f t="shared" si="6"/>
        <v>151.04797976797192</v>
      </c>
      <c r="I25" s="2">
        <f t="shared" si="7"/>
        <v>244.02026270781104</v>
      </c>
      <c r="J25" s="6">
        <f t="shared" si="8"/>
        <v>1.9469640789409386</v>
      </c>
      <c r="K25" s="6">
        <f t="shared" si="9"/>
        <v>2.0954280234656499</v>
      </c>
      <c r="L25" s="6">
        <f t="shared" si="10"/>
        <v>1.4130673177381243</v>
      </c>
      <c r="AB25" s="2">
        <f t="shared" si="2"/>
        <v>2.5</v>
      </c>
    </row>
    <row r="26" spans="1:28" x14ac:dyDescent="0.25">
      <c r="A26" s="34" t="s">
        <v>9</v>
      </c>
      <c r="B26" s="2">
        <v>4.7689999999999999E-5</v>
      </c>
      <c r="C26" s="2">
        <f t="shared" si="3"/>
        <v>2600000</v>
      </c>
      <c r="D26" s="6">
        <f t="shared" si="0"/>
        <v>1.0189228529839884</v>
      </c>
      <c r="E26" s="2">
        <f t="shared" si="4"/>
        <v>2551714.2857142854</v>
      </c>
      <c r="F26" s="2">
        <f t="shared" si="1"/>
        <v>37.545792618712248</v>
      </c>
      <c r="G26" s="2">
        <f t="shared" si="5"/>
        <v>179.15488982298402</v>
      </c>
      <c r="H26" s="2">
        <f t="shared" si="6"/>
        <v>145.57039170980565</v>
      </c>
      <c r="I26" s="2">
        <f t="shared" si="7"/>
        <v>235.17113755557691</v>
      </c>
      <c r="J26" s="6">
        <f t="shared" si="8"/>
        <v>2.0187560626844916</v>
      </c>
      <c r="K26" s="6">
        <f t="shared" si="9"/>
        <v>2.1726944385082221</v>
      </c>
      <c r="L26" s="6">
        <f t="shared" si="10"/>
        <v>1.4651724936891797</v>
      </c>
      <c r="AB26" s="2">
        <f t="shared" si="2"/>
        <v>2.6</v>
      </c>
    </row>
    <row r="27" spans="1:28" x14ac:dyDescent="0.25">
      <c r="A27" s="34" t="s">
        <v>6</v>
      </c>
      <c r="B27">
        <v>642</v>
      </c>
      <c r="C27" s="2">
        <f t="shared" si="3"/>
        <v>2700000</v>
      </c>
      <c r="D27" s="6">
        <f t="shared" si="0"/>
        <v>1.0196649672250546</v>
      </c>
      <c r="E27" s="2">
        <f t="shared" si="4"/>
        <v>2647928.5714285714</v>
      </c>
      <c r="F27" s="2">
        <f t="shared" si="1"/>
        <v>37.577149593285043</v>
      </c>
      <c r="G27" s="2">
        <f t="shared" si="5"/>
        <v>172.93367027164282</v>
      </c>
      <c r="H27" s="2">
        <f t="shared" si="6"/>
        <v>140.51540622826923</v>
      </c>
      <c r="I27" s="2">
        <f t="shared" si="7"/>
        <v>227.00473316484283</v>
      </c>
      <c r="J27" s="6">
        <f t="shared" si="8"/>
        <v>2.089857893170544</v>
      </c>
      <c r="K27" s="6">
        <f t="shared" si="9"/>
        <v>2.2492180732951677</v>
      </c>
      <c r="L27" s="6">
        <f t="shared" si="10"/>
        <v>1.5167767703052373</v>
      </c>
      <c r="AB27" s="2">
        <f t="shared" si="2"/>
        <v>2.7</v>
      </c>
    </row>
    <row r="28" spans="1:28" x14ac:dyDescent="0.25">
      <c r="A28" s="34" t="s">
        <v>15</v>
      </c>
      <c r="B28" s="2">
        <v>1.417E-5</v>
      </c>
      <c r="C28" s="2">
        <f t="shared" si="3"/>
        <v>2800000</v>
      </c>
      <c r="D28" s="6">
        <f t="shared" si="0"/>
        <v>1.0204081632653061</v>
      </c>
      <c r="E28" s="2">
        <f t="shared" si="4"/>
        <v>2744000</v>
      </c>
      <c r="F28" s="2">
        <f t="shared" si="1"/>
        <v>37.610670028596942</v>
      </c>
      <c r="G28" s="2">
        <f t="shared" si="5"/>
        <v>167.17687042391094</v>
      </c>
      <c r="H28" s="2">
        <f t="shared" si="6"/>
        <v>135.83778001523481</v>
      </c>
      <c r="I28" s="2">
        <f t="shared" si="7"/>
        <v>219.44795829696983</v>
      </c>
      <c r="J28" s="6">
        <f t="shared" si="8"/>
        <v>2.1602484286182397</v>
      </c>
      <c r="K28" s="6">
        <f t="shared" si="9"/>
        <v>2.3249761738986918</v>
      </c>
      <c r="L28" s="6">
        <f t="shared" si="10"/>
        <v>1.5678648033075362</v>
      </c>
      <c r="AB28" s="2">
        <f t="shared" si="2"/>
        <v>2.8</v>
      </c>
    </row>
    <row r="29" spans="1:28" x14ac:dyDescent="0.25">
      <c r="A29" s="14" t="s">
        <v>4</v>
      </c>
      <c r="B29">
        <f>EXP(-$B$21*B28)</f>
        <v>0.93160162189088147</v>
      </c>
      <c r="C29" s="2">
        <f t="shared" si="3"/>
        <v>2900000</v>
      </c>
      <c r="D29" s="6">
        <f t="shared" si="0"/>
        <v>1.0211524434719184</v>
      </c>
      <c r="E29" s="2">
        <f t="shared" si="4"/>
        <v>2839928.5714285714</v>
      </c>
      <c r="F29" s="2">
        <f t="shared" si="1"/>
        <v>37.64634814559016</v>
      </c>
      <c r="G29" s="2">
        <f t="shared" si="5"/>
        <v>161.83648921579888</v>
      </c>
      <c r="H29" s="2">
        <f t="shared" si="6"/>
        <v>131.49851031898106</v>
      </c>
      <c r="I29" s="2">
        <f t="shared" si="7"/>
        <v>212.43780342521029</v>
      </c>
      <c r="J29" s="6">
        <f t="shared" si="8"/>
        <v>2.2299071686841954</v>
      </c>
      <c r="K29" s="6">
        <f t="shared" si="9"/>
        <v>2.3999466767406918</v>
      </c>
      <c r="L29" s="6">
        <f t="shared" si="10"/>
        <v>1.6184217139597143</v>
      </c>
      <c r="AB29" s="2">
        <f t="shared" si="2"/>
        <v>2.9</v>
      </c>
    </row>
    <row r="30" spans="1:28" x14ac:dyDescent="0.25">
      <c r="A30" s="34" t="s">
        <v>8</v>
      </c>
      <c r="B30" s="2">
        <v>2.9519999999999999E-5</v>
      </c>
      <c r="C30" s="2">
        <f t="shared" si="3"/>
        <v>3000000</v>
      </c>
      <c r="D30" s="6">
        <f t="shared" si="0"/>
        <v>1.0218978102189782</v>
      </c>
      <c r="E30" s="2">
        <f t="shared" si="4"/>
        <v>2935714.2857142854</v>
      </c>
      <c r="F30" s="2">
        <f t="shared" si="1"/>
        <v>37.684177815803032</v>
      </c>
      <c r="G30" s="2">
        <f t="shared" si="5"/>
        <v>156.87092584472097</v>
      </c>
      <c r="H30" s="2">
        <f t="shared" si="6"/>
        <v>127.46379485181247</v>
      </c>
      <c r="I30" s="2">
        <f t="shared" si="7"/>
        <v>205.919660449964</v>
      </c>
      <c r="J30" s="6">
        <f t="shared" si="8"/>
        <v>2.2988142725464238</v>
      </c>
      <c r="K30" s="6">
        <f t="shared" si="9"/>
        <v>2.4741082280556568</v>
      </c>
      <c r="L30" s="6">
        <f t="shared" si="10"/>
        <v>1.6684331021927565</v>
      </c>
      <c r="AB30" s="2">
        <f t="shared" si="2"/>
        <v>3</v>
      </c>
    </row>
    <row r="31" spans="1:28" x14ac:dyDescent="0.25">
      <c r="A31" s="34" t="s">
        <v>16</v>
      </c>
      <c r="B31">
        <v>1203</v>
      </c>
      <c r="C31" s="2">
        <f t="shared" si="3"/>
        <v>3100000</v>
      </c>
      <c r="D31" s="6">
        <f t="shared" si="0"/>
        <v>1.0226442658875092</v>
      </c>
      <c r="E31" s="2">
        <f t="shared" si="4"/>
        <v>3031357.1428571427</v>
      </c>
      <c r="F31" s="2">
        <f t="shared" si="1"/>
        <v>37.724152566522221</v>
      </c>
      <c r="G31" s="2">
        <f t="shared" si="5"/>
        <v>152.24394746969082</v>
      </c>
      <c r="H31" s="2">
        <f t="shared" si="6"/>
        <v>123.70419300588215</v>
      </c>
      <c r="I31" s="2">
        <f t="shared" si="7"/>
        <v>199.84596763043766</v>
      </c>
      <c r="J31" s="6">
        <f t="shared" si="8"/>
        <v>2.3669505756449225</v>
      </c>
      <c r="K31" s="6">
        <f t="shared" si="9"/>
        <v>2.5474402019077913</v>
      </c>
      <c r="L31" s="6">
        <f t="shared" si="10"/>
        <v>1.7178850587549748</v>
      </c>
      <c r="AB31" s="2">
        <f t="shared" si="2"/>
        <v>3.1</v>
      </c>
    </row>
    <row r="32" spans="1:28" x14ac:dyDescent="0.25">
      <c r="A32" s="34" t="s">
        <v>15</v>
      </c>
      <c r="B32" s="2">
        <v>4.6720000000000003E-6</v>
      </c>
      <c r="C32" s="2">
        <f t="shared" si="3"/>
        <v>3200000</v>
      </c>
      <c r="D32" s="6">
        <f t="shared" si="0"/>
        <v>1.0233918128654971</v>
      </c>
      <c r="E32" s="2">
        <f t="shared" si="4"/>
        <v>3126857.1428571427</v>
      </c>
      <c r="F32" s="2">
        <f t="shared" si="1"/>
        <v>37.766265586188567</v>
      </c>
      <c r="G32" s="2">
        <f t="shared" si="5"/>
        <v>147.9238504677331</v>
      </c>
      <c r="H32" s="2">
        <f t="shared" si="6"/>
        <v>120.19394434104967</v>
      </c>
      <c r="I32" s="2">
        <f t="shared" si="7"/>
        <v>194.17510859162124</v>
      </c>
      <c r="J32" s="6">
        <f t="shared" si="8"/>
        <v>2.434297605055995</v>
      </c>
      <c r="K32" s="6">
        <f t="shared" si="9"/>
        <v>2.6199227167376944</v>
      </c>
      <c r="L32" s="6">
        <f t="shared" si="10"/>
        <v>1.7667641763703856</v>
      </c>
      <c r="AB32" s="2">
        <f t="shared" si="2"/>
        <v>3.2</v>
      </c>
    </row>
    <row r="33" spans="1:28" x14ac:dyDescent="0.25">
      <c r="A33" s="14" t="s">
        <v>4</v>
      </c>
      <c r="B33">
        <f>EXP(-$B$21*B32)</f>
        <v>0.97691073259812911</v>
      </c>
      <c r="C33" s="2">
        <f t="shared" si="3"/>
        <v>3300000</v>
      </c>
      <c r="D33" s="6">
        <f t="shared" si="0"/>
        <v>1.0241404535479151</v>
      </c>
      <c r="E33" s="2">
        <f t="shared" si="4"/>
        <v>3222214.2857142859</v>
      </c>
      <c r="F33" s="2">
        <f t="shared" si="1"/>
        <v>37.810509730046192</v>
      </c>
      <c r="G33" s="2">
        <f t="shared" si="5"/>
        <v>143.88277418913017</v>
      </c>
      <c r="H33" s="2">
        <f t="shared" si="6"/>
        <v>116.91041098403848</v>
      </c>
      <c r="I33" s="2">
        <f t="shared" si="7"/>
        <v>188.87051151181552</v>
      </c>
      <c r="J33" s="6">
        <f t="shared" si="8"/>
        <v>2.5008375934822036</v>
      </c>
      <c r="K33" s="6">
        <f t="shared" si="9"/>
        <v>2.6915366504191023</v>
      </c>
      <c r="L33" s="6">
        <f t="shared" si="10"/>
        <v>1.8150575598923326</v>
      </c>
      <c r="AB33" s="2">
        <f t="shared" si="2"/>
        <v>3.3</v>
      </c>
    </row>
    <row r="34" spans="1:28" x14ac:dyDescent="0.25">
      <c r="A34" s="12"/>
      <c r="C34" s="2">
        <f t="shared" si="3"/>
        <v>3400000</v>
      </c>
      <c r="D34" s="6">
        <f t="shared" ref="D34:D65" si="11">$B$13/($B$13-C34)</f>
        <v>1.0248901903367496</v>
      </c>
      <c r="E34" s="2">
        <f t="shared" si="4"/>
        <v>3317428.5714285718</v>
      </c>
      <c r="F34" s="2">
        <f t="shared" ref="F34:F65" si="12">SQRT(POWER((D34-1)/D34*$B$4,2)+POWER($B$3/D34,2))</f>
        <v>37.856877526024356</v>
      </c>
      <c r="G34" s="2">
        <f t="shared" si="5"/>
        <v>140.09613581468696</v>
      </c>
      <c r="H34" s="2">
        <f t="shared" si="6"/>
        <v>113.83361842774417</v>
      </c>
      <c r="I34" s="2">
        <f t="shared" si="7"/>
        <v>183.89990727707047</v>
      </c>
      <c r="J34" s="6">
        <f t="shared" si="8"/>
        <v>2.5665534918445378</v>
      </c>
      <c r="K34" s="6">
        <f t="shared" si="9"/>
        <v>2.7622636538112553</v>
      </c>
      <c r="L34" s="6">
        <f t="shared" si="10"/>
        <v>1.8627528354426277</v>
      </c>
      <c r="AB34" s="2">
        <f t="shared" ref="AB34:AB65" si="13">C34/1000000</f>
        <v>3.4</v>
      </c>
    </row>
    <row r="35" spans="1:28" x14ac:dyDescent="0.25">
      <c r="A35" s="35"/>
      <c r="B35" s="2"/>
      <c r="C35" s="2">
        <f t="shared" si="3"/>
        <v>3500000</v>
      </c>
      <c r="D35" s="6">
        <f t="shared" si="11"/>
        <v>1.0256410256410255</v>
      </c>
      <c r="E35" s="2">
        <f t="shared" si="4"/>
        <v>3412500.0000000005</v>
      </c>
      <c r="F35" s="2">
        <f t="shared" si="12"/>
        <v>37.905361180840885</v>
      </c>
      <c r="G35" s="2">
        <f t="shared" si="5"/>
        <v>136.54216209460765</v>
      </c>
      <c r="H35" s="2">
        <f t="shared" si="6"/>
        <v>110.94587505066151</v>
      </c>
      <c r="I35" s="2">
        <f t="shared" si="7"/>
        <v>179.23471480914796</v>
      </c>
      <c r="J35" s="6">
        <f t="shared" si="8"/>
        <v>2.6314289804681867</v>
      </c>
      <c r="K35" s="6">
        <f t="shared" si="9"/>
        <v>2.8320861627976379</v>
      </c>
      <c r="L35" s="6">
        <f t="shared" si="10"/>
        <v>1.9098381585299622</v>
      </c>
      <c r="AB35" s="2">
        <f t="shared" si="13"/>
        <v>3.5</v>
      </c>
    </row>
    <row r="36" spans="1:28" x14ac:dyDescent="0.25">
      <c r="A36" s="35"/>
      <c r="B36" s="2"/>
      <c r="C36" s="2">
        <f t="shared" si="3"/>
        <v>3600000</v>
      </c>
      <c r="D36" s="6">
        <f t="shared" si="11"/>
        <v>1.0263929618768328</v>
      </c>
      <c r="E36" s="2">
        <f t="shared" si="4"/>
        <v>3507428.5714285714</v>
      </c>
      <c r="F36" s="2">
        <f t="shared" si="12"/>
        <v>37.955952586316336</v>
      </c>
      <c r="G36" s="2">
        <f t="shared" si="5"/>
        <v>133.20149913089659</v>
      </c>
      <c r="H36" s="2">
        <f t="shared" si="6"/>
        <v>108.23145504974299</v>
      </c>
      <c r="I36" s="2">
        <f t="shared" si="7"/>
        <v>174.8495288388294</v>
      </c>
      <c r="J36" s="6">
        <f t="shared" si="8"/>
        <v>2.6954484788578386</v>
      </c>
      <c r="K36" s="6">
        <f t="shared" si="9"/>
        <v>2.9009874088066883</v>
      </c>
      <c r="L36" s="6">
        <f t="shared" si="10"/>
        <v>1.9563022211446226</v>
      </c>
      <c r="AB36" s="2">
        <f t="shared" si="13"/>
        <v>3.6</v>
      </c>
    </row>
    <row r="37" spans="1:28" x14ac:dyDescent="0.25">
      <c r="A37" s="35"/>
      <c r="B37" s="2"/>
      <c r="C37" s="2">
        <f t="shared" si="3"/>
        <v>3700000</v>
      </c>
      <c r="D37" s="6">
        <f t="shared" si="11"/>
        <v>1.0271460014673515</v>
      </c>
      <c r="E37" s="2">
        <f t="shared" si="4"/>
        <v>3602214.2857142854</v>
      </c>
      <c r="F37" s="2">
        <f t="shared" si="12"/>
        <v>38.008643325886943</v>
      </c>
      <c r="G37" s="2">
        <f t="shared" si="5"/>
        <v>130.05688543828808</v>
      </c>
      <c r="H37" s="2">
        <f t="shared" si="6"/>
        <v>105.6763327895505</v>
      </c>
      <c r="I37" s="2">
        <f t="shared" si="7"/>
        <v>170.72169074301027</v>
      </c>
      <c r="J37" s="6">
        <f t="shared" si="8"/>
        <v>2.7585971540631813</v>
      </c>
      <c r="K37" s="6">
        <f t="shared" si="9"/>
        <v>2.9689514278151861</v>
      </c>
      <c r="L37" s="6">
        <f t="shared" si="10"/>
        <v>2.002134257829999</v>
      </c>
      <c r="AB37" s="2">
        <f t="shared" si="13"/>
        <v>3.7</v>
      </c>
    </row>
    <row r="38" spans="1:28" x14ac:dyDescent="0.25">
      <c r="A38" s="12"/>
      <c r="C38" s="2">
        <f t="shared" si="3"/>
        <v>3800000</v>
      </c>
      <c r="D38" s="6">
        <f t="shared" si="11"/>
        <v>1.0279001468428781</v>
      </c>
      <c r="E38" s="2">
        <f t="shared" si="4"/>
        <v>3696857.1428571427</v>
      </c>
      <c r="F38" s="2">
        <f t="shared" si="12"/>
        <v>38.063424681305115</v>
      </c>
      <c r="G38" s="2">
        <f t="shared" si="5"/>
        <v>127.09287662713805</v>
      </c>
      <c r="H38" s="2">
        <f t="shared" si="6"/>
        <v>103.26795909628014</v>
      </c>
      <c r="I38" s="2">
        <f t="shared" si="7"/>
        <v>166.83092714436313</v>
      </c>
      <c r="J38" s="6">
        <f t="shared" si="8"/>
        <v>2.8208609276395418</v>
      </c>
      <c r="K38" s="6">
        <f t="shared" si="9"/>
        <v>3.0359630678396878</v>
      </c>
      <c r="L38" s="6">
        <f t="shared" si="10"/>
        <v>2.0473240507344781</v>
      </c>
      <c r="AB38" s="2">
        <f t="shared" si="13"/>
        <v>3.8</v>
      </c>
    </row>
    <row r="39" spans="1:28" x14ac:dyDescent="0.25">
      <c r="A39" s="34"/>
      <c r="C39" s="2">
        <f t="shared" si="3"/>
        <v>3900000</v>
      </c>
      <c r="D39" s="6">
        <f t="shared" si="11"/>
        <v>1.0286554004408524</v>
      </c>
      <c r="E39" s="2">
        <f t="shared" si="4"/>
        <v>3791357.1428571427</v>
      </c>
      <c r="F39" s="2">
        <f t="shared" si="12"/>
        <v>38.120287639515368</v>
      </c>
      <c r="G39" s="2">
        <f t="shared" si="5"/>
        <v>124.29561244279488</v>
      </c>
      <c r="H39" s="2">
        <f t="shared" si="6"/>
        <v>100.99507196809188</v>
      </c>
      <c r="I39" s="2">
        <f t="shared" si="7"/>
        <v>163.15904411105359</v>
      </c>
      <c r="J39" s="6">
        <f t="shared" si="8"/>
        <v>2.8822264812131513</v>
      </c>
      <c r="K39" s="6">
        <f t="shared" si="9"/>
        <v>3.1020079949261552</v>
      </c>
      <c r="L39" s="6">
        <f t="shared" si="10"/>
        <v>2.0918619336506046</v>
      </c>
      <c r="AB39" s="2">
        <f t="shared" si="13"/>
        <v>3.9</v>
      </c>
    </row>
    <row r="40" spans="1:28" x14ac:dyDescent="0.25">
      <c r="A40" s="34"/>
      <c r="C40" s="2">
        <f t="shared" si="3"/>
        <v>4000000</v>
      </c>
      <c r="D40" s="6">
        <f t="shared" si="11"/>
        <v>1.0294117647058822</v>
      </c>
      <c r="E40" s="2">
        <f t="shared" si="4"/>
        <v>3885714.2857142859</v>
      </c>
      <c r="F40" s="2">
        <f t="shared" si="12"/>
        <v>38.179222899693613</v>
      </c>
      <c r="G40" s="2">
        <f t="shared" si="5"/>
        <v>121.65261874906527</v>
      </c>
      <c r="H40" s="2">
        <f t="shared" si="6"/>
        <v>98.847535678890324</v>
      </c>
      <c r="I40" s="2">
        <f t="shared" si="7"/>
        <v>159.68966722649998</v>
      </c>
      <c r="J40" s="6">
        <f t="shared" si="8"/>
        <v>2.94268126066464</v>
      </c>
      <c r="K40" s="6">
        <f t="shared" si="9"/>
        <v>3.1670726976524572</v>
      </c>
      <c r="L40" s="6">
        <f t="shared" si="10"/>
        <v>2.1357387950513718</v>
      </c>
      <c r="AB40" s="2">
        <f t="shared" si="13"/>
        <v>4</v>
      </c>
    </row>
    <row r="41" spans="1:28" x14ac:dyDescent="0.25">
      <c r="A41" s="34"/>
      <c r="B41" s="5"/>
      <c r="C41" s="2">
        <f t="shared" si="3"/>
        <v>4100000</v>
      </c>
      <c r="D41" s="6">
        <f t="shared" si="11"/>
        <v>1.0301692420897719</v>
      </c>
      <c r="E41" s="2">
        <f t="shared" si="4"/>
        <v>3979928.5714285714</v>
      </c>
      <c r="F41" s="2">
        <f t="shared" si="12"/>
        <v>38.240220880438102</v>
      </c>
      <c r="G41" s="2">
        <f t="shared" si="5"/>
        <v>119.15263848971261</v>
      </c>
      <c r="H41" s="2">
        <f t="shared" si="6"/>
        <v>96.81620342789607</v>
      </c>
      <c r="I41" s="2">
        <f t="shared" si="7"/>
        <v>156.4080196977088</v>
      </c>
      <c r="J41" s="6">
        <f t="shared" si="8"/>
        <v>3.0022134789483732</v>
      </c>
      <c r="K41" s="6">
        <f t="shared" si="9"/>
        <v>3.2311444901627051</v>
      </c>
      <c r="L41" s="6">
        <f t="shared" si="10"/>
        <v>2.178946080136444</v>
      </c>
      <c r="AB41" s="2">
        <f t="shared" si="13"/>
        <v>4.0999999999999996</v>
      </c>
    </row>
    <row r="42" spans="1:28" x14ac:dyDescent="0.25">
      <c r="A42" s="34"/>
      <c r="C42" s="2">
        <f t="shared" si="3"/>
        <v>4200000</v>
      </c>
      <c r="D42" s="6">
        <f t="shared" si="11"/>
        <v>1.0309278350515463</v>
      </c>
      <c r="E42" s="2">
        <f t="shared" si="4"/>
        <v>4074000.0000000005</v>
      </c>
      <c r="F42" s="2">
        <f t="shared" si="12"/>
        <v>38.303271727099236</v>
      </c>
      <c r="G42" s="2">
        <f t="shared" si="5"/>
        <v>116.78548679831216</v>
      </c>
      <c r="H42" s="2">
        <f t="shared" si="6"/>
        <v>94.892799610706575</v>
      </c>
      <c r="I42" s="2">
        <f t="shared" si="7"/>
        <v>153.30073216241857</v>
      </c>
      <c r="J42" s="6">
        <f t="shared" si="8"/>
        <v>3.0608121175692857</v>
      </c>
      <c r="K42" s="6">
        <f t="shared" si="9"/>
        <v>3.2942115137566836</v>
      </c>
      <c r="L42" s="6">
        <f t="shared" si="10"/>
        <v>2.221475791904008</v>
      </c>
      <c r="AB42" s="2">
        <f t="shared" si="13"/>
        <v>4.2</v>
      </c>
    </row>
    <row r="43" spans="1:28" x14ac:dyDescent="0.25">
      <c r="A43" s="12"/>
      <c r="C43" s="2">
        <f t="shared" si="3"/>
        <v>4300000</v>
      </c>
      <c r="D43" s="6">
        <f t="shared" si="11"/>
        <v>1.0316875460574797</v>
      </c>
      <c r="E43" s="2">
        <f t="shared" si="4"/>
        <v>4167928.5714285714</v>
      </c>
      <c r="F43" s="2">
        <f t="shared" si="12"/>
        <v>38.36836531923673</v>
      </c>
      <c r="G43" s="2">
        <f t="shared" si="5"/>
        <v>114.54192632533922</v>
      </c>
      <c r="H43" s="2">
        <f t="shared" si="6"/>
        <v>93.069818517653474</v>
      </c>
      <c r="I43" s="2">
        <f t="shared" si="7"/>
        <v>150.35567903478639</v>
      </c>
      <c r="J43" s="6">
        <f t="shared" si="8"/>
        <v>3.1184669267423168</v>
      </c>
      <c r="K43" s="6">
        <f t="shared" si="9"/>
        <v>3.3562627370614564</v>
      </c>
      <c r="L43" s="6">
        <f t="shared" si="10"/>
        <v>2.2633204912664917</v>
      </c>
      <c r="AB43" s="2">
        <f t="shared" si="13"/>
        <v>4.3</v>
      </c>
    </row>
    <row r="44" spans="1:28" x14ac:dyDescent="0.25">
      <c r="A44" s="12"/>
      <c r="C44" s="2">
        <f t="shared" si="3"/>
        <v>4400000</v>
      </c>
      <c r="D44" s="6">
        <f t="shared" si="11"/>
        <v>1.0324483775811208</v>
      </c>
      <c r="E44" s="2">
        <f t="shared" si="4"/>
        <v>4261714.2857142864</v>
      </c>
      <c r="F44" s="2">
        <f t="shared" si="12"/>
        <v>38.435491278191279</v>
      </c>
      <c r="G44" s="2">
        <f t="shared" si="5"/>
        <v>112.41355956610849</v>
      </c>
      <c r="H44" s="2">
        <f t="shared" si="6"/>
        <v>91.340436846020211</v>
      </c>
      <c r="I44" s="2">
        <f t="shared" si="7"/>
        <v>147.5618371675713</v>
      </c>
      <c r="J44" s="6">
        <f t="shared" si="8"/>
        <v>3.1751684242632998</v>
      </c>
      <c r="K44" s="6">
        <f t="shared" si="9"/>
        <v>3.4172879548161492</v>
      </c>
      <c r="L44" s="6">
        <f t="shared" si="10"/>
        <v>2.3044732962310772</v>
      </c>
      <c r="AB44" s="2">
        <f t="shared" si="13"/>
        <v>4.4000000000000004</v>
      </c>
    </row>
    <row r="45" spans="1:28" x14ac:dyDescent="0.25">
      <c r="A45" s="12"/>
      <c r="C45" s="2">
        <f t="shared" si="3"/>
        <v>4500000</v>
      </c>
      <c r="D45" s="6">
        <f t="shared" si="11"/>
        <v>1.033210332103321</v>
      </c>
      <c r="E45" s="2">
        <f t="shared" si="4"/>
        <v>4355357.1428571427</v>
      </c>
      <c r="F45" s="2">
        <f t="shared" si="12"/>
        <v>38.504638974759004</v>
      </c>
      <c r="G45" s="2">
        <f t="shared" si="5"/>
        <v>110.39273554499101</v>
      </c>
      <c r="H45" s="2">
        <f t="shared" si="6"/>
        <v>89.698437877299256</v>
      </c>
      <c r="I45" s="2">
        <f t="shared" si="7"/>
        <v>144.90916335936319</v>
      </c>
      <c r="J45" s="6">
        <f t="shared" si="8"/>
        <v>3.230907893123196</v>
      </c>
      <c r="K45" s="6">
        <f t="shared" si="9"/>
        <v>3.4772777853042651</v>
      </c>
      <c r="L45" s="6">
        <f t="shared" si="10"/>
        <v>2.3449278801681599</v>
      </c>
      <c r="AB45" s="2">
        <f t="shared" si="13"/>
        <v>4.5</v>
      </c>
    </row>
    <row r="46" spans="1:28" x14ac:dyDescent="0.25">
      <c r="A46" s="35"/>
      <c r="C46" s="2">
        <f t="shared" si="3"/>
        <v>4600000</v>
      </c>
      <c r="D46" s="6">
        <f t="shared" si="11"/>
        <v>1.0339734121122599</v>
      </c>
      <c r="E46" s="2">
        <f t="shared" si="4"/>
        <v>4448857.1428571427</v>
      </c>
      <c r="F46" s="2">
        <f t="shared" si="12"/>
        <v>38.575797536956308</v>
      </c>
      <c r="G46" s="2">
        <f t="shared" si="5"/>
        <v>108.47246867125507</v>
      </c>
      <c r="H46" s="2">
        <f t="shared" si="6"/>
        <v>88.138145544372705</v>
      </c>
      <c r="I46" s="2">
        <f t="shared" si="7"/>
        <v>142.38848783913056</v>
      </c>
      <c r="J46" s="6">
        <f t="shared" si="8"/>
        <v>3.2856773779008064</v>
      </c>
      <c r="K46" s="6">
        <f t="shared" si="9"/>
        <v>3.5362236664713218</v>
      </c>
      <c r="L46" s="6">
        <f t="shared" si="10"/>
        <v>2.3846784691932519</v>
      </c>
      <c r="AB46" s="2">
        <f t="shared" si="13"/>
        <v>4.5999999999999996</v>
      </c>
    </row>
    <row r="47" spans="1:28" x14ac:dyDescent="0.25">
      <c r="A47" s="35"/>
      <c r="B47" s="2"/>
      <c r="C47" s="2">
        <f t="shared" si="3"/>
        <v>4700000</v>
      </c>
      <c r="D47" s="6">
        <f t="shared" si="11"/>
        <v>1.0347376201034737</v>
      </c>
      <c r="E47" s="2">
        <f t="shared" si="4"/>
        <v>4542214.2857142864</v>
      </c>
      <c r="F47" s="2">
        <f t="shared" si="12"/>
        <v>38.648955857863228</v>
      </c>
      <c r="G47" s="2">
        <f t="shared" si="5"/>
        <v>106.64636795373825</v>
      </c>
      <c r="H47" s="2">
        <f t="shared" si="6"/>
        <v>86.654366915650186</v>
      </c>
      <c r="I47" s="2">
        <f t="shared" si="7"/>
        <v>139.99142134848771</v>
      </c>
      <c r="J47" s="6">
        <f t="shared" si="8"/>
        <v>3.3394696799717583</v>
      </c>
      <c r="K47" s="6">
        <f t="shared" si="9"/>
        <v>3.5941178507685043</v>
      </c>
      <c r="L47" s="6">
        <f t="shared" si="10"/>
        <v>2.4237198386897578</v>
      </c>
      <c r="AB47" s="2">
        <f t="shared" si="13"/>
        <v>4.7</v>
      </c>
    </row>
    <row r="48" spans="1:28" x14ac:dyDescent="0.25">
      <c r="A48" s="35"/>
      <c r="B48" s="2"/>
      <c r="C48" s="2">
        <f t="shared" si="3"/>
        <v>4800000</v>
      </c>
      <c r="D48" s="6">
        <f t="shared" si="11"/>
        <v>1.0355029585798816</v>
      </c>
      <c r="E48" s="2">
        <f t="shared" si="4"/>
        <v>4635428.5714285718</v>
      </c>
      <c r="F48" s="2">
        <f t="shared" si="12"/>
        <v>38.72410260353336</v>
      </c>
      <c r="G48" s="2">
        <f t="shared" si="5"/>
        <v>104.90857506368634</v>
      </c>
      <c r="H48" s="2">
        <f t="shared" si="6"/>
        <v>85.242341868690403</v>
      </c>
      <c r="I48" s="2">
        <f t="shared" si="7"/>
        <v>137.71027383868042</v>
      </c>
      <c r="J48" s="6">
        <f t="shared" si="8"/>
        <v>3.3922783515742405</v>
      </c>
      <c r="K48" s="6">
        <f t="shared" si="9"/>
        <v>3.6509533987658918</v>
      </c>
      <c r="L48" s="6">
        <f t="shared" si="10"/>
        <v>2.4620473090020116</v>
      </c>
      <c r="AB48" s="2">
        <f t="shared" si="13"/>
        <v>4.8</v>
      </c>
    </row>
    <row r="49" spans="1:28" x14ac:dyDescent="0.25">
      <c r="A49" s="12"/>
      <c r="C49" s="2">
        <f t="shared" si="3"/>
        <v>4900000</v>
      </c>
      <c r="D49" s="6">
        <f t="shared" si="11"/>
        <v>1.0362694300518134</v>
      </c>
      <c r="E49" s="2">
        <f t="shared" si="4"/>
        <v>4728500</v>
      </c>
      <c r="F49" s="2">
        <f t="shared" si="12"/>
        <v>38.801226220958519</v>
      </c>
      <c r="G49" s="2">
        <f t="shared" si="5"/>
        <v>103.25370998173535</v>
      </c>
      <c r="H49" s="2">
        <f t="shared" si="6"/>
        <v>83.897698926237055</v>
      </c>
      <c r="I49" s="2">
        <f t="shared" si="7"/>
        <v>135.53798312304355</v>
      </c>
      <c r="J49" s="6">
        <f t="shared" si="8"/>
        <v>3.444097688774316</v>
      </c>
      <c r="K49" s="6">
        <f t="shared" si="9"/>
        <v>3.7067241715813388</v>
      </c>
      <c r="L49" s="6">
        <f t="shared" si="10"/>
        <v>2.4996567403296335</v>
      </c>
      <c r="AB49" s="2">
        <f t="shared" si="13"/>
        <v>4.9000000000000004</v>
      </c>
    </row>
    <row r="50" spans="1:28" x14ac:dyDescent="0.25">
      <c r="A50" s="34" t="s">
        <v>53</v>
      </c>
      <c r="B50" s="2">
        <v>2.6220110352374099E-5</v>
      </c>
      <c r="C50" s="2">
        <f t="shared" si="3"/>
        <v>5000000</v>
      </c>
      <c r="D50" s="6">
        <f t="shared" si="11"/>
        <v>1.037037037037037</v>
      </c>
      <c r="E50" s="2">
        <f t="shared" si="4"/>
        <v>4821428.5714285718</v>
      </c>
      <c r="F50" s="2">
        <f t="shared" si="12"/>
        <v>38.880314946076787</v>
      </c>
      <c r="G50" s="2">
        <f t="shared" si="5"/>
        <v>101.67682316725794</v>
      </c>
      <c r="H50" s="2">
        <f t="shared" si="6"/>
        <v>82.616416391932162</v>
      </c>
      <c r="I50" s="2">
        <f t="shared" si="7"/>
        <v>133.46805209116687</v>
      </c>
      <c r="J50" s="6">
        <f t="shared" si="8"/>
        <v>3.4949227233755953</v>
      </c>
      <c r="K50" s="6">
        <f t="shared" si="9"/>
        <v>3.7614248221732423</v>
      </c>
      <c r="L50" s="6">
        <f t="shared" si="10"/>
        <v>2.5365445268557436</v>
      </c>
      <c r="AB50" s="2">
        <f t="shared" si="13"/>
        <v>5</v>
      </c>
    </row>
    <row r="51" spans="1:28" x14ac:dyDescent="0.25">
      <c r="A51" s="14" t="s">
        <v>17</v>
      </c>
      <c r="B51">
        <f>EXP(-$B$20*B50/2)</f>
        <v>0.32385326708041368</v>
      </c>
      <c r="C51" s="2">
        <f t="shared" si="3"/>
        <v>5100000</v>
      </c>
      <c r="D51" s="6">
        <f t="shared" si="11"/>
        <v>1.0378057820607858</v>
      </c>
      <c r="E51" s="2">
        <f t="shared" si="4"/>
        <v>4914214.2857142854</v>
      </c>
      <c r="F51" s="2">
        <f t="shared" si="12"/>
        <v>38.961356811812223</v>
      </c>
      <c r="G51" s="2">
        <f t="shared" si="5"/>
        <v>100.17335335484555</v>
      </c>
      <c r="H51" s="2">
        <f t="shared" si="6"/>
        <v>81.394788058298701</v>
      </c>
      <c r="I51" s="2">
        <f t="shared" si="7"/>
        <v>131.4944933096296</v>
      </c>
      <c r="J51" s="6">
        <f t="shared" si="8"/>
        <v>3.5447492138201402</v>
      </c>
      <c r="K51" s="6">
        <f t="shared" si="9"/>
        <v>3.8150507855475806</v>
      </c>
      <c r="L51" s="6">
        <f t="shared" si="10"/>
        <v>2.5727075901430099</v>
      </c>
      <c r="AB51" s="2">
        <f t="shared" si="13"/>
        <v>5.0999999999999996</v>
      </c>
    </row>
    <row r="52" spans="1:28" x14ac:dyDescent="0.25">
      <c r="A52" s="34" t="s">
        <v>54</v>
      </c>
      <c r="B52" s="2">
        <v>3.3536945018524797E-5</v>
      </c>
      <c r="C52" s="2">
        <f t="shared" si="3"/>
        <v>5200000</v>
      </c>
      <c r="D52" s="6">
        <f t="shared" si="11"/>
        <v>1.0385756676557865</v>
      </c>
      <c r="E52" s="2">
        <f t="shared" si="4"/>
        <v>5006857.1428571427</v>
      </c>
      <c r="F52" s="2">
        <f t="shared" si="12"/>
        <v>39.044339656135492</v>
      </c>
      <c r="G52" s="2">
        <f t="shared" si="5"/>
        <v>98.739090220429517</v>
      </c>
      <c r="H52" s="2">
        <f t="shared" si="6"/>
        <v>80.229392871495989</v>
      </c>
      <c r="I52" s="2">
        <f t="shared" si="7"/>
        <v>129.61178001496083</v>
      </c>
      <c r="J52" s="6">
        <f t="shared" si="8"/>
        <v>3.5935736351288003</v>
      </c>
      <c r="K52" s="6">
        <f t="shared" si="9"/>
        <v>3.8675982679311862</v>
      </c>
      <c r="L52" s="6">
        <f t="shared" si="10"/>
        <v>2.6081433718325604</v>
      </c>
      <c r="AB52" s="2">
        <f t="shared" si="13"/>
        <v>5.2</v>
      </c>
    </row>
    <row r="53" spans="1:28" x14ac:dyDescent="0.25">
      <c r="A53" s="14" t="s">
        <v>17</v>
      </c>
      <c r="B53">
        <f>EXP(-$B$20*B52/2)</f>
        <v>0.23643341931129963</v>
      </c>
      <c r="C53" s="2">
        <f t="shared" si="3"/>
        <v>5300000</v>
      </c>
      <c r="D53" s="6">
        <f t="shared" si="11"/>
        <v>1.0393466963622866</v>
      </c>
      <c r="E53" s="2">
        <f t="shared" si="4"/>
        <v>5099357.1428571427</v>
      </c>
      <c r="F53" s="2">
        <f t="shared" si="12"/>
        <v>39.129251130134115</v>
      </c>
      <c r="G53" s="2">
        <f t="shared" si="5"/>
        <v>97.370141273879355</v>
      </c>
      <c r="H53" s="2">
        <f t="shared" si="6"/>
        <v>79.117068030254245</v>
      </c>
      <c r="I53" s="2">
        <f t="shared" si="7"/>
        <v>127.81480265456726</v>
      </c>
      <c r="J53" s="6">
        <f t="shared" si="8"/>
        <v>3.6413931679308225</v>
      </c>
      <c r="K53" s="6">
        <f t="shared" si="9"/>
        <v>3.9190642349647935</v>
      </c>
      <c r="L53" s="6">
        <f t="shared" si="10"/>
        <v>2.6428498256818775</v>
      </c>
      <c r="AB53" s="2">
        <f t="shared" si="13"/>
        <v>5.3</v>
      </c>
    </row>
    <row r="54" spans="1:28" x14ac:dyDescent="0.25">
      <c r="A54" s="34" t="s">
        <v>55</v>
      </c>
      <c r="B54" s="2">
        <v>2.1450362853432701E-5</v>
      </c>
      <c r="C54" s="2">
        <f t="shared" si="3"/>
        <v>5400000</v>
      </c>
      <c r="D54" s="6">
        <f t="shared" si="11"/>
        <v>1.0401188707280833</v>
      </c>
      <c r="E54" s="2">
        <f t="shared" si="4"/>
        <v>5191714.2857142854</v>
      </c>
      <c r="F54" s="2">
        <f t="shared" si="12"/>
        <v>39.216078706082193</v>
      </c>
      <c r="G54" s="2">
        <f t="shared" si="5"/>
        <v>96.062902430203607</v>
      </c>
      <c r="H54" s="2">
        <f t="shared" si="6"/>
        <v>78.054885073818198</v>
      </c>
      <c r="I54" s="2">
        <f t="shared" si="7"/>
        <v>126.09883025644953</v>
      </c>
      <c r="J54" s="6">
        <f t="shared" si="8"/>
        <v>3.688205686633407</v>
      </c>
      <c r="K54" s="6">
        <f t="shared" si="9"/>
        <v>3.9694463989704909</v>
      </c>
      <c r="L54" s="6">
        <f t="shared" si="10"/>
        <v>2.6768254089785191</v>
      </c>
      <c r="AB54" s="2">
        <f t="shared" si="13"/>
        <v>5.4</v>
      </c>
    </row>
    <row r="55" spans="1:28" x14ac:dyDescent="0.25">
      <c r="A55" s="14" t="s">
        <v>17</v>
      </c>
      <c r="B55">
        <f>EXP(-$B$20*B54/2)</f>
        <v>0.39757741755857018</v>
      </c>
      <c r="C55" s="2">
        <f t="shared" si="3"/>
        <v>5500000</v>
      </c>
      <c r="D55" s="6">
        <f t="shared" si="11"/>
        <v>1.0408921933085502</v>
      </c>
      <c r="E55" s="2">
        <f t="shared" si="4"/>
        <v>5283928.5714285709</v>
      </c>
      <c r="F55" s="2">
        <f t="shared" si="12"/>
        <v>39.304809685498611</v>
      </c>
      <c r="G55" s="2">
        <f t="shared" si="5"/>
        <v>94.814031791164709</v>
      </c>
      <c r="H55" s="2">
        <f t="shared" si="6"/>
        <v>77.04012857847836</v>
      </c>
      <c r="I55" s="2">
        <f t="shared" si="7"/>
        <v>124.45947601313118</v>
      </c>
      <c r="J55" s="6">
        <f t="shared" si="8"/>
        <v>3.7340097467830908</v>
      </c>
      <c r="K55" s="6">
        <f t="shared" si="9"/>
        <v>4.0187432053493541</v>
      </c>
      <c r="L55" s="6">
        <f t="shared" si="10"/>
        <v>2.7100690733672526</v>
      </c>
      <c r="AB55" s="2">
        <f t="shared" si="13"/>
        <v>5.5</v>
      </c>
    </row>
    <row r="56" spans="1:28" x14ac:dyDescent="0.25">
      <c r="A56" s="12"/>
      <c r="C56" s="2">
        <f t="shared" si="3"/>
        <v>5600000</v>
      </c>
      <c r="D56" s="6">
        <f t="shared" si="11"/>
        <v>1.0416666666666667</v>
      </c>
      <c r="E56" s="2">
        <f t="shared" si="4"/>
        <v>5376000</v>
      </c>
      <c r="F56" s="2">
        <f t="shared" si="12"/>
        <v>39.39543120718443</v>
      </c>
      <c r="G56" s="2">
        <f t="shared" si="5"/>
        <v>93.620426236009251</v>
      </c>
      <c r="H56" s="2">
        <f t="shared" si="6"/>
        <v>76.070277136618955</v>
      </c>
      <c r="I56" s="2">
        <f t="shared" si="7"/>
        <v>122.89266655302706</v>
      </c>
      <c r="J56" s="6">
        <f t="shared" si="8"/>
        <v>3.7788045716711625</v>
      </c>
      <c r="K56" s="6">
        <f t="shared" si="9"/>
        <v>4.0669538181654694</v>
      </c>
      <c r="L56" s="6">
        <f t="shared" si="10"/>
        <v>2.7425802551285345</v>
      </c>
      <c r="AB56" s="2">
        <f t="shared" si="13"/>
        <v>5.6</v>
      </c>
    </row>
    <row r="57" spans="1:28" x14ac:dyDescent="0.25">
      <c r="A57" s="12"/>
      <c r="C57" s="2">
        <f t="shared" si="3"/>
        <v>5700000</v>
      </c>
      <c r="D57" s="6">
        <f t="shared" si="11"/>
        <v>1.0424422933730455</v>
      </c>
      <c r="E57" s="2">
        <f t="shared" si="4"/>
        <v>5467928.5714285709</v>
      </c>
      <c r="F57" s="2">
        <f t="shared" si="12"/>
        <v>39.487930255229102</v>
      </c>
      <c r="G57" s="2">
        <f t="shared" si="5"/>
        <v>92.47920047633194</v>
      </c>
      <c r="H57" s="2">
        <f t="shared" si="6"/>
        <v>75.14298633797155</v>
      </c>
      <c r="I57" s="2">
        <f t="shared" si="7"/>
        <v>121.39461444640456</v>
      </c>
      <c r="J57" s="6">
        <f t="shared" si="8"/>
        <v>3.8225900382360214</v>
      </c>
      <c r="K57" s="6">
        <f t="shared" si="9"/>
        <v>4.1140781049732817</v>
      </c>
      <c r="L57" s="6">
        <f t="shared" si="10"/>
        <v>2.7743588649467354</v>
      </c>
      <c r="AB57" s="2">
        <f t="shared" si="13"/>
        <v>5.7</v>
      </c>
    </row>
    <row r="58" spans="1:28" x14ac:dyDescent="0.25">
      <c r="A58" s="14" t="s">
        <v>25</v>
      </c>
      <c r="B58">
        <f>EXP(-$B$20*B50)</f>
        <v>0.10488093859865777</v>
      </c>
      <c r="C58" s="2">
        <f t="shared" si="3"/>
        <v>5800000</v>
      </c>
      <c r="D58" s="6">
        <f t="shared" si="11"/>
        <v>1.0432190760059612</v>
      </c>
      <c r="E58" s="2">
        <f t="shared" si="4"/>
        <v>5559714.2857142864</v>
      </c>
      <c r="F58" s="2">
        <f t="shared" si="12"/>
        <v>39.582293666976589</v>
      </c>
      <c r="G58" s="2">
        <f t="shared" si="5"/>
        <v>91.387668277679452</v>
      </c>
      <c r="H58" s="2">
        <f t="shared" si="6"/>
        <v>74.256073511429619</v>
      </c>
      <c r="I58" s="2">
        <f t="shared" si="7"/>
        <v>119.96179355555823</v>
      </c>
      <c r="J58" s="6">
        <f t="shared" si="8"/>
        <v>3.8653666623154166</v>
      </c>
      <c r="K58" s="6">
        <f t="shared" si="9"/>
        <v>4.1601166209452751</v>
      </c>
      <c r="L58" s="6">
        <f t="shared" si="10"/>
        <v>2.8054052772065048</v>
      </c>
      <c r="AB58" s="2">
        <f t="shared" si="13"/>
        <v>5.8</v>
      </c>
    </row>
    <row r="59" spans="1:28" x14ac:dyDescent="0.25">
      <c r="A59" s="14" t="s">
        <v>26</v>
      </c>
      <c r="B59" s="38">
        <f>EXP(-$B$20*B52)</f>
        <v>5.5900761767232833E-2</v>
      </c>
      <c r="C59" s="2">
        <f t="shared" si="3"/>
        <v>5900000</v>
      </c>
      <c r="D59" s="6">
        <f t="shared" si="11"/>
        <v>1.0439970171513795</v>
      </c>
      <c r="E59" s="2">
        <f t="shared" si="4"/>
        <v>5651357.1428571437</v>
      </c>
      <c r="F59" s="2">
        <f t="shared" si="12"/>
        <v>39.678508140942192</v>
      </c>
      <c r="G59" s="2">
        <f t="shared" si="5"/>
        <v>90.343325590823113</v>
      </c>
      <c r="H59" s="2">
        <f t="shared" si="6"/>
        <v>73.407504018544685</v>
      </c>
      <c r="I59" s="2">
        <f t="shared" si="7"/>
        <v>118.59091689174782</v>
      </c>
      <c r="J59" s="6">
        <f t="shared" si="8"/>
        <v>3.9071355833015886</v>
      </c>
      <c r="K59" s="6">
        <f t="shared" si="9"/>
        <v>4.2050705923569911</v>
      </c>
      <c r="L59" s="6">
        <f t="shared" si="10"/>
        <v>2.8357203188557851</v>
      </c>
      <c r="AB59" s="2">
        <f t="shared" si="13"/>
        <v>5.9</v>
      </c>
    </row>
    <row r="60" spans="1:28" x14ac:dyDescent="0.25">
      <c r="A60" s="14" t="s">
        <v>26</v>
      </c>
      <c r="B60">
        <f>EXP(-$B$20*B54)</f>
        <v>0.15806780295254164</v>
      </c>
      <c r="C60" s="2">
        <f t="shared" si="3"/>
        <v>6000000</v>
      </c>
      <c r="D60" s="6">
        <f t="shared" si="11"/>
        <v>1.044776119402985</v>
      </c>
      <c r="E60" s="2">
        <f t="shared" si="4"/>
        <v>5742857.1428571437</v>
      </c>
      <c r="F60" s="2">
        <f t="shared" si="12"/>
        <v>39.776560244671209</v>
      </c>
      <c r="G60" s="2">
        <f t="shared" si="5"/>
        <v>89.343835369904312</v>
      </c>
      <c r="H60" s="2">
        <f t="shared" si="6"/>
        <v>72.595378917672306</v>
      </c>
      <c r="I60" s="2">
        <f t="shared" si="7"/>
        <v>117.27891668644281</v>
      </c>
      <c r="J60" s="6">
        <f t="shared" si="8"/>
        <v>3.947898548252212</v>
      </c>
      <c r="K60" s="6">
        <f t="shared" si="9"/>
        <v>4.2489418994863675</v>
      </c>
      <c r="L60" s="6">
        <f t="shared" si="10"/>
        <v>2.8653052578738492</v>
      </c>
      <c r="AB60" s="2">
        <f t="shared" si="13"/>
        <v>6</v>
      </c>
    </row>
    <row r="61" spans="1:28" x14ac:dyDescent="0.25">
      <c r="A61" s="3"/>
      <c r="C61" s="2">
        <f t="shared" si="3"/>
        <v>6100000</v>
      </c>
      <c r="D61" s="6">
        <f t="shared" si="11"/>
        <v>1.0455563853622105</v>
      </c>
      <c r="E61" s="2">
        <f t="shared" si="4"/>
        <v>5834214.2857142864</v>
      </c>
      <c r="F61" s="2">
        <f t="shared" si="12"/>
        <v>39.876436422531576</v>
      </c>
      <c r="G61" s="2">
        <f t="shared" si="5"/>
        <v>88.387013883879277</v>
      </c>
      <c r="H61" s="2">
        <f t="shared" si="6"/>
        <v>71.817923841482951</v>
      </c>
      <c r="I61" s="2">
        <f t="shared" si="7"/>
        <v>116.02292642277514</v>
      </c>
      <c r="J61" s="6">
        <f t="shared" si="8"/>
        <v>3.9876578955094395</v>
      </c>
      <c r="K61" s="6">
        <f t="shared" si="9"/>
        <v>4.2917330589836782</v>
      </c>
      <c r="L61" s="6">
        <f t="shared" si="10"/>
        <v>2.894161791382341</v>
      </c>
      <c r="AB61" s="2">
        <f t="shared" si="13"/>
        <v>6.1</v>
      </c>
    </row>
    <row r="62" spans="1:28" x14ac:dyDescent="0.25">
      <c r="A62" s="32" t="s">
        <v>56</v>
      </c>
      <c r="B62" s="12"/>
      <c r="C62" s="2">
        <f t="shared" si="3"/>
        <v>6200000</v>
      </c>
      <c r="D62" s="6">
        <f t="shared" si="11"/>
        <v>1.0463378176382661</v>
      </c>
      <c r="E62" s="2">
        <f t="shared" si="4"/>
        <v>5925428.5714285718</v>
      </c>
      <c r="F62" s="2">
        <f t="shared" si="12"/>
        <v>39.978123003432152</v>
      </c>
      <c r="G62" s="2">
        <f t="shared" si="5"/>
        <v>87.470818352663429</v>
      </c>
      <c r="H62" s="2">
        <f t="shared" si="6"/>
        <v>71.073478950843111</v>
      </c>
      <c r="I62" s="2">
        <f t="shared" si="7"/>
        <v>114.82026460588443</v>
      </c>
      <c r="J62" s="6">
        <f t="shared" si="8"/>
        <v>4.0264165378790393</v>
      </c>
      <c r="K62" s="6">
        <f t="shared" si="9"/>
        <v>4.3334472057679996</v>
      </c>
      <c r="L62" s="6">
        <f t="shared" si="10"/>
        <v>2.9222920334370239</v>
      </c>
      <c r="AB62" s="2">
        <f t="shared" si="13"/>
        <v>6.2</v>
      </c>
    </row>
    <row r="63" spans="1:28" x14ac:dyDescent="0.25">
      <c r="C63" s="2">
        <f t="shared" si="3"/>
        <v>6300000</v>
      </c>
      <c r="D63" s="6">
        <f t="shared" si="11"/>
        <v>1.0471204188481675</v>
      </c>
      <c r="E63" s="2">
        <f t="shared" si="4"/>
        <v>6016500</v>
      </c>
      <c r="F63" s="2">
        <f t="shared" si="12"/>
        <v>40.081606208459263</v>
      </c>
      <c r="G63" s="2">
        <f t="shared" si="5"/>
        <v>86.593335760786545</v>
      </c>
      <c r="H63" s="2">
        <f t="shared" si="6"/>
        <v>70.360489845470312</v>
      </c>
      <c r="I63" s="2">
        <f t="shared" si="7"/>
        <v>113.66842007894576</v>
      </c>
      <c r="J63" s="6">
        <f t="shared" si="8"/>
        <v>4.0641779454207319</v>
      </c>
      <c r="K63" s="6">
        <f t="shared" si="9"/>
        <v>4.3740880745052459</v>
      </c>
      <c r="L63" s="6">
        <f t="shared" si="10"/>
        <v>2.9496985025373594</v>
      </c>
      <c r="AB63" s="2">
        <f t="shared" si="13"/>
        <v>6.3</v>
      </c>
    </row>
    <row r="64" spans="1:28" x14ac:dyDescent="0.25">
      <c r="C64" s="2">
        <f t="shared" si="3"/>
        <v>6400000</v>
      </c>
      <c r="D64" s="6">
        <f t="shared" si="11"/>
        <v>1.0479041916167664</v>
      </c>
      <c r="E64" s="2">
        <f t="shared" si="4"/>
        <v>6107428.5714285718</v>
      </c>
      <c r="F64" s="2">
        <f t="shared" si="12"/>
        <v>40.18687215842445</v>
      </c>
      <c r="G64" s="2">
        <f t="shared" si="5"/>
        <v>85.752772719769425</v>
      </c>
      <c r="H64" s="2">
        <f t="shared" si="6"/>
        <v>69.677499326715576</v>
      </c>
      <c r="I64" s="2">
        <f t="shared" si="7"/>
        <v>112.565038715822</v>
      </c>
      <c r="J64" s="6">
        <f t="shared" si="8"/>
        <v>4.1009461278999737</v>
      </c>
      <c r="K64" s="6">
        <f t="shared" si="9"/>
        <v>4.4136599807218246</v>
      </c>
      <c r="L64" s="6">
        <f t="shared" si="10"/>
        <v>2.9763841088903584</v>
      </c>
      <c r="AB64" s="2">
        <f t="shared" si="13"/>
        <v>6.4</v>
      </c>
    </row>
    <row r="65" spans="3:28" x14ac:dyDescent="0.25">
      <c r="C65" s="2">
        <f t="shared" si="3"/>
        <v>6500000</v>
      </c>
      <c r="D65" s="6">
        <f t="shared" si="11"/>
        <v>1.0486891385767789</v>
      </c>
      <c r="E65" s="2">
        <f t="shared" si="4"/>
        <v>6198214.2857142864</v>
      </c>
      <c r="F65" s="2">
        <f t="shared" si="12"/>
        <v>40.293906881316474</v>
      </c>
      <c r="G65" s="2">
        <f t="shared" si="5"/>
        <v>84.947446266282</v>
      </c>
      <c r="H65" s="2">
        <f t="shared" si="6"/>
        <v>69.02313992070512</v>
      </c>
      <c r="I65" s="2">
        <f t="shared" si="7"/>
        <v>111.50791134208765</v>
      </c>
      <c r="J65" s="6">
        <f t="shared" si="8"/>
        <v>4.136725616950427</v>
      </c>
      <c r="K65" s="6">
        <f t="shared" si="9"/>
        <v>4.4521678016069384</v>
      </c>
      <c r="L65" s="6">
        <f t="shared" si="10"/>
        <v>3.0023521414644714</v>
      </c>
      <c r="AB65" s="2">
        <f t="shared" si="13"/>
        <v>6.5</v>
      </c>
    </row>
    <row r="66" spans="3:28" x14ac:dyDescent="0.25">
      <c r="C66" s="2">
        <f t="shared" si="3"/>
        <v>6600000</v>
      </c>
      <c r="D66" s="6">
        <f t="shared" ref="D66:D97" si="14">$B$13/($B$13-C66)</f>
        <v>1.0494752623688155</v>
      </c>
      <c r="E66" s="2">
        <f t="shared" si="4"/>
        <v>6288857.1428571437</v>
      </c>
      <c r="F66" s="2">
        <f t="shared" ref="F66:F97" si="15">SQRT(POWER((D66-1)/D66*$B$4,2)+POWER($B$3/D66,2))</f>
        <v>40.40269631965122</v>
      </c>
      <c r="G66" s="2">
        <f t="shared" si="5"/>
        <v>84.175775496833083</v>
      </c>
      <c r="H66" s="2">
        <f t="shared" si="6"/>
        <v>68.396127081196937</v>
      </c>
      <c r="I66" s="2">
        <f t="shared" si="7"/>
        <v>110.49496275414232</v>
      </c>
      <c r="J66" s="6">
        <f t="shared" si="8"/>
        <v>4.1715214479952527</v>
      </c>
      <c r="K66" s="6">
        <f t="shared" si="9"/>
        <v>4.4896169565552748</v>
      </c>
      <c r="L66" s="6">
        <f t="shared" si="10"/>
        <v>3.0276062548684162</v>
      </c>
      <c r="AB66" s="2">
        <f t="shared" ref="AB66:AB97" si="16">C66/1000000</f>
        <v>6.6</v>
      </c>
    </row>
    <row r="67" spans="3:28" x14ac:dyDescent="0.25">
      <c r="C67" s="2">
        <f t="shared" ref="C67:C130" si="17">100000*ROW()</f>
        <v>6700000</v>
      </c>
      <c r="D67" s="6">
        <f t="shared" si="14"/>
        <v>1.0502625656414104</v>
      </c>
      <c r="E67" s="2">
        <f t="shared" ref="E67:E130" si="18">C67/D67</f>
        <v>6379357.1428571427</v>
      </c>
      <c r="F67" s="2">
        <f t="shared" si="15"/>
        <v>40.513226337713668</v>
      </c>
      <c r="G67" s="2">
        <f t="shared" ref="G67:G130" si="19">4*PI()*POWER(F67,2)/(E67*$B$22)</f>
        <v>83.436273951594146</v>
      </c>
      <c r="H67" s="2">
        <f t="shared" ref="H67:H130" si="20">4*PI()*POWER(F67,2)/(E67*$B$26)</f>
        <v>67.79525300113805</v>
      </c>
      <c r="I67" s="2">
        <f t="shared" ref="I67:I130" si="21">4*PI()*POWER(F67,2)/(E67*$B$30)</f>
        <v>109.52424172168946</v>
      </c>
      <c r="J67" s="6">
        <f t="shared" ref="J67:J130" si="22">1/D67*$B$51*2*SQRT(PI())*$B$3*POWER(2*PI()*EXP(1),-0.5)*$B$23/G67*$B$24*$B$21*$B$25</f>
        <v>4.2053391419739015</v>
      </c>
      <c r="K67" s="6">
        <f t="shared" ref="K67:K130" si="23">1/D67*$B$53*2*SQRT(PI())*$B$3*POWER(2*PI()*EXP(1),-0.5)*$B$27/H67*$B$28*$B$21*$B$29</f>
        <v>4.5260133875004129</v>
      </c>
      <c r="L67" s="6">
        <f t="shared" ref="L67:L130" si="24">1/D67*$B$55*2*SQRT(PI())*$B$3*POWER(2*PI()*EXP(1),-0.5)*$B$31/I67*$B$32*$B$21*$B$33</f>
        <v>3.0521504560888557</v>
      </c>
      <c r="AB67" s="2">
        <f t="shared" si="16"/>
        <v>6.7</v>
      </c>
    </row>
    <row r="68" spans="3:28" x14ac:dyDescent="0.25">
      <c r="C68" s="2">
        <f t="shared" si="17"/>
        <v>6800000</v>
      </c>
      <c r="D68" s="6">
        <f t="shared" si="14"/>
        <v>1.0510510510510511</v>
      </c>
      <c r="E68" s="2">
        <f t="shared" si="18"/>
        <v>6469714.2857142854</v>
      </c>
      <c r="F68" s="2">
        <f t="shared" si="15"/>
        <v>40.625482728686137</v>
      </c>
      <c r="G68" s="2">
        <f t="shared" si="19"/>
        <v>82.727542670239018</v>
      </c>
      <c r="H68" s="2">
        <f t="shared" si="20"/>
        <v>67.219380970261312</v>
      </c>
      <c r="I68" s="2">
        <f t="shared" si="21"/>
        <v>108.59391187234966</v>
      </c>
      <c r="J68" s="6">
        <f t="shared" si="22"/>
        <v>4.2381846869199054</v>
      </c>
      <c r="K68" s="6">
        <f t="shared" si="23"/>
        <v>4.5613635390878535</v>
      </c>
      <c r="L68" s="6">
        <f t="shared" si="24"/>
        <v>3.0759890911199368</v>
      </c>
      <c r="AB68" s="2">
        <f t="shared" si="16"/>
        <v>6.8</v>
      </c>
    </row>
    <row r="69" spans="3:28" x14ac:dyDescent="0.25">
      <c r="C69" s="2">
        <f t="shared" si="17"/>
        <v>6900000</v>
      </c>
      <c r="D69" s="6">
        <f t="shared" si="14"/>
        <v>1.051840721262209</v>
      </c>
      <c r="E69" s="2">
        <f t="shared" si="18"/>
        <v>6559928.5714285709</v>
      </c>
      <c r="F69" s="2">
        <f t="shared" si="15"/>
        <v>40.739451221657831</v>
      </c>
      <c r="G69" s="2">
        <f t="shared" si="19"/>
        <v>82.048263851625293</v>
      </c>
      <c r="H69" s="2">
        <f t="shared" si="20"/>
        <v>66.667440223327318</v>
      </c>
      <c r="I69" s="2">
        <f t="shared" si="21"/>
        <v>107.70224336891872</v>
      </c>
      <c r="J69" s="6">
        <f t="shared" si="22"/>
        <v>4.2700645194335047</v>
      </c>
      <c r="K69" s="6">
        <f t="shared" si="23"/>
        <v>4.5956743387348222</v>
      </c>
      <c r="L69" s="6">
        <f t="shared" si="24"/>
        <v>3.0991268315164815</v>
      </c>
      <c r="AB69" s="2">
        <f t="shared" si="16"/>
        <v>6.9</v>
      </c>
    </row>
    <row r="70" spans="3:28" x14ac:dyDescent="0.25">
      <c r="C70" s="2">
        <f t="shared" si="17"/>
        <v>7000000</v>
      </c>
      <c r="D70" s="6">
        <f t="shared" si="14"/>
        <v>1.0526315789473684</v>
      </c>
      <c r="E70" s="2">
        <f t="shared" si="18"/>
        <v>6650000</v>
      </c>
      <c r="F70" s="2">
        <f t="shared" si="15"/>
        <v>40.85511748851053</v>
      </c>
      <c r="G70" s="2">
        <f t="shared" si="19"/>
        <v>81.397195056931707</v>
      </c>
      <c r="H70" s="2">
        <f t="shared" si="20"/>
        <v>66.13842122994555</v>
      </c>
      <c r="I70" s="2">
        <f t="shared" si="21"/>
        <v>106.84760530000352</v>
      </c>
      <c r="J70" s="6">
        <f t="shared" si="22"/>
        <v>4.3009855060915205</v>
      </c>
      <c r="K70" s="6">
        <f t="shared" si="23"/>
        <v>4.6289531766226064</v>
      </c>
      <c r="L70" s="6">
        <f t="shared" si="24"/>
        <v>3.1215686609016564</v>
      </c>
      <c r="AB70" s="2">
        <f t="shared" si="16"/>
        <v>7</v>
      </c>
    </row>
    <row r="71" spans="3:28" x14ac:dyDescent="0.25">
      <c r="C71" s="2">
        <f t="shared" si="17"/>
        <v>7100000</v>
      </c>
      <c r="D71" s="6">
        <f t="shared" si="14"/>
        <v>1.053423626787058</v>
      </c>
      <c r="E71" s="2">
        <f t="shared" si="18"/>
        <v>6739928.5714285709</v>
      </c>
      <c r="F71" s="2">
        <f t="shared" si="15"/>
        <v>40.972467150676522</v>
      </c>
      <c r="G71" s="2">
        <f t="shared" si="19"/>
        <v>80.773163902673701</v>
      </c>
      <c r="H71" s="2">
        <f t="shared" si="20"/>
        <v>65.631371382440889</v>
      </c>
      <c r="I71" s="2">
        <f t="shared" si="21"/>
        <v>106.02845871370617</v>
      </c>
      <c r="J71" s="6">
        <f t="shared" si="22"/>
        <v>4.3309549248350248</v>
      </c>
      <c r="K71" s="6">
        <f t="shared" si="23"/>
        <v>4.6612078856649397</v>
      </c>
      <c r="L71" s="6">
        <f t="shared" si="24"/>
        <v>3.1433198614585209</v>
      </c>
      <c r="AB71" s="2">
        <f t="shared" si="16"/>
        <v>7.1</v>
      </c>
    </row>
    <row r="72" spans="3:28" x14ac:dyDescent="0.25">
      <c r="C72" s="2">
        <f t="shared" si="17"/>
        <v>7200000</v>
      </c>
      <c r="D72" s="6">
        <f t="shared" si="14"/>
        <v>1.0542168674698795</v>
      </c>
      <c r="E72" s="2">
        <f t="shared" si="18"/>
        <v>6829714.2857142854</v>
      </c>
      <c r="F72" s="2">
        <f t="shared" si="15"/>
        <v>41.091485785763851</v>
      </c>
      <c r="G72" s="2">
        <f t="shared" si="19"/>
        <v>80.175063195966274</v>
      </c>
      <c r="H72" s="2">
        <f t="shared" si="20"/>
        <v>65.145391043063384</v>
      </c>
      <c r="I72" s="2">
        <f t="shared" si="21"/>
        <v>105.24335023183242</v>
      </c>
      <c r="J72" s="6">
        <f t="shared" si="22"/>
        <v>4.3599804463740295</v>
      </c>
      <c r="K72" s="6">
        <f t="shared" si="23"/>
        <v>4.6924467214947319</v>
      </c>
      <c r="L72" s="6">
        <f t="shared" si="24"/>
        <v>3.1643860004339168</v>
      </c>
      <c r="AB72" s="2">
        <f t="shared" si="16"/>
        <v>7.2</v>
      </c>
    </row>
    <row r="73" spans="3:28" x14ac:dyDescent="0.25">
      <c r="C73" s="2">
        <f t="shared" si="17"/>
        <v>7300000</v>
      </c>
      <c r="D73" s="6">
        <f t="shared" si="14"/>
        <v>1.0550113036925395</v>
      </c>
      <c r="E73" s="2">
        <f t="shared" si="18"/>
        <v>6919357.1428571437</v>
      </c>
      <c r="F73" s="2">
        <f t="shared" si="15"/>
        <v>41.212158934046407</v>
      </c>
      <c r="G73" s="2">
        <f t="shared" si="19"/>
        <v>79.601846469632108</v>
      </c>
      <c r="H73" s="2">
        <f t="shared" si="20"/>
        <v>64.679629916088146</v>
      </c>
      <c r="I73" s="2">
        <f t="shared" si="21"/>
        <v>104.4909061889649</v>
      </c>
      <c r="J73" s="6">
        <f t="shared" si="22"/>
        <v>4.3880701156460669</v>
      </c>
      <c r="K73" s="6">
        <f t="shared" si="23"/>
        <v>4.7226783425087797</v>
      </c>
      <c r="L73" s="6">
        <f t="shared" si="24"/>
        <v>3.184772916681482</v>
      </c>
      <c r="AB73" s="2">
        <f t="shared" si="16"/>
        <v>7.3</v>
      </c>
    </row>
    <row r="74" spans="3:28" x14ac:dyDescent="0.25">
      <c r="C74" s="2">
        <f t="shared" si="17"/>
        <v>7400000</v>
      </c>
      <c r="D74" s="6">
        <f t="shared" si="14"/>
        <v>1.0558069381598794</v>
      </c>
      <c r="E74" s="2">
        <f t="shared" si="18"/>
        <v>7008857.1428571427</v>
      </c>
      <c r="F74" s="2">
        <f t="shared" si="15"/>
        <v>41.334472104814324</v>
      </c>
      <c r="G74" s="2">
        <f t="shared" si="19"/>
        <v>79.05252387932677</v>
      </c>
      <c r="H74" s="2">
        <f t="shared" si="20"/>
        <v>64.233283714068193</v>
      </c>
      <c r="I74" s="2">
        <f t="shared" si="21"/>
        <v>103.769827246745</v>
      </c>
      <c r="J74" s="6">
        <f t="shared" si="22"/>
        <v>4.415232333364373</v>
      </c>
      <c r="K74" s="6">
        <f t="shared" si="23"/>
        <v>4.7519117900089363</v>
      </c>
      <c r="L74" s="6">
        <f t="shared" si="24"/>
        <v>3.2044867072697012</v>
      </c>
      <c r="AB74" s="2">
        <f t="shared" si="16"/>
        <v>7.4</v>
      </c>
    </row>
    <row r="75" spans="3:28" x14ac:dyDescent="0.25">
      <c r="C75" s="2">
        <f t="shared" si="17"/>
        <v>7500000</v>
      </c>
      <c r="D75" s="6">
        <f t="shared" si="14"/>
        <v>1.0566037735849056</v>
      </c>
      <c r="E75" s="2">
        <f t="shared" si="18"/>
        <v>7098214.2857142854</v>
      </c>
      <c r="F75" s="2">
        <f t="shared" si="15"/>
        <v>41.458410782582426</v>
      </c>
      <c r="G75" s="2">
        <f t="shared" si="19"/>
        <v>78.526158428895371</v>
      </c>
      <c r="H75" s="2">
        <f t="shared" si="20"/>
        <v>63.80559109078834</v>
      </c>
      <c r="I75" s="2">
        <f t="shared" si="21"/>
        <v>103.07888343901409</v>
      </c>
      <c r="J75" s="6">
        <f t="shared" si="22"/>
        <v>4.4414758376891186</v>
      </c>
      <c r="K75" s="6">
        <f t="shared" si="23"/>
        <v>4.7801564684756936</v>
      </c>
      <c r="L75" s="6">
        <f t="shared" si="24"/>
        <v>3.2235337141792417</v>
      </c>
      <c r="AB75" s="2">
        <f t="shared" si="16"/>
        <v>7.5</v>
      </c>
    </row>
    <row r="76" spans="3:28" x14ac:dyDescent="0.25">
      <c r="C76" s="2">
        <f t="shared" si="17"/>
        <v>7600000</v>
      </c>
      <c r="D76" s="6">
        <f t="shared" si="14"/>
        <v>1.0574018126888218</v>
      </c>
      <c r="E76" s="2">
        <f t="shared" si="18"/>
        <v>7187428.5714285709</v>
      </c>
      <c r="F76" s="2">
        <f t="shared" si="15"/>
        <v>41.583960433154068</v>
      </c>
      <c r="G76" s="2">
        <f t="shared" si="19"/>
        <v>78.021862493729103</v>
      </c>
      <c r="H76" s="2">
        <f t="shared" si="20"/>
        <v>63.395830816355691</v>
      </c>
      <c r="I76" s="2">
        <f t="shared" si="21"/>
        <v>102.41690960813018</v>
      </c>
      <c r="J76" s="6">
        <f t="shared" si="22"/>
        <v>4.466809686053332</v>
      </c>
      <c r="K76" s="6">
        <f t="shared" si="23"/>
        <v>4.8074221260082535</v>
      </c>
      <c r="L76" s="6">
        <f t="shared" si="24"/>
        <v>3.2419205111125859</v>
      </c>
      <c r="AB76" s="2">
        <f t="shared" si="16"/>
        <v>7.6</v>
      </c>
    </row>
    <row r="77" spans="3:28" x14ac:dyDescent="0.25">
      <c r="C77" s="2">
        <f t="shared" si="17"/>
        <v>7700000</v>
      </c>
      <c r="D77" s="6">
        <f t="shared" si="14"/>
        <v>1.0582010582010581</v>
      </c>
      <c r="E77" s="2">
        <f t="shared" si="18"/>
        <v>7276500</v>
      </c>
      <c r="F77" s="2">
        <f t="shared" si="15"/>
        <v>41.711106509537707</v>
      </c>
      <c r="G77" s="2">
        <f t="shared" si="19"/>
        <v>77.538794615028806</v>
      </c>
      <c r="H77" s="2">
        <f t="shared" si="20"/>
        <v>63.003319172412802</v>
      </c>
      <c r="I77" s="2">
        <f t="shared" si="21"/>
        <v>101.78280119689589</v>
      </c>
      <c r="J77" s="6">
        <f t="shared" si="22"/>
        <v>4.4912432371735127</v>
      </c>
      <c r="K77" s="6">
        <f t="shared" si="23"/>
        <v>4.8337188349633884</v>
      </c>
      <c r="L77" s="6">
        <f t="shared" si="24"/>
        <v>3.2596538904376904</v>
      </c>
      <c r="AB77" s="2">
        <f t="shared" si="16"/>
        <v>7.7</v>
      </c>
    </row>
    <row r="78" spans="3:28" x14ac:dyDescent="0.25">
      <c r="C78" s="2">
        <f t="shared" si="17"/>
        <v>7800000</v>
      </c>
      <c r="D78" s="6">
        <f t="shared" si="14"/>
        <v>1.059001512859304</v>
      </c>
      <c r="E78" s="2">
        <f t="shared" si="18"/>
        <v>7365428.5714285718</v>
      </c>
      <c r="F78" s="2">
        <f t="shared" si="15"/>
        <v>41.839834457714801</v>
      </c>
      <c r="G78" s="2">
        <f t="shared" si="19"/>
        <v>77.076156540665949</v>
      </c>
      <c r="H78" s="2">
        <f t="shared" si="20"/>
        <v>62.627407547720807</v>
      </c>
      <c r="I78" s="2">
        <f t="shared" si="21"/>
        <v>101.17551036418718</v>
      </c>
      <c r="J78" s="6">
        <f t="shared" si="22"/>
        <v>4.5147861332727439</v>
      </c>
      <c r="K78" s="6">
        <f t="shared" si="23"/>
        <v>4.8590569728229749</v>
      </c>
      <c r="L78" s="6">
        <f t="shared" si="24"/>
        <v>3.2767408502858792</v>
      </c>
      <c r="AB78" s="2">
        <f t="shared" si="16"/>
        <v>7.8</v>
      </c>
    </row>
    <row r="79" spans="3:28" x14ac:dyDescent="0.25">
      <c r="C79" s="2">
        <f t="shared" si="17"/>
        <v>7900000</v>
      </c>
      <c r="D79" s="6">
        <f t="shared" si="14"/>
        <v>1.0598031794095382</v>
      </c>
      <c r="E79" s="2">
        <f t="shared" si="18"/>
        <v>7454214.2857142864</v>
      </c>
      <c r="F79" s="2">
        <f t="shared" si="15"/>
        <v>41.970129722256765</v>
      </c>
      <c r="G79" s="2">
        <f t="shared" si="19"/>
        <v>76.633190490787726</v>
      </c>
      <c r="H79" s="2">
        <f t="shared" si="20"/>
        <v>62.267480216356134</v>
      </c>
      <c r="I79" s="2">
        <f t="shared" si="21"/>
        <v>100.59404239559701</v>
      </c>
      <c r="J79" s="6">
        <f t="shared" si="22"/>
        <v>4.5374482825425604</v>
      </c>
      <c r="K79" s="6">
        <f t="shared" si="23"/>
        <v>4.8834472033185303</v>
      </c>
      <c r="L79" s="6">
        <f t="shared" si="24"/>
        <v>3.2931885818230224</v>
      </c>
      <c r="AB79" s="2">
        <f t="shared" si="16"/>
        <v>7.9</v>
      </c>
    </row>
    <row r="80" spans="3:28" x14ac:dyDescent="0.25">
      <c r="C80" s="2">
        <f t="shared" si="17"/>
        <v>8000000</v>
      </c>
      <c r="D80" s="6">
        <f t="shared" si="14"/>
        <v>1.0606060606060606</v>
      </c>
      <c r="E80" s="2">
        <f t="shared" si="18"/>
        <v>7542857.1428571437</v>
      </c>
      <c r="F80" s="2">
        <f t="shared" si="15"/>
        <v>42.101977751790287</v>
      </c>
      <c r="G80" s="2">
        <f t="shared" si="19"/>
        <v>76.209176628503926</v>
      </c>
      <c r="H80" s="2">
        <f t="shared" si="20"/>
        <v>61.922952282544088</v>
      </c>
      <c r="I80" s="2">
        <f t="shared" si="21"/>
        <v>100.03745238328345</v>
      </c>
      <c r="J80" s="6">
        <f t="shared" si="22"/>
        <v>4.5592398418676678</v>
      </c>
      <c r="K80" s="6">
        <f t="shared" si="23"/>
        <v>4.9069004578386055</v>
      </c>
      <c r="L80" s="6">
        <f t="shared" si="24"/>
        <v>3.309004456711484</v>
      </c>
      <c r="AB80" s="2">
        <f t="shared" si="16"/>
        <v>8</v>
      </c>
    </row>
    <row r="81" spans="3:28" x14ac:dyDescent="0.25">
      <c r="C81" s="2">
        <f t="shared" si="17"/>
        <v>8100000</v>
      </c>
      <c r="D81" s="6">
        <f t="shared" si="14"/>
        <v>1.0614101592115239</v>
      </c>
      <c r="E81" s="2">
        <f t="shared" si="18"/>
        <v>7631357.1428571427</v>
      </c>
      <c r="F81" s="2">
        <f t="shared" si="15"/>
        <v>42.235364004309602</v>
      </c>
      <c r="G81" s="2">
        <f t="shared" si="19"/>
        <v>75.803430717930908</v>
      </c>
      <c r="H81" s="2">
        <f t="shared" si="20"/>
        <v>61.593267777727455</v>
      </c>
      <c r="I81" s="2">
        <f t="shared" si="21"/>
        <v>99.504842151755511</v>
      </c>
      <c r="J81" s="6">
        <f t="shared" si="22"/>
        <v>4.5801711998359806</v>
      </c>
      <c r="K81" s="6">
        <f t="shared" si="23"/>
        <v>4.9294279171432738</v>
      </c>
      <c r="L81" s="6">
        <f t="shared" si="24"/>
        <v>3.3241960147791554</v>
      </c>
      <c r="AB81" s="2">
        <f t="shared" si="16"/>
        <v>8.1</v>
      </c>
    </row>
    <row r="82" spans="3:28" x14ac:dyDescent="0.25">
      <c r="C82" s="2">
        <f t="shared" si="17"/>
        <v>8200000</v>
      </c>
      <c r="D82" s="6">
        <f t="shared" si="14"/>
        <v>1.062215477996965</v>
      </c>
      <c r="E82" s="2">
        <f t="shared" si="18"/>
        <v>7719714.2857142864</v>
      </c>
      <c r="F82" s="2">
        <f t="shared" si="15"/>
        <v>42.370273952334998</v>
      </c>
      <c r="G82" s="2">
        <f t="shared" si="19"/>
        <v>75.415301953598444</v>
      </c>
      <c r="H82" s="2">
        <f t="shared" si="20"/>
        <v>61.2778978968744</v>
      </c>
      <c r="I82" s="2">
        <f t="shared" si="21"/>
        <v>98.995357408602302</v>
      </c>
      <c r="J82" s="6">
        <f t="shared" si="22"/>
        <v>4.6002529600546032</v>
      </c>
      <c r="K82" s="6">
        <f t="shared" si="23"/>
        <v>4.9510409934078892</v>
      </c>
      <c r="L82" s="6">
        <f t="shared" si="24"/>
        <v>3.3387709519105204</v>
      </c>
      <c r="AB82" s="2">
        <f t="shared" si="16"/>
        <v>8.1999999999999993</v>
      </c>
    </row>
    <row r="83" spans="3:28" x14ac:dyDescent="0.25">
      <c r="C83" s="2">
        <f t="shared" si="17"/>
        <v>8300000</v>
      </c>
      <c r="D83" s="6">
        <f t="shared" si="14"/>
        <v>1.0630220197418374</v>
      </c>
      <c r="E83" s="2">
        <f t="shared" si="18"/>
        <v>7807928.5714285718</v>
      </c>
      <c r="F83" s="2">
        <f t="shared" si="15"/>
        <v>42.506693087917419</v>
      </c>
      <c r="G83" s="2">
        <f t="shared" si="19"/>
        <v>75.044170946769242</v>
      </c>
      <c r="H83" s="2">
        <f t="shared" si="20"/>
        <v>60.976339362283667</v>
      </c>
      <c r="I83" s="2">
        <f t="shared" si="21"/>
        <v>98.508185101196077</v>
      </c>
      <c r="J83" s="6">
        <f t="shared" si="22"/>
        <v>4.6194959247904297</v>
      </c>
      <c r="K83" s="6">
        <f t="shared" si="23"/>
        <v>4.9717513126162176</v>
      </c>
      <c r="L83" s="6">
        <f t="shared" si="24"/>
        <v>3.3527371081733373</v>
      </c>
      <c r="AB83" s="2">
        <f t="shared" si="16"/>
        <v>8.3000000000000007</v>
      </c>
    </row>
    <row r="84" spans="3:28" x14ac:dyDescent="0.25">
      <c r="C84" s="2">
        <f t="shared" si="17"/>
        <v>8400000</v>
      </c>
      <c r="D84" s="6">
        <f t="shared" si="14"/>
        <v>1.0638297872340425</v>
      </c>
      <c r="E84" s="2">
        <f t="shared" si="18"/>
        <v>7896000</v>
      </c>
      <c r="F84" s="2">
        <f t="shared" si="15"/>
        <v>42.644606927488496</v>
      </c>
      <c r="G84" s="2">
        <f t="shared" si="19"/>
        <v>74.689447855592206</v>
      </c>
      <c r="H84" s="2">
        <f t="shared" si="20"/>
        <v>60.688112904260819</v>
      </c>
      <c r="I84" s="2">
        <f t="shared" si="21"/>
        <v>98.042550962201844</v>
      </c>
      <c r="J84" s="6">
        <f t="shared" si="22"/>
        <v>4.6379110789525599</v>
      </c>
      <c r="K84" s="6">
        <f t="shared" si="23"/>
        <v>4.9915706973214329</v>
      </c>
      <c r="L84" s="6">
        <f t="shared" si="24"/>
        <v>3.3661024561934041</v>
      </c>
      <c r="AB84" s="2">
        <f t="shared" si="16"/>
        <v>8.4</v>
      </c>
    </row>
    <row r="85" spans="3:28" x14ac:dyDescent="0.25">
      <c r="C85" s="2">
        <f t="shared" si="17"/>
        <v>8500000</v>
      </c>
      <c r="D85" s="6">
        <f t="shared" si="14"/>
        <v>1.064638783269962</v>
      </c>
      <c r="E85" s="2">
        <f t="shared" si="18"/>
        <v>7983928.5714285718</v>
      </c>
      <c r="F85" s="2">
        <f t="shared" si="15"/>
        <v>42.784001016556338</v>
      </c>
      <c r="G85" s="2">
        <f t="shared" si="19"/>
        <v>74.350570647246414</v>
      </c>
      <c r="H85" s="2">
        <f t="shared" si="20"/>
        <v>60.412761849041701</v>
      </c>
      <c r="I85" s="2">
        <f t="shared" si="21"/>
        <v>97.597717228346852</v>
      </c>
      <c r="J85" s="6">
        <f t="shared" si="22"/>
        <v>4.65550957443181</v>
      </c>
      <c r="K85" s="6">
        <f t="shared" si="23"/>
        <v>5.0105111497914701</v>
      </c>
      <c r="L85" s="6">
        <f t="shared" si="24"/>
        <v>3.3788750897884818</v>
      </c>
      <c r="AB85" s="2">
        <f t="shared" si="16"/>
        <v>8.5</v>
      </c>
    </row>
    <row r="86" spans="3:28" x14ac:dyDescent="0.25">
      <c r="C86" s="2">
        <f t="shared" si="17"/>
        <v>8600000</v>
      </c>
      <c r="D86" s="6">
        <f t="shared" si="14"/>
        <v>1.06544901065449</v>
      </c>
      <c r="E86" s="2">
        <f t="shared" si="18"/>
        <v>8071714.2857142864</v>
      </c>
      <c r="F86" s="2">
        <f t="shared" si="15"/>
        <v>42.924860934247519</v>
      </c>
      <c r="G86" s="2">
        <f t="shared" si="19"/>
        <v>74.027003481332017</v>
      </c>
      <c r="H86" s="2">
        <f t="shared" si="20"/>
        <v>60.149850805234131</v>
      </c>
      <c r="I86" s="2">
        <f t="shared" si="21"/>
        <v>97.172980518347416</v>
      </c>
      <c r="J86" s="6">
        <f t="shared" si="22"/>
        <v>4.6723027148109617</v>
      </c>
      <c r="K86" s="6">
        <f t="shared" si="23"/>
        <v>5.028584835553362</v>
      </c>
      <c r="L86" s="6">
        <f t="shared" si="24"/>
        <v>3.3910632128713063</v>
      </c>
      <c r="AB86" s="2">
        <f t="shared" si="16"/>
        <v>8.6</v>
      </c>
    </row>
    <row r="87" spans="3:28" x14ac:dyDescent="0.25">
      <c r="C87" s="2">
        <f t="shared" si="17"/>
        <v>8700000</v>
      </c>
      <c r="D87" s="6">
        <f t="shared" si="14"/>
        <v>1.0662604722010662</v>
      </c>
      <c r="E87" s="2">
        <f t="shared" si="18"/>
        <v>8159357.1428571427</v>
      </c>
      <c r="F87" s="2">
        <f t="shared" si="15"/>
        <v>43.067172297695464</v>
      </c>
      <c r="G87" s="2">
        <f t="shared" si="19"/>
        <v>73.718235204751963</v>
      </c>
      <c r="H87" s="2">
        <f t="shared" si="20"/>
        <v>59.898964440850051</v>
      </c>
      <c r="I87" s="2">
        <f t="shared" si="21"/>
        <v>96.767669857186291</v>
      </c>
      <c r="J87" s="6">
        <f t="shared" si="22"/>
        <v>4.6883019404579196</v>
      </c>
      <c r="K87" s="6">
        <f t="shared" si="23"/>
        <v>5.0458040673496773</v>
      </c>
      <c r="L87" s="6">
        <f t="shared" si="24"/>
        <v>3.4026751286304959</v>
      </c>
      <c r="AB87" s="2">
        <f t="shared" si="16"/>
        <v>8.6999999999999993</v>
      </c>
    </row>
    <row r="88" spans="3:28" x14ac:dyDescent="0.25">
      <c r="C88" s="2">
        <f t="shared" si="17"/>
        <v>8800000</v>
      </c>
      <c r="D88" s="6">
        <f t="shared" si="14"/>
        <v>1.0670731707317074</v>
      </c>
      <c r="E88" s="2">
        <f t="shared" si="18"/>
        <v>8246857.1428571427</v>
      </c>
      <c r="F88" s="2">
        <f t="shared" si="15"/>
        <v>43.210920766276068</v>
      </c>
      <c r="G88" s="2">
        <f t="shared" si="19"/>
        <v>73.423777949216145</v>
      </c>
      <c r="H88" s="2">
        <f t="shared" si="20"/>
        <v>59.65970634372249</v>
      </c>
      <c r="I88" s="2">
        <f t="shared" si="21"/>
        <v>96.381144835099121</v>
      </c>
      <c r="J88" s="6">
        <f t="shared" si="22"/>
        <v>4.7035188140122477</v>
      </c>
      <c r="K88" s="6">
        <f t="shared" si="23"/>
        <v>5.0621812895183664</v>
      </c>
      <c r="L88" s="6">
        <f t="shared" si="24"/>
        <v>3.4137192289969862</v>
      </c>
      <c r="AB88" s="2">
        <f t="shared" si="16"/>
        <v>8.8000000000000007</v>
      </c>
    </row>
    <row r="89" spans="3:28" x14ac:dyDescent="0.25">
      <c r="C89" s="2">
        <f t="shared" si="17"/>
        <v>8900000</v>
      </c>
      <c r="D89" s="6">
        <f t="shared" si="14"/>
        <v>1.0678871090770403</v>
      </c>
      <c r="E89" s="2">
        <f t="shared" si="18"/>
        <v>8334214.2857142864</v>
      </c>
      <c r="F89" s="2">
        <f t="shared" si="15"/>
        <v>43.356092045691661</v>
      </c>
      <c r="G89" s="2">
        <f t="shared" si="19"/>
        <v>73.143165823296854</v>
      </c>
      <c r="H89" s="2">
        <f t="shared" si="20"/>
        <v>59.431697958749282</v>
      </c>
      <c r="I89" s="2">
        <f t="shared" si="21"/>
        <v>96.012793890675923</v>
      </c>
      <c r="J89" s="6">
        <f t="shared" si="22"/>
        <v>4.7179650062741159</v>
      </c>
      <c r="K89" s="6">
        <f t="shared" si="23"/>
        <v>5.0777290628056688</v>
      </c>
      <c r="L89" s="6">
        <f t="shared" si="24"/>
        <v>3.4242039844024963</v>
      </c>
      <c r="AB89" s="2">
        <f t="shared" si="16"/>
        <v>8.9</v>
      </c>
    </row>
    <row r="90" spans="3:28" x14ac:dyDescent="0.25">
      <c r="C90" s="2">
        <f t="shared" si="17"/>
        <v>9000000</v>
      </c>
      <c r="D90" s="6">
        <f t="shared" si="14"/>
        <v>1.0687022900763359</v>
      </c>
      <c r="E90" s="2">
        <f t="shared" si="18"/>
        <v>8421428.5714285709</v>
      </c>
      <c r="F90" s="2">
        <f t="shared" si="15"/>
        <v>43.502671891904463</v>
      </c>
      <c r="G90" s="2">
        <f t="shared" si="19"/>
        <v>72.875953691682213</v>
      </c>
      <c r="H90" s="2">
        <f t="shared" si="20"/>
        <v>59.214577595988381</v>
      </c>
      <c r="I90" s="2">
        <f t="shared" si="21"/>
        <v>95.66203270842432</v>
      </c>
      <c r="J90" s="6">
        <f t="shared" si="22"/>
        <v>4.7316522825031688</v>
      </c>
      <c r="K90" s="6">
        <f t="shared" si="23"/>
        <v>5.0924600496202119</v>
      </c>
      <c r="L90" s="6">
        <f t="shared" si="24"/>
        <v>3.4341379338355269</v>
      </c>
      <c r="AB90" s="2">
        <f t="shared" si="16"/>
        <v>9</v>
      </c>
    </row>
    <row r="91" spans="3:28" x14ac:dyDescent="0.25">
      <c r="C91" s="2">
        <f t="shared" si="17"/>
        <v>9100000</v>
      </c>
      <c r="D91" s="6">
        <f t="shared" si="14"/>
        <v>1.0695187165775402</v>
      </c>
      <c r="E91" s="2">
        <f t="shared" si="18"/>
        <v>8508500</v>
      </c>
      <c r="F91" s="2">
        <f t="shared" si="15"/>
        <v>43.650646114920235</v>
      </c>
      <c r="G91" s="2">
        <f t="shared" si="19"/>
        <v>72.621716034917128</v>
      </c>
      <c r="H91" s="2">
        <f t="shared" si="20"/>
        <v>59.007999504152636</v>
      </c>
      <c r="I91" s="2">
        <f t="shared" si="21"/>
        <v>95.328302721986418</v>
      </c>
      <c r="J91" s="6">
        <f t="shared" si="22"/>
        <v>4.7445924891336846</v>
      </c>
      <c r="K91" s="6">
        <f t="shared" si="23"/>
        <v>5.1063869997351663</v>
      </c>
      <c r="L91" s="6">
        <f t="shared" si="24"/>
        <v>3.4435296751995002</v>
      </c>
      <c r="AB91" s="2">
        <f t="shared" si="16"/>
        <v>9.1</v>
      </c>
    </row>
    <row r="92" spans="3:28" x14ac:dyDescent="0.25">
      <c r="C92" s="2">
        <f t="shared" si="17"/>
        <v>9200000</v>
      </c>
      <c r="D92" s="6">
        <f t="shared" si="14"/>
        <v>1.070336391437309</v>
      </c>
      <c r="E92" s="2">
        <f t="shared" si="18"/>
        <v>8595428.5714285709</v>
      </c>
      <c r="F92" s="2">
        <f t="shared" si="15"/>
        <v>43.800000582424765</v>
      </c>
      <c r="G92" s="2">
        <f t="shared" si="19"/>
        <v>72.380045883512466</v>
      </c>
      <c r="H92" s="2">
        <f t="shared" si="20"/>
        <v>58.811633004531515</v>
      </c>
      <c r="I92" s="2">
        <f t="shared" si="21"/>
        <v>95.011069714976557</v>
      </c>
      <c r="J92" s="6">
        <f t="shared" si="22"/>
        <v>4.7567975409106324</v>
      </c>
      <c r="K92" s="6">
        <f t="shared" si="23"/>
        <v>5.1195227364433542</v>
      </c>
      <c r="L92" s="6">
        <f t="shared" si="24"/>
        <v>3.4523878559763586</v>
      </c>
      <c r="AB92" s="2">
        <f t="shared" si="16"/>
        <v>9.1999999999999993</v>
      </c>
    </row>
    <row r="93" spans="3:28" x14ac:dyDescent="0.25">
      <c r="C93" s="2">
        <f t="shared" si="17"/>
        <v>9300000</v>
      </c>
      <c r="D93" s="6">
        <f t="shared" si="14"/>
        <v>1.0711553175210407</v>
      </c>
      <c r="E93" s="2">
        <f t="shared" si="18"/>
        <v>8682214.2857142854</v>
      </c>
      <c r="F93" s="2">
        <f t="shared" si="15"/>
        <v>43.950721223273689</v>
      </c>
      <c r="G93" s="2">
        <f t="shared" si="19"/>
        <v>72.150553820820164</v>
      </c>
      <c r="H93" s="2">
        <f t="shared" si="20"/>
        <v>58.625161680788032</v>
      </c>
      <c r="I93" s="2">
        <f t="shared" si="21"/>
        <v>94.709822512086077</v>
      </c>
      <c r="J93" s="6">
        <f t="shared" si="22"/>
        <v>4.7682794084504767</v>
      </c>
      <c r="K93" s="6">
        <f t="shared" si="23"/>
        <v>5.1318801431695213</v>
      </c>
      <c r="L93" s="6">
        <f t="shared" si="24"/>
        <v>3.460721164198449</v>
      </c>
      <c r="AB93" s="2">
        <f t="shared" si="16"/>
        <v>9.3000000000000007</v>
      </c>
    </row>
    <row r="94" spans="3:28" x14ac:dyDescent="0.25">
      <c r="C94" s="2">
        <f t="shared" si="17"/>
        <v>9400000</v>
      </c>
      <c r="D94" s="6">
        <f t="shared" si="14"/>
        <v>1.0719754977029097</v>
      </c>
      <c r="E94" s="2">
        <f t="shared" si="18"/>
        <v>8768857.1428571418</v>
      </c>
      <c r="F94" s="2">
        <f t="shared" si="15"/>
        <v>44.102794030838126</v>
      </c>
      <c r="G94" s="2">
        <f t="shared" si="19"/>
        <v>71.932867049556492</v>
      </c>
      <c r="H94" s="2">
        <f t="shared" si="20"/>
        <v>58.448282620472099</v>
      </c>
      <c r="I94" s="2">
        <f t="shared" si="21"/>
        <v>94.424071753736939</v>
      </c>
      <c r="J94" s="6">
        <f t="shared" si="22"/>
        <v>4.7790501062289863</v>
      </c>
      <c r="K94" s="6">
        <f t="shared" si="23"/>
        <v>5.1434721505421708</v>
      </c>
      <c r="L94" s="6">
        <f t="shared" si="24"/>
        <v>3.4685383197303179</v>
      </c>
      <c r="AB94" s="2">
        <f t="shared" si="16"/>
        <v>9.4</v>
      </c>
    </row>
    <row r="95" spans="3:28" x14ac:dyDescent="0.25">
      <c r="C95" s="2">
        <f t="shared" si="17"/>
        <v>9500000</v>
      </c>
      <c r="D95" s="6">
        <f t="shared" si="14"/>
        <v>1.0727969348659003</v>
      </c>
      <c r="E95" s="2">
        <f t="shared" si="18"/>
        <v>8855357.1428571437</v>
      </c>
      <c r="F95" s="2">
        <f t="shared" si="15"/>
        <v>44.256205066207883</v>
      </c>
      <c r="G95" s="2">
        <f t="shared" si="19"/>
        <v>71.726628517282464</v>
      </c>
      <c r="H95" s="2">
        <f t="shared" si="20"/>
        <v>58.280705704438994</v>
      </c>
      <c r="I95" s="2">
        <f t="shared" si="21"/>
        <v>94.153348748126547</v>
      </c>
      <c r="J95" s="6">
        <f t="shared" si="22"/>
        <v>4.7891216809973765</v>
      </c>
      <c r="K95" s="6">
        <f t="shared" si="23"/>
        <v>5.1543117239263898</v>
      </c>
      <c r="L95" s="6">
        <f t="shared" si="24"/>
        <v>3.4758480658613888</v>
      </c>
      <c r="AB95" s="2">
        <f t="shared" si="16"/>
        <v>9.5</v>
      </c>
    </row>
    <row r="96" spans="3:28" x14ac:dyDescent="0.25">
      <c r="C96" s="2">
        <f t="shared" si="17"/>
        <v>9600000</v>
      </c>
      <c r="D96" s="6">
        <f t="shared" si="14"/>
        <v>1.0736196319018405</v>
      </c>
      <c r="E96" s="2">
        <f t="shared" si="18"/>
        <v>8941714.2857142854</v>
      </c>
      <c r="F96" s="2">
        <f t="shared" si="15"/>
        <v>44.410940461254157</v>
      </c>
      <c r="G96" s="2">
        <f t="shared" si="19"/>
        <v>71.531496096542227</v>
      </c>
      <c r="H96" s="2">
        <f t="shared" si="20"/>
        <v>58.122152940679626</v>
      </c>
      <c r="I96" s="2">
        <f t="shared" si="21"/>
        <v>93.897204395020708</v>
      </c>
      <c r="J96" s="6">
        <f t="shared" si="22"/>
        <v>4.7985062006270294</v>
      </c>
      <c r="K96" s="6">
        <f t="shared" si="23"/>
        <v>5.1644118514179205</v>
      </c>
      <c r="L96" s="6">
        <f t="shared" si="24"/>
        <v>3.4826591612096633</v>
      </c>
      <c r="AB96" s="2">
        <f t="shared" si="16"/>
        <v>9.6</v>
      </c>
    </row>
    <row r="97" spans="3:28" x14ac:dyDescent="0.25">
      <c r="C97" s="2">
        <f t="shared" si="17"/>
        <v>9700000</v>
      </c>
      <c r="D97" s="6">
        <f t="shared" si="14"/>
        <v>1.0744435917114352</v>
      </c>
      <c r="E97" s="2">
        <f t="shared" si="18"/>
        <v>9027928.5714285709</v>
      </c>
      <c r="F97" s="2">
        <f t="shared" si="15"/>
        <v>44.566986421554027</v>
      </c>
      <c r="G97" s="2">
        <f t="shared" si="19"/>
        <v>71.347141815715418</v>
      </c>
      <c r="H97" s="2">
        <f t="shared" si="20"/>
        <v>57.972357839357777</v>
      </c>
      <c r="I97" s="2">
        <f t="shared" si="21"/>
        <v>93.655208176116972</v>
      </c>
      <c r="J97" s="6">
        <f t="shared" si="22"/>
        <v>4.8072157433819216</v>
      </c>
      <c r="K97" s="6">
        <f t="shared" si="23"/>
        <v>5.1737855322975914</v>
      </c>
      <c r="L97" s="6">
        <f t="shared" si="24"/>
        <v>3.4889803719358898</v>
      </c>
      <c r="AB97" s="2">
        <f t="shared" si="16"/>
        <v>9.6999999999999993</v>
      </c>
    </row>
    <row r="98" spans="3:28" x14ac:dyDescent="0.25">
      <c r="C98" s="2">
        <f t="shared" si="17"/>
        <v>9800000</v>
      </c>
      <c r="D98" s="6">
        <f t="shared" ref="D98:D129" si="25">$B$13/($B$13-C98)</f>
        <v>1.075268817204301</v>
      </c>
      <c r="E98" s="2">
        <f t="shared" si="18"/>
        <v>9114000</v>
      </c>
      <c r="F98" s="2">
        <f t="shared" ref="F98:F129" si="26">SQRT(POWER((D98-1)/D98*$B$4,2)+POWER($B$3/D98,2))</f>
        <v>44.724329229179041</v>
      </c>
      <c r="G98" s="2">
        <f t="shared" si="19"/>
        <v>71.173251136961255</v>
      </c>
      <c r="H98" s="2">
        <f t="shared" si="20"/>
        <v>57.831064826111323</v>
      </c>
      <c r="I98" s="2">
        <f t="shared" si="21"/>
        <v>93.426947207223876</v>
      </c>
      <c r="J98" s="6">
        <f t="shared" si="22"/>
        <v>4.8152623876170724</v>
      </c>
      <c r="K98" s="6">
        <f t="shared" si="23"/>
        <v>5.1824457659442054</v>
      </c>
      <c r="L98" s="6">
        <f t="shared" si="24"/>
        <v>3.4948204642668927</v>
      </c>
      <c r="AB98" s="2">
        <f t="shared" ref="AB98:AB129" si="27">C98/1000000</f>
        <v>9.8000000000000007</v>
      </c>
    </row>
    <row r="99" spans="3:28" x14ac:dyDescent="0.25">
      <c r="C99" s="2">
        <f t="shared" si="17"/>
        <v>9900000</v>
      </c>
      <c r="D99" s="6">
        <f t="shared" si="25"/>
        <v>1.0760953112990008</v>
      </c>
      <c r="E99" s="2">
        <f t="shared" si="18"/>
        <v>9199928.5714285709</v>
      </c>
      <c r="F99" s="2">
        <f t="shared" si="26"/>
        <v>44.88295524535036</v>
      </c>
      <c r="G99" s="2">
        <f t="shared" si="19"/>
        <v>71.009522277924916</v>
      </c>
      <c r="H99" s="2">
        <f t="shared" si="20"/>
        <v>57.698028690911947</v>
      </c>
      <c r="I99" s="2">
        <f t="shared" si="21"/>
        <v>93.21202534788587</v>
      </c>
      <c r="J99" s="6">
        <f t="shared" si="22"/>
        <v>4.8226582019003086</v>
      </c>
      <c r="K99" s="6">
        <f t="shared" si="23"/>
        <v>5.1904055412030647</v>
      </c>
      <c r="L99" s="6">
        <f t="shared" si="24"/>
        <v>3.5001881973261413</v>
      </c>
      <c r="AB99" s="2">
        <f t="shared" si="27"/>
        <v>9.9</v>
      </c>
    </row>
    <row r="100" spans="3:28" x14ac:dyDescent="0.25">
      <c r="C100" s="2">
        <f t="shared" si="17"/>
        <v>10000000</v>
      </c>
      <c r="D100" s="6">
        <f t="shared" si="25"/>
        <v>1.0769230769230769</v>
      </c>
      <c r="E100" s="2">
        <f t="shared" si="18"/>
        <v>9285714.2857142854</v>
      </c>
      <c r="F100" s="2">
        <f t="shared" si="26"/>
        <v>45.042850912962273</v>
      </c>
      <c r="G100" s="2">
        <f t="shared" si="19"/>
        <v>70.855665574140559</v>
      </c>
      <c r="H100" s="2">
        <f t="shared" si="20"/>
        <v>57.573014069992595</v>
      </c>
      <c r="I100" s="2">
        <f t="shared" si="21"/>
        <v>93.010062364429103</v>
      </c>
      <c r="J100" s="6">
        <f t="shared" si="22"/>
        <v>4.8294152355541078</v>
      </c>
      <c r="K100" s="6">
        <f t="shared" si="23"/>
        <v>5.1976778262065828</v>
      </c>
      <c r="L100" s="6">
        <f t="shared" si="24"/>
        <v>3.5050923162692258</v>
      </c>
      <c r="AB100" s="2">
        <f t="shared" si="27"/>
        <v>10</v>
      </c>
    </row>
    <row r="101" spans="3:28" x14ac:dyDescent="0.25">
      <c r="C101" s="2">
        <f t="shared" si="17"/>
        <v>10100000</v>
      </c>
      <c r="D101" s="6">
        <f t="shared" si="25"/>
        <v>1.077752117013087</v>
      </c>
      <c r="E101" s="2">
        <f t="shared" si="18"/>
        <v>9371357.1428571418</v>
      </c>
      <c r="F101" s="2">
        <f t="shared" si="26"/>
        <v>45.204002758977815</v>
      </c>
      <c r="G101" s="2">
        <f t="shared" si="19"/>
        <v>70.711402879314662</v>
      </c>
      <c r="H101" s="2">
        <f t="shared" si="20"/>
        <v>57.455794958554058</v>
      </c>
      <c r="I101" s="2">
        <f t="shared" si="21"/>
        <v>92.820693142731827</v>
      </c>
      <c r="J101" s="6">
        <f t="shared" si="22"/>
        <v>4.835545509612988</v>
      </c>
      <c r="K101" s="6">
        <f t="shared" si="23"/>
        <v>5.2042755586421441</v>
      </c>
      <c r="L101" s="6">
        <f t="shared" si="24"/>
        <v>3.5095415457209027</v>
      </c>
      <c r="AB101" s="2">
        <f t="shared" si="27"/>
        <v>10.1</v>
      </c>
    </row>
    <row r="102" spans="3:28" x14ac:dyDescent="0.25">
      <c r="C102" s="2">
        <f t="shared" si="17"/>
        <v>10200000</v>
      </c>
      <c r="D102" s="6">
        <f t="shared" si="25"/>
        <v>1.078582434514638</v>
      </c>
      <c r="E102" s="2">
        <f t="shared" si="18"/>
        <v>9456857.1428571418</v>
      </c>
      <c r="F102" s="2">
        <f t="shared" si="26"/>
        <v>45.366397396697742</v>
      </c>
      <c r="G102" s="2">
        <f t="shared" si="19"/>
        <v>70.576467000885444</v>
      </c>
      <c r="H102" s="2">
        <f t="shared" si="20"/>
        <v>57.346154252134852</v>
      </c>
      <c r="I102" s="2">
        <f t="shared" si="21"/>
        <v>92.643566947300499</v>
      </c>
      <c r="J102" s="6">
        <f t="shared" si="22"/>
        <v>4.8410610081918968</v>
      </c>
      <c r="K102" s="6">
        <f t="shared" si="23"/>
        <v>5.2102116364622955</v>
      </c>
      <c r="L102" s="6">
        <f t="shared" si="24"/>
        <v>3.5135445835104502</v>
      </c>
      <c r="AB102" s="2">
        <f t="shared" si="27"/>
        <v>10.199999999999999</v>
      </c>
    </row>
    <row r="103" spans="3:28" x14ac:dyDescent="0.25">
      <c r="C103" s="2">
        <f t="shared" si="17"/>
        <v>10300000</v>
      </c>
      <c r="D103" s="6">
        <f t="shared" si="25"/>
        <v>1.0794140323824211</v>
      </c>
      <c r="E103" s="2">
        <f t="shared" si="18"/>
        <v>9542214.2857142854</v>
      </c>
      <c r="F103" s="2">
        <f t="shared" si="26"/>
        <v>45.530021527906555</v>
      </c>
      <c r="G103" s="2">
        <f t="shared" si="19"/>
        <v>70.450601168464559</v>
      </c>
      <c r="H103" s="2">
        <f t="shared" si="20"/>
        <v>57.243883314699133</v>
      </c>
      <c r="I103" s="2">
        <f t="shared" si="21"/>
        <v>92.478346723509532</v>
      </c>
      <c r="J103" s="6">
        <f t="shared" si="22"/>
        <v>4.8459736702597862</v>
      </c>
      <c r="K103" s="6">
        <f t="shared" si="23"/>
        <v>5.2154989090310142</v>
      </c>
      <c r="L103" s="6">
        <f t="shared" si="24"/>
        <v>3.5171100947010818</v>
      </c>
      <c r="AB103" s="2">
        <f t="shared" si="27"/>
        <v>10.3</v>
      </c>
    </row>
    <row r="104" spans="3:28" x14ac:dyDescent="0.25">
      <c r="C104" s="2">
        <f t="shared" si="17"/>
        <v>10400000</v>
      </c>
      <c r="D104" s="6">
        <f t="shared" si="25"/>
        <v>1.0802469135802468</v>
      </c>
      <c r="E104" s="2">
        <f t="shared" si="18"/>
        <v>9627428.5714285728</v>
      </c>
      <c r="F104" s="2">
        <f t="shared" si="26"/>
        <v>45.694861944897738</v>
      </c>
      <c r="G104" s="2">
        <f t="shared" si="19"/>
        <v>70.333558532945631</v>
      </c>
      <c r="H104" s="2">
        <f t="shared" si="20"/>
        <v>57.148781571642758</v>
      </c>
      <c r="I104" s="2">
        <f t="shared" si="21"/>
        <v>92.32470844009633</v>
      </c>
      <c r="J104" s="6">
        <f t="shared" si="22"/>
        <v>4.8502953818123702</v>
      </c>
      <c r="K104" s="6">
        <f t="shared" si="23"/>
        <v>5.2201501686996341</v>
      </c>
      <c r="L104" s="6">
        <f t="shared" si="24"/>
        <v>3.5202467059091171</v>
      </c>
      <c r="AB104" s="2">
        <f t="shared" si="27"/>
        <v>10.4</v>
      </c>
    </row>
    <row r="105" spans="3:28" x14ac:dyDescent="0.25">
      <c r="C105" s="2">
        <f t="shared" si="17"/>
        <v>10500000</v>
      </c>
      <c r="D105" s="6">
        <f t="shared" si="25"/>
        <v>1.0810810810810811</v>
      </c>
      <c r="E105" s="2">
        <f t="shared" si="18"/>
        <v>9712500</v>
      </c>
      <c r="F105" s="2">
        <f t="shared" si="26"/>
        <v>45.860905532381295</v>
      </c>
      <c r="G105" s="2">
        <f t="shared" si="19"/>
        <v>70.22510169423694</v>
      </c>
      <c r="H105" s="2">
        <f t="shared" si="20"/>
        <v>57.060656126057488</v>
      </c>
      <c r="I105" s="2">
        <f t="shared" si="21"/>
        <v>92.182340469230425</v>
      </c>
      <c r="J105" s="6">
        <f t="shared" si="22"/>
        <v>4.854037968437348</v>
      </c>
      <c r="K105" s="6">
        <f t="shared" si="23"/>
        <v>5.2241781428050871</v>
      </c>
      <c r="L105" s="6">
        <f t="shared" si="24"/>
        <v>3.5229629999079433</v>
      </c>
      <c r="AB105" s="2">
        <f t="shared" si="27"/>
        <v>10.5</v>
      </c>
    </row>
    <row r="106" spans="3:28" x14ac:dyDescent="0.25">
      <c r="C106" s="2">
        <f t="shared" si="17"/>
        <v>10600000</v>
      </c>
      <c r="D106" s="6">
        <f t="shared" si="25"/>
        <v>1.0819165378670788</v>
      </c>
      <c r="E106" s="2">
        <f t="shared" si="18"/>
        <v>9797428.5714285728</v>
      </c>
      <c r="F106" s="2">
        <f t="shared" si="26"/>
        <v>46.028139269275648</v>
      </c>
      <c r="G106" s="2">
        <f t="shared" si="19"/>
        <v>70.125002255724965</v>
      </c>
      <c r="H106" s="2">
        <f t="shared" si="20"/>
        <v>56.9793213967151</v>
      </c>
      <c r="I106" s="2">
        <f t="shared" si="21"/>
        <v>92.050943001671513</v>
      </c>
      <c r="J106" s="6">
        <f t="shared" si="22"/>
        <v>4.8572131882650531</v>
      </c>
      <c r="K106" s="6">
        <f t="shared" si="23"/>
        <v>5.2275954860830653</v>
      </c>
      <c r="L106" s="6">
        <f t="shared" si="24"/>
        <v>3.5252675105117586</v>
      </c>
      <c r="AB106" s="2">
        <f t="shared" si="27"/>
        <v>10.6</v>
      </c>
    </row>
    <row r="107" spans="3:28" x14ac:dyDescent="0.25">
      <c r="C107" s="2">
        <f t="shared" si="17"/>
        <v>10700000</v>
      </c>
      <c r="D107" s="6">
        <f t="shared" si="25"/>
        <v>1.082753286929621</v>
      </c>
      <c r="E107" s="2">
        <f t="shared" si="18"/>
        <v>9882214.2857142854</v>
      </c>
      <c r="F107" s="2">
        <f t="shared" si="26"/>
        <v>46.196550230388148</v>
      </c>
      <c r="G107" s="2">
        <f t="shared" si="19"/>
        <v>70.03304040372511</v>
      </c>
      <c r="H107" s="2">
        <f t="shared" si="20"/>
        <v>56.90459877635454</v>
      </c>
      <c r="I107" s="2">
        <f t="shared" si="21"/>
        <v>91.930227494727234</v>
      </c>
      <c r="J107" s="6">
        <f t="shared" si="22"/>
        <v>4.8598327252966769</v>
      </c>
      <c r="K107" s="6">
        <f t="shared" si="23"/>
        <v>5.2304147734874631</v>
      </c>
      <c r="L107" s="6">
        <f t="shared" si="24"/>
        <v>3.5271687177333142</v>
      </c>
      <c r="AB107" s="2">
        <f t="shared" si="27"/>
        <v>10.7</v>
      </c>
    </row>
    <row r="108" spans="3:28" x14ac:dyDescent="0.25">
      <c r="C108" s="2">
        <f t="shared" si="17"/>
        <v>10800000</v>
      </c>
      <c r="D108" s="6">
        <f t="shared" si="25"/>
        <v>1.0835913312693499</v>
      </c>
      <c r="E108" s="2">
        <f t="shared" si="18"/>
        <v>9966857.1428571418</v>
      </c>
      <c r="F108" s="2">
        <f t="shared" si="26"/>
        <v>46.366125587985216</v>
      </c>
      <c r="G108" s="2">
        <f t="shared" si="19"/>
        <v>69.94900451029396</v>
      </c>
      <c r="H108" s="2">
        <f t="shared" si="20"/>
        <v>56.836316308951368</v>
      </c>
      <c r="I108" s="2">
        <f t="shared" si="21"/>
        <v>91.819916150877077</v>
      </c>
      <c r="J108" s="6">
        <f t="shared" si="22"/>
        <v>4.8619081831024937</v>
      </c>
      <c r="K108" s="6">
        <f t="shared" si="23"/>
        <v>5.2326484934080666</v>
      </c>
      <c r="L108" s="6">
        <f t="shared" si="24"/>
        <v>3.5286750432102272</v>
      </c>
      <c r="AB108" s="2">
        <f t="shared" si="27"/>
        <v>10.8</v>
      </c>
    </row>
    <row r="109" spans="3:28" x14ac:dyDescent="0.25">
      <c r="C109" s="2">
        <f t="shared" si="17"/>
        <v>10900000</v>
      </c>
      <c r="D109" s="6">
        <f t="shared" si="25"/>
        <v>1.0844306738962044</v>
      </c>
      <c r="E109" s="2">
        <f t="shared" si="18"/>
        <v>10051357.142857144</v>
      </c>
      <c r="F109" s="2">
        <f t="shared" si="26"/>
        <v>46.536852613256492</v>
      </c>
      <c r="G109" s="2">
        <f t="shared" si="19"/>
        <v>69.872690757908032</v>
      </c>
      <c r="H109" s="2">
        <f t="shared" si="20"/>
        <v>56.774308384754377</v>
      </c>
      <c r="I109" s="2">
        <f t="shared" si="21"/>
        <v>91.719741425099485</v>
      </c>
      <c r="J109" s="6">
        <f t="shared" si="22"/>
        <v>4.8634510788814129</v>
      </c>
      <c r="K109" s="6">
        <f t="shared" si="23"/>
        <v>5.2343090412771343</v>
      </c>
      <c r="L109" s="6">
        <f t="shared" si="24"/>
        <v>3.5297948458935173</v>
      </c>
      <c r="AB109" s="2">
        <f t="shared" si="27"/>
        <v>10.9</v>
      </c>
    </row>
    <row r="110" spans="3:28" x14ac:dyDescent="0.25">
      <c r="C110" s="2">
        <f t="shared" si="17"/>
        <v>11000000</v>
      </c>
      <c r="D110" s="6">
        <f t="shared" si="25"/>
        <v>1.0852713178294573</v>
      </c>
      <c r="E110" s="2">
        <f t="shared" si="18"/>
        <v>10135714.285714285</v>
      </c>
      <c r="F110" s="2">
        <f t="shared" si="26"/>
        <v>46.708718677675186</v>
      </c>
      <c r="G110" s="2">
        <f t="shared" si="19"/>
        <v>69.803902784614905</v>
      </c>
      <c r="H110" s="2">
        <f t="shared" si="20"/>
        <v>56.718415451956957</v>
      </c>
      <c r="I110" s="2">
        <f t="shared" si="21"/>
        <v>91.629445559072749</v>
      </c>
      <c r="J110" s="6">
        <f t="shared" si="22"/>
        <v>4.8644728378734641</v>
      </c>
      <c r="K110" s="6">
        <f t="shared" si="23"/>
        <v>5.2354087135557981</v>
      </c>
      <c r="L110" s="6">
        <f t="shared" si="24"/>
        <v>3.5305364179922982</v>
      </c>
      <c r="AB110" s="2">
        <f t="shared" si="27"/>
        <v>11</v>
      </c>
    </row>
    <row r="111" spans="3:28" x14ac:dyDescent="0.25">
      <c r="C111" s="2">
        <f t="shared" si="17"/>
        <v>11100000</v>
      </c>
      <c r="D111" s="6">
        <f t="shared" si="25"/>
        <v>1.0861132660977502</v>
      </c>
      <c r="E111" s="2">
        <f t="shared" si="18"/>
        <v>10219928.571428571</v>
      </c>
      <c r="F111" s="2">
        <f t="shared" si="26"/>
        <v>46.881711254257247</v>
      </c>
      <c r="G111" s="2">
        <f t="shared" si="19"/>
        <v>69.742451348365222</v>
      </c>
      <c r="H111" s="2">
        <f t="shared" si="20"/>
        <v>56.668483743953715</v>
      </c>
      <c r="I111" s="2">
        <f t="shared" si="21"/>
        <v>91.548780140553944</v>
      </c>
      <c r="J111" s="30">
        <f t="shared" si="22"/>
        <v>4.8649847881163675</v>
      </c>
      <c r="K111" s="30">
        <f t="shared" si="23"/>
        <v>5.2359597020908248</v>
      </c>
      <c r="L111" s="30">
        <f t="shared" si="24"/>
        <v>3.5309079811682103</v>
      </c>
      <c r="AB111" s="2">
        <f t="shared" si="27"/>
        <v>11.1</v>
      </c>
    </row>
    <row r="112" spans="3:28" x14ac:dyDescent="0.25">
      <c r="C112" s="7">
        <f t="shared" si="17"/>
        <v>11200000</v>
      </c>
      <c r="D112" s="11">
        <f t="shared" si="25"/>
        <v>1.0869565217391304</v>
      </c>
      <c r="E112" s="7">
        <f t="shared" si="18"/>
        <v>10304000</v>
      </c>
      <c r="F112" s="7">
        <f t="shared" si="26"/>
        <v>47.055817918722852</v>
      </c>
      <c r="G112" s="7">
        <f t="shared" si="19"/>
        <v>69.688154009328741</v>
      </c>
      <c r="H112" s="7">
        <f t="shared" si="20"/>
        <v>56.624365021209655</v>
      </c>
      <c r="I112" s="7">
        <f t="shared" si="21"/>
        <v>91.477505686364793</v>
      </c>
      <c r="J112" s="31">
        <f t="shared" si="22"/>
        <v>4.8649981555370552</v>
      </c>
      <c r="K112" s="31">
        <f t="shared" si="23"/>
        <v>5.2359740888318083</v>
      </c>
      <c r="L112" s="31">
        <f t="shared" si="24"/>
        <v>3.5309176829729325</v>
      </c>
      <c r="AB112" s="2">
        <f t="shared" si="27"/>
        <v>11.2</v>
      </c>
    </row>
    <row r="113" spans="3:28" x14ac:dyDescent="0.25">
      <c r="C113" s="2">
        <f t="shared" si="17"/>
        <v>11300000</v>
      </c>
      <c r="D113" s="6">
        <f t="shared" si="25"/>
        <v>1.0878010878010878</v>
      </c>
      <c r="E113" s="2">
        <f t="shared" si="18"/>
        <v>10387928.571428573</v>
      </c>
      <c r="F113" s="2">
        <f t="shared" si="26"/>
        <v>47.231026350562722</v>
      </c>
      <c r="G113" s="2">
        <f t="shared" si="19"/>
        <v>69.640834829079154</v>
      </c>
      <c r="H113" s="2">
        <f t="shared" si="20"/>
        <v>56.585916326836177</v>
      </c>
      <c r="I113" s="2">
        <f t="shared" si="21"/>
        <v>91.415391247520915</v>
      </c>
      <c r="J113" s="6">
        <f t="shared" si="22"/>
        <v>4.8645240593688879</v>
      </c>
      <c r="K113" s="6">
        <f t="shared" si="23"/>
        <v>5.2354638408989675</v>
      </c>
      <c r="L113" s="6">
        <f t="shared" si="24"/>
        <v>3.5305735935221056</v>
      </c>
      <c r="AB113" s="2">
        <f t="shared" si="27"/>
        <v>11.3</v>
      </c>
    </row>
    <row r="114" spans="3:28" x14ac:dyDescent="0.25">
      <c r="C114" s="2">
        <f t="shared" si="17"/>
        <v>11400000</v>
      </c>
      <c r="D114" s="6">
        <f t="shared" si="25"/>
        <v>1.088646967340591</v>
      </c>
      <c r="E114" s="2">
        <f t="shared" si="18"/>
        <v>10471714.285714285</v>
      </c>
      <c r="F114" s="2">
        <f t="shared" si="26"/>
        <v>47.407324334011967</v>
      </c>
      <c r="G114" s="2">
        <f t="shared" si="19"/>
        <v>69.600324085611518</v>
      </c>
      <c r="H114" s="2">
        <f t="shared" si="20"/>
        <v>56.552999755031365</v>
      </c>
      <c r="I114" s="2">
        <f t="shared" si="21"/>
        <v>91.362214035143836</v>
      </c>
      <c r="J114" s="6">
        <f t="shared" si="22"/>
        <v>4.8635735078853388</v>
      </c>
      <c r="K114" s="6">
        <f t="shared" si="23"/>
        <v>5.2344408059914844</v>
      </c>
      <c r="L114" s="6">
        <f t="shared" si="24"/>
        <v>3.5298837023989171</v>
      </c>
      <c r="AB114" s="2">
        <f t="shared" si="27"/>
        <v>11.4</v>
      </c>
    </row>
    <row r="115" spans="3:28" x14ac:dyDescent="0.25">
      <c r="C115" s="2">
        <f t="shared" si="17"/>
        <v>11500000</v>
      </c>
      <c r="D115" s="6">
        <f t="shared" si="25"/>
        <v>1.0894941634241244</v>
      </c>
      <c r="E115" s="2">
        <f t="shared" si="18"/>
        <v>10555357.142857144</v>
      </c>
      <c r="F115" s="2">
        <f t="shared" si="26"/>
        <v>47.584699758934669</v>
      </c>
      <c r="G115" s="2">
        <f t="shared" si="19"/>
        <v>69.566458003229613</v>
      </c>
      <c r="H115" s="2">
        <f t="shared" si="20"/>
        <v>56.525482231603014</v>
      </c>
      <c r="I115" s="2">
        <f t="shared" si="21"/>
        <v>91.317759065892545</v>
      </c>
      <c r="J115" s="6">
        <f t="shared" si="22"/>
        <v>4.8621573944405085</v>
      </c>
      <c r="K115" s="6">
        <f t="shared" si="23"/>
        <v>5.2329167081260914</v>
      </c>
      <c r="L115" s="6">
        <f t="shared" si="24"/>
        <v>3.5288559157803832</v>
      </c>
      <c r="AB115" s="2">
        <f t="shared" si="27"/>
        <v>11.5</v>
      </c>
    </row>
    <row r="116" spans="3:28" x14ac:dyDescent="0.25">
      <c r="C116" s="2">
        <f t="shared" si="17"/>
        <v>11600000</v>
      </c>
      <c r="D116" s="6">
        <f t="shared" si="25"/>
        <v>1.0903426791277258</v>
      </c>
      <c r="E116" s="2">
        <f t="shared" si="18"/>
        <v>10638857.142857144</v>
      </c>
      <c r="F116" s="2">
        <f t="shared" si="26"/>
        <v>47.763140621621758</v>
      </c>
      <c r="G116" s="2">
        <f t="shared" si="19"/>
        <v>69.539078496405551</v>
      </c>
      <c r="H116" s="2">
        <f t="shared" si="20"/>
        <v>56.503235305844306</v>
      </c>
      <c r="I116" s="2">
        <f t="shared" si="21"/>
        <v>91.281818825735613</v>
      </c>
      <c r="J116" s="6">
        <f t="shared" si="22"/>
        <v>4.8602864938069565</v>
      </c>
      <c r="K116" s="6">
        <f t="shared" si="23"/>
        <v>5.2309031436956728</v>
      </c>
      <c r="L116" s="6">
        <f t="shared" si="24"/>
        <v>3.5274980537794338</v>
      </c>
      <c r="AB116" s="2">
        <f t="shared" si="27"/>
        <v>11.6</v>
      </c>
    </row>
    <row r="117" spans="3:28" x14ac:dyDescent="0.25">
      <c r="C117" s="2">
        <f t="shared" si="17"/>
        <v>11700000</v>
      </c>
      <c r="D117" s="6">
        <f t="shared" si="25"/>
        <v>1.0911925175370225</v>
      </c>
      <c r="E117" s="2">
        <f t="shared" si="18"/>
        <v>10722214.285714287</v>
      </c>
      <c r="F117" s="2">
        <f t="shared" si="26"/>
        <v>47.942635025504948</v>
      </c>
      <c r="G117" s="2">
        <f t="shared" si="19"/>
        <v>69.518032926774822</v>
      </c>
      <c r="H117" s="2">
        <f t="shared" si="20"/>
        <v>56.486134953082917</v>
      </c>
      <c r="I117" s="2">
        <f t="shared" si="21"/>
        <v>91.254192950966257</v>
      </c>
      <c r="J117" s="6">
        <f t="shared" si="22"/>
        <v>4.8579714588013614</v>
      </c>
      <c r="K117" s="6">
        <f t="shared" si="23"/>
        <v>5.2284115778375773</v>
      </c>
      <c r="L117" s="6">
        <f t="shared" si="24"/>
        <v>3.5258178479958726</v>
      </c>
      <c r="AB117" s="2">
        <f t="shared" si="27"/>
        <v>11.7</v>
      </c>
    </row>
    <row r="118" spans="3:28" x14ac:dyDescent="0.25">
      <c r="C118" s="2">
        <f t="shared" si="17"/>
        <v>11800000</v>
      </c>
      <c r="D118" s="6">
        <f t="shared" si="25"/>
        <v>1.0920436817472698</v>
      </c>
      <c r="E118" s="2">
        <f t="shared" si="18"/>
        <v>10805428.571428573</v>
      </c>
      <c r="F118" s="2">
        <f t="shared" si="26"/>
        <v>48.123171181789708</v>
      </c>
      <c r="G118" s="2">
        <f t="shared" si="19"/>
        <v>69.503173872489072</v>
      </c>
      <c r="H118" s="2">
        <f t="shared" si="20"/>
        <v>56.47406138727095</v>
      </c>
      <c r="I118" s="2">
        <f t="shared" si="21"/>
        <v>91.234687925438749</v>
      </c>
      <c r="J118" s="6">
        <f t="shared" si="22"/>
        <v>4.8552228171882215</v>
      </c>
      <c r="K118" s="6">
        <f t="shared" si="23"/>
        <v>5.2254533411012476</v>
      </c>
      <c r="L118" s="6">
        <f t="shared" si="24"/>
        <v>3.5238229392691438</v>
      </c>
      <c r="AB118" s="2">
        <f t="shared" si="27"/>
        <v>11.8</v>
      </c>
    </row>
    <row r="119" spans="3:28" x14ac:dyDescent="0.25">
      <c r="C119" s="2">
        <f t="shared" si="17"/>
        <v>11900000</v>
      </c>
      <c r="D119" s="6">
        <f t="shared" si="25"/>
        <v>1.0928961748633881</v>
      </c>
      <c r="E119" s="2">
        <f t="shared" si="18"/>
        <v>10888499.999999998</v>
      </c>
      <c r="F119" s="2">
        <f t="shared" si="26"/>
        <v>48.304737410009828</v>
      </c>
      <c r="G119" s="2">
        <f t="shared" si="19"/>
        <v>69.494358909198709</v>
      </c>
      <c r="H119" s="2">
        <f t="shared" si="20"/>
        <v>56.466898883024747</v>
      </c>
      <c r="I119" s="2">
        <f t="shared" si="21"/>
        <v>91.223116793070801</v>
      </c>
      <c r="J119" s="6">
        <f t="shared" si="22"/>
        <v>4.8520509688520974</v>
      </c>
      <c r="K119" s="6">
        <f t="shared" si="23"/>
        <v>5.2220396264048201</v>
      </c>
      <c r="L119" s="6">
        <f t="shared" si="24"/>
        <v>3.521520875626019</v>
      </c>
      <c r="AB119" s="2">
        <f t="shared" si="27"/>
        <v>11.9</v>
      </c>
    </row>
    <row r="120" spans="3:28" x14ac:dyDescent="0.25">
      <c r="C120" s="2">
        <f t="shared" si="17"/>
        <v>12000000</v>
      </c>
      <c r="D120" s="6">
        <f t="shared" si="25"/>
        <v>1.09375</v>
      </c>
      <c r="E120" s="2">
        <f t="shared" si="18"/>
        <v>10971428.571428571</v>
      </c>
      <c r="F120" s="2">
        <f t="shared" si="26"/>
        <v>48.487322138506116</v>
      </c>
      <c r="G120" s="2">
        <f t="shared" si="19"/>
        <v>69.491450401986199</v>
      </c>
      <c r="H120" s="2">
        <f t="shared" si="20"/>
        <v>56.464535606562499</v>
      </c>
      <c r="I120" s="2">
        <f t="shared" si="21"/>
        <v>91.219298884721042</v>
      </c>
      <c r="J120" s="6">
        <f t="shared" si="22"/>
        <v>4.8484661832288767</v>
      </c>
      <c r="K120" s="6">
        <f t="shared" si="23"/>
        <v>5.2181814862705131</v>
      </c>
      <c r="L120" s="6">
        <f t="shared" si="24"/>
        <v>3.5189191104162445</v>
      </c>
      <c r="AB120" s="2">
        <f t="shared" si="27"/>
        <v>12</v>
      </c>
    </row>
    <row r="121" spans="3:28" x14ac:dyDescent="0.25">
      <c r="C121" s="2">
        <f t="shared" si="17"/>
        <v>12100000</v>
      </c>
      <c r="D121" s="6">
        <f t="shared" si="25"/>
        <v>1.0946051602814699</v>
      </c>
      <c r="E121" s="2">
        <f t="shared" si="18"/>
        <v>11054214.285714285</v>
      </c>
      <c r="F121" s="2">
        <f t="shared" si="26"/>
        <v>48.670913904832666</v>
      </c>
      <c r="G121" s="2">
        <f t="shared" si="19"/>
        <v>69.494315307619829</v>
      </c>
      <c r="H121" s="2">
        <f t="shared" si="20"/>
        <v>56.466863455027656</v>
      </c>
      <c r="I121" s="2">
        <f t="shared" si="21"/>
        <v>91.223059558613443</v>
      </c>
      <c r="J121" s="6">
        <f t="shared" si="22"/>
        <v>4.844478596986284</v>
      </c>
      <c r="K121" s="6">
        <f t="shared" si="23"/>
        <v>5.2138898303282728</v>
      </c>
      <c r="L121" s="6">
        <f t="shared" si="24"/>
        <v>3.5160250006291056</v>
      </c>
      <c r="AB121" s="2">
        <f t="shared" si="27"/>
        <v>12.1</v>
      </c>
    </row>
    <row r="122" spans="3:28" x14ac:dyDescent="0.25">
      <c r="C122" s="2">
        <f t="shared" si="17"/>
        <v>12200000</v>
      </c>
      <c r="D122" s="6">
        <f t="shared" si="25"/>
        <v>1.0954616588419406</v>
      </c>
      <c r="E122" s="2">
        <f t="shared" si="18"/>
        <v>11136857.142857142</v>
      </c>
      <c r="F122" s="2">
        <f t="shared" si="26"/>
        <v>48.855501356091949</v>
      </c>
      <c r="G122" s="2">
        <f t="shared" si="19"/>
        <v>69.502824986530456</v>
      </c>
      <c r="H122" s="2">
        <f t="shared" si="20"/>
        <v>56.473777903712637</v>
      </c>
      <c r="I122" s="2">
        <f t="shared" si="21"/>
        <v>91.234229953524917</v>
      </c>
      <c r="J122" s="6">
        <f t="shared" si="22"/>
        <v>4.8400982119445981</v>
      </c>
      <c r="K122" s="6">
        <f t="shared" si="23"/>
        <v>5.2091754230779284</v>
      </c>
      <c r="L122" s="6">
        <f t="shared" si="24"/>
        <v>3.5128458053843312</v>
      </c>
      <c r="AB122" s="2">
        <f t="shared" si="27"/>
        <v>12.2</v>
      </c>
    </row>
    <row r="123" spans="3:28" x14ac:dyDescent="0.25">
      <c r="C123" s="2">
        <f t="shared" si="17"/>
        <v>12300000</v>
      </c>
      <c r="D123" s="6">
        <f t="shared" si="25"/>
        <v>1.0963194988253719</v>
      </c>
      <c r="E123" s="2">
        <f t="shared" si="18"/>
        <v>11219357.142857144</v>
      </c>
      <c r="F123" s="2">
        <f t="shared" si="26"/>
        <v>49.041073249202789</v>
      </c>
      <c r="G123" s="2">
        <f t="shared" si="19"/>
        <v>69.516855023963217</v>
      </c>
      <c r="H123" s="2">
        <f t="shared" si="20"/>
        <v>56.485177860737565</v>
      </c>
      <c r="I123" s="2">
        <f t="shared" si="21"/>
        <v>91.252646754016752</v>
      </c>
      <c r="J123" s="6">
        <f t="shared" si="22"/>
        <v>4.8353348932278086</v>
      </c>
      <c r="K123" s="6">
        <f t="shared" si="23"/>
        <v>5.2040488818993724</v>
      </c>
      <c r="L123" s="6">
        <f t="shared" si="24"/>
        <v>3.5093886845902342</v>
      </c>
      <c r="AB123" s="2">
        <f t="shared" si="27"/>
        <v>12.3</v>
      </c>
    </row>
    <row r="124" spans="3:28" x14ac:dyDescent="0.25">
      <c r="C124" s="2">
        <f t="shared" si="17"/>
        <v>12400000</v>
      </c>
      <c r="D124" s="6">
        <f t="shared" si="25"/>
        <v>1.0971786833855799</v>
      </c>
      <c r="E124" s="2">
        <f t="shared" si="18"/>
        <v>11301714.285714285</v>
      </c>
      <c r="F124" s="2">
        <f t="shared" si="26"/>
        <v>49.227618451102693</v>
      </c>
      <c r="G124" s="2">
        <f t="shared" si="19"/>
        <v>69.536285059782742</v>
      </c>
      <c r="H124" s="2">
        <f t="shared" si="20"/>
        <v>56.500965528760361</v>
      </c>
      <c r="I124" s="2">
        <f t="shared" si="21"/>
        <v>91.278151967025124</v>
      </c>
      <c r="J124" s="6">
        <f t="shared" si="22"/>
        <v>4.8301983676362541</v>
      </c>
      <c r="K124" s="6">
        <f t="shared" si="23"/>
        <v>5.1985206753011068</v>
      </c>
      <c r="L124" s="6">
        <f t="shared" si="24"/>
        <v>3.505660697762611</v>
      </c>
      <c r="AB124" s="2">
        <f t="shared" si="27"/>
        <v>12.4</v>
      </c>
    </row>
    <row r="125" spans="3:28" x14ac:dyDescent="0.25">
      <c r="C125" s="2">
        <f t="shared" si="17"/>
        <v>12500000</v>
      </c>
      <c r="D125" s="6">
        <f t="shared" si="25"/>
        <v>1.0980392156862746</v>
      </c>
      <c r="E125" s="2">
        <f t="shared" si="18"/>
        <v>11383928.571428571</v>
      </c>
      <c r="F125" s="2">
        <f t="shared" si="26"/>
        <v>49.415125938887627</v>
      </c>
      <c r="G125" s="2">
        <f t="shared" si="19"/>
        <v>69.560998626449049</v>
      </c>
      <c r="H125" s="2">
        <f t="shared" si="20"/>
        <v>56.521046273325652</v>
      </c>
      <c r="I125" s="2">
        <f t="shared" si="21"/>
        <v>91.310592709176859</v>
      </c>
      <c r="J125" s="6">
        <f t="shared" si="22"/>
        <v>4.824698222231488</v>
      </c>
      <c r="K125" s="6">
        <f t="shared" si="23"/>
        <v>5.1926011213971872</v>
      </c>
      <c r="L125" s="6">
        <f t="shared" si="24"/>
        <v>3.5016688029976528</v>
      </c>
      <c r="AB125" s="2">
        <f t="shared" si="27"/>
        <v>12.5</v>
      </c>
    </row>
    <row r="126" spans="3:28" x14ac:dyDescent="0.25">
      <c r="C126" s="2">
        <f t="shared" si="17"/>
        <v>12600000</v>
      </c>
      <c r="D126" s="6">
        <f t="shared" si="25"/>
        <v>1.098901098901099</v>
      </c>
      <c r="E126" s="2">
        <f t="shared" si="18"/>
        <v>11465999.999999998</v>
      </c>
      <c r="F126" s="2">
        <f t="shared" si="26"/>
        <v>49.603584799891244</v>
      </c>
      <c r="G126" s="2">
        <f t="shared" si="19"/>
        <v>69.590882994708892</v>
      </c>
      <c r="H126" s="2">
        <f t="shared" si="20"/>
        <v>56.545328497483119</v>
      </c>
      <c r="I126" s="2">
        <f t="shared" si="21"/>
        <v>91.349821004233391</v>
      </c>
      <c r="J126" s="6">
        <f t="shared" si="22"/>
        <v>4.8188439031244439</v>
      </c>
      <c r="K126" s="6">
        <f t="shared" si="23"/>
        <v>5.1863003866030022</v>
      </c>
      <c r="L126" s="6">
        <f t="shared" si="24"/>
        <v>3.4974198560924421</v>
      </c>
      <c r="AB126" s="2">
        <f t="shared" si="27"/>
        <v>12.6</v>
      </c>
    </row>
    <row r="127" spans="3:28" x14ac:dyDescent="0.25">
      <c r="C127" s="2">
        <f t="shared" si="17"/>
        <v>12700000</v>
      </c>
      <c r="D127" s="6">
        <f t="shared" si="25"/>
        <v>1.0997643362136684</v>
      </c>
      <c r="E127" s="2">
        <f t="shared" si="18"/>
        <v>11547928.571428573</v>
      </c>
      <c r="F127" s="2">
        <f t="shared" si="26"/>
        <v>49.792984231706555</v>
      </c>
      <c r="G127" s="2">
        <f t="shared" si="19"/>
        <v>69.625829026579041</v>
      </c>
      <c r="H127" s="2">
        <f t="shared" si="20"/>
        <v>56.573723522330418</v>
      </c>
      <c r="I127" s="2">
        <f t="shared" si="21"/>
        <v>91.395693590106305</v>
      </c>
      <c r="J127" s="6">
        <f t="shared" si="22"/>
        <v>4.8126447144580178</v>
      </c>
      <c r="K127" s="6">
        <f t="shared" si="23"/>
        <v>5.1796284845402587</v>
      </c>
      <c r="L127" s="6">
        <f t="shared" si="24"/>
        <v>3.49292060980651</v>
      </c>
      <c r="AB127" s="2">
        <f t="shared" si="27"/>
        <v>12.7</v>
      </c>
    </row>
    <row r="128" spans="3:28" x14ac:dyDescent="0.25">
      <c r="C128" s="2">
        <f t="shared" si="17"/>
        <v>12800000</v>
      </c>
      <c r="D128" s="6">
        <f t="shared" si="25"/>
        <v>1.10062893081761</v>
      </c>
      <c r="E128" s="2">
        <f t="shared" si="18"/>
        <v>11629714.285714285</v>
      </c>
      <c r="F128" s="2">
        <f t="shared" si="26"/>
        <v>49.983313542151855</v>
      </c>
      <c r="G128" s="2">
        <f t="shared" si="19"/>
        <v>69.665731035221341</v>
      </c>
      <c r="H128" s="2">
        <f t="shared" si="20"/>
        <v>56.606145473156367</v>
      </c>
      <c r="I128" s="2">
        <f t="shared" si="21"/>
        <v>91.448071734919608</v>
      </c>
      <c r="J128" s="6">
        <f t="shared" si="22"/>
        <v>4.8061098175754378</v>
      </c>
      <c r="K128" s="6">
        <f t="shared" si="23"/>
        <v>5.1725952751419264</v>
      </c>
      <c r="L128" s="6">
        <f t="shared" si="24"/>
        <v>3.4881777132582661</v>
      </c>
      <c r="AB128" s="2">
        <f t="shared" si="27"/>
        <v>12.8</v>
      </c>
    </row>
    <row r="129" spans="3:28" x14ac:dyDescent="0.25">
      <c r="C129" s="2">
        <f t="shared" si="17"/>
        <v>12900000</v>
      </c>
      <c r="D129" s="6">
        <f t="shared" si="25"/>
        <v>1.1014948859166012</v>
      </c>
      <c r="E129" s="2">
        <f t="shared" si="18"/>
        <v>11711357.142857142</v>
      </c>
      <c r="F129" s="2">
        <f t="shared" si="26"/>
        <v>50.174562149183181</v>
      </c>
      <c r="G129" s="2">
        <f t="shared" si="19"/>
        <v>69.710486651334932</v>
      </c>
      <c r="H129" s="2">
        <f t="shared" si="20"/>
        <v>56.642511170879196</v>
      </c>
      <c r="I129" s="2">
        <f t="shared" si="21"/>
        <v>91.506821061626994</v>
      </c>
      <c r="J129" s="6">
        <f t="shared" si="22"/>
        <v>4.7992482303659854</v>
      </c>
      <c r="K129" s="6">
        <f t="shared" si="23"/>
        <v>5.1652104639481005</v>
      </c>
      <c r="L129" s="6">
        <f t="shared" si="24"/>
        <v>3.483197711450138</v>
      </c>
      <c r="AB129" s="2">
        <f t="shared" si="27"/>
        <v>12.9</v>
      </c>
    </row>
    <row r="130" spans="3:28" x14ac:dyDescent="0.25">
      <c r="C130" s="2">
        <f t="shared" si="17"/>
        <v>13000000</v>
      </c>
      <c r="D130" s="6">
        <f t="shared" ref="D130:D161" si="28">$B$13/($B$13-C130)</f>
        <v>1.1023622047244095</v>
      </c>
      <c r="E130" s="2">
        <f t="shared" si="18"/>
        <v>11792857.142857142</v>
      </c>
      <c r="F130" s="2">
        <f t="shared" ref="F130:F161" si="29">SQRT(POWER((D130-1)/D130*$B$4,2)+POWER($B$3/D130,2))</f>
        <v>50.366719580756211</v>
      </c>
      <c r="G130" s="2">
        <f t="shared" si="19"/>
        <v>69.759996695717405</v>
      </c>
      <c r="H130" s="2">
        <f t="shared" si="20"/>
        <v>56.68274002849757</v>
      </c>
      <c r="I130" s="2">
        <f t="shared" si="21"/>
        <v>91.571811380726615</v>
      </c>
      <c r="J130" s="6">
        <f t="shared" si="22"/>
        <v>4.792068826779591</v>
      </c>
      <c r="K130" s="6">
        <f t="shared" si="23"/>
        <v>5.157483601583551</v>
      </c>
      <c r="L130" s="6">
        <f t="shared" si="24"/>
        <v>3.4779870449162669</v>
      </c>
      <c r="AB130" s="2">
        <f t="shared" ref="AB130:AB161" si="30">C130/1000000</f>
        <v>13</v>
      </c>
    </row>
    <row r="131" spans="3:28" x14ac:dyDescent="0.25">
      <c r="C131" s="2">
        <f t="shared" ref="C131:C194" si="31">100000*ROW()</f>
        <v>13100000</v>
      </c>
      <c r="D131" s="6">
        <f t="shared" si="28"/>
        <v>1.1032308904649331</v>
      </c>
      <c r="E131" s="2">
        <f t="shared" ref="E131:E194" si="32">C131/D131</f>
        <v>11874214.285714285</v>
      </c>
      <c r="F131" s="2">
        <f t="shared" si="29"/>
        <v>50.559775474639117</v>
      </c>
      <c r="G131" s="2">
        <f t="shared" ref="G131:G194" si="33">4*PI()*POWER(F131,2)/(E131*$B$22)</f>
        <v>69.814165057662521</v>
      </c>
      <c r="H131" s="2">
        <f t="shared" ref="H131:H194" si="34">4*PI()*POWER(F131,2)/(E131*$B$26)</f>
        <v>56.726753952283971</v>
      </c>
      <c r="I131" s="2">
        <f t="shared" ref="I131:I194" si="35">4*PI()*POWER(F131,2)/(E131*$B$30)</f>
        <v>91.642916530637635</v>
      </c>
      <c r="J131" s="6">
        <f t="shared" ref="J131:J194" si="36">1/D131*$B$51*2*SQRT(PI())*$B$3*POWER(2*PI()*EXP(1),-0.5)*$B$23/G131*$B$24*$B$21*$B$25</f>
        <v>4.7845803365023052</v>
      </c>
      <c r="K131" s="6">
        <f t="shared" ref="K131:K194" si="37">1/D131*$B$53*2*SQRT(PI())*$B$3*POWER(2*PI()*EXP(1),-0.5)*$B$27/H131*$B$28*$B$21*$B$29</f>
        <v>5.1494240834084604</v>
      </c>
      <c r="L131" s="6">
        <f t="shared" ref="L131:L194" si="38">1/D131*$B$55*2*SQRT(PI())*$B$3*POWER(2*PI()*EXP(1),-0.5)*$B$31/I131*$B$32*$B$21*$B$33</f>
        <v>3.4725520494869779</v>
      </c>
      <c r="AB131" s="2">
        <f t="shared" si="30"/>
        <v>13.1</v>
      </c>
    </row>
    <row r="132" spans="3:28" x14ac:dyDescent="0.25">
      <c r="C132" s="2">
        <f t="shared" si="31"/>
        <v>13200000</v>
      </c>
      <c r="D132" s="6">
        <f t="shared" si="28"/>
        <v>1.1041009463722398</v>
      </c>
      <c r="E132" s="2">
        <f t="shared" si="32"/>
        <v>11955428.571428571</v>
      </c>
      <c r="F132" s="2">
        <f t="shared" si="29"/>
        <v>50.753719578178789</v>
      </c>
      <c r="G132" s="2">
        <f t="shared" si="33"/>
        <v>69.872898578886293</v>
      </c>
      <c r="H132" s="2">
        <f t="shared" si="34"/>
        <v>56.774477247469996</v>
      </c>
      <c r="I132" s="2">
        <f t="shared" si="35"/>
        <v>91.720014225333472</v>
      </c>
      <c r="J132" s="6">
        <f t="shared" si="36"/>
        <v>4.7767913447846864</v>
      </c>
      <c r="K132" s="6">
        <f t="shared" si="37"/>
        <v>5.1410411493337218</v>
      </c>
      <c r="L132" s="6">
        <f t="shared" si="38"/>
        <v>3.4668989561642252</v>
      </c>
      <c r="AB132" s="2">
        <f t="shared" si="30"/>
        <v>13.2</v>
      </c>
    </row>
    <row r="133" spans="3:28" x14ac:dyDescent="0.25">
      <c r="C133" s="2">
        <f t="shared" si="31"/>
        <v>13300000</v>
      </c>
      <c r="D133" s="6">
        <f t="shared" si="28"/>
        <v>1.1049723756906078</v>
      </c>
      <c r="E133" s="2">
        <f t="shared" si="32"/>
        <v>12036500</v>
      </c>
      <c r="F133" s="2">
        <f t="shared" si="29"/>
        <v>50.948541748022599</v>
      </c>
      <c r="G133" s="2">
        <f t="shared" si="33"/>
        <v>69.936106942690301</v>
      </c>
      <c r="H133" s="2">
        <f t="shared" si="34"/>
        <v>56.825836528187232</v>
      </c>
      <c r="I133" s="2">
        <f t="shared" si="35"/>
        <v>91.802985908849905</v>
      </c>
      <c r="J133" s="6">
        <f t="shared" si="36"/>
        <v>4.7687102924153235</v>
      </c>
      <c r="K133" s="6">
        <f t="shared" si="37"/>
        <v>5.1323438837924575</v>
      </c>
      <c r="L133" s="6">
        <f t="shared" si="38"/>
        <v>3.4610338911023746</v>
      </c>
      <c r="AB133" s="2">
        <f t="shared" si="30"/>
        <v>13.3</v>
      </c>
    </row>
    <row r="134" spans="3:28" x14ac:dyDescent="0.25">
      <c r="C134" s="2">
        <f t="shared" si="31"/>
        <v>13400000</v>
      </c>
      <c r="D134" s="6">
        <f t="shared" si="28"/>
        <v>1.1058451816745656</v>
      </c>
      <c r="E134" s="2">
        <f t="shared" si="32"/>
        <v>12117428.571428571</v>
      </c>
      <c r="F134" s="2">
        <f t="shared" si="29"/>
        <v>51.144231949797565</v>
      </c>
      <c r="G134" s="2">
        <f t="shared" si="33"/>
        <v>70.003702568088357</v>
      </c>
      <c r="H134" s="2">
        <f t="shared" si="34"/>
        <v>56.880760631441063</v>
      </c>
      <c r="I134" s="2">
        <f t="shared" si="35"/>
        <v>91.891716616308415</v>
      </c>
      <c r="J134" s="6">
        <f t="shared" si="36"/>
        <v>4.7603454758320192</v>
      </c>
      <c r="K134" s="6">
        <f t="shared" si="37"/>
        <v>5.1233412158596527</v>
      </c>
      <c r="L134" s="6">
        <f t="shared" si="38"/>
        <v>3.4549628756888944</v>
      </c>
      <c r="AB134" s="2">
        <f t="shared" si="30"/>
        <v>13.4</v>
      </c>
    </row>
    <row r="135" spans="3:28" x14ac:dyDescent="0.25">
      <c r="C135" s="2">
        <f t="shared" si="31"/>
        <v>13500000</v>
      </c>
      <c r="D135" s="6">
        <f t="shared" si="28"/>
        <v>1.1067193675889329</v>
      </c>
      <c r="E135" s="2">
        <f t="shared" si="32"/>
        <v>12198214.285714285</v>
      </c>
      <c r="F135" s="2">
        <f t="shared" si="29"/>
        <v>51.340780257749209</v>
      </c>
      <c r="G135" s="2">
        <f t="shared" si="33"/>
        <v>70.075600508639965</v>
      </c>
      <c r="H135" s="2">
        <f t="shared" si="34"/>
        <v>56.939180534908758</v>
      </c>
      <c r="I135" s="2">
        <f t="shared" si="35"/>
        <v>91.986094841117847</v>
      </c>
      <c r="J135" s="6">
        <f t="shared" si="36"/>
        <v>4.7517050473632256</v>
      </c>
      <c r="K135" s="6">
        <f t="shared" si="37"/>
        <v>5.1140419195120232</v>
      </c>
      <c r="L135" s="6">
        <f t="shared" si="38"/>
        <v>3.4486918267195952</v>
      </c>
      <c r="AB135" s="2">
        <f t="shared" si="30"/>
        <v>13.5</v>
      </c>
    </row>
    <row r="136" spans="3:28" x14ac:dyDescent="0.25">
      <c r="C136" s="2">
        <f t="shared" si="31"/>
        <v>13600000</v>
      </c>
      <c r="D136" s="6">
        <f t="shared" si="28"/>
        <v>1.1075949367088607</v>
      </c>
      <c r="E136" s="2">
        <f t="shared" si="32"/>
        <v>12278857.142857144</v>
      </c>
      <c r="F136" s="2">
        <f t="shared" si="29"/>
        <v>51.538176854341536</v>
      </c>
      <c r="G136" s="2">
        <f t="shared" si="33"/>
        <v>70.151718355746638</v>
      </c>
      <c r="H136" s="2">
        <f t="shared" si="34"/>
        <v>57.001029278364058</v>
      </c>
      <c r="I136" s="2">
        <f t="shared" si="35"/>
        <v>92.086012408034634</v>
      </c>
      <c r="J136" s="6">
        <f t="shared" si="36"/>
        <v>4.7427970155927364</v>
      </c>
      <c r="K136" s="6">
        <f t="shared" si="37"/>
        <v>5.1044546140205131</v>
      </c>
      <c r="L136" s="6">
        <f t="shared" si="38"/>
        <v>3.442226556663305</v>
      </c>
      <c r="AB136" s="2">
        <f t="shared" si="30"/>
        <v>13.6</v>
      </c>
    </row>
    <row r="137" spans="3:28" x14ac:dyDescent="0.25">
      <c r="C137" s="2">
        <f t="shared" si="31"/>
        <v>13700000</v>
      </c>
      <c r="D137" s="6">
        <f t="shared" si="28"/>
        <v>1.1084718923198733</v>
      </c>
      <c r="E137" s="2">
        <f t="shared" si="32"/>
        <v>12359357.142857144</v>
      </c>
      <c r="F137" s="2">
        <f t="shared" si="29"/>
        <v>51.736412029820812</v>
      </c>
      <c r="G137" s="2">
        <f t="shared" si="33"/>
        <v>70.231976146185801</v>
      </c>
      <c r="H137" s="2">
        <f t="shared" si="34"/>
        <v>57.066241888544759</v>
      </c>
      <c r="I137" s="2">
        <f t="shared" si="35"/>
        <v>92.191364351785225</v>
      </c>
      <c r="J137" s="6">
        <f t="shared" si="36"/>
        <v>4.7336292458405529</v>
      </c>
      <c r="K137" s="6">
        <f t="shared" si="37"/>
        <v>5.0945877644678186</v>
      </c>
      <c r="L137" s="6">
        <f t="shared" si="38"/>
        <v>3.435572774010875</v>
      </c>
      <c r="AB137" s="2">
        <f t="shared" si="30"/>
        <v>13.7</v>
      </c>
    </row>
    <row r="138" spans="3:28" x14ac:dyDescent="0.25">
      <c r="C138" s="2">
        <f t="shared" si="31"/>
        <v>13800000</v>
      </c>
      <c r="D138" s="6">
        <f t="shared" si="28"/>
        <v>1.1093502377179081</v>
      </c>
      <c r="E138" s="2">
        <f t="shared" si="32"/>
        <v>12439714.285714285</v>
      </c>
      <c r="F138" s="2">
        <f t="shared" si="29"/>
        <v>51.935476181743923</v>
      </c>
      <c r="G138" s="2">
        <f t="shared" si="33"/>
        <v>70.316296273663653</v>
      </c>
      <c r="H138" s="2">
        <f t="shared" si="34"/>
        <v>57.134755307285936</v>
      </c>
      <c r="I138" s="2">
        <f t="shared" si="35"/>
        <v>92.302048800964329</v>
      </c>
      <c r="J138" s="6">
        <f t="shared" si="36"/>
        <v>4.7242094607534568</v>
      </c>
      <c r="K138" s="6">
        <f t="shared" si="37"/>
        <v>5.0844496823840144</v>
      </c>
      <c r="L138" s="6">
        <f t="shared" si="38"/>
        <v>3.4287360837038143</v>
      </c>
      <c r="AB138" s="2">
        <f t="shared" si="30"/>
        <v>13.8</v>
      </c>
    </row>
    <row r="139" spans="3:28" x14ac:dyDescent="0.25">
      <c r="C139" s="2">
        <f t="shared" si="31"/>
        <v>13900000</v>
      </c>
      <c r="D139" s="6">
        <f t="shared" si="28"/>
        <v>1.1102299762093577</v>
      </c>
      <c r="E139" s="2">
        <f t="shared" si="32"/>
        <v>12519928.571428571</v>
      </c>
      <c r="F139" s="2">
        <f t="shared" si="29"/>
        <v>52.135359814474242</v>
      </c>
      <c r="G139" s="2">
        <f t="shared" si="33"/>
        <v>70.404603404188521</v>
      </c>
      <c r="H139" s="2">
        <f t="shared" si="34"/>
        <v>57.206508322757507</v>
      </c>
      <c r="I139" s="2">
        <f t="shared" si="35"/>
        <v>92.417966866948035</v>
      </c>
      <c r="J139" s="6">
        <f t="shared" si="36"/>
        <v>4.7145452409985698</v>
      </c>
      <c r="K139" s="6">
        <f t="shared" si="37"/>
        <v>5.0740485264929731</v>
      </c>
      <c r="L139" s="6">
        <f t="shared" si="38"/>
        <v>3.4217219876376452</v>
      </c>
      <c r="AB139" s="2">
        <f t="shared" si="30"/>
        <v>13.9</v>
      </c>
    </row>
    <row r="140" spans="3:28" x14ac:dyDescent="0.25">
      <c r="C140" s="2">
        <f t="shared" si="31"/>
        <v>14000000</v>
      </c>
      <c r="D140" s="6">
        <f t="shared" si="28"/>
        <v>1.1111111111111112</v>
      </c>
      <c r="E140" s="2">
        <f t="shared" si="32"/>
        <v>12600000</v>
      </c>
      <c r="F140" s="2">
        <f t="shared" si="29"/>
        <v>52.336053538645814</v>
      </c>
      <c r="G140" s="2">
        <f t="shared" si="33"/>
        <v>70.496824395070519</v>
      </c>
      <c r="H140" s="2">
        <f t="shared" si="34"/>
        <v>57.281441503648196</v>
      </c>
      <c r="I140" s="2">
        <f t="shared" si="35"/>
        <v>92.539022537567163</v>
      </c>
      <c r="J140" s="6">
        <f t="shared" si="36"/>
        <v>4.7046440260538018</v>
      </c>
      <c r="K140" s="6">
        <f t="shared" si="37"/>
        <v>5.0633923035631137</v>
      </c>
      <c r="L140" s="6">
        <f t="shared" si="38"/>
        <v>3.4145358852356118</v>
      </c>
      <c r="AB140" s="2">
        <f t="shared" si="30"/>
        <v>14</v>
      </c>
    </row>
    <row r="141" spans="3:28" x14ac:dyDescent="0.25">
      <c r="C141" s="2">
        <f t="shared" si="31"/>
        <v>14100000</v>
      </c>
      <c r="D141" s="6">
        <f t="shared" si="28"/>
        <v>1.1119936457505957</v>
      </c>
      <c r="E141" s="2">
        <f t="shared" si="32"/>
        <v>12679928.571428573</v>
      </c>
      <c r="F141" s="2">
        <f t="shared" si="29"/>
        <v>52.537548070598113</v>
      </c>
      <c r="G141" s="2">
        <f t="shared" si="33"/>
        <v>70.592888217369477</v>
      </c>
      <c r="H141" s="2">
        <f t="shared" si="34"/>
        <v>57.359497136151539</v>
      </c>
      <c r="I141" s="2">
        <f t="shared" si="35"/>
        <v>92.665122575307151</v>
      </c>
      <c r="J141" s="6">
        <f t="shared" si="36"/>
        <v>4.6945131150890491</v>
      </c>
      <c r="K141" s="6">
        <f t="shared" si="37"/>
        <v>5.0524888693557797</v>
      </c>
      <c r="L141" s="6">
        <f t="shared" si="38"/>
        <v>3.4071830740882216</v>
      </c>
      <c r="AB141" s="2">
        <f t="shared" si="30"/>
        <v>14.1</v>
      </c>
    </row>
    <row r="142" spans="3:28" x14ac:dyDescent="0.25">
      <c r="C142" s="2">
        <f t="shared" si="31"/>
        <v>14200000</v>
      </c>
      <c r="D142" s="6">
        <f t="shared" si="28"/>
        <v>1.1128775834658187</v>
      </c>
      <c r="E142" s="2">
        <f t="shared" si="32"/>
        <v>12759714.285714287</v>
      </c>
      <c r="F142" s="2">
        <f t="shared" si="29"/>
        <v>52.73983423178268</v>
      </c>
      <c r="G142" s="2">
        <f t="shared" si="33"/>
        <v>70.692725881620063</v>
      </c>
      <c r="H142" s="2">
        <f t="shared" si="34"/>
        <v>57.440619163614542</v>
      </c>
      <c r="I142" s="2">
        <f t="shared" si="35"/>
        <v>92.796176419809527</v>
      </c>
      <c r="J142" s="6">
        <f t="shared" si="36"/>
        <v>4.684159667932323</v>
      </c>
      <c r="K142" s="6">
        <f t="shared" si="37"/>
        <v>5.041345929665038</v>
      </c>
      <c r="L142" s="6">
        <f t="shared" si="38"/>
        <v>3.3996687506544481</v>
      </c>
      <c r="AB142" s="2">
        <f t="shared" si="30"/>
        <v>14.2</v>
      </c>
    </row>
    <row r="143" spans="3:28" x14ac:dyDescent="0.25">
      <c r="C143" s="2">
        <f t="shared" si="31"/>
        <v>14300000</v>
      </c>
      <c r="D143" s="6">
        <f t="shared" si="28"/>
        <v>1.1137629276054097</v>
      </c>
      <c r="E143" s="2">
        <f t="shared" si="32"/>
        <v>12839357.142857142</v>
      </c>
      <c r="F143" s="2">
        <f t="shared" si="29"/>
        <v>52.942902948143399</v>
      </c>
      <c r="G143" s="2">
        <f t="shared" si="33"/>
        <v>70.796270366674278</v>
      </c>
      <c r="H143" s="2">
        <f t="shared" si="34"/>
        <v>57.524753128719404</v>
      </c>
      <c r="I143" s="2">
        <f t="shared" si="35"/>
        <v>92.932096094465734</v>
      </c>
      <c r="J143" s="6">
        <f t="shared" si="36"/>
        <v>4.6735907061151423</v>
      </c>
      <c r="K143" s="6">
        <f t="shared" si="37"/>
        <v>5.0299710414428045</v>
      </c>
      <c r="L143" s="6">
        <f t="shared" si="38"/>
        <v>3.3919980110204637</v>
      </c>
      <c r="AB143" s="2">
        <f t="shared" si="30"/>
        <v>14.3</v>
      </c>
    </row>
    <row r="144" spans="3:28" x14ac:dyDescent="0.25">
      <c r="C144" s="2">
        <f t="shared" si="31"/>
        <v>14400000</v>
      </c>
      <c r="D144" s="6">
        <f t="shared" si="28"/>
        <v>1.1146496815286624</v>
      </c>
      <c r="E144" s="2">
        <f t="shared" si="32"/>
        <v>12918857.142857144</v>
      </c>
      <c r="F144" s="2">
        <f t="shared" si="29"/>
        <v>53.146745249471721</v>
      </c>
      <c r="G144" s="2">
        <f t="shared" si="33"/>
        <v>70.903456551509038</v>
      </c>
      <c r="H144" s="2">
        <f t="shared" si="34"/>
        <v>57.611846118074553</v>
      </c>
      <c r="I144" s="2">
        <f t="shared" si="35"/>
        <v>93.07279611690295</v>
      </c>
      <c r="J144" s="6">
        <f t="shared" si="36"/>
        <v>4.6628131139918487</v>
      </c>
      <c r="K144" s="6">
        <f t="shared" si="37"/>
        <v>5.0183716140034855</v>
      </c>
      <c r="L144" s="6">
        <f t="shared" si="38"/>
        <v>3.384175851711996</v>
      </c>
      <c r="AB144" s="2">
        <f t="shared" si="30"/>
        <v>14.4</v>
      </c>
    </row>
    <row r="145" spans="3:28" x14ac:dyDescent="0.25">
      <c r="C145" s="2">
        <f t="shared" si="31"/>
        <v>14500000</v>
      </c>
      <c r="D145" s="6">
        <f t="shared" si="28"/>
        <v>1.1155378486055776</v>
      </c>
      <c r="E145" s="2">
        <f t="shared" si="32"/>
        <v>12998214.285714287</v>
      </c>
      <c r="F145" s="2">
        <f t="shared" si="29"/>
        <v>53.351352268738779</v>
      </c>
      <c r="G145" s="2">
        <f t="shared" si="33"/>
        <v>71.01422114985732</v>
      </c>
      <c r="H145" s="2">
        <f t="shared" si="34"/>
        <v>57.701846709099826</v>
      </c>
      <c r="I145" s="2">
        <f t="shared" si="35"/>
        <v>93.218193413176536</v>
      </c>
      <c r="J145" s="6">
        <f t="shared" si="36"/>
        <v>4.6518336399274185</v>
      </c>
      <c r="K145" s="6">
        <f t="shared" si="37"/>
        <v>5.006554910302393</v>
      </c>
      <c r="L145" s="6">
        <f t="shared" si="38"/>
        <v>3.3762071705564405</v>
      </c>
      <c r="AB145" s="2">
        <f t="shared" si="30"/>
        <v>14.5</v>
      </c>
    </row>
    <row r="146" spans="3:28" x14ac:dyDescent="0.25">
      <c r="C146" s="2">
        <f t="shared" si="31"/>
        <v>14600000</v>
      </c>
      <c r="D146" s="6">
        <f t="shared" si="28"/>
        <v>1.1164274322169059</v>
      </c>
      <c r="E146" s="2">
        <f t="shared" si="32"/>
        <v>13077428.571428571</v>
      </c>
      <c r="F146" s="2">
        <f t="shared" si="29"/>
        <v>53.556715241405342</v>
      </c>
      <c r="G146" s="2">
        <f t="shared" si="33"/>
        <v>71.128502647525508</v>
      </c>
      <c r="H146" s="2">
        <f t="shared" si="34"/>
        <v>57.794704919094428</v>
      </c>
      <c r="I146" s="2">
        <f t="shared" si="35"/>
        <v>93.368207235488256</v>
      </c>
      <c r="J146" s="6">
        <f t="shared" si="36"/>
        <v>4.6406588975489766</v>
      </c>
      <c r="K146" s="6">
        <f t="shared" si="37"/>
        <v>4.9945280482826604</v>
      </c>
      <c r="L146" s="6">
        <f t="shared" si="38"/>
        <v>3.3680967675911697</v>
      </c>
      <c r="AB146" s="2">
        <f t="shared" si="30"/>
        <v>14.6</v>
      </c>
    </row>
    <row r="147" spans="3:28" x14ac:dyDescent="0.25">
      <c r="C147" s="2">
        <f t="shared" si="31"/>
        <v>14700000</v>
      </c>
      <c r="D147" s="6">
        <f t="shared" si="28"/>
        <v>1.1173184357541899</v>
      </c>
      <c r="E147" s="2">
        <f t="shared" si="32"/>
        <v>13156500</v>
      </c>
      <c r="F147" s="2">
        <f t="shared" si="29"/>
        <v>53.762825504710946</v>
      </c>
      <c r="G147" s="2">
        <f t="shared" si="33"/>
        <v>71.246241242269747</v>
      </c>
      <c r="H147" s="2">
        <f t="shared" si="34"/>
        <v>57.890372156383997</v>
      </c>
      <c r="I147" s="2">
        <f t="shared" si="35"/>
        <v>93.522759083263992</v>
      </c>
      <c r="J147" s="6">
        <f t="shared" si="36"/>
        <v>4.629295367056077</v>
      </c>
      <c r="K147" s="6">
        <f t="shared" si="37"/>
        <v>4.9822980022854688</v>
      </c>
      <c r="L147" s="6">
        <f t="shared" si="38"/>
        <v>3.3598493460145109</v>
      </c>
      <c r="AB147" s="2">
        <f t="shared" si="30"/>
        <v>14.7</v>
      </c>
    </row>
    <row r="148" spans="3:28" x14ac:dyDescent="0.25">
      <c r="C148" s="2">
        <f t="shared" si="31"/>
        <v>14800000</v>
      </c>
      <c r="D148" s="6">
        <f t="shared" si="28"/>
        <v>1.1182108626198084</v>
      </c>
      <c r="E148" s="2">
        <f t="shared" si="32"/>
        <v>13235428.571428571</v>
      </c>
      <c r="F148" s="2">
        <f t="shared" si="29"/>
        <v>53.969674496944343</v>
      </c>
      <c r="G148" s="2">
        <f t="shared" si="33"/>
        <v>71.367378786111843</v>
      </c>
      <c r="H148" s="2">
        <f t="shared" si="34"/>
        <v>57.988801173450071</v>
      </c>
      <c r="I148" s="2">
        <f t="shared" si="35"/>
        <v>93.681772627433418</v>
      </c>
      <c r="J148" s="6">
        <f t="shared" si="36"/>
        <v>4.6177493965850234</v>
      </c>
      <c r="K148" s="6">
        <f t="shared" si="37"/>
        <v>4.9698716045183788</v>
      </c>
      <c r="L148" s="6">
        <f t="shared" si="38"/>
        <v>3.3514695131759438</v>
      </c>
      <c r="AB148" s="2">
        <f t="shared" si="30"/>
        <v>14.8</v>
      </c>
    </row>
    <row r="149" spans="3:28" x14ac:dyDescent="0.25">
      <c r="C149" s="2">
        <f t="shared" si="31"/>
        <v>14900000</v>
      </c>
      <c r="D149" s="6">
        <f t="shared" si="28"/>
        <v>1.1191047162270185</v>
      </c>
      <c r="E149" s="2">
        <f t="shared" si="32"/>
        <v>13314214.285714285</v>
      </c>
      <c r="F149" s="2">
        <f t="shared" si="29"/>
        <v>54.177253756695237</v>
      </c>
      <c r="G149" s="2">
        <f t="shared" si="33"/>
        <v>71.491858729976713</v>
      </c>
      <c r="H149" s="2">
        <f t="shared" si="34"/>
        <v>58.089946021945856</v>
      </c>
      <c r="I149" s="2">
        <f t="shared" si="35"/>
        <v>93.845173637757384</v>
      </c>
      <c r="J149" s="6">
        <f t="shared" si="36"/>
        <v>4.606027203623019</v>
      </c>
      <c r="K149" s="6">
        <f t="shared" si="37"/>
        <v>4.9572555465773318</v>
      </c>
      <c r="L149" s="6">
        <f t="shared" si="38"/>
        <v>3.3429617816024693</v>
      </c>
      <c r="AB149" s="2">
        <f t="shared" si="30"/>
        <v>14.9</v>
      </c>
    </row>
    <row r="150" spans="3:28" x14ac:dyDescent="0.25">
      <c r="C150" s="2">
        <f t="shared" si="31"/>
        <v>15000000</v>
      </c>
      <c r="D150" s="6">
        <f t="shared" si="28"/>
        <v>1.1200000000000001</v>
      </c>
      <c r="E150" s="2">
        <f t="shared" si="32"/>
        <v>13392857.142857142</v>
      </c>
      <c r="F150" s="2">
        <f t="shared" si="29"/>
        <v>54.385554922090087</v>
      </c>
      <c r="G150" s="2">
        <f t="shared" si="33"/>
        <v>71.619626070547142</v>
      </c>
      <c r="H150" s="2">
        <f t="shared" si="34"/>
        <v>58.193762009513556</v>
      </c>
      <c r="I150" s="2">
        <f t="shared" si="35"/>
        <v>94.012889913065763</v>
      </c>
      <c r="J150" s="6">
        <f t="shared" si="36"/>
        <v>4.5941348764676198</v>
      </c>
      <c r="K150" s="6">
        <f t="shared" si="37"/>
        <v>4.9444563810173818</v>
      </c>
      <c r="L150" s="6">
        <f t="shared" si="38"/>
        <v>3.3343305700578374</v>
      </c>
      <c r="AB150" s="2">
        <f t="shared" si="30"/>
        <v>15</v>
      </c>
    </row>
    <row r="151" spans="3:28" x14ac:dyDescent="0.25">
      <c r="C151" s="2">
        <f t="shared" si="31"/>
        <v>15100000</v>
      </c>
      <c r="D151" s="6">
        <f t="shared" si="28"/>
        <v>1.1208967173738991</v>
      </c>
      <c r="E151" s="2">
        <f t="shared" si="32"/>
        <v>13471357.142857144</v>
      </c>
      <c r="F151" s="2">
        <f t="shared" si="29"/>
        <v>54.594569730011621</v>
      </c>
      <c r="G151" s="2">
        <f t="shared" si="33"/>
        <v>71.750627299229095</v>
      </c>
      <c r="H151" s="2">
        <f t="shared" si="34"/>
        <v>58.300205658316784</v>
      </c>
      <c r="I151" s="2">
        <f t="shared" si="35"/>
        <v>94.184851214265834</v>
      </c>
      <c r="J151" s="6">
        <f t="shared" si="36"/>
        <v>4.5820783757276864</v>
      </c>
      <c r="K151" s="6">
        <f t="shared" si="37"/>
        <v>4.9314805229680951</v>
      </c>
      <c r="L151" s="6">
        <f t="shared" si="38"/>
        <v>3.3255802046319083</v>
      </c>
      <c r="AB151" s="2">
        <f t="shared" si="30"/>
        <v>15.1</v>
      </c>
    </row>
    <row r="152" spans="3:28" x14ac:dyDescent="0.25">
      <c r="C152" s="2">
        <f t="shared" si="31"/>
        <v>15200000</v>
      </c>
      <c r="D152" s="6">
        <f t="shared" si="28"/>
        <v>1.1217948717948718</v>
      </c>
      <c r="E152" s="2">
        <f t="shared" si="32"/>
        <v>13549714.285714285</v>
      </c>
      <c r="F152" s="2">
        <f t="shared" si="29"/>
        <v>54.804290015304758</v>
      </c>
      <c r="G152" s="2">
        <f t="shared" si="33"/>
        <v>71.884810353134242</v>
      </c>
      <c r="H152" s="2">
        <f t="shared" si="34"/>
        <v>58.409234665211827</v>
      </c>
      <c r="I152" s="2">
        <f t="shared" si="35"/>
        <v>94.360989199998372</v>
      </c>
      <c r="J152" s="6">
        <f t="shared" si="36"/>
        <v>4.5698635358616455</v>
      </c>
      <c r="K152" s="6">
        <f t="shared" si="37"/>
        <v>4.9183342517891395</v>
      </c>
      <c r="L152" s="6">
        <f t="shared" si="38"/>
        <v>3.3167149198571146</v>
      </c>
      <c r="AB152" s="2">
        <f t="shared" si="30"/>
        <v>15.2</v>
      </c>
    </row>
    <row r="153" spans="3:28" x14ac:dyDescent="0.25">
      <c r="C153" s="2">
        <f t="shared" si="31"/>
        <v>15300000</v>
      </c>
      <c r="D153" s="6">
        <f t="shared" si="28"/>
        <v>1.1226944667201284</v>
      </c>
      <c r="E153" s="2">
        <f t="shared" si="32"/>
        <v>13627928.571428571</v>
      </c>
      <c r="F153" s="2">
        <f t="shared" si="29"/>
        <v>55.014707709968498</v>
      </c>
      <c r="G153" s="2">
        <f t="shared" si="33"/>
        <v>72.022124567983269</v>
      </c>
      <c r="H153" s="2">
        <f t="shared" si="34"/>
        <v>58.52080786347981</v>
      </c>
      <c r="I153" s="2">
        <f t="shared" si="35"/>
        <v>94.541237364815444</v>
      </c>
      <c r="J153" s="6">
        <f t="shared" si="36"/>
        <v>4.5574960667497137</v>
      </c>
      <c r="K153" s="6">
        <f t="shared" si="37"/>
        <v>4.9050237127623557</v>
      </c>
      <c r="L153" s="6">
        <f t="shared" si="38"/>
        <v>3.3077388598495188</v>
      </c>
      <c r="AB153" s="2">
        <f t="shared" si="30"/>
        <v>15.3</v>
      </c>
    </row>
    <row r="154" spans="3:28" x14ac:dyDescent="0.25">
      <c r="C154" s="2">
        <f t="shared" si="31"/>
        <v>15400000</v>
      </c>
      <c r="D154" s="6">
        <f t="shared" si="28"/>
        <v>1.1235955056179776</v>
      </c>
      <c r="E154" s="2">
        <f t="shared" si="32"/>
        <v>13705999.999999998</v>
      </c>
      <c r="F154" s="2">
        <f t="shared" si="29"/>
        <v>55.225814842336213</v>
      </c>
      <c r="G154" s="2">
        <f t="shared" si="33"/>
        <v>72.162520632846579</v>
      </c>
      <c r="H154" s="2">
        <f t="shared" si="34"/>
        <v>58.63488518605169</v>
      </c>
      <c r="I154" s="2">
        <f t="shared" si="35"/>
        <v>94.725530979769829</v>
      </c>
      <c r="J154" s="6">
        <f t="shared" si="36"/>
        <v>4.5449815552961468</v>
      </c>
      <c r="K154" s="6">
        <f t="shared" si="37"/>
        <v>4.8915549188162215</v>
      </c>
      <c r="L154" s="6">
        <f t="shared" si="38"/>
        <v>3.2986560794717144</v>
      </c>
      <c r="AB154" s="2">
        <f t="shared" si="30"/>
        <v>15.4</v>
      </c>
    </row>
    <row r="155" spans="3:28" x14ac:dyDescent="0.25">
      <c r="C155" s="2">
        <f t="shared" si="31"/>
        <v>15500000</v>
      </c>
      <c r="D155" s="6">
        <f t="shared" si="28"/>
        <v>1.1244979919678715</v>
      </c>
      <c r="E155" s="2">
        <f t="shared" si="32"/>
        <v>13783928.571428571</v>
      </c>
      <c r="F155" s="2">
        <f t="shared" si="29"/>
        <v>55.437603536244573</v>
      </c>
      <c r="G155" s="2">
        <f t="shared" si="33"/>
        <v>72.305950546636865</v>
      </c>
      <c r="H155" s="2">
        <f t="shared" si="34"/>
        <v>58.751427630156819</v>
      </c>
      <c r="I155" s="2">
        <f t="shared" si="35"/>
        <v>94.91380703530416</v>
      </c>
      <c r="J155" s="6">
        <f t="shared" si="36"/>
        <v>4.532325467058425</v>
      </c>
      <c r="K155" s="6">
        <f t="shared" si="37"/>
        <v>4.8779337522792376</v>
      </c>
      <c r="L155" s="6">
        <f t="shared" si="38"/>
        <v>3.2894705455152464</v>
      </c>
      <c r="AB155" s="2">
        <f t="shared" si="30"/>
        <v>15.5</v>
      </c>
    </row>
    <row r="156" spans="3:28" x14ac:dyDescent="0.25">
      <c r="C156" s="2">
        <f t="shared" si="31"/>
        <v>15600000</v>
      </c>
      <c r="D156" s="6">
        <f t="shared" si="28"/>
        <v>1.1254019292604502</v>
      </c>
      <c r="E156" s="2">
        <f t="shared" si="32"/>
        <v>13861714.285714285</v>
      </c>
      <c r="F156" s="2">
        <f t="shared" si="29"/>
        <v>55.650066010192454</v>
      </c>
      <c r="G156" s="2">
        <f t="shared" si="33"/>
        <v>72.452367576276288</v>
      </c>
      <c r="H156" s="2">
        <f t="shared" si="34"/>
        <v>58.87039722333207</v>
      </c>
      <c r="I156" s="2">
        <f t="shared" si="35"/>
        <v>95.106004186338296</v>
      </c>
      <c r="J156" s="6">
        <f t="shared" si="36"/>
        <v>4.519533147899959</v>
      </c>
      <c r="K156" s="6">
        <f t="shared" si="37"/>
        <v>4.8641659666586907</v>
      </c>
      <c r="L156" s="6">
        <f t="shared" si="38"/>
        <v>3.2801861379001171</v>
      </c>
      <c r="AB156" s="2">
        <f t="shared" si="30"/>
        <v>15.6</v>
      </c>
    </row>
    <row r="157" spans="3:28" x14ac:dyDescent="0.25">
      <c r="C157" s="2">
        <f t="shared" si="31"/>
        <v>15700000</v>
      </c>
      <c r="D157" s="6">
        <f t="shared" si="28"/>
        <v>1.1263073209975865</v>
      </c>
      <c r="E157" s="2">
        <f t="shared" si="32"/>
        <v>13939357.142857144</v>
      </c>
      <c r="F157" s="2">
        <f t="shared" si="29"/>
        <v>55.863194576490308</v>
      </c>
      <c r="G157" s="2">
        <f t="shared" si="33"/>
        <v>72.601726216462097</v>
      </c>
      <c r="H157" s="2">
        <f t="shared" si="34"/>
        <v>58.991756990729854</v>
      </c>
      <c r="I157" s="2">
        <f t="shared" si="35"/>
        <v>95.302062699454822</v>
      </c>
      <c r="J157" s="6">
        <f t="shared" si="36"/>
        <v>4.5066098256634648</v>
      </c>
      <c r="K157" s="6">
        <f t="shared" si="37"/>
        <v>4.850257188441601</v>
      </c>
      <c r="L157" s="6">
        <f t="shared" si="38"/>
        <v>3.2708066508892824</v>
      </c>
      <c r="AB157" s="2">
        <f t="shared" si="30"/>
        <v>15.7</v>
      </c>
    </row>
    <row r="158" spans="3:28" x14ac:dyDescent="0.25">
      <c r="C158" s="2">
        <f t="shared" si="31"/>
        <v>15800000</v>
      </c>
      <c r="D158" s="6">
        <f t="shared" si="28"/>
        <v>1.1272141706924315</v>
      </c>
      <c r="E158" s="2">
        <f t="shared" si="32"/>
        <v>14016857.142857144</v>
      </c>
      <c r="F158" s="2">
        <f t="shared" si="29"/>
        <v>56.076981640401769</v>
      </c>
      <c r="G158" s="2">
        <f t="shared" si="33"/>
        <v>72.753982150962131</v>
      </c>
      <c r="H158" s="2">
        <f t="shared" si="34"/>
        <v>59.115470923669164</v>
      </c>
      <c r="I158" s="2">
        <f t="shared" si="35"/>
        <v>95.501924402092911</v>
      </c>
      <c r="J158" s="6">
        <f t="shared" si="36"/>
        <v>4.4935606118618097</v>
      </c>
      <c r="K158" s="6">
        <f t="shared" si="37"/>
        <v>4.8362129189145282</v>
      </c>
      <c r="L158" s="6">
        <f t="shared" si="38"/>
        <v>3.2613357943158396</v>
      </c>
      <c r="AB158" s="2">
        <f t="shared" si="30"/>
        <v>15.8</v>
      </c>
    </row>
    <row r="159" spans="3:28" x14ac:dyDescent="0.25">
      <c r="C159" s="2">
        <f t="shared" si="31"/>
        <v>15900000</v>
      </c>
      <c r="D159" s="6">
        <f t="shared" si="28"/>
        <v>1.1281224818694602</v>
      </c>
      <c r="E159" s="2">
        <f t="shared" si="32"/>
        <v>14094214.285714285</v>
      </c>
      <c r="F159" s="2">
        <f t="shared" si="29"/>
        <v>56.29141969927749</v>
      </c>
      <c r="G159" s="2">
        <f t="shared" si="33"/>
        <v>72.90909221537072</v>
      </c>
      <c r="H159" s="2">
        <f t="shared" si="34"/>
        <v>59.24150394937336</v>
      </c>
      <c r="I159" s="2">
        <f t="shared" si="35"/>
        <v>95.705532633659075</v>
      </c>
      <c r="J159" s="6">
        <f t="shared" si="36"/>
        <v>4.48039050338385</v>
      </c>
      <c r="K159" s="6">
        <f t="shared" si="37"/>
        <v>4.822038535999452</v>
      </c>
      <c r="L159" s="6">
        <f t="shared" si="38"/>
        <v>3.2517771948210838</v>
      </c>
      <c r="AB159" s="2">
        <f t="shared" si="30"/>
        <v>15.9</v>
      </c>
    </row>
    <row r="160" spans="3:28" x14ac:dyDescent="0.25">
      <c r="C160" s="2">
        <f t="shared" si="31"/>
        <v>16000000</v>
      </c>
      <c r="D160" s="6">
        <f t="shared" si="28"/>
        <v>1.1290322580645162</v>
      </c>
      <c r="E160" s="2">
        <f t="shared" si="32"/>
        <v>14171428.571428571</v>
      </c>
      <c r="F160" s="2">
        <f t="shared" si="29"/>
        <v>56.506501341682387</v>
      </c>
      <c r="G160" s="2">
        <f t="shared" si="33"/>
        <v>73.067014361261855</v>
      </c>
      <c r="H160" s="2">
        <f t="shared" si="34"/>
        <v>59.369821901843082</v>
      </c>
      <c r="I160" s="2">
        <f t="shared" si="35"/>
        <v>95.912832198472117</v>
      </c>
      <c r="J160" s="6">
        <f t="shared" si="36"/>
        <v>4.4671043842124671</v>
      </c>
      <c r="K160" s="6">
        <f t="shared" si="37"/>
        <v>4.8077392961028647</v>
      </c>
      <c r="L160" s="6">
        <f t="shared" si="38"/>
        <v>3.2421343971014323</v>
      </c>
      <c r="AB160" s="2">
        <f t="shared" si="30"/>
        <v>16</v>
      </c>
    </row>
    <row r="161" spans="3:28" x14ac:dyDescent="0.25">
      <c r="C161" s="2">
        <f t="shared" si="31"/>
        <v>16100000</v>
      </c>
      <c r="D161" s="6">
        <f t="shared" si="28"/>
        <v>1.1299435028248588</v>
      </c>
      <c r="E161" s="2">
        <f t="shared" si="32"/>
        <v>14248500</v>
      </c>
      <c r="F161" s="2">
        <f t="shared" si="29"/>
        <v>56.722219246517504</v>
      </c>
      <c r="G161" s="2">
        <f t="shared" si="33"/>
        <v>73.227707621679741</v>
      </c>
      <c r="H161" s="2">
        <f t="shared" si="34"/>
        <v>59.500391493816103</v>
      </c>
      <c r="I161" s="2">
        <f t="shared" si="35"/>
        <v>96.123769320463751</v>
      </c>
      <c r="J161" s="6">
        <f t="shared" si="36"/>
        <v>4.4537070271523387</v>
      </c>
      <c r="K161" s="6">
        <f t="shared" si="37"/>
        <v>4.7933203359752383</v>
      </c>
      <c r="L161" s="6">
        <f t="shared" si="38"/>
        <v>3.2324108651623988</v>
      </c>
      <c r="AB161" s="2">
        <f t="shared" si="30"/>
        <v>16.100000000000001</v>
      </c>
    </row>
    <row r="162" spans="3:28" x14ac:dyDescent="0.25">
      <c r="C162" s="2">
        <f t="shared" si="31"/>
        <v>16200000</v>
      </c>
      <c r="D162" s="6">
        <f t="shared" ref="D162:D193" si="39">$B$13/($B$13-C162)</f>
        <v>1.1308562197092085</v>
      </c>
      <c r="E162" s="2">
        <f t="shared" si="32"/>
        <v>14325428.571428571</v>
      </c>
      <c r="F162" s="2">
        <f t="shared" ref="F162:F193" si="40">SQRT(POWER((D162-1)/D162*$B$4,2)+POWER($B$3/D162,2))</f>
        <v>56.938566182136626</v>
      </c>
      <c r="G162" s="2">
        <f t="shared" si="33"/>
        <v>73.391132077907713</v>
      </c>
      <c r="H162" s="2">
        <f t="shared" si="34"/>
        <v>59.633180289765647</v>
      </c>
      <c r="I162" s="2">
        <f t="shared" si="35"/>
        <v>96.338291599557039</v>
      </c>
      <c r="J162" s="6">
        <f t="shared" si="36"/>
        <v>4.4402030955651384</v>
      </c>
      <c r="K162" s="6">
        <f t="shared" si="37"/>
        <v>4.7787866745785799</v>
      </c>
      <c r="L162" s="6">
        <f t="shared" si="38"/>
        <v>3.2226099835779647</v>
      </c>
      <c r="AB162" s="2">
        <f t="shared" ref="AB162:AB193" si="41">C162/1000000</f>
        <v>16.2</v>
      </c>
    </row>
    <row r="163" spans="3:28" x14ac:dyDescent="0.25">
      <c r="C163" s="2">
        <f t="shared" si="31"/>
        <v>16300000</v>
      </c>
      <c r="D163" s="6">
        <f t="shared" si="39"/>
        <v>1.131770412287793</v>
      </c>
      <c r="E163" s="2">
        <f t="shared" si="32"/>
        <v>14402214.285714287</v>
      </c>
      <c r="F163" s="2">
        <f t="shared" si="40"/>
        <v>57.155535005458582</v>
      </c>
      <c r="G163" s="2">
        <f t="shared" si="33"/>
        <v>73.557248827460725</v>
      </c>
      <c r="H163" s="2">
        <f t="shared" si="34"/>
        <v>59.768156679893131</v>
      </c>
      <c r="I163" s="2">
        <f t="shared" si="35"/>
        <v>96.556347969651185</v>
      </c>
      <c r="J163" s="6">
        <f t="shared" si="36"/>
        <v>4.4265971451099437</v>
      </c>
      <c r="K163" s="6">
        <f t="shared" si="37"/>
        <v>4.7641432149595371</v>
      </c>
      <c r="L163" s="6">
        <f t="shared" si="38"/>
        <v>3.2127350587537471</v>
      </c>
      <c r="AB163" s="2">
        <f t="shared" si="41"/>
        <v>16.3</v>
      </c>
    </row>
    <row r="164" spans="3:28" x14ac:dyDescent="0.25">
      <c r="C164" s="2">
        <f t="shared" si="31"/>
        <v>16400000</v>
      </c>
      <c r="D164" s="6">
        <f t="shared" si="39"/>
        <v>1.1326860841423949</v>
      </c>
      <c r="E164" s="2">
        <f t="shared" si="32"/>
        <v>14478857.142857142</v>
      </c>
      <c r="F164" s="2">
        <f t="shared" si="40"/>
        <v>57.373118661076475</v>
      </c>
      <c r="G164" s="2">
        <f t="shared" si="33"/>
        <v>73.726019953250841</v>
      </c>
      <c r="H164" s="2">
        <f t="shared" si="34"/>
        <v>59.905289855073811</v>
      </c>
      <c r="I164" s="2">
        <f t="shared" si="35"/>
        <v>96.777888658146011</v>
      </c>
      <c r="J164" s="6">
        <f t="shared" si="36"/>
        <v>4.4128936254866655</v>
      </c>
      <c r="K164" s="6">
        <f t="shared" si="37"/>
        <v>4.7493947461257671</v>
      </c>
      <c r="L164" s="6">
        <f t="shared" si="38"/>
        <v>3.2027893201923168</v>
      </c>
      <c r="AB164" s="2">
        <f t="shared" si="41"/>
        <v>16.399999999999999</v>
      </c>
    </row>
    <row r="165" spans="3:28" x14ac:dyDescent="0.25">
      <c r="C165" s="2">
        <f t="shared" si="31"/>
        <v>16500000</v>
      </c>
      <c r="D165" s="6">
        <f t="shared" si="39"/>
        <v>1.1336032388663968</v>
      </c>
      <c r="E165" s="2">
        <f t="shared" si="32"/>
        <v>14555357.142857142</v>
      </c>
      <c r="F165" s="2">
        <f t="shared" si="40"/>
        <v>57.591310180363294</v>
      </c>
      <c r="G165" s="2">
        <f t="shared" si="33"/>
        <v>73.897408493872362</v>
      </c>
      <c r="H165" s="2">
        <f t="shared" si="34"/>
        <v>60.044549782712394</v>
      </c>
      <c r="I165" s="2">
        <f t="shared" si="35"/>
        <v>97.002865146936131</v>
      </c>
      <c r="J165" s="6">
        <f t="shared" si="36"/>
        <v>4.3990968821806939</v>
      </c>
      <c r="K165" s="6">
        <f t="shared" si="37"/>
        <v>4.7345459449236316</v>
      </c>
      <c r="L165" s="6">
        <f t="shared" si="38"/>
        <v>3.1927759217594627</v>
      </c>
      <c r="AB165" s="2">
        <f t="shared" si="41"/>
        <v>16.5</v>
      </c>
    </row>
    <row r="166" spans="3:28" x14ac:dyDescent="0.25">
      <c r="C166" s="2">
        <f t="shared" si="31"/>
        <v>16600000</v>
      </c>
      <c r="D166" s="6">
        <f t="shared" si="39"/>
        <v>1.1345218800648298</v>
      </c>
      <c r="E166" s="2">
        <f t="shared" si="32"/>
        <v>14631714.285714285</v>
      </c>
      <c r="F166" s="2">
        <f t="shared" si="40"/>
        <v>57.810102680576293</v>
      </c>
      <c r="G166" s="2">
        <f t="shared" si="33"/>
        <v>74.071378414964656</v>
      </c>
      <c r="H166" s="2">
        <f t="shared" si="34"/>
        <v>60.185907183474114</v>
      </c>
      <c r="I166" s="2">
        <f t="shared" si="35"/>
        <v>97.231230134819796</v>
      </c>
      <c r="J166" s="6">
        <f t="shared" si="36"/>
        <v>4.3852111582066584</v>
      </c>
      <c r="K166" s="6">
        <f t="shared" si="37"/>
        <v>4.7196013779149117</v>
      </c>
      <c r="L166" s="6">
        <f t="shared" si="38"/>
        <v>3.1826979429497482</v>
      </c>
      <c r="AB166" s="2">
        <f t="shared" si="41"/>
        <v>16.600000000000001</v>
      </c>
    </row>
    <row r="167" spans="3:28" x14ac:dyDescent="0.25">
      <c r="C167" s="2">
        <f t="shared" si="31"/>
        <v>16700000</v>
      </c>
      <c r="D167" s="6">
        <f t="shared" si="39"/>
        <v>1.1354420113544201</v>
      </c>
      <c r="E167" s="2">
        <f t="shared" si="32"/>
        <v>14707928.571428571</v>
      </c>
      <c r="F167" s="2">
        <f t="shared" si="40"/>
        <v>58.029489363959058</v>
      </c>
      <c r="G167" s="2">
        <f t="shared" si="33"/>
        <v>74.24789458160231</v>
      </c>
      <c r="H167" s="2">
        <f t="shared" si="34"/>
        <v>60.329333508850702</v>
      </c>
      <c r="I167" s="2">
        <f t="shared" si="35"/>
        <v>97.462937501256448</v>
      </c>
      <c r="J167" s="6">
        <f t="shared" si="36"/>
        <v>4.371240595849776</v>
      </c>
      <c r="K167" s="6">
        <f t="shared" si="37"/>
        <v>4.7045655032509526</v>
      </c>
      <c r="L167" s="6">
        <f t="shared" si="38"/>
        <v>3.1725583901503596</v>
      </c>
      <c r="AB167" s="2">
        <f t="shared" si="41"/>
        <v>16.7</v>
      </c>
    </row>
    <row r="168" spans="3:28" x14ac:dyDescent="0.25">
      <c r="C168" s="2">
        <f t="shared" si="31"/>
        <v>16800000</v>
      </c>
      <c r="D168" s="6">
        <f t="shared" si="39"/>
        <v>1.1363636363636365</v>
      </c>
      <c r="E168" s="2">
        <f t="shared" si="32"/>
        <v>14783999.999999998</v>
      </c>
      <c r="F168" s="2">
        <f t="shared" si="40"/>
        <v>58.249463516842823</v>
      </c>
      <c r="G168" s="2">
        <f t="shared" si="33"/>
        <v>74.426922731672803</v>
      </c>
      <c r="H168" s="2">
        <f t="shared" si="34"/>
        <v>60.474800919528654</v>
      </c>
      <c r="I168" s="2">
        <f t="shared" si="35"/>
        <v>97.697942271420089</v>
      </c>
      <c r="J168" s="6">
        <f t="shared" si="36"/>
        <v>4.3571892384030271</v>
      </c>
      <c r="K168" s="6">
        <f t="shared" si="37"/>
        <v>4.6894426725422997</v>
      </c>
      <c r="L168" s="6">
        <f t="shared" si="38"/>
        <v>3.1623601979019154</v>
      </c>
      <c r="AB168" s="2">
        <f t="shared" si="41"/>
        <v>16.8</v>
      </c>
    </row>
    <row r="169" spans="3:28" x14ac:dyDescent="0.25">
      <c r="C169" s="2">
        <f t="shared" si="31"/>
        <v>16900000</v>
      </c>
      <c r="D169" s="6">
        <f t="shared" si="39"/>
        <v>1.1372867587327375</v>
      </c>
      <c r="E169" s="2">
        <f t="shared" si="32"/>
        <v>14859928.571428573</v>
      </c>
      <c r="F169" s="2">
        <f t="shared" si="40"/>
        <v>58.470018508747394</v>
      </c>
      <c r="G169" s="2">
        <f t="shared" si="33"/>
        <v>74.60842945020002</v>
      </c>
      <c r="H169" s="2">
        <f t="shared" si="34"/>
        <v>60.622282264526113</v>
      </c>
      <c r="I169" s="2">
        <f t="shared" si="35"/>
        <v>97.936200582494948</v>
      </c>
      <c r="J169" s="6">
        <f t="shared" si="36"/>
        <v>4.3430610318986362</v>
      </c>
      <c r="K169" s="6">
        <f t="shared" si="37"/>
        <v>4.6742371327222152</v>
      </c>
      <c r="L169" s="6">
        <f t="shared" si="38"/>
        <v>3.152106230155129</v>
      </c>
      <c r="AB169" s="2">
        <f t="shared" si="41"/>
        <v>16.899999999999999</v>
      </c>
    </row>
    <row r="170" spans="3:28" x14ac:dyDescent="0.25">
      <c r="C170" s="2">
        <f t="shared" si="31"/>
        <v>17000000</v>
      </c>
      <c r="D170" s="6">
        <f t="shared" si="39"/>
        <v>1.1382113821138211</v>
      </c>
      <c r="E170" s="2">
        <f t="shared" si="32"/>
        <v>14935714.285714285</v>
      </c>
      <c r="F170" s="2">
        <f t="shared" si="40"/>
        <v>58.691147791482422</v>
      </c>
      <c r="G170" s="2">
        <f t="shared" si="33"/>
        <v>74.792382144575541</v>
      </c>
      <c r="H170" s="2">
        <f t="shared" si="34"/>
        <v>60.771751061067356</v>
      </c>
      <c r="I170" s="2">
        <f t="shared" si="35"/>
        <v>98.177669651161992</v>
      </c>
      <c r="J170" s="6">
        <f t="shared" si="36"/>
        <v>4.3288598268323453</v>
      </c>
      <c r="K170" s="6">
        <f t="shared" si="37"/>
        <v>4.6589530279024327</v>
      </c>
      <c r="L170" s="6">
        <f t="shared" si="38"/>
        <v>3.1417992815222693</v>
      </c>
      <c r="AB170" s="2">
        <f t="shared" si="41"/>
        <v>17</v>
      </c>
    </row>
    <row r="171" spans="3:28" x14ac:dyDescent="0.25">
      <c r="C171" s="2">
        <f t="shared" si="31"/>
        <v>17100000</v>
      </c>
      <c r="D171" s="6">
        <f t="shared" si="39"/>
        <v>1.1391375101708707</v>
      </c>
      <c r="E171" s="2">
        <f t="shared" si="32"/>
        <v>15011357.142857142</v>
      </c>
      <c r="F171" s="2">
        <f t="shared" si="40"/>
        <v>58.912844898248672</v>
      </c>
      <c r="G171" s="2">
        <f t="shared" si="33"/>
        <v>74.97874902065783</v>
      </c>
      <c r="H171" s="2">
        <f t="shared" si="34"/>
        <v>60.923181475162323</v>
      </c>
      <c r="I171" s="2">
        <f t="shared" si="35"/>
        <v>98.422307742225328</v>
      </c>
      <c r="J171" s="6">
        <f t="shared" si="36"/>
        <v>4.3145893798793535</v>
      </c>
      <c r="K171" s="6">
        <f t="shared" si="37"/>
        <v>4.6435944012199384</v>
      </c>
      <c r="L171" s="6">
        <f t="shared" si="38"/>
        <v>3.1314420785225283</v>
      </c>
      <c r="AB171" s="2">
        <f t="shared" si="41"/>
        <v>17.100000000000001</v>
      </c>
    </row>
    <row r="172" spans="3:28" x14ac:dyDescent="0.25">
      <c r="C172" s="2">
        <f t="shared" si="31"/>
        <v>17200000</v>
      </c>
      <c r="D172" s="6">
        <f t="shared" si="39"/>
        <v>1.1400651465798046</v>
      </c>
      <c r="E172" s="2">
        <f t="shared" si="32"/>
        <v>15086857.142857142</v>
      </c>
      <c r="F172" s="2">
        <f t="shared" si="40"/>
        <v>59.13510344274097</v>
      </c>
      <c r="G172" s="2">
        <f t="shared" si="33"/>
        <v>75.167499059707566</v>
      </c>
      <c r="H172" s="2">
        <f t="shared" si="34"/>
        <v>61.076548302865767</v>
      </c>
      <c r="I172" s="2">
        <f t="shared" si="35"/>
        <v>98.67007413833565</v>
      </c>
      <c r="J172" s="6">
        <f t="shared" si="36"/>
        <v>4.3002533556003488</v>
      </c>
      <c r="K172" s="6">
        <f t="shared" si="37"/>
        <v>4.628165196673109</v>
      </c>
      <c r="L172" s="6">
        <f t="shared" si="38"/>
        <v>3.1210372808202616</v>
      </c>
      <c r="AB172" s="2">
        <f t="shared" si="41"/>
        <v>17.2</v>
      </c>
    </row>
    <row r="173" spans="3:28" x14ac:dyDescent="0.25">
      <c r="C173" s="2">
        <f t="shared" si="31"/>
        <v>17300000</v>
      </c>
      <c r="D173" s="6">
        <f t="shared" si="39"/>
        <v>1.1409942950285248</v>
      </c>
      <c r="E173" s="2">
        <f t="shared" si="32"/>
        <v>15162214.285714287</v>
      </c>
      <c r="F173" s="2">
        <f t="shared" si="40"/>
        <v>59.357917118252594</v>
      </c>
      <c r="G173" s="2">
        <f t="shared" si="33"/>
        <v>75.358601996123028</v>
      </c>
      <c r="H173" s="2">
        <f t="shared" si="34"/>
        <v>61.231826952186367</v>
      </c>
      <c r="I173" s="2">
        <f t="shared" si="35"/>
        <v>98.920929110764504</v>
      </c>
      <c r="J173" s="6">
        <f t="shared" si="36"/>
        <v>4.2858553281367069</v>
      </c>
      <c r="K173" s="6">
        <f t="shared" si="37"/>
        <v>4.6126692609461601</v>
      </c>
      <c r="L173" s="6">
        <f t="shared" si="38"/>
        <v>3.1105874824552928</v>
      </c>
      <c r="AB173" s="2">
        <f t="shared" si="41"/>
        <v>17.3</v>
      </c>
    </row>
    <row r="174" spans="3:28" x14ac:dyDescent="0.25">
      <c r="C174" s="2">
        <f t="shared" si="31"/>
        <v>17400000</v>
      </c>
      <c r="D174" s="6">
        <f t="shared" si="39"/>
        <v>1.1419249592169658</v>
      </c>
      <c r="E174" s="2">
        <f t="shared" si="32"/>
        <v>15237428.571428571</v>
      </c>
      <c r="F174" s="2">
        <f t="shared" si="40"/>
        <v>59.58127969678165</v>
      </c>
      <c r="G174" s="2">
        <f t="shared" si="33"/>
        <v>75.552028295944297</v>
      </c>
      <c r="H174" s="2">
        <f t="shared" si="34"/>
        <v>61.388993425620498</v>
      </c>
      <c r="I174" s="2">
        <f t="shared" si="35"/>
        <v>99.174833891187049</v>
      </c>
      <c r="J174" s="6">
        <f t="shared" si="36"/>
        <v>4.2713987828936242</v>
      </c>
      <c r="K174" s="6">
        <f t="shared" si="37"/>
        <v>4.597110345220643</v>
      </c>
      <c r="L174" s="6">
        <f t="shared" si="38"/>
        <v>3.1000952130645225</v>
      </c>
      <c r="AB174" s="2">
        <f t="shared" si="41"/>
        <v>17.399999999999999</v>
      </c>
    </row>
    <row r="175" spans="3:28" x14ac:dyDescent="0.25">
      <c r="C175" s="2">
        <f t="shared" si="31"/>
        <v>17500000</v>
      </c>
      <c r="D175" s="6">
        <f t="shared" si="39"/>
        <v>1.1428571428571428</v>
      </c>
      <c r="E175" s="2">
        <f t="shared" si="32"/>
        <v>15312500</v>
      </c>
      <c r="F175" s="2">
        <f t="shared" si="40"/>
        <v>59.805185028139469</v>
      </c>
      <c r="G175" s="2">
        <f t="shared" si="33"/>
        <v>75.747749136093546</v>
      </c>
      <c r="H175" s="2">
        <f t="shared" si="34"/>
        <v>61.54802430328423</v>
      </c>
      <c r="I175" s="2">
        <f t="shared" si="35"/>
        <v>99.43175064443173</v>
      </c>
      <c r="J175" s="6">
        <f t="shared" si="36"/>
        <v>4.2568871182103383</v>
      </c>
      <c r="K175" s="6">
        <f t="shared" si="37"/>
        <v>4.5814921069730046</v>
      </c>
      <c r="L175" s="6">
        <f t="shared" si="38"/>
        <v>3.0895629390941277</v>
      </c>
      <c r="AB175" s="2">
        <f t="shared" si="41"/>
        <v>17.5</v>
      </c>
    </row>
    <row r="176" spans="3:28" x14ac:dyDescent="0.25">
      <c r="C176" s="2">
        <f t="shared" si="31"/>
        <v>17600000</v>
      </c>
      <c r="D176" s="6">
        <f t="shared" si="39"/>
        <v>1.1437908496732025</v>
      </c>
      <c r="E176" s="2">
        <f t="shared" si="32"/>
        <v>15387428.571428573</v>
      </c>
      <c r="F176" s="2">
        <f t="shared" si="40"/>
        <v>60.029627039062781</v>
      </c>
      <c r="G176" s="2">
        <f t="shared" si="33"/>
        <v>75.94573638432675</v>
      </c>
      <c r="H176" s="2">
        <f t="shared" si="34"/>
        <v>61.708896726623223</v>
      </c>
      <c r="I176" s="2">
        <f t="shared" si="35"/>
        <v>99.691642442163342</v>
      </c>
      <c r="J176" s="6">
        <f t="shared" si="36"/>
        <v>4.2423236470162093</v>
      </c>
      <c r="K176" s="6">
        <f t="shared" si="37"/>
        <v>4.5658181117569683</v>
      </c>
      <c r="L176" s="6">
        <f t="shared" si="38"/>
        <v>3.0789930650015149</v>
      </c>
      <c r="AB176" s="2">
        <f t="shared" si="41"/>
        <v>17.600000000000001</v>
      </c>
    </row>
    <row r="177" spans="3:28" x14ac:dyDescent="0.25">
      <c r="C177" s="2">
        <f t="shared" si="31"/>
        <v>17700000</v>
      </c>
      <c r="D177" s="6">
        <f t="shared" si="39"/>
        <v>1.1447260834014719</v>
      </c>
      <c r="E177" s="2">
        <f t="shared" si="32"/>
        <v>15462214.285714285</v>
      </c>
      <c r="F177" s="2">
        <f t="shared" si="40"/>
        <v>60.25459973232801</v>
      </c>
      <c r="G177" s="2">
        <f t="shared" si="33"/>
        <v>76.145962579862768</v>
      </c>
      <c r="H177" s="2">
        <f t="shared" si="34"/>
        <v>61.871588382673139</v>
      </c>
      <c r="I177" s="2">
        <f t="shared" si="35"/>
        <v>99.95447323745536</v>
      </c>
      <c r="J177" s="6">
        <f t="shared" si="36"/>
        <v>4.2277115984721538</v>
      </c>
      <c r="K177" s="6">
        <f t="shared" si="37"/>
        <v>4.5500918349701331</v>
      </c>
      <c r="L177" s="6">
        <f t="shared" si="38"/>
        <v>3.0683879344466471</v>
      </c>
      <c r="AB177" s="2">
        <f t="shared" si="41"/>
        <v>17.7</v>
      </c>
    </row>
    <row r="178" spans="3:28" x14ac:dyDescent="0.25">
      <c r="C178" s="2">
        <f t="shared" si="31"/>
        <v>17800000</v>
      </c>
      <c r="D178" s="6">
        <f t="shared" si="39"/>
        <v>1.1456628477905073</v>
      </c>
      <c r="E178" s="2">
        <f t="shared" si="32"/>
        <v>15536857.142857144</v>
      </c>
      <c r="F178" s="2">
        <f t="shared" si="40"/>
        <v>60.480097185869703</v>
      </c>
      <c r="G178" s="2">
        <f t="shared" si="33"/>
        <v>76.348400914667479</v>
      </c>
      <c r="H178" s="2">
        <f t="shared" si="34"/>
        <v>62.036077488852257</v>
      </c>
      <c r="I178" s="2">
        <f t="shared" si="35"/>
        <v>100.22020784022237</v>
      </c>
      <c r="J178" s="6">
        <f t="shared" si="36"/>
        <v>4.2130541195963858</v>
      </c>
      <c r="K178" s="6">
        <f t="shared" si="37"/>
        <v>4.5343166636036702</v>
      </c>
      <c r="L178" s="6">
        <f t="shared" si="38"/>
        <v>3.0577498314719627</v>
      </c>
      <c r="AB178" s="2">
        <f t="shared" si="41"/>
        <v>17.8</v>
      </c>
    </row>
    <row r="179" spans="3:28" x14ac:dyDescent="0.25">
      <c r="C179" s="2">
        <f t="shared" si="31"/>
        <v>17900000</v>
      </c>
      <c r="D179" s="6">
        <f t="shared" si="39"/>
        <v>1.1466011466011465</v>
      </c>
      <c r="E179" s="2">
        <f t="shared" si="32"/>
        <v>15611357.142857144</v>
      </c>
      <c r="F179" s="2">
        <f t="shared" si="40"/>
        <v>60.706113551902902</v>
      </c>
      <c r="G179" s="2">
        <f t="shared" si="33"/>
        <v>76.553025215366318</v>
      </c>
      <c r="H179" s="2">
        <f t="shared" si="34"/>
        <v>62.202342778264722</v>
      </c>
      <c r="I179" s="2">
        <f t="shared" si="35"/>
        <v>100.48881189347712</v>
      </c>
      <c r="J179" s="6">
        <f t="shared" si="36"/>
        <v>4.1983542768737871</v>
      </c>
      <c r="K179" s="6">
        <f t="shared" si="37"/>
        <v>4.5184958979744305</v>
      </c>
      <c r="L179" s="6">
        <f t="shared" si="38"/>
        <v>3.0470809816704332</v>
      </c>
      <c r="AB179" s="2">
        <f t="shared" si="41"/>
        <v>17.899999999999999</v>
      </c>
    </row>
    <row r="180" spans="3:28" x14ac:dyDescent="0.25">
      <c r="C180" s="2">
        <f t="shared" si="31"/>
        <v>18000000</v>
      </c>
      <c r="D180" s="6">
        <f t="shared" si="39"/>
        <v>1.1475409836065573</v>
      </c>
      <c r="E180" s="2">
        <f t="shared" si="32"/>
        <v>15685714.285714287</v>
      </c>
      <c r="F180" s="2">
        <f t="shared" si="40"/>
        <v>60.932643056049329</v>
      </c>
      <c r="G180" s="2">
        <f t="shared" si="33"/>
        <v>76.759809925759484</v>
      </c>
      <c r="H180" s="2">
        <f t="shared" si="34"/>
        <v>62.370363485493399</v>
      </c>
      <c r="I180" s="2">
        <f t="shared" si="35"/>
        <v>100.76025185037872</v>
      </c>
      <c r="J180" s="6">
        <f t="shared" si="36"/>
        <v>4.18361505784834</v>
      </c>
      <c r="K180" s="6">
        <f t="shared" si="37"/>
        <v>4.5026327534388004</v>
      </c>
      <c r="L180" s="6">
        <f t="shared" si="38"/>
        <v>3.0363835533413122</v>
      </c>
      <c r="AB180" s="2">
        <f t="shared" si="41"/>
        <v>18</v>
      </c>
    </row>
    <row r="181" spans="3:28" x14ac:dyDescent="0.25">
      <c r="C181" s="2">
        <f t="shared" si="31"/>
        <v>18100000</v>
      </c>
      <c r="D181" s="6">
        <f t="shared" si="39"/>
        <v>1.1484823625922889</v>
      </c>
      <c r="E181" s="2">
        <f t="shared" si="32"/>
        <v>15759928.571428571</v>
      </c>
      <c r="F181" s="2">
        <f t="shared" si="40"/>
        <v>61.159679996468348</v>
      </c>
      <c r="G181" s="2">
        <f t="shared" si="33"/>
        <v>76.968730089918083</v>
      </c>
      <c r="H181" s="2">
        <f t="shared" si="34"/>
        <v>62.540119332864883</v>
      </c>
      <c r="I181" s="2">
        <f t="shared" si="35"/>
        <v>101.03449495204356</v>
      </c>
      <c r="J181" s="6">
        <f t="shared" si="36"/>
        <v>4.1688393726978932</v>
      </c>
      <c r="K181" s="6">
        <f t="shared" si="37"/>
        <v>4.4867303620875463</v>
      </c>
      <c r="L181" s="6">
        <f t="shared" si="38"/>
        <v>3.0256596586330735</v>
      </c>
      <c r="AB181" s="2">
        <f t="shared" si="41"/>
        <v>18.100000000000001</v>
      </c>
    </row>
    <row r="182" spans="3:28" x14ac:dyDescent="0.25">
      <c r="C182" s="2">
        <f t="shared" si="31"/>
        <v>18200000</v>
      </c>
      <c r="D182" s="6">
        <f t="shared" si="39"/>
        <v>1.1494252873563218</v>
      </c>
      <c r="E182" s="2">
        <f t="shared" si="32"/>
        <v>15834000.000000002</v>
      </c>
      <c r="F182" s="2">
        <f t="shared" si="40"/>
        <v>61.387218742992403</v>
      </c>
      <c r="G182" s="2">
        <f t="shared" si="33"/>
        <v>77.17976133583764</v>
      </c>
      <c r="H182" s="2">
        <f t="shared" si="34"/>
        <v>62.711590517167309</v>
      </c>
      <c r="I182" s="2">
        <f t="shared" si="35"/>
        <v>101.31150920608769</v>
      </c>
      <c r="J182" s="6">
        <f t="shared" si="36"/>
        <v>4.1540300557908152</v>
      </c>
      <c r="K182" s="6">
        <f t="shared" si="37"/>
        <v>4.4707917744211771</v>
      </c>
      <c r="L182" s="6">
        <f t="shared" si="38"/>
        <v>3.0149113546731967</v>
      </c>
      <c r="AB182" s="2">
        <f t="shared" si="41"/>
        <v>18.2</v>
      </c>
    </row>
    <row r="183" spans="3:28" x14ac:dyDescent="0.25">
      <c r="C183" s="2">
        <f t="shared" si="31"/>
        <v>18300000</v>
      </c>
      <c r="D183" s="6">
        <f t="shared" si="39"/>
        <v>1.1503697617091209</v>
      </c>
      <c r="E183" s="2">
        <f t="shared" si="32"/>
        <v>15907928.571428571</v>
      </c>
      <c r="F183" s="2">
        <f t="shared" si="40"/>
        <v>61.615253736268073</v>
      </c>
      <c r="G183" s="2">
        <f t="shared" si="33"/>
        <v>77.39287985962973</v>
      </c>
      <c r="H183" s="2">
        <f t="shared" si="34"/>
        <v>62.884757696805458</v>
      </c>
      <c r="I183" s="2">
        <f t="shared" si="35"/>
        <v>101.59126336587576</v>
      </c>
      <c r="J183" s="6">
        <f t="shared" si="36"/>
        <v>4.1391898672238883</v>
      </c>
      <c r="K183" s="6">
        <f t="shared" si="37"/>
        <v>4.4548199610050974</v>
      </c>
      <c r="L183" s="6">
        <f t="shared" si="38"/>
        <v>3.0041406446843393</v>
      </c>
      <c r="AB183" s="2">
        <f t="shared" si="41"/>
        <v>18.3</v>
      </c>
    </row>
    <row r="184" spans="3:28" x14ac:dyDescent="0.25">
      <c r="C184" s="2">
        <f t="shared" si="31"/>
        <v>18400000</v>
      </c>
      <c r="D184" s="6">
        <f t="shared" si="39"/>
        <v>1.1513157894736843</v>
      </c>
      <c r="E184" s="2">
        <f t="shared" si="32"/>
        <v>15981714.285714285</v>
      </c>
      <c r="F184" s="2">
        <f t="shared" si="40"/>
        <v>61.84377948690144</v>
      </c>
      <c r="G184" s="2">
        <f t="shared" si="33"/>
        <v>77.60806241022739</v>
      </c>
      <c r="H184" s="2">
        <f t="shared" si="34"/>
        <v>63.059601979373269</v>
      </c>
      <c r="I184" s="2">
        <f t="shared" si="35"/>
        <v>101.87372691044416</v>
      </c>
      <c r="J184" s="6">
        <f t="shared" si="36"/>
        <v>4.1243214943412623</v>
      </c>
      <c r="K184" s="6">
        <f t="shared" si="37"/>
        <v>4.4388178141044019</v>
      </c>
      <c r="L184" s="6">
        <f t="shared" si="38"/>
        <v>2.9933494790867647</v>
      </c>
      <c r="AB184" s="2">
        <f t="shared" si="41"/>
        <v>18.399999999999999</v>
      </c>
    </row>
    <row r="185" spans="3:28" x14ac:dyDescent="0.25">
      <c r="C185" s="2">
        <f t="shared" si="31"/>
        <v>18500000</v>
      </c>
      <c r="D185" s="6">
        <f t="shared" si="39"/>
        <v>1.1522633744855968</v>
      </c>
      <c r="E185" s="2">
        <f t="shared" si="32"/>
        <v>16055357.142857142</v>
      </c>
      <c r="F185" s="2">
        <f t="shared" si="40"/>
        <v>62.072790574609982</v>
      </c>
      <c r="G185" s="2">
        <f t="shared" si="33"/>
        <v>77.825286274589871</v>
      </c>
      <c r="H185" s="2">
        <f t="shared" si="34"/>
        <v>63.236104909632161</v>
      </c>
      <c r="I185" s="2">
        <f t="shared" si="35"/>
        <v>102.15887002507986</v>
      </c>
      <c r="J185" s="6">
        <f t="shared" si="36"/>
        <v>4.1094275532337328</v>
      </c>
      <c r="K185" s="6">
        <f t="shared" si="37"/>
        <v>4.4227881492974683</v>
      </c>
      <c r="L185" s="6">
        <f t="shared" si="38"/>
        <v>2.9825397565864842</v>
      </c>
      <c r="AB185" s="2">
        <f t="shared" si="41"/>
        <v>18.5</v>
      </c>
    </row>
    <row r="186" spans="3:28" x14ac:dyDescent="0.25">
      <c r="C186" s="2">
        <f t="shared" si="31"/>
        <v>18600000</v>
      </c>
      <c r="D186" s="6">
        <f t="shared" si="39"/>
        <v>1.1532125205930808</v>
      </c>
      <c r="E186" s="2">
        <f t="shared" si="32"/>
        <v>16128857.142857142</v>
      </c>
      <c r="F186" s="2">
        <f t="shared" si="40"/>
        <v>62.302281647379409</v>
      </c>
      <c r="G186" s="2">
        <f t="shared" si="33"/>
        <v>78.044529263383524</v>
      </c>
      <c r="H186" s="2">
        <f t="shared" si="34"/>
        <v>63.414248457876106</v>
      </c>
      <c r="I186" s="2">
        <f t="shared" si="35"/>
        <v>102.44666358252411</v>
      </c>
      <c r="J186" s="6">
        <f t="shared" si="36"/>
        <v>4.0945105902183085</v>
      </c>
      <c r="K186" s="6">
        <f t="shared" si="37"/>
        <v>4.4067337070683514</v>
      </c>
      <c r="L186" s="6">
        <f t="shared" si="38"/>
        <v>2.9717133252491013</v>
      </c>
      <c r="AB186" s="2">
        <f t="shared" si="41"/>
        <v>18.600000000000001</v>
      </c>
    </row>
    <row r="187" spans="3:28" x14ac:dyDescent="0.25">
      <c r="C187" s="2">
        <f t="shared" si="31"/>
        <v>18700000</v>
      </c>
      <c r="D187" s="6">
        <f t="shared" si="39"/>
        <v>1.1541632316570487</v>
      </c>
      <c r="E187" s="2">
        <f t="shared" si="32"/>
        <v>16202214.285714285</v>
      </c>
      <c r="F187" s="2">
        <f t="shared" si="40"/>
        <v>62.532247420626838</v>
      </c>
      <c r="G187" s="2">
        <f t="shared" si="33"/>
        <v>78.265769697123702</v>
      </c>
      <c r="H187" s="2">
        <f t="shared" si="34"/>
        <v>63.594015008671491</v>
      </c>
      <c r="I187" s="2">
        <f t="shared" si="35"/>
        <v>102.73707912478129</v>
      </c>
      <c r="J187" s="6">
        <f t="shared" si="36"/>
        <v>4.079573083297543</v>
      </c>
      <c r="K187" s="6">
        <f t="shared" si="37"/>
        <v>4.3906571543773989</v>
      </c>
      <c r="L187" s="6">
        <f t="shared" si="38"/>
        <v>2.9608719835589636</v>
      </c>
      <c r="AB187" s="2">
        <f t="shared" si="41"/>
        <v>18.7</v>
      </c>
    </row>
    <row r="188" spans="3:28" x14ac:dyDescent="0.25">
      <c r="C188" s="2">
        <f t="shared" si="31"/>
        <v>18800000</v>
      </c>
      <c r="D188" s="6">
        <f t="shared" si="39"/>
        <v>1.1551155115511551</v>
      </c>
      <c r="E188" s="2">
        <f t="shared" si="32"/>
        <v>16275428.571428571</v>
      </c>
      <c r="F188" s="2">
        <f t="shared" si="40"/>
        <v>62.762682676369835</v>
      </c>
      <c r="G188" s="2">
        <f t="shared" si="33"/>
        <v>78.48898639275933</v>
      </c>
      <c r="H188" s="2">
        <f t="shared" si="34"/>
        <v>63.775387349956461</v>
      </c>
      <c r="I188" s="2">
        <f t="shared" si="35"/>
        <v>103.03008884550893</v>
      </c>
      <c r="J188" s="6">
        <f t="shared" si="36"/>
        <v>4.0646174435984905</v>
      </c>
      <c r="K188" s="6">
        <f t="shared" si="37"/>
        <v>4.3745610862099307</v>
      </c>
      <c r="L188" s="6">
        <f t="shared" si="38"/>
        <v>2.950017481463532</v>
      </c>
      <c r="AB188" s="2">
        <f t="shared" si="41"/>
        <v>18.8</v>
      </c>
    </row>
    <row r="189" spans="3:28" x14ac:dyDescent="0.25">
      <c r="C189" s="2">
        <f t="shared" si="31"/>
        <v>18900000</v>
      </c>
      <c r="D189" s="6">
        <f t="shared" si="39"/>
        <v>1.1560693641618498</v>
      </c>
      <c r="E189" s="2">
        <f t="shared" si="32"/>
        <v>16348499.999999998</v>
      </c>
      <c r="F189" s="2">
        <f t="shared" si="40"/>
        <v>62.993582262401965</v>
      </c>
      <c r="G189" s="2">
        <f t="shared" si="33"/>
        <v>78.714158650684368</v>
      </c>
      <c r="H189" s="2">
        <f t="shared" si="34"/>
        <v>63.958348662487303</v>
      </c>
      <c r="I189" s="2">
        <f t="shared" si="35"/>
        <v>103.32566557296815</v>
      </c>
      <c r="J189" s="6">
        <f t="shared" si="36"/>
        <v>4.0496460167909882</v>
      </c>
      <c r="K189" s="6">
        <f t="shared" si="37"/>
        <v>4.3584480271026598</v>
      </c>
      <c r="L189" s="6">
        <f t="shared" si="38"/>
        <v>2.9391515214027275</v>
      </c>
      <c r="AB189" s="2">
        <f t="shared" si="41"/>
        <v>18.899999999999999</v>
      </c>
    </row>
    <row r="190" spans="3:28" x14ac:dyDescent="0.25">
      <c r="C190" s="2">
        <f t="shared" si="31"/>
        <v>19000000</v>
      </c>
      <c r="D190" s="6">
        <f t="shared" si="39"/>
        <v>1.1570247933884297</v>
      </c>
      <c r="E190" s="2">
        <f t="shared" si="32"/>
        <v>16421428.571428573</v>
      </c>
      <c r="F190" s="2">
        <f t="shared" si="40"/>
        <v>63.224941091474378</v>
      </c>
      <c r="G190" s="2">
        <f t="shared" si="33"/>
        <v>78.941266242159458</v>
      </c>
      <c r="H190" s="2">
        <f t="shared" si="34"/>
        <v>64.142882509617934</v>
      </c>
      <c r="I190" s="2">
        <f t="shared" si="35"/>
        <v>103.62378275351217</v>
      </c>
      <c r="J190" s="6">
        <f t="shared" si="36"/>
        <v>4.0346610844851449</v>
      </c>
      <c r="K190" s="6">
        <f t="shared" si="37"/>
        <v>4.3423204326477691</v>
      </c>
      <c r="L190" s="6">
        <f t="shared" si="38"/>
        <v>2.9282757593232223</v>
      </c>
      <c r="AB190" s="2">
        <f t="shared" si="41"/>
        <v>19</v>
      </c>
    </row>
    <row r="191" spans="3:28" x14ac:dyDescent="0.25">
      <c r="C191" s="2">
        <f t="shared" si="31"/>
        <v>19100000</v>
      </c>
      <c r="D191" s="6">
        <f t="shared" si="39"/>
        <v>1.1579818031430935</v>
      </c>
      <c r="E191" s="2">
        <f t="shared" si="32"/>
        <v>16494214.285714285</v>
      </c>
      <c r="F191" s="2">
        <f t="shared" si="40"/>
        <v>63.456754140484684</v>
      </c>
      <c r="G191" s="2">
        <f t="shared" si="33"/>
        <v>79.170289397130944</v>
      </c>
      <c r="H191" s="2">
        <f t="shared" si="34"/>
        <v>64.328972827402467</v>
      </c>
      <c r="I191" s="2">
        <f t="shared" si="35"/>
        <v>103.92441443559701</v>
      </c>
      <c r="J191" s="6">
        <f t="shared" si="36"/>
        <v>4.0196648656077549</v>
      </c>
      <c r="K191" s="6">
        <f t="shared" si="37"/>
        <v>4.3261806909742608</v>
      </c>
      <c r="L191" s="6">
        <f t="shared" si="38"/>
        <v>2.9173918056773935</v>
      </c>
      <c r="AB191" s="2">
        <f t="shared" si="41"/>
        <v>19.100000000000001</v>
      </c>
    </row>
    <row r="192" spans="3:28" x14ac:dyDescent="0.25">
      <c r="C192" s="2">
        <f t="shared" si="31"/>
        <v>19200000</v>
      </c>
      <c r="D192" s="6">
        <f t="shared" si="39"/>
        <v>1.1589403973509933</v>
      </c>
      <c r="E192" s="2">
        <f t="shared" si="32"/>
        <v>16566857.142857144</v>
      </c>
      <c r="F192" s="2">
        <f t="shared" si="40"/>
        <v>63.689016449671513</v>
      </c>
      <c r="G192" s="2">
        <f t="shared" si="33"/>
        <v>79.401208792428761</v>
      </c>
      <c r="H192" s="2">
        <f t="shared" si="34"/>
        <v>64.516603915005547</v>
      </c>
      <c r="I192" s="2">
        <f t="shared" si="35"/>
        <v>104.22753525428912</v>
      </c>
      <c r="J192" s="6">
        <f t="shared" si="36"/>
        <v>4.0046595177577382</v>
      </c>
      <c r="K192" s="6">
        <f t="shared" si="37"/>
        <v>4.3100311242067635</v>
      </c>
      <c r="L192" s="6">
        <f t="shared" si="38"/>
        <v>2.9065012264070837</v>
      </c>
      <c r="AB192" s="2">
        <f t="shared" si="41"/>
        <v>19.2</v>
      </c>
    </row>
    <row r="193" spans="3:28" x14ac:dyDescent="0.25">
      <c r="C193" s="2">
        <f t="shared" si="31"/>
        <v>19300000</v>
      </c>
      <c r="D193" s="6">
        <f t="shared" si="39"/>
        <v>1.1599005799502899</v>
      </c>
      <c r="E193" s="2">
        <f t="shared" si="32"/>
        <v>16639357.142857144</v>
      </c>
      <c r="F193" s="2">
        <f t="shared" si="40"/>
        <v>63.921723121817081</v>
      </c>
      <c r="G193" s="2">
        <f t="shared" si="33"/>
        <v>79.634005540334897</v>
      </c>
      <c r="H193" s="2">
        <f t="shared" si="34"/>
        <v>64.705760425413658</v>
      </c>
      <c r="I193" s="2">
        <f t="shared" si="35"/>
        <v>104.53312041625941</v>
      </c>
      <c r="J193" s="6">
        <f t="shared" si="36"/>
        <v>3.9896471385402195</v>
      </c>
      <c r="K193" s="6">
        <f t="shared" si="37"/>
        <v>4.2938739899013418</v>
      </c>
      <c r="L193" s="6">
        <f t="shared" si="38"/>
        <v>2.8956055439118491</v>
      </c>
      <c r="AB193" s="2">
        <f t="shared" si="41"/>
        <v>19.3</v>
      </c>
    </row>
    <row r="194" spans="3:28" x14ac:dyDescent="0.25">
      <c r="C194" s="2">
        <f t="shared" si="31"/>
        <v>19400000</v>
      </c>
      <c r="D194" s="6">
        <f t="shared" ref="D194:D201" si="42">$B$13/($B$13-C194)</f>
        <v>1.1608623548922057</v>
      </c>
      <c r="E194" s="2">
        <f t="shared" si="32"/>
        <v>16711714.285714285</v>
      </c>
      <c r="F194" s="2">
        <f t="shared" ref="F194:F201" si="43">SQRT(POWER((D194-1)/D194*$B$4,2)+POWER($B$3/D194,2))</f>
        <v>64.154869321455735</v>
      </c>
      <c r="G194" s="2">
        <f t="shared" si="33"/>
        <v>79.868661177503583</v>
      </c>
      <c r="H194" s="2">
        <f t="shared" si="34"/>
        <v>64.896427356432469</v>
      </c>
      <c r="I194" s="2">
        <f t="shared" si="35"/>
        <v>104.84114568523931</v>
      </c>
      <c r="J194" s="6">
        <f t="shared" si="36"/>
        <v>3.9746297668794734</v>
      </c>
      <c r="K194" s="6">
        <f t="shared" si="37"/>
        <v>4.2777114824585523</v>
      </c>
      <c r="L194" s="6">
        <f t="shared" si="38"/>
        <v>2.8847062380018662</v>
      </c>
      <c r="AB194" s="2">
        <f t="shared" ref="AB194:AB201" si="44">C194/1000000</f>
        <v>19.399999999999999</v>
      </c>
    </row>
    <row r="195" spans="3:28" x14ac:dyDescent="0.25">
      <c r="C195" s="2">
        <f t="shared" ref="C195:C201" si="45">100000*ROW()</f>
        <v>19500000</v>
      </c>
      <c r="D195" s="6">
        <f t="shared" si="42"/>
        <v>1.1618257261410789</v>
      </c>
      <c r="E195" s="2">
        <f t="shared" ref="E195:E201" si="46">C195/D195</f>
        <v>16783928.571428571</v>
      </c>
      <c r="F195" s="2">
        <f t="shared" si="43"/>
        <v>64.388450274090175</v>
      </c>
      <c r="G195" s="2">
        <f t="shared" ref="G195:G201" si="47">4*PI()*POWER(F195,2)/(E195*$B$22)</f>
        <v>80.105157654224683</v>
      </c>
      <c r="H195" s="2">
        <f t="shared" ref="H195:H201" si="48">4*PI()*POWER(F195,2)/(E195*$B$26)</f>
        <v>65.088590041962817</v>
      </c>
      <c r="I195" s="2">
        <f t="shared" ref="I195:I201" si="49">4*PI()*POWER(F195,2)/(E195*$B$30)</f>
        <v>105.15158736792705</v>
      </c>
      <c r="J195" s="6">
        <f t="shared" ref="J195:J201" si="50">1/D195*$B$51*2*SQRT(PI())*$B$3*POWER(2*PI()*EXP(1),-0.5)*$B$23/G195*$B$24*$B$21*$B$25</f>
        <v>3.9596093843105051</v>
      </c>
      <c r="K195" s="6">
        <f t="shared" ref="K195:K201" si="51">1/D195*$B$53*2*SQRT(PI())*$B$3*POWER(2*PI()*EXP(1),-0.5)*$B$27/H195*$B$28*$B$21*$B$29</f>
        <v>4.2615457345135193</v>
      </c>
      <c r="L195" s="6">
        <f t="shared" ref="L195:L201" si="52">1/D195*$B$55*2*SQRT(PI())*$B$3*POWER(2*PI()*EXP(1),-0.5)*$B$31/I195*$B$32*$B$21*$B$33</f>
        <v>2.8738047468353325</v>
      </c>
      <c r="AB195" s="2">
        <f t="shared" si="44"/>
        <v>19.5</v>
      </c>
    </row>
    <row r="196" spans="3:28" x14ac:dyDescent="0.25">
      <c r="C196" s="2">
        <f t="shared" si="45"/>
        <v>19600000</v>
      </c>
      <c r="D196" s="6">
        <f t="shared" si="42"/>
        <v>1.1627906976744187</v>
      </c>
      <c r="E196" s="2">
        <f t="shared" si="46"/>
        <v>16856000</v>
      </c>
      <c r="F196" s="2">
        <f t="shared" si="43"/>
        <v>64.622461265414529</v>
      </c>
      <c r="G196" s="2">
        <f t="shared" si="47"/>
        <v>80.343477324015666</v>
      </c>
      <c r="H196" s="2">
        <f t="shared" si="48"/>
        <v>65.282234143543874</v>
      </c>
      <c r="I196" s="2">
        <f t="shared" si="49"/>
        <v>105.46442230032544</v>
      </c>
      <c r="J196" s="6">
        <f t="shared" si="50"/>
        <v>3.9445879162493309</v>
      </c>
      <c r="K196" s="6">
        <f t="shared" si="51"/>
        <v>4.2453788183030765</v>
      </c>
      <c r="L196" s="6">
        <f t="shared" si="52"/>
        <v>2.8629024678404176</v>
      </c>
      <c r="AB196" s="2">
        <f t="shared" si="44"/>
        <v>19.600000000000001</v>
      </c>
    </row>
    <row r="197" spans="3:28" x14ac:dyDescent="0.25">
      <c r="C197" s="2">
        <f t="shared" si="45"/>
        <v>19700000</v>
      </c>
      <c r="D197" s="6">
        <f t="shared" si="42"/>
        <v>1.1637572734829593</v>
      </c>
      <c r="E197" s="2">
        <f t="shared" si="46"/>
        <v>16927928.571428571</v>
      </c>
      <c r="F197" s="2">
        <f t="shared" si="43"/>
        <v>64.856897640544943</v>
      </c>
      <c r="G197" s="2">
        <f t="shared" si="47"/>
        <v>80.583602933532049</v>
      </c>
      <c r="H197" s="2">
        <f t="shared" si="48"/>
        <v>65.477345642154887</v>
      </c>
      <c r="I197" s="2">
        <f t="shared" si="49"/>
        <v>105.77962783449753</v>
      </c>
      <c r="J197" s="6">
        <f t="shared" si="50"/>
        <v>3.9295672332419587</v>
      </c>
      <c r="K197" s="6">
        <f t="shared" si="51"/>
        <v>4.2292127470099885</v>
      </c>
      <c r="L197" s="6">
        <f t="shared" si="52"/>
        <v>2.8520007586217409</v>
      </c>
      <c r="AB197" s="2">
        <f t="shared" si="44"/>
        <v>19.7</v>
      </c>
    </row>
    <row r="198" spans="3:28" x14ac:dyDescent="0.25">
      <c r="C198" s="2">
        <f t="shared" si="45"/>
        <v>19800000</v>
      </c>
      <c r="D198" s="6">
        <f t="shared" si="42"/>
        <v>1.1647254575707155</v>
      </c>
      <c r="E198" s="2">
        <f t="shared" si="46"/>
        <v>16999714.285714284</v>
      </c>
      <c r="F198" s="2">
        <f t="shared" si="43"/>
        <v>65.091754803257146</v>
      </c>
      <c r="G198" s="2">
        <f t="shared" si="47"/>
        <v>80.825517612783301</v>
      </c>
      <c r="H198" s="2">
        <f t="shared" si="48"/>
        <v>65.673910830265314</v>
      </c>
      <c r="I198" s="2">
        <f t="shared" si="49"/>
        <v>106.09718182572335</v>
      </c>
      <c r="J198" s="6">
        <f t="shared" si="50"/>
        <v>3.9145491521921429</v>
      </c>
      <c r="K198" s="6">
        <f t="shared" si="51"/>
        <v>4.2130494760843211</v>
      </c>
      <c r="L198" s="6">
        <f t="shared" si="52"/>
        <v>2.8411009378514569</v>
      </c>
      <c r="AB198" s="2">
        <f t="shared" si="44"/>
        <v>19.8</v>
      </c>
    </row>
    <row r="199" spans="3:28" x14ac:dyDescent="0.25">
      <c r="C199" s="2">
        <f t="shared" si="45"/>
        <v>19900000</v>
      </c>
      <c r="D199" s="6">
        <f t="shared" si="42"/>
        <v>1.1656952539550374</v>
      </c>
      <c r="E199" s="2">
        <f t="shared" si="46"/>
        <v>17071357.142857146</v>
      </c>
      <c r="F199" s="2">
        <f t="shared" si="43"/>
        <v>65.327028215231635</v>
      </c>
      <c r="G199" s="2">
        <f t="shared" si="47"/>
        <v>81.069204865645091</v>
      </c>
      <c r="H199" s="2">
        <f t="shared" si="48"/>
        <v>65.871916304125548</v>
      </c>
      <c r="I199" s="2">
        <f t="shared" si="49"/>
        <v>106.41706262004564</v>
      </c>
      <c r="J199" s="6">
        <f t="shared" si="50"/>
        <v>3.8995354375679083</v>
      </c>
      <c r="K199" s="6">
        <f t="shared" si="51"/>
        <v>4.1968909045419807</v>
      </c>
      <c r="L199" s="6">
        <f t="shared" si="52"/>
        <v>2.8302042861449239</v>
      </c>
      <c r="AB199" s="2">
        <f t="shared" si="44"/>
        <v>19.899999999999999</v>
      </c>
    </row>
    <row r="200" spans="3:28" x14ac:dyDescent="0.25">
      <c r="C200" s="2">
        <f t="shared" si="45"/>
        <v>20000000</v>
      </c>
      <c r="D200" s="6">
        <f t="shared" si="42"/>
        <v>1.1666666666666667</v>
      </c>
      <c r="E200" s="2">
        <f t="shared" si="46"/>
        <v>17142857.142857142</v>
      </c>
      <c r="F200" s="2">
        <f t="shared" si="43"/>
        <v>65.562713395306503</v>
      </c>
      <c r="G200" s="2">
        <f t="shared" si="47"/>
        <v>81.314648560657488</v>
      </c>
      <c r="H200" s="2">
        <f t="shared" si="48"/>
        <v>66.071348956290151</v>
      </c>
      <c r="I200" s="2">
        <f t="shared" si="49"/>
        <v>106.73924904219098</v>
      </c>
      <c r="J200" s="6">
        <f t="shared" si="50"/>
        <v>3.8845278025869323</v>
      </c>
      <c r="K200" s="6">
        <f t="shared" si="51"/>
        <v>4.1807388762404694</v>
      </c>
      <c r="L200" s="6">
        <f t="shared" si="52"/>
        <v>2.8193120469210253</v>
      </c>
      <c r="AB200" s="2">
        <f t="shared" si="44"/>
        <v>20</v>
      </c>
    </row>
    <row r="201" spans="3:28" x14ac:dyDescent="0.25">
      <c r="C201" s="2">
        <f t="shared" si="45"/>
        <v>20100000</v>
      </c>
      <c r="D201" s="6">
        <f t="shared" si="42"/>
        <v>1.1676396997497915</v>
      </c>
      <c r="E201" s="2">
        <f t="shared" si="46"/>
        <v>17214214.285714284</v>
      </c>
      <c r="F201" s="2">
        <f t="shared" si="43"/>
        <v>65.798805918737116</v>
      </c>
      <c r="G201" s="2">
        <f t="shared" si="47"/>
        <v>81.561832922096627</v>
      </c>
      <c r="H201" s="2">
        <f t="shared" si="48"/>
        <v>66.272195968363278</v>
      </c>
      <c r="I201" s="2">
        <f t="shared" si="49"/>
        <v>107.06372038384976</v>
      </c>
      <c r="J201" s="6">
        <f t="shared" si="50"/>
        <v>3.869527910380981</v>
      </c>
      <c r="K201" s="6">
        <f t="shared" si="51"/>
        <v>4.1645951811321273</v>
      </c>
      <c r="L201" s="6">
        <f t="shared" si="52"/>
        <v>2.8084254272473048</v>
      </c>
      <c r="AB201" s="2">
        <f t="shared" si="44"/>
        <v>20.100000000000001</v>
      </c>
    </row>
    <row r="203" spans="3:28" x14ac:dyDescent="0.25">
      <c r="C203" s="2"/>
    </row>
    <row r="204" spans="3:28" x14ac:dyDescent="0.25">
      <c r="C204" s="2"/>
    </row>
    <row r="205" spans="3:28" x14ac:dyDescent="0.25">
      <c r="C205" s="2"/>
    </row>
    <row r="206" spans="3:28" x14ac:dyDescent="0.25">
      <c r="C206" s="2"/>
    </row>
    <row r="207" spans="3:28" x14ac:dyDescent="0.25">
      <c r="C207" s="2"/>
    </row>
    <row r="208" spans="3:28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F6E12-15FA-4487-9187-F17421221724}">
  <dimension ref="A1:AC88"/>
  <sheetViews>
    <sheetView topLeftCell="A9" workbookViewId="0">
      <selection activeCell="A31" sqref="A31"/>
    </sheetView>
  </sheetViews>
  <sheetFormatPr defaultRowHeight="15" x14ac:dyDescent="0.25"/>
  <cols>
    <col min="1" max="1" width="20.5703125" customWidth="1"/>
    <col min="2" max="2" width="14.7109375" customWidth="1"/>
    <col min="10" max="10" width="12.5703125" customWidth="1"/>
    <col min="11" max="11" width="14.5703125" customWidth="1"/>
    <col min="12" max="12" width="16" customWidth="1"/>
    <col min="13" max="13" width="14.7109375" customWidth="1"/>
    <col min="14" max="14" width="12.42578125" customWidth="1"/>
    <col min="15" max="15" width="11.7109375" customWidth="1"/>
    <col min="16" max="16" width="14.85546875" customWidth="1"/>
    <col min="17" max="17" width="14.42578125" customWidth="1"/>
    <col min="18" max="18" width="14" customWidth="1"/>
    <col min="19" max="19" width="12.85546875" customWidth="1"/>
    <col min="20" max="20" width="11.7109375" customWidth="1"/>
    <col min="21" max="21" width="12" customWidth="1"/>
    <col min="22" max="22" width="13.42578125" customWidth="1"/>
    <col min="23" max="23" width="11.7109375" customWidth="1"/>
    <col min="24" max="24" width="13.85546875" customWidth="1"/>
    <col min="25" max="25" width="12.5703125" customWidth="1"/>
  </cols>
  <sheetData>
    <row r="1" spans="1:29" ht="18.75" x14ac:dyDescent="0.35">
      <c r="B1" s="12" t="s">
        <v>57</v>
      </c>
      <c r="C1" s="15"/>
      <c r="D1" s="13" t="s">
        <v>30</v>
      </c>
      <c r="E1" s="16" t="s">
        <v>31</v>
      </c>
      <c r="F1" s="17" t="s">
        <v>32</v>
      </c>
      <c r="G1" s="17" t="s">
        <v>33</v>
      </c>
      <c r="H1" s="17" t="s">
        <v>32</v>
      </c>
      <c r="I1" s="17" t="s">
        <v>33</v>
      </c>
      <c r="J1" s="17" t="s">
        <v>34</v>
      </c>
      <c r="K1" s="17" t="s">
        <v>35</v>
      </c>
      <c r="L1" s="16" t="s">
        <v>36</v>
      </c>
      <c r="M1" s="18" t="s">
        <v>37</v>
      </c>
      <c r="N1" s="13" t="s">
        <v>38</v>
      </c>
      <c r="O1" s="19"/>
      <c r="P1" s="9" t="s">
        <v>52</v>
      </c>
      <c r="Q1" s="9" t="s">
        <v>50</v>
      </c>
      <c r="R1" s="9" t="s">
        <v>51</v>
      </c>
      <c r="T1" s="9" t="s">
        <v>61</v>
      </c>
      <c r="V1" s="36"/>
    </row>
    <row r="2" spans="1:29" x14ac:dyDescent="0.25">
      <c r="A2" s="12" t="s">
        <v>0</v>
      </c>
      <c r="B2" s="15">
        <v>8</v>
      </c>
      <c r="C2" s="15"/>
      <c r="D2" s="15"/>
      <c r="E2" s="15"/>
      <c r="F2" s="13" t="s">
        <v>39</v>
      </c>
      <c r="G2" s="13" t="s">
        <v>39</v>
      </c>
      <c r="H2" s="13" t="s">
        <v>40</v>
      </c>
      <c r="I2" s="13" t="s">
        <v>40</v>
      </c>
      <c r="J2" s="13" t="s">
        <v>39</v>
      </c>
      <c r="K2" s="13" t="s">
        <v>41</v>
      </c>
      <c r="L2" s="13" t="s">
        <v>41</v>
      </c>
      <c r="P2" s="6"/>
      <c r="Q2" s="6"/>
      <c r="R2" s="6"/>
      <c r="T2" s="15" t="s">
        <v>39</v>
      </c>
      <c r="V2" s="15"/>
    </row>
    <row r="3" spans="1:29" x14ac:dyDescent="0.25">
      <c r="A3" s="34" t="s">
        <v>2</v>
      </c>
      <c r="B3" s="15">
        <v>37.5</v>
      </c>
      <c r="C3" s="15"/>
      <c r="D3" s="20">
        <v>10</v>
      </c>
      <c r="E3" s="21">
        <v>1.2400000000000001E-4</v>
      </c>
      <c r="F3" s="20">
        <v>2.8111000000000002</v>
      </c>
      <c r="G3" s="15">
        <v>108.81</v>
      </c>
      <c r="H3" s="20">
        <v>5.1124999999999998</v>
      </c>
      <c r="I3" s="15">
        <v>120.76</v>
      </c>
      <c r="J3" s="22">
        <f>F3/10000</f>
        <v>2.8111E-4</v>
      </c>
      <c r="K3" s="22">
        <f>(H3-F3)/10000</f>
        <v>2.3013999999999996E-4</v>
      </c>
      <c r="L3" s="23">
        <f>2*(I3-G3)/(H3-F3)*10</f>
        <v>103.84983053793347</v>
      </c>
      <c r="M3" s="2">
        <f>$B$29*POWER($D$23/D3,3)</f>
        <v>0.3402</v>
      </c>
      <c r="N3" s="2">
        <f>M3/$B$26*D3/$D$25</f>
        <v>7.7827598828696924</v>
      </c>
      <c r="O3" s="2"/>
      <c r="P3" s="24">
        <f>1/SQRT(2*PI()*EXP(1))*K3*$B$22*EXP(-K3*$B$22-J3*$B$21/2)*$B$3*L3*$B$14*E3/(POWER($B$6,2)*$B$5*2*SQRT(PI()))</f>
        <v>2.463829063712276E-4</v>
      </c>
      <c r="Q3" s="24">
        <f>1/SQRT(2*PI()*EXP(1))*K3*$B$22*EXP(-K3*$B$22-J3*$B$21/2)*$B$3*L3*$B$16*E3/(POWER($B$8,2)*$B$7*2*SQRT(PI()))</f>
        <v>2.8917953253247144E-4</v>
      </c>
      <c r="R3" s="24">
        <f>1/SQRT(2*PI()*EXP(1))*K3*$B$22*EXP(-K3*$B$22-J3*$B$21/2)*$B$3*L3*$B$18*E3/(POWER($B$10,2)*$B$9*2*SQRT(PI()))</f>
        <v>2.7837727641986715E-4</v>
      </c>
      <c r="T3" s="2">
        <f>EXP(-$B$21*J3)</f>
        <v>3.1676057637080587E-11</v>
      </c>
      <c r="V3" s="2"/>
      <c r="AC3" s="24"/>
    </row>
    <row r="4" spans="1:29" x14ac:dyDescent="0.25">
      <c r="A4" s="34" t="s">
        <v>1</v>
      </c>
      <c r="B4" s="15">
        <v>400</v>
      </c>
      <c r="C4" s="15"/>
      <c r="D4" s="20">
        <v>11</v>
      </c>
      <c r="E4" s="21">
        <v>1.1272727272727272E-4</v>
      </c>
      <c r="F4" s="20">
        <v>2.1494</v>
      </c>
      <c r="G4" s="15">
        <v>98.879000000000005</v>
      </c>
      <c r="H4" s="20">
        <v>3.8759000000000001</v>
      </c>
      <c r="I4" s="15">
        <v>109.72</v>
      </c>
      <c r="J4" s="22">
        <f t="shared" ref="J4:J43" si="0">F4/10000</f>
        <v>2.1494E-4</v>
      </c>
      <c r="K4" s="22">
        <f t="shared" ref="K4:K43" si="1">(H4-F4)/10000</f>
        <v>1.7265000000000002E-4</v>
      </c>
      <c r="L4" s="23">
        <f t="shared" ref="L4:L43" si="2">2*(I4-G4)/(H4-F4)*10</f>
        <v>125.58355053576592</v>
      </c>
      <c r="M4" s="2">
        <f>$B$29*POWER($D$23/D4,3)</f>
        <v>0.25559729526671671</v>
      </c>
      <c r="N4" s="2">
        <f>M4/$B$26*D4/$D$25</f>
        <v>6.4320329610493321</v>
      </c>
      <c r="O4" s="2"/>
      <c r="P4" s="24">
        <f>1/SQRT(2*PI()*EXP(1))*K4*$B$22*EXP(-K4*$B$22-J4*$B$21/2)*$B$3*L4*$B$14*E4/(POWER($B$6,2)*$B$5*2*SQRT(PI()))</f>
        <v>4.6607918624910726E-3</v>
      </c>
      <c r="Q4" s="24">
        <f>1/SQRT(2*PI()*EXP(1))*K4*$B$22*EXP(-K4*$B$22-J4*$B$21/2)*$B$3*L4*$B$16*E4/(POWER($B$8,2)*$B$7*2*SQRT(PI()))</f>
        <v>5.4703698072120447E-3</v>
      </c>
      <c r="R4" s="24">
        <f>1/SQRT(2*PI()*EXP(1))*K4*$B$22*EXP(-K4*$B$22-J4*$B$21/2)*$B$3*L4*$B$18*E4/(POWER($B$10,2)*$B$9*2*SQRT(PI()))</f>
        <v>5.2660250004732513E-3</v>
      </c>
      <c r="T4" s="2">
        <f>EXP(-$B$21*J4)</f>
        <v>9.3785562845628344E-9</v>
      </c>
      <c r="V4" s="2"/>
      <c r="AC4" s="24"/>
    </row>
    <row r="5" spans="1:29" x14ac:dyDescent="0.25">
      <c r="A5" s="12" t="s">
        <v>42</v>
      </c>
      <c r="B5" s="15">
        <v>1.1499999999999999</v>
      </c>
      <c r="C5" s="15"/>
      <c r="D5" s="20">
        <v>12</v>
      </c>
      <c r="E5" s="21">
        <v>1.0333333333333334E-4</v>
      </c>
      <c r="F5" s="20">
        <v>1.6954</v>
      </c>
      <c r="G5" s="15">
        <v>90.611999999999995</v>
      </c>
      <c r="H5" s="20">
        <v>3.0215000000000001</v>
      </c>
      <c r="I5" s="15">
        <v>100.54</v>
      </c>
      <c r="J5" s="22">
        <f t="shared" si="0"/>
        <v>1.6954000000000001E-4</v>
      </c>
      <c r="K5" s="22">
        <f t="shared" si="1"/>
        <v>1.3260999999999999E-4</v>
      </c>
      <c r="L5" s="23">
        <f t="shared" si="2"/>
        <v>149.73229771510461</v>
      </c>
      <c r="M5" s="2">
        <f>$B$29*POWER($D$23/D5,3)</f>
        <v>0.19687499999999999</v>
      </c>
      <c r="N5" s="2">
        <f>M5/$B$26*D5/$D$25</f>
        <v>5.4046943631039532</v>
      </c>
      <c r="O5" s="2"/>
      <c r="P5" s="24">
        <f>1/SQRT(2*PI()*EXP(1))*K5*$B$22*EXP(-K5*$B$22-J5*$B$21/2)*$B$3*L5*$B$14*E5/(POWER($B$6,2)*$B$5*2*SQRT(PI()))</f>
        <v>3.3669682033308612E-2</v>
      </c>
      <c r="Q5" s="24">
        <f>1/SQRT(2*PI()*EXP(1))*K5*$B$22*EXP(-K5*$B$22-J5*$B$21/2)*$B$3*L5*$B$16*E5/(POWER($B$8,2)*$B$7*2*SQRT(PI()))</f>
        <v>3.9518094231094626E-2</v>
      </c>
      <c r="R5" s="24">
        <f>1/SQRT(2*PI()*EXP(1))*K5*$B$22*EXP(-K5*$B$22-J5*$B$21/2)*$B$3*L5*$B$18*E5/(POWER($B$10,2)*$B$9*2*SQRT(PI()))</f>
        <v>3.8041902015041519E-2</v>
      </c>
      <c r="T5" s="2">
        <f>EXP(-$B$21*J5)</f>
        <v>4.6536676514753266E-7</v>
      </c>
      <c r="V5" s="2"/>
      <c r="AC5" s="24"/>
    </row>
    <row r="6" spans="1:29" x14ac:dyDescent="0.25">
      <c r="A6" s="34" t="s">
        <v>43</v>
      </c>
      <c r="B6" s="15">
        <f>SQRT($B$3*$B$3/(B5*B5)+$B$4*$B$4*(B5-1)*(B5-1)/(B5*B5))</f>
        <v>61.52596390471696</v>
      </c>
      <c r="C6" s="15"/>
      <c r="D6" s="20">
        <v>13</v>
      </c>
      <c r="E6" s="21">
        <v>9.5384615384615384E-5</v>
      </c>
      <c r="F6" s="20">
        <v>1.3727</v>
      </c>
      <c r="G6" s="15">
        <v>83.620999999999995</v>
      </c>
      <c r="H6" s="20">
        <v>2.4117999999999999</v>
      </c>
      <c r="I6" s="15">
        <v>92.772999999999996</v>
      </c>
      <c r="J6" s="22">
        <f t="shared" si="0"/>
        <v>1.3726999999999999E-4</v>
      </c>
      <c r="K6" s="22">
        <f t="shared" si="1"/>
        <v>1.0390999999999999E-4</v>
      </c>
      <c r="L6" s="23">
        <f t="shared" si="2"/>
        <v>176.15243961120203</v>
      </c>
      <c r="M6" s="2">
        <f>$B$29*POWER($D$23/D6,3)</f>
        <v>0.15484751934456073</v>
      </c>
      <c r="N6" s="2">
        <f>M6/$B$26*D6/$D$25</f>
        <v>4.6051833626447873</v>
      </c>
      <c r="O6" s="2"/>
      <c r="P6" s="24">
        <f>1/SQRT(2*PI()*EXP(1))*K6*$B$22*EXP(-K6*$B$22-J6*$B$21/2)*$B$3*L6*$B$14*E6/(POWER($B$6,2)*$B$5*2*SQRT(PI()))</f>
        <v>0.13245970269558308</v>
      </c>
      <c r="Q6" s="24">
        <f>1/SQRT(2*PI()*EXP(1))*K6*$B$22*EXP(-K6*$B$22-J6*$B$21/2)*$B$3*L6*$B$16*E6/(POWER($B$8,2)*$B$7*2*SQRT(PI()))</f>
        <v>0.15546790753082879</v>
      </c>
      <c r="R6" s="24">
        <f>1/SQRT(2*PI()*EXP(1))*K6*$B$22*EXP(-K6*$B$22-J6*$B$21/2)*$B$3*L6*$B$18*E6/(POWER($B$10,2)*$B$9*2*SQRT(PI()))</f>
        <v>0.14966042821259556</v>
      </c>
      <c r="T6" s="2">
        <f>EXP(-$B$21*J6)</f>
        <v>7.4654861886861816E-6</v>
      </c>
      <c r="V6" s="2"/>
      <c r="AC6" s="24"/>
    </row>
    <row r="7" spans="1:29" x14ac:dyDescent="0.25">
      <c r="A7" s="12" t="s">
        <v>42</v>
      </c>
      <c r="B7" s="15">
        <v>1.087</v>
      </c>
      <c r="C7" s="15"/>
      <c r="D7" s="20">
        <v>14</v>
      </c>
      <c r="E7" s="21">
        <v>8.8571428571428579E-5</v>
      </c>
      <c r="F7" s="20">
        <v>1.1364000000000001</v>
      </c>
      <c r="G7" s="15">
        <v>77.632999999999996</v>
      </c>
      <c r="H7" s="20">
        <v>1.9644999999999999</v>
      </c>
      <c r="I7" s="15">
        <v>86.122</v>
      </c>
      <c r="J7" s="22">
        <f t="shared" si="0"/>
        <v>1.1364E-4</v>
      </c>
      <c r="K7" s="22">
        <f t="shared" si="1"/>
        <v>8.2809999999999988E-5</v>
      </c>
      <c r="L7" s="23">
        <f t="shared" si="2"/>
        <v>205.02354788069087</v>
      </c>
      <c r="M7" s="2">
        <f>$B$29*POWER($D$23/D7,3)</f>
        <v>0.12397959183673467</v>
      </c>
      <c r="N7" s="2">
        <f>M7/$B$26*D7/$D$25</f>
        <v>3.9707958586069854</v>
      </c>
      <c r="O7" s="2"/>
      <c r="P7" s="24">
        <f>1/SQRT(2*PI()*EXP(1))*K7*$B$22*EXP(-K7*$B$22-J7*$B$21/2)*$B$3*L7*$B$14*E7/(POWER($B$6,2)*$B$5*2*SQRT(PI()))</f>
        <v>0.35021920888568764</v>
      </c>
      <c r="Q7" s="24">
        <f>1/SQRT(2*PI()*EXP(1))*K7*$B$22*EXP(-K7*$B$22-J7*$B$21/2)*$B$3*L7*$B$16*E7/(POWER($B$8,2)*$B$7*2*SQRT(PI()))</f>
        <v>0.4110521651078391</v>
      </c>
      <c r="R7" s="24">
        <f>1/SQRT(2*PI()*EXP(1))*K7*$B$22*EXP(-K7*$B$22-J7*$B$21/2)*$B$3*L7*$B$18*E7/(POWER($B$10,2)*$B$9*2*SQRT(PI()))</f>
        <v>0.39569737590733861</v>
      </c>
      <c r="T7" s="2">
        <f>EXP(-$B$21*J7)</f>
        <v>5.6966909146416831E-5</v>
      </c>
      <c r="V7" s="2"/>
      <c r="AC7" s="24"/>
    </row>
    <row r="8" spans="1:29" x14ac:dyDescent="0.25">
      <c r="A8" s="34" t="s">
        <v>43</v>
      </c>
      <c r="B8" s="15">
        <f>SQRT($B$3*$B$3/(B7*B7)+$B$4*$B$4*(B7-1)*(B7-1)/(B7*B7))</f>
        <v>47.064817482831792</v>
      </c>
      <c r="C8" s="15"/>
      <c r="D8" s="20">
        <v>15</v>
      </c>
      <c r="E8" s="21">
        <v>8.2666666666666666E-5</v>
      </c>
      <c r="F8" s="20">
        <v>0.95794999999999997</v>
      </c>
      <c r="G8" s="15">
        <v>72.445999999999998</v>
      </c>
      <c r="H8" s="20">
        <v>1.6255999999999999</v>
      </c>
      <c r="I8" s="15">
        <v>80.361999999999995</v>
      </c>
      <c r="J8" s="22">
        <f t="shared" si="0"/>
        <v>9.5795E-5</v>
      </c>
      <c r="K8" s="22">
        <f t="shared" si="1"/>
        <v>6.6765000000000002E-5</v>
      </c>
      <c r="L8" s="23">
        <f t="shared" si="2"/>
        <v>237.13023290646288</v>
      </c>
      <c r="M8" s="2">
        <f>$B$29*POWER($D$23/D8,3)</f>
        <v>0.1008</v>
      </c>
      <c r="N8" s="2">
        <f>M8/$B$26*D8/$D$25</f>
        <v>3.4590043923865297</v>
      </c>
      <c r="O8" s="2"/>
      <c r="P8" s="24">
        <f>1/SQRT(2*PI()*EXP(1))*K8*$B$22*EXP(-K8*$B$22-J8*$B$21/2)*$B$3*L8*$B$14*E8/(POWER($B$6,2)*$B$5*2*SQRT(PI()))</f>
        <v>0.71140452346384597</v>
      </c>
      <c r="Q8" s="24">
        <f>1/SQRT(2*PI()*EXP(1))*K8*$B$22*EXP(-K8*$B$22-J8*$B$21/2)*$B$3*L8*$B$16*E8/(POWER($B$8,2)*$B$7*2*SQRT(PI()))</f>
        <v>0.83497524469816398</v>
      </c>
      <c r="R8" s="24">
        <f>1/SQRT(2*PI()*EXP(1))*K8*$B$22*EXP(-K8*$B$22-J8*$B$21/2)*$B$3*L8*$B$18*E8/(POWER($B$10,2)*$B$9*2*SQRT(PI()))</f>
        <v>0.80378487530401899</v>
      </c>
      <c r="T8" s="2">
        <f>EXP(-$B$21*J8)</f>
        <v>2.6431473152890741E-4</v>
      </c>
      <c r="V8" s="2"/>
      <c r="AC8" s="24"/>
    </row>
    <row r="9" spans="1:29" x14ac:dyDescent="0.25">
      <c r="A9" s="12" t="s">
        <v>42</v>
      </c>
      <c r="B9" s="15">
        <v>1.0660000000000001</v>
      </c>
      <c r="C9" s="15"/>
      <c r="D9" s="20">
        <v>16</v>
      </c>
      <c r="E9" s="21">
        <v>7.75E-5</v>
      </c>
      <c r="F9" s="20">
        <v>0.82308000000000003</v>
      </c>
      <c r="G9" s="15">
        <v>67.909000000000006</v>
      </c>
      <c r="H9" s="20">
        <v>1.3721000000000001</v>
      </c>
      <c r="I9" s="15">
        <v>75.325000000000003</v>
      </c>
      <c r="J9" s="22">
        <f t="shared" si="0"/>
        <v>8.2307999999999999E-5</v>
      </c>
      <c r="K9" s="22">
        <f t="shared" si="1"/>
        <v>5.4902000000000004E-5</v>
      </c>
      <c r="L9" s="23">
        <f t="shared" si="2"/>
        <v>270.15409274707645</v>
      </c>
      <c r="M9" s="2">
        <f>$B$29*POWER($D$23/D9,3)</f>
        <v>8.3056640624999997E-2</v>
      </c>
      <c r="N9" s="2">
        <f>M9/$B$26*D9/$D$25</f>
        <v>3.0401405792459735</v>
      </c>
      <c r="O9" s="2"/>
      <c r="P9" s="24">
        <f>1/SQRT(2*PI()*EXP(1))*K9*$B$22*EXP(-K9*$B$22-J9*$B$21/2)*$B$3*L9*$B$14*E9/(POWER($B$6,2)*$B$5*2*SQRT(PI()))</f>
        <v>1.1840694814955304</v>
      </c>
      <c r="Q9" s="24">
        <f>1/SQRT(2*PI()*EXP(1))*K9*$B$22*EXP(-K9*$B$22-J9*$B$21/2)*$B$3*L9*$B$16*E9/(POWER($B$8,2)*$B$7*2*SQRT(PI()))</f>
        <v>1.3897419434972196</v>
      </c>
      <c r="R9" s="24">
        <f>1/SQRT(2*PI()*EXP(1))*K9*$B$22*EXP(-K9*$B$22-J9*$B$21/2)*$B$3*L9*$B$18*E9/(POWER($B$10,2)*$B$9*2*SQRT(PI()))</f>
        <v>1.3378283510219304</v>
      </c>
      <c r="T9" s="2">
        <f>EXP(-$B$21*J9)</f>
        <v>8.4304687207134945E-4</v>
      </c>
      <c r="V9" s="2"/>
      <c r="AC9" s="24"/>
    </row>
    <row r="10" spans="1:29" x14ac:dyDescent="0.25">
      <c r="A10" s="34" t="s">
        <v>43</v>
      </c>
      <c r="B10" s="15">
        <f>SQRT($B$3*$B$3/(B9*B9)+$B$4*$B$4*(B9-1)*(B9-1)/(B9*B9))</f>
        <v>43.021357924015341</v>
      </c>
      <c r="C10" s="15"/>
      <c r="D10" s="20">
        <v>17</v>
      </c>
      <c r="E10" s="21">
        <v>7.2941176470588242E-5</v>
      </c>
      <c r="F10" s="20">
        <v>0.71847000000000005</v>
      </c>
      <c r="G10" s="15">
        <v>63.906999999999996</v>
      </c>
      <c r="H10" s="20">
        <v>1.1767000000000001</v>
      </c>
      <c r="I10" s="15">
        <v>70.882999999999996</v>
      </c>
      <c r="J10" s="22">
        <f t="shared" si="0"/>
        <v>7.1847000000000005E-5</v>
      </c>
      <c r="K10" s="22">
        <f t="shared" si="1"/>
        <v>4.5823000000000005E-5</v>
      </c>
      <c r="L10" s="23">
        <f t="shared" si="2"/>
        <v>304.47591820701393</v>
      </c>
      <c r="M10" s="2">
        <f>$B$29*POWER($D$23/D10,3)</f>
        <v>6.9244860573987377E-2</v>
      </c>
      <c r="N10" s="2">
        <f>M10/$B$26*D10/$D$25</f>
        <v>2.6929964992628692</v>
      </c>
      <c r="O10" s="2"/>
      <c r="P10" s="24">
        <f>1/SQRT(2*PI()*EXP(1))*K10*$B$22*EXP(-K10*$B$22-J10*$B$21/2)*$B$3*L10*$B$14*E10/(POWER($B$6,2)*$B$5*2*SQRT(PI()))</f>
        <v>1.7201069256388541</v>
      </c>
      <c r="Q10" s="24">
        <f>1/SQRT(2*PI()*EXP(1))*K10*$B$22*EXP(-K10*$B$22-J10*$B$21/2)*$B$3*L10*$B$16*E10/(POWER($B$8,2)*$B$7*2*SQRT(PI()))</f>
        <v>2.0188889074660201</v>
      </c>
      <c r="R10" s="24">
        <f>1/SQRT(2*PI()*EXP(1))*K10*$B$22*EXP(-K10*$B$22-J10*$B$21/2)*$B$3*L10*$B$18*E10/(POWER($B$10,2)*$B$9*2*SQRT(PI()))</f>
        <v>1.9434736287623144</v>
      </c>
      <c r="T10" s="2">
        <f>EXP(-$B$21*J10)</f>
        <v>2.0728267988165358E-3</v>
      </c>
      <c r="V10" s="2"/>
      <c r="AC10" s="24"/>
    </row>
    <row r="11" spans="1:29" x14ac:dyDescent="0.25">
      <c r="A11" s="34" t="s">
        <v>44</v>
      </c>
      <c r="B11" s="15"/>
      <c r="C11" s="15"/>
      <c r="D11" s="20">
        <v>18</v>
      </c>
      <c r="E11" s="21">
        <v>6.8888888888888895E-5</v>
      </c>
      <c r="F11" s="20">
        <v>0.63585000000000003</v>
      </c>
      <c r="G11" s="15">
        <v>60.350999999999999</v>
      </c>
      <c r="H11" s="20">
        <v>1.0235000000000001</v>
      </c>
      <c r="I11" s="15">
        <v>66.936000000000007</v>
      </c>
      <c r="J11" s="22">
        <f t="shared" si="0"/>
        <v>6.3585000000000009E-5</v>
      </c>
      <c r="K11" s="22">
        <f t="shared" si="1"/>
        <v>3.8765000000000006E-5</v>
      </c>
      <c r="L11" s="23">
        <f t="shared" si="2"/>
        <v>339.73945569457021</v>
      </c>
      <c r="M11" s="2">
        <f>$B$29*POWER($D$23/D11,3)</f>
        <v>5.8333333333333348E-2</v>
      </c>
      <c r="N11" s="2">
        <f>M11/$B$26*D11/$D$25</f>
        <v>2.4020863836017572</v>
      </c>
      <c r="O11" s="2"/>
      <c r="P11" s="24">
        <f>1/SQRT(2*PI()*EXP(1))*K11*$B$22*EXP(-K11*$B$22-J11*$B$21/2)*$B$3*L11*$B$14*E11/(POWER($B$6,2)*$B$5*2*SQRT(PI()))</f>
        <v>2.2661960789029614</v>
      </c>
      <c r="Q11" s="24">
        <f>1/SQRT(2*PI()*EXP(1))*K11*$B$22*EXP(-K11*$B$22-J11*$B$21/2)*$B$3*L11*$B$16*E11/(POWER($B$8,2)*$B$7*2*SQRT(PI()))</f>
        <v>2.6598335589753717</v>
      </c>
      <c r="R11" s="24">
        <f>1/SQRT(2*PI()*EXP(1))*K11*$B$22*EXP(-K11*$B$22-J11*$B$21/2)*$B$3*L11*$B$18*E11/(POWER($B$10,2)*$B$9*2*SQRT(PI()))</f>
        <v>2.5604758932743064</v>
      </c>
      <c r="T11" s="2">
        <f>EXP(-$B$21*J11)</f>
        <v>4.218355157583363E-3</v>
      </c>
      <c r="V11" s="2"/>
      <c r="AC11" s="24"/>
    </row>
    <row r="12" spans="1:29" x14ac:dyDescent="0.25">
      <c r="A12" s="34" t="s">
        <v>45</v>
      </c>
      <c r="B12" s="15"/>
      <c r="C12" s="15"/>
      <c r="D12" s="20">
        <v>19</v>
      </c>
      <c r="E12" s="21">
        <v>6.5263157894736851E-5</v>
      </c>
      <c r="F12" s="20">
        <v>0.56955999999999996</v>
      </c>
      <c r="G12" s="15">
        <v>57.17</v>
      </c>
      <c r="H12" s="20">
        <v>0.90125999999999995</v>
      </c>
      <c r="I12" s="15">
        <v>63.405000000000001</v>
      </c>
      <c r="J12" s="22">
        <f t="shared" si="0"/>
        <v>5.6955999999999995E-5</v>
      </c>
      <c r="K12" s="22">
        <f t="shared" si="1"/>
        <v>3.3170000000000003E-5</v>
      </c>
      <c r="L12" s="23">
        <f t="shared" si="2"/>
        <v>375.94211637021402</v>
      </c>
      <c r="M12" s="2">
        <f>$B$29*POWER($D$23/D12,3)</f>
        <v>4.959906691937601E-2</v>
      </c>
      <c r="N12" s="2">
        <f>M12/$B$26*D12/$D$25</f>
        <v>2.1558891642298321</v>
      </c>
      <c r="O12" s="2"/>
      <c r="P12" s="24">
        <f>1/SQRT(2*PI()*EXP(1))*K12*$B$22*EXP(-K12*$B$22-J12*$B$21/2)*$B$3*L12*$B$14*E12/(POWER($B$6,2)*$B$5*2*SQRT(PI()))</f>
        <v>2.7799743815139437</v>
      </c>
      <c r="Q12" s="24">
        <f>1/SQRT(2*PI()*EXP(1))*K12*$B$22*EXP(-K12*$B$22-J12*$B$21/2)*$B$3*L12*$B$16*E12/(POWER($B$8,2)*$B$7*2*SQRT(PI()))</f>
        <v>3.2628549761775547</v>
      </c>
      <c r="R12" s="24">
        <f>1/SQRT(2*PI()*EXP(1))*K12*$B$22*EXP(-K12*$B$22-J12*$B$21/2)*$B$3*L12*$B$18*E12/(POWER($B$10,2)*$B$9*2*SQRT(PI()))</f>
        <v>3.1409715399526985</v>
      </c>
      <c r="T12" s="2">
        <f>EXP(-$B$21*J12)</f>
        <v>7.4598796321289351E-3</v>
      </c>
      <c r="V12" s="2"/>
      <c r="AC12" s="24"/>
    </row>
    <row r="13" spans="1:29" x14ac:dyDescent="0.25">
      <c r="A13" s="35" t="s">
        <v>3</v>
      </c>
      <c r="B13" s="20">
        <v>140000000</v>
      </c>
      <c r="C13" s="15"/>
      <c r="D13" s="20">
        <v>20</v>
      </c>
      <c r="E13" s="21">
        <v>6.2000000000000003E-5</v>
      </c>
      <c r="F13" s="20">
        <v>0.51566000000000001</v>
      </c>
      <c r="G13" s="15">
        <v>54.307000000000002</v>
      </c>
      <c r="H13" s="20">
        <v>0.80249000000000004</v>
      </c>
      <c r="I13" s="15">
        <v>60.228000000000002</v>
      </c>
      <c r="J13" s="22">
        <f t="shared" si="0"/>
        <v>5.1566000000000001E-5</v>
      </c>
      <c r="K13" s="22">
        <f t="shared" si="1"/>
        <v>2.8683000000000003E-5</v>
      </c>
      <c r="L13" s="23">
        <f t="shared" si="2"/>
        <v>412.8577903287661</v>
      </c>
      <c r="M13" s="2">
        <f>$B$29*POWER($D$23/D13,3)</f>
        <v>4.2525E-2</v>
      </c>
      <c r="N13" s="2">
        <f>M13/$B$26*D13/$D$25</f>
        <v>1.9456899707174231</v>
      </c>
      <c r="O13" s="2"/>
      <c r="P13" s="24">
        <f>1/SQRT(2*PI()*EXP(1))*K13*$B$22*EXP(-K13*$B$22-J13*$B$21/2)*$B$3*L13*$B$14*E13/(POWER($B$6,2)*$B$5*2*SQRT(PI()))</f>
        <v>3.2338720372022771</v>
      </c>
      <c r="Q13" s="24">
        <f>1/SQRT(2*PI()*EXP(1))*K13*$B$22*EXP(-K13*$B$22-J13*$B$21/2)*$B$3*L13*$B$16*E13/(POWER($B$8,2)*$B$7*2*SQRT(PI()))</f>
        <v>3.7955944986660564</v>
      </c>
      <c r="R13" s="24">
        <f>1/SQRT(2*PI()*EXP(1))*K13*$B$22*EXP(-K13*$B$22-J13*$B$21/2)*$B$3*L13*$B$18*E13/(POWER($B$10,2)*$B$9*2*SQRT(PI()))</f>
        <v>3.6538106610786625</v>
      </c>
      <c r="T13" s="2">
        <f>EXP(-$B$21*J13)</f>
        <v>1.185890757130802E-2</v>
      </c>
      <c r="V13" s="2"/>
      <c r="AC13" s="24"/>
    </row>
    <row r="14" spans="1:29" x14ac:dyDescent="0.25">
      <c r="A14" s="35" t="s">
        <v>46</v>
      </c>
      <c r="B14" s="20">
        <f>B13*(B5-1)/(B5*B5)</f>
        <v>15879017.013232509</v>
      </c>
      <c r="C14" s="15"/>
      <c r="D14" s="20">
        <v>21</v>
      </c>
      <c r="E14" s="21">
        <v>5.9047619047619046E-5</v>
      </c>
      <c r="F14" s="20">
        <v>0.47127000000000002</v>
      </c>
      <c r="G14" s="15">
        <v>51.718000000000004</v>
      </c>
      <c r="H14" s="20">
        <v>0.72160000000000002</v>
      </c>
      <c r="I14" s="15">
        <v>57.354999999999997</v>
      </c>
      <c r="J14" s="22">
        <f t="shared" si="0"/>
        <v>4.7127000000000005E-5</v>
      </c>
      <c r="K14" s="22">
        <f t="shared" si="1"/>
        <v>2.5032999999999999E-5</v>
      </c>
      <c r="L14" s="23">
        <f t="shared" si="2"/>
        <v>450.36551751687716</v>
      </c>
      <c r="M14" s="2">
        <f>$B$29*POWER($D$23/D14,3)</f>
        <v>3.6734693877551024E-2</v>
      </c>
      <c r="N14" s="2">
        <f>M14/$B$26*D14/$D$25</f>
        <v>1.7647981593808828</v>
      </c>
      <c r="O14" s="2"/>
      <c r="P14" s="24">
        <f>1/SQRT(2*PI()*EXP(1))*K14*$B$22*EXP(-K14*$B$22-J14*$B$21/2)*$B$3*L14*$B$14*E14/(POWER($B$6,2)*$B$5*2*SQRT(PI()))</f>
        <v>3.614175252955655</v>
      </c>
      <c r="Q14" s="24">
        <f>1/SQRT(2*PI()*EXP(1))*K14*$B$22*EXP(-K14*$B$22-J14*$B$21/2)*$B$3*L14*$B$16*E14/(POWER($B$8,2)*$B$7*2*SQRT(PI()))</f>
        <v>4.2419562522954077</v>
      </c>
      <c r="R14" s="24">
        <f>1/SQRT(2*PI()*EXP(1))*K14*$B$22*EXP(-K14*$B$22-J14*$B$21/2)*$B$3*L14*$B$18*E14/(POWER($B$10,2)*$B$9*2*SQRT(PI()))</f>
        <v>4.0834986413626133</v>
      </c>
      <c r="T14" s="37">
        <f>EXP(-$B$21*J14)</f>
        <v>1.7371540765255815E-2</v>
      </c>
      <c r="V14" s="2"/>
      <c r="AC14" s="24"/>
    </row>
    <row r="15" spans="1:29" x14ac:dyDescent="0.25">
      <c r="A15" s="35"/>
      <c r="B15" s="20"/>
      <c r="C15" s="15"/>
      <c r="D15" s="20">
        <v>22</v>
      </c>
      <c r="E15" s="21">
        <v>5.6363636363636362E-5</v>
      </c>
      <c r="F15" s="20">
        <v>0.43434</v>
      </c>
      <c r="G15" s="15">
        <v>49.363999999999997</v>
      </c>
      <c r="H15" s="20">
        <v>0.65464999999999995</v>
      </c>
      <c r="I15" s="15">
        <v>54.743000000000002</v>
      </c>
      <c r="J15" s="22">
        <f t="shared" si="0"/>
        <v>4.3433999999999998E-5</v>
      </c>
      <c r="K15" s="22">
        <f t="shared" si="1"/>
        <v>2.2030999999999996E-5</v>
      </c>
      <c r="L15" s="23">
        <f t="shared" si="2"/>
        <v>488.31192410694081</v>
      </c>
      <c r="M15" s="2">
        <f>$B$29*POWER($D$23/D15,3)</f>
        <v>3.1949661908339588E-2</v>
      </c>
      <c r="N15" s="2">
        <f>M15/$B$26*D15/$D$25</f>
        <v>1.608008240262333</v>
      </c>
      <c r="O15" s="2"/>
      <c r="P15" s="24">
        <f>1/SQRT(2*PI()*EXP(1))*K15*$B$22*EXP(-K15*$B$22-J15*$B$21/2)*$B$3*L15*$B$14*E15/(POWER($B$6,2)*$B$5*2*SQRT(PI()))</f>
        <v>3.9169102533957725</v>
      </c>
      <c r="Q15" s="24">
        <f>1/SQRT(2*PI()*EXP(1))*K15*$B$22*EXP(-K15*$B$22-J15*$B$21/2)*$B$3*L15*$B$16*E15/(POWER($B$8,2)*$B$7*2*SQRT(PI()))</f>
        <v>4.5972762182697773</v>
      </c>
      <c r="R15" s="24">
        <f>1/SQRT(2*PI()*EXP(1))*K15*$B$22*EXP(-K15*$B$22-J15*$B$21/2)*$B$3*L15*$B$18*E15/(POWER($B$10,2)*$B$9*2*SQRT(PI()))</f>
        <v>4.4255456856998112</v>
      </c>
      <c r="T15" s="2">
        <f>EXP(-$B$21*J15)</f>
        <v>2.3865437414240444E-2</v>
      </c>
      <c r="V15" s="2"/>
      <c r="AC15" s="24"/>
    </row>
    <row r="16" spans="1:29" x14ac:dyDescent="0.25">
      <c r="A16" s="35" t="s">
        <v>46</v>
      </c>
      <c r="B16" s="20">
        <f>B13*(B7-1)/(B7*B7)</f>
        <v>10308327.317321287</v>
      </c>
      <c r="C16" s="15"/>
      <c r="D16" s="20">
        <v>23</v>
      </c>
      <c r="E16" s="21">
        <v>5.3913043478260872E-5</v>
      </c>
      <c r="F16" s="20">
        <v>0.40331</v>
      </c>
      <c r="G16" s="15">
        <v>47.216000000000001</v>
      </c>
      <c r="H16" s="20">
        <v>0.59869000000000006</v>
      </c>
      <c r="I16" s="15">
        <v>52.36</v>
      </c>
      <c r="J16" s="22">
        <f t="shared" si="0"/>
        <v>4.0330999999999997E-5</v>
      </c>
      <c r="K16" s="22">
        <f t="shared" si="1"/>
        <v>1.9538000000000005E-5</v>
      </c>
      <c r="L16" s="23">
        <f t="shared" si="2"/>
        <v>526.56361961306141</v>
      </c>
      <c r="M16" s="2">
        <f>$B$29*POWER($D$23/D16,3)</f>
        <v>2.7960877784170297E-2</v>
      </c>
      <c r="N16" s="2">
        <f>M16/$B$26*D16/$D$25</f>
        <v>1.4712211498808494</v>
      </c>
      <c r="O16" s="2"/>
      <c r="P16" s="24">
        <f>1/SQRT(2*PI()*EXP(1))*K16*$B$22*EXP(-K16*$B$22-J16*$B$21/2)*$B$3*L16*$B$14*E16/(POWER($B$6,2)*$B$5*2*SQRT(PI()))</f>
        <v>4.1457092487458391</v>
      </c>
      <c r="Q16" s="24">
        <f>1/SQRT(2*PI()*EXP(1))*K16*$B$22*EXP(-K16*$B$22-J16*$B$21/2)*$B$3*L16*$B$16*E16/(POWER($B$8,2)*$B$7*2*SQRT(PI()))</f>
        <v>4.8658175204798475</v>
      </c>
      <c r="R16" s="24">
        <f>1/SQRT(2*PI()*EXP(1))*K16*$B$22*EXP(-K16*$B$22-J16*$B$21/2)*$B$3*L16*$B$18*E16/(POWER($B$10,2)*$B$9*2*SQRT(PI()))</f>
        <v>4.6840556696561952</v>
      </c>
      <c r="T16" s="2">
        <f>EXP(-$B$21*J16)</f>
        <v>3.116480081643656E-2</v>
      </c>
      <c r="V16" s="2"/>
      <c r="AC16" s="24"/>
    </row>
    <row r="17" spans="1:29" x14ac:dyDescent="0.25">
      <c r="A17" s="35"/>
      <c r="B17" s="20"/>
      <c r="C17" s="15"/>
      <c r="D17" s="20">
        <v>24</v>
      </c>
      <c r="E17" s="21">
        <v>5.1666666666666671E-5</v>
      </c>
      <c r="F17" s="20">
        <v>0.37702999999999998</v>
      </c>
      <c r="G17" s="15">
        <v>45.247</v>
      </c>
      <c r="H17" s="20">
        <v>0.55149000000000004</v>
      </c>
      <c r="I17" s="15">
        <v>50.174999999999997</v>
      </c>
      <c r="J17" s="22">
        <f t="shared" si="0"/>
        <v>3.7702999999999995E-5</v>
      </c>
      <c r="K17" s="22">
        <f t="shared" si="1"/>
        <v>1.7446000000000005E-5</v>
      </c>
      <c r="L17" s="23">
        <f t="shared" si="2"/>
        <v>564.94325346784319</v>
      </c>
      <c r="M17" s="2">
        <f>$B$29*POWER($D$23/D17,3)</f>
        <v>2.4609374999999999E-2</v>
      </c>
      <c r="N17" s="2">
        <f>M17/$B$26*D17/$D$25</f>
        <v>1.3511735907759883</v>
      </c>
      <c r="O17" s="2"/>
      <c r="P17" s="24">
        <f>1/SQRT(2*PI()*EXP(1))*K17*$B$22*EXP(-K17*$B$22-J17*$B$21/2)*$B$3*L17*$B$14*E17/(POWER($B$6,2)*$B$5*2*SQRT(PI()))</f>
        <v>4.306306207760457</v>
      </c>
      <c r="Q17" s="24">
        <f>1/SQRT(2*PI()*EXP(1))*K17*$B$22*EXP(-K17*$B$22-J17*$B$21/2)*$B$3*L17*$B$16*E17/(POWER($B$8,2)*$B$7*2*SQRT(PI()))</f>
        <v>5.0543101160822799</v>
      </c>
      <c r="R17" s="24">
        <f>1/SQRT(2*PI()*EXP(1))*K17*$B$22*EXP(-K17*$B$22-J17*$B$21/2)*$B$3*L17*$B$18*E17/(POWER($B$10,2)*$B$9*2*SQRT(PI()))</f>
        <v>4.8655071538936729</v>
      </c>
      <c r="T17" s="2">
        <f>EXP(-$B$21*J17)</f>
        <v>3.9067748457464149E-2</v>
      </c>
      <c r="V17" s="2"/>
      <c r="AC17" s="24"/>
    </row>
    <row r="18" spans="1:29" x14ac:dyDescent="0.25">
      <c r="A18" s="35" t="s">
        <v>46</v>
      </c>
      <c r="B18" s="20">
        <f>B13*(B9-1)/(B9*B9)</f>
        <v>8131254.6420312002</v>
      </c>
      <c r="C18" s="15"/>
      <c r="D18" s="20">
        <v>25</v>
      </c>
      <c r="E18" s="21">
        <v>4.9599999999999999E-5</v>
      </c>
      <c r="F18" s="20">
        <v>0.35460000000000003</v>
      </c>
      <c r="G18" s="15">
        <v>43.435000000000002</v>
      </c>
      <c r="H18" s="20">
        <v>0.51134999999999997</v>
      </c>
      <c r="I18" s="15">
        <v>48.164999999999999</v>
      </c>
      <c r="J18" s="22">
        <f t="shared" si="0"/>
        <v>3.5460000000000003E-5</v>
      </c>
      <c r="K18" s="22">
        <f t="shared" si="1"/>
        <v>1.5674999999999995E-5</v>
      </c>
      <c r="L18" s="23">
        <f t="shared" si="2"/>
        <v>603.50877192982443</v>
      </c>
      <c r="M18" s="2">
        <f>$B$29*POWER($D$23/D18,3)</f>
        <v>2.1772799999999998E-2</v>
      </c>
      <c r="N18" s="2">
        <f>M18/$B$26*D18/$D$25</f>
        <v>1.2452415812591509</v>
      </c>
      <c r="O18" s="2"/>
      <c r="P18" s="24">
        <f>1/SQRT(2*PI()*EXP(1))*K18*$B$22*EXP(-K18*$B$22-J18*$B$21/2)*$B$3*L18*$B$14*E18/(POWER($B$6,2)*$B$5*2*SQRT(PI()))</f>
        <v>4.4085881466453429</v>
      </c>
      <c r="Q18" s="24">
        <f>1/SQRT(2*PI()*EXP(1))*K18*$B$22*EXP(-K18*$B$22-J18*$B$21/2)*$B$3*L18*$B$16*E18/(POWER($B$8,2)*$B$7*2*SQRT(PI()))</f>
        <v>5.1743583925998111</v>
      </c>
      <c r="R18" s="24">
        <f>1/SQRT(2*PI()*EXP(1))*K18*$B$22*EXP(-K18*$B$22-J18*$B$21/2)*$B$3*L18*$B$18*E18/(POWER($B$10,2)*$B$9*2*SQRT(PI()))</f>
        <v>4.9810710458579033</v>
      </c>
      <c r="T18" s="2">
        <f>EXP(-$B$21*J18)</f>
        <v>4.7379766902889343E-2</v>
      </c>
      <c r="V18" s="2"/>
      <c r="AC18" s="24"/>
    </row>
    <row r="19" spans="1:29" x14ac:dyDescent="0.25">
      <c r="A19" s="35"/>
      <c r="B19" s="20"/>
      <c r="C19" s="15"/>
      <c r="D19" s="25">
        <v>26</v>
      </c>
      <c r="E19" s="21">
        <v>4.7692307692307692E-5</v>
      </c>
      <c r="F19" s="25">
        <v>0.33532000000000001</v>
      </c>
      <c r="G19" s="13">
        <v>41.762999999999998</v>
      </c>
      <c r="H19" s="25">
        <v>0.47698000000000002</v>
      </c>
      <c r="I19" s="13">
        <v>46.31</v>
      </c>
      <c r="J19" s="26">
        <f t="shared" si="0"/>
        <v>3.3532000000000004E-5</v>
      </c>
      <c r="K19" s="26">
        <f t="shared" si="1"/>
        <v>1.4166000000000001E-5</v>
      </c>
      <c r="L19" s="27">
        <f t="shared" si="2"/>
        <v>641.95962162925366</v>
      </c>
      <c r="M19" s="2">
        <f>$B$29*POWER($D$23/D19,3)</f>
        <v>1.9355939918070091E-2</v>
      </c>
      <c r="N19" s="2">
        <f>M19/$B$26*D19/$D$25</f>
        <v>1.1512958406611968</v>
      </c>
      <c r="O19" s="2"/>
      <c r="P19" s="24">
        <f>1/SQRT(2*PI()*EXP(1))*K19*$B$22*EXP(-K19*$B$22-J19*$B$21/2)*$B$3*L19*$B$14*E19/(POWER($B$6,2)*$B$5*2*SQRT(PI()))</f>
        <v>4.4607871845376899</v>
      </c>
      <c r="Q19" s="24">
        <f>1/SQRT(2*PI()*EXP(1))*K19*$B$22*EXP(-K19*$B$22-J19*$B$21/2)*$B$3*L19*$B$16*E19/(POWER($B$8,2)*$B$7*2*SQRT(PI()))</f>
        <v>5.2356243854345967</v>
      </c>
      <c r="R19" s="24">
        <f>1/SQRT(2*PI()*EXP(1))*K19*$B$22*EXP(-K19*$B$22-J19*$B$21/2)*$B$3*L19*$B$18*E19/(POWER($B$10,2)*$B$9*2*SQRT(PI()))</f>
        <v>5.0400484571329978</v>
      </c>
      <c r="T19" s="2">
        <f>EXP(-$B$21*J19)</f>
        <v>5.5924539828955622E-2</v>
      </c>
      <c r="V19" s="2"/>
      <c r="AC19" s="24"/>
    </row>
    <row r="20" spans="1:29" x14ac:dyDescent="0.25">
      <c r="A20" s="12"/>
      <c r="B20" s="15"/>
      <c r="C20" s="15"/>
      <c r="D20" s="20">
        <v>27</v>
      </c>
      <c r="E20" s="21">
        <v>4.5925925925925923E-5</v>
      </c>
      <c r="F20" s="20">
        <v>0.31866</v>
      </c>
      <c r="G20" s="15">
        <v>40.215000000000003</v>
      </c>
      <c r="H20" s="20">
        <v>0.44733000000000001</v>
      </c>
      <c r="I20" s="15">
        <v>44.593000000000004</v>
      </c>
      <c r="J20" s="22">
        <f t="shared" si="0"/>
        <v>3.1866000000000003E-5</v>
      </c>
      <c r="K20" s="22">
        <f t="shared" si="1"/>
        <v>1.2867000000000001E-5</v>
      </c>
      <c r="L20" s="23">
        <f t="shared" si="2"/>
        <v>680.50050516825991</v>
      </c>
      <c r="M20" s="2">
        <f>$B$29*POWER($D$23/D20,3)</f>
        <v>1.7283950617283952E-2</v>
      </c>
      <c r="N20" s="2">
        <f>M20/$B$26*D20/$D$25</f>
        <v>1.0675939482674477</v>
      </c>
      <c r="O20" s="2"/>
      <c r="P20" s="28">
        <f>1/SQRT(2*PI()*EXP(1))*K20*$B$22*EXP(-K20*$B$22-J20*$B$21/2)*$B$3*L20*$B$14*E20/(POWER($B$6,2)*$B$5*2*SQRT(PI()))</f>
        <v>4.4720291112733195</v>
      </c>
      <c r="Q20" s="28">
        <f>1/SQRT(2*PI()*EXP(1))*K20*$B$22*EXP(-K20*$B$22-J20*$B$21/2)*$B$3*L20*$B$16*E20/(POWER($B$8,2)*$B$7*2*SQRT(PI()))</f>
        <v>5.2488190309806475</v>
      </c>
      <c r="R20" s="28">
        <f>1/SQRT(2*PI()*EXP(1))*K20*$B$22*EXP(-K20*$B$22-J20*$B$21/2)*$B$3*L20*$B$18*E20/(POWER($B$10,2)*$B$9*2*SQRT(PI()))</f>
        <v>5.0527502187627649</v>
      </c>
      <c r="S20" s="12"/>
      <c r="T20" s="7">
        <f>EXP(-$B$21*J20)</f>
        <v>6.4539618721932271E-2</v>
      </c>
      <c r="V20" s="2"/>
      <c r="AC20" s="24"/>
    </row>
    <row r="21" spans="1:29" x14ac:dyDescent="0.25">
      <c r="A21" s="35" t="s">
        <v>47</v>
      </c>
      <c r="B21" s="20">
        <v>86000</v>
      </c>
      <c r="C21" s="15"/>
      <c r="D21" s="20">
        <v>28</v>
      </c>
      <c r="E21" s="21">
        <v>4.428571428571429E-5</v>
      </c>
      <c r="F21" s="20">
        <v>0.30419000000000002</v>
      </c>
      <c r="G21" s="15">
        <v>38.777000000000001</v>
      </c>
      <c r="H21" s="20">
        <v>0.42164000000000001</v>
      </c>
      <c r="I21" s="15">
        <v>42.997999999999998</v>
      </c>
      <c r="J21" s="22">
        <f t="shared" si="0"/>
        <v>3.0419000000000001E-5</v>
      </c>
      <c r="K21" s="22">
        <f t="shared" si="1"/>
        <v>1.1745E-5</v>
      </c>
      <c r="L21" s="23">
        <f t="shared" si="2"/>
        <v>718.77394636015265</v>
      </c>
      <c r="M21" s="2">
        <f>$B$29*POWER($D$23/D21,3)</f>
        <v>1.5497448979591833E-2</v>
      </c>
      <c r="N21" s="2">
        <f>M21/$B$26*D21/$D$25</f>
        <v>0.99269896465174634</v>
      </c>
      <c r="O21" s="2"/>
      <c r="P21" s="24">
        <f>1/SQRT(2*PI()*EXP(1))*K21*$B$22*EXP(-K21*$B$22-J21*$B$21/2)*$B$3*L21*$B$14*E21/(POWER($B$6,2)*$B$5*2*SQRT(PI()))</f>
        <v>4.4494730304259331</v>
      </c>
      <c r="Q21" s="24">
        <f>1/SQRT(2*PI()*EXP(1))*K21*$B$22*EXP(-K21*$B$22-J21*$B$21/2)*$B$3*L21*$B$16*E21/(POWER($B$8,2)*$B$7*2*SQRT(PI()))</f>
        <v>5.2223449666420114</v>
      </c>
      <c r="R21" s="24">
        <f>1/SQRT(2*PI()*EXP(1))*K21*$B$22*EXP(-K21*$B$22-J21*$B$21/2)*$B$3*L21*$B$18*E21/(POWER($B$10,2)*$B$9*2*SQRT(PI()))</f>
        <v>5.027265088948031</v>
      </c>
      <c r="T21" s="2">
        <f>EXP(-$B$21*J21)</f>
        <v>7.3092172302882966E-2</v>
      </c>
      <c r="V21" s="2"/>
      <c r="AC21" s="24"/>
    </row>
    <row r="22" spans="1:29" x14ac:dyDescent="0.25">
      <c r="A22" s="35" t="s">
        <v>14</v>
      </c>
      <c r="B22" s="20">
        <v>5000</v>
      </c>
      <c r="C22" s="15"/>
      <c r="D22" s="20">
        <v>29</v>
      </c>
      <c r="E22" s="21">
        <v>4.2758620689655177E-5</v>
      </c>
      <c r="F22" s="20">
        <v>0.29154999999999998</v>
      </c>
      <c r="G22" s="15">
        <v>37.439</v>
      </c>
      <c r="H22" s="20">
        <v>0.39922999999999997</v>
      </c>
      <c r="I22" s="15">
        <v>41.514000000000003</v>
      </c>
      <c r="J22" s="22">
        <f t="shared" si="0"/>
        <v>2.9154999999999998E-5</v>
      </c>
      <c r="K22" s="22">
        <f t="shared" si="1"/>
        <v>1.0767999999999999E-5</v>
      </c>
      <c r="L22" s="23">
        <f t="shared" si="2"/>
        <v>756.87221396731104</v>
      </c>
      <c r="M22" s="2">
        <f>$B$29*POWER($D$23/D22,3)</f>
        <v>1.3948911394481123E-2</v>
      </c>
      <c r="N22" s="2">
        <f>M22/$B$26*D22/$D$25</f>
        <v>0.92541734635787098</v>
      </c>
      <c r="O22" s="2"/>
      <c r="P22" s="24">
        <f>1/SQRT(2*PI()*EXP(1))*K22*$B$22*EXP(-K22*$B$22-J22*$B$21/2)*$B$3*L22*$B$14*E22/(POWER($B$6,2)*$B$5*2*SQRT(PI()))</f>
        <v>4.400552182698676</v>
      </c>
      <c r="Q22" s="24">
        <f>1/SQRT(2*PI()*EXP(1))*K22*$B$22*EXP(-K22*$B$22-J22*$B$21/2)*$B$3*L22*$B$16*E22/(POWER($B$8,2)*$B$7*2*SQRT(PI()))</f>
        <v>5.1649265844773602</v>
      </c>
      <c r="R22" s="24">
        <f>1/SQRT(2*PI()*EXP(1))*K22*$B$22*EXP(-K22*$B$22-J22*$B$21/2)*$B$3*L22*$B$18*E22/(POWER($B$10,2)*$B$9*2*SQRT(PI()))</f>
        <v>4.9719915614495545</v>
      </c>
      <c r="T22" s="2">
        <f>EXP(-$B$21*J22)</f>
        <v>8.1485515374224604E-2</v>
      </c>
      <c r="V22" s="2"/>
      <c r="AC22" s="24"/>
    </row>
    <row r="23" spans="1:29" x14ac:dyDescent="0.25">
      <c r="A23" s="35"/>
      <c r="B23" s="20"/>
      <c r="C23" s="15"/>
      <c r="D23" s="20">
        <v>30</v>
      </c>
      <c r="E23" s="21">
        <v>4.1333333333333333E-5</v>
      </c>
      <c r="F23" s="20">
        <v>0.28048000000000001</v>
      </c>
      <c r="G23" s="15">
        <v>36.19</v>
      </c>
      <c r="H23" s="20">
        <v>0.37962000000000001</v>
      </c>
      <c r="I23" s="15">
        <v>40.128999999999998</v>
      </c>
      <c r="J23" s="22">
        <f t="shared" si="0"/>
        <v>2.8048E-5</v>
      </c>
      <c r="K23" s="22">
        <f t="shared" si="1"/>
        <v>9.9140000000000003E-6</v>
      </c>
      <c r="L23" s="23">
        <f t="shared" si="2"/>
        <v>794.63385111962884</v>
      </c>
      <c r="M23" s="2">
        <f>$B$29*POWER($D$23/D23,3)</f>
        <v>1.26E-2</v>
      </c>
      <c r="N23" s="2">
        <f>M23/$B$26*D23/$D$25</f>
        <v>0.86475109809663242</v>
      </c>
      <c r="O23" s="2"/>
      <c r="P23" s="24">
        <f>1/SQRT(2*PI()*EXP(1))*K23*$B$22*EXP(-K23*$B$22-J23*$B$21/2)*$B$3*L23*$B$14*E23/(POWER($B$6,2)*$B$5*2*SQRT(PI()))</f>
        <v>4.3308144314786299</v>
      </c>
      <c r="Q23" s="24">
        <f>1/SQRT(2*PI()*EXP(1))*K23*$B$22*EXP(-K23*$B$22-J23*$B$21/2)*$B$3*L23*$B$16*E23/(POWER($B$8,2)*$B$7*2*SQRT(PI()))</f>
        <v>5.0830754098374564</v>
      </c>
      <c r="R23" s="24">
        <f>1/SQRT(2*PI()*EXP(1))*K23*$B$22*EXP(-K23*$B$22-J23*$B$21/2)*$B$3*L23*$B$18*E23/(POWER($B$10,2)*$B$9*2*SQRT(PI()))</f>
        <v>4.8931979246092112</v>
      </c>
      <c r="T23" s="2">
        <f>EXP(-$B$21*J23)</f>
        <v>8.9624370840296688E-2</v>
      </c>
      <c r="V23" s="2"/>
      <c r="AC23" s="24"/>
    </row>
    <row r="24" spans="1:29" x14ac:dyDescent="0.25">
      <c r="A24" s="35"/>
      <c r="B24" s="20"/>
      <c r="C24" s="15"/>
      <c r="D24" s="20">
        <v>31</v>
      </c>
      <c r="E24" s="21">
        <v>4.0000000000000003E-5</v>
      </c>
      <c r="F24" s="20">
        <v>0.27073999999999998</v>
      </c>
      <c r="G24" s="15">
        <v>35.021999999999998</v>
      </c>
      <c r="H24" s="20">
        <v>0.36234</v>
      </c>
      <c r="I24" s="15">
        <v>38.832999999999998</v>
      </c>
      <c r="J24" s="22">
        <f t="shared" si="0"/>
        <v>2.7073999999999999E-5</v>
      </c>
      <c r="K24" s="22">
        <f t="shared" si="1"/>
        <v>9.1600000000000021E-6</v>
      </c>
      <c r="L24" s="23">
        <f t="shared" si="2"/>
        <v>832.09606986899541</v>
      </c>
      <c r="M24" s="2">
        <f>$B$29*POWER($D$23/D24,3)</f>
        <v>1.1419556241818E-2</v>
      </c>
      <c r="N24" s="2">
        <f>M24/$B$26*D24/$D$25</f>
        <v>0.80986054972629484</v>
      </c>
      <c r="O24" s="2"/>
      <c r="P24" s="24">
        <f>1/SQRT(2*PI()*EXP(1))*K24*$B$22*EXP(-K24*$B$22-J24*$B$21/2)*$B$3*L24*$B$14*E24/(POWER($B$6,2)*$B$5*2*SQRT(PI()))</f>
        <v>4.2443238680355728</v>
      </c>
      <c r="Q24" s="24">
        <f>1/SQRT(2*PI()*EXP(1))*K24*$B$22*EXP(-K24*$B$22-J24*$B$21/2)*$B$3*L24*$B$16*E24/(POWER($B$8,2)*$B$7*2*SQRT(PI()))</f>
        <v>4.9815614652489115</v>
      </c>
      <c r="R24" s="24">
        <f>1/SQRT(2*PI()*EXP(1))*K24*$B$22*EXP(-K24*$B$22-J24*$B$21/2)*$B$3*L24*$B$18*E24/(POWER($B$10,2)*$B$9*2*SQRT(PI()))</f>
        <v>4.7954760175097757</v>
      </c>
      <c r="T24" s="2">
        <f>EXP(-$B$21*J24)</f>
        <v>9.7455053208644823E-2</v>
      </c>
      <c r="V24" s="2"/>
      <c r="AC24" s="24"/>
    </row>
    <row r="25" spans="1:29" x14ac:dyDescent="0.25">
      <c r="A25" s="35"/>
      <c r="B25" s="20"/>
      <c r="C25" s="15"/>
      <c r="D25" s="25">
        <v>32</v>
      </c>
      <c r="E25" s="21">
        <v>3.875E-5</v>
      </c>
      <c r="F25" s="25">
        <v>0.26216</v>
      </c>
      <c r="G25" s="13">
        <v>33.927</v>
      </c>
      <c r="H25" s="25">
        <v>0.34710000000000002</v>
      </c>
      <c r="I25" s="13">
        <v>37.619</v>
      </c>
      <c r="J25" s="26">
        <f t="shared" si="0"/>
        <v>2.6216000000000001E-5</v>
      </c>
      <c r="K25" s="26">
        <f t="shared" si="1"/>
        <v>8.494000000000002E-6</v>
      </c>
      <c r="L25" s="27">
        <f t="shared" si="2"/>
        <v>869.31951966093709</v>
      </c>
      <c r="M25" s="2">
        <f>$B$29*POWER($D$23/D25,3)</f>
        <v>1.0382080078125E-2</v>
      </c>
      <c r="N25" s="2">
        <f>M25/$B$26*D25/$D$25</f>
        <v>0.76003514481149337</v>
      </c>
      <c r="O25" s="2"/>
      <c r="P25" s="24">
        <f>1/SQRT(2*PI()*EXP(1))*K25*$B$22*EXP(-K25*$B$22-J25*$B$21/2)*$B$3*L25*$B$14*E25/(POWER($B$6,2)*$B$5*2*SQRT(PI()))</f>
        <v>4.1467899389872853</v>
      </c>
      <c r="Q25" s="24">
        <f>1/SQRT(2*PI()*EXP(1))*K25*$B$22*EXP(-K25*$B$22-J25*$B$21/2)*$B$3*L25*$B$16*E25/(POWER($B$8,2)*$B$7*2*SQRT(PI()))</f>
        <v>4.8670859262448269</v>
      </c>
      <c r="R25" s="24">
        <f>1/SQRT(2*PI()*EXP(1))*K25*$B$22*EXP(-K25*$B$22-J25*$B$21/2)*$B$3*L25*$B$18*E25/(POWER($B$10,2)*$B$9*2*SQRT(PI()))</f>
        <v>4.6852766943226305</v>
      </c>
      <c r="T25" s="2">
        <f>EXP(-$B$21*J25)</f>
        <v>0.10491801954703663</v>
      </c>
      <c r="V25" s="2"/>
      <c r="AC25" s="24"/>
    </row>
    <row r="26" spans="1:29" ht="18.75" x14ac:dyDescent="0.35">
      <c r="A26" s="34" t="s">
        <v>48</v>
      </c>
      <c r="B26" s="15">
        <v>1.366E-2</v>
      </c>
      <c r="C26" s="15"/>
      <c r="D26" s="20">
        <v>33</v>
      </c>
      <c r="E26" s="21">
        <v>3.7575757575757577E-5</v>
      </c>
      <c r="F26" s="20">
        <v>0.25457000000000002</v>
      </c>
      <c r="G26" s="15">
        <v>32.898000000000003</v>
      </c>
      <c r="H26" s="20">
        <v>0.33359</v>
      </c>
      <c r="I26" s="15">
        <v>36.478000000000002</v>
      </c>
      <c r="J26" s="22">
        <f t="shared" si="0"/>
        <v>2.5457E-5</v>
      </c>
      <c r="K26" s="22">
        <f t="shared" si="1"/>
        <v>7.9019999999999982E-6</v>
      </c>
      <c r="L26" s="23">
        <f t="shared" si="2"/>
        <v>906.09972158947085</v>
      </c>
      <c r="M26" s="2">
        <f>$B$29*POWER($D$23/D26,3)</f>
        <v>9.466566491359879E-3</v>
      </c>
      <c r="N26" s="2">
        <f>M26/$B$26*D26/$D$25</f>
        <v>0.71467032900548133</v>
      </c>
      <c r="O26" s="2"/>
      <c r="P26" s="24">
        <f>1/SQRT(2*PI()*EXP(1))*K26*$B$22*EXP(-K26*$B$22-J26*$B$21/2)*$B$3*L26*$B$14*E26/(POWER($B$6,2)*$B$5*2*SQRT(PI()))</f>
        <v>4.0404430482065079</v>
      </c>
      <c r="Q26" s="24">
        <f>1/SQRT(2*PI()*EXP(1))*K26*$B$22*EXP(-K26*$B$22-J26*$B$21/2)*$B$3*L26*$B$16*E26/(POWER($B$8,2)*$B$7*2*SQRT(PI()))</f>
        <v>4.7422666170841072</v>
      </c>
      <c r="R26" s="24">
        <f>1/SQRT(2*PI()*EXP(1))*K26*$B$22*EXP(-K26*$B$22-J26*$B$21/2)*$B$3*L26*$B$18*E26/(POWER($B$10,2)*$B$9*2*SQRT(PI()))</f>
        <v>4.5651199908917999</v>
      </c>
      <c r="T26" s="2">
        <f>EXP(-$B$21*J26)</f>
        <v>0.11199489377735189</v>
      </c>
      <c r="V26" s="2"/>
      <c r="AC26" s="24"/>
    </row>
    <row r="27" spans="1:29" x14ac:dyDescent="0.25">
      <c r="A27" s="12"/>
      <c r="B27" s="15"/>
      <c r="C27" s="15"/>
      <c r="D27" s="20">
        <v>34</v>
      </c>
      <c r="E27" s="21">
        <v>3.6470588235294121E-5</v>
      </c>
      <c r="F27" s="20">
        <v>0.24784999999999999</v>
      </c>
      <c r="G27" s="15">
        <v>31.93</v>
      </c>
      <c r="H27" s="20">
        <v>0.32158999999999999</v>
      </c>
      <c r="I27" s="15">
        <v>35.404000000000003</v>
      </c>
      <c r="J27" s="22">
        <f t="shared" si="0"/>
        <v>2.4784999999999997E-5</v>
      </c>
      <c r="K27" s="22">
        <f t="shared" si="1"/>
        <v>7.374E-6</v>
      </c>
      <c r="L27" s="23">
        <f t="shared" si="2"/>
        <v>942.2294548413355</v>
      </c>
      <c r="M27" s="2">
        <f>$B$29*POWER($D$23/D27,3)</f>
        <v>8.6556075717484221E-3</v>
      </c>
      <c r="N27" s="2">
        <f>M27/$B$26*D27/$D$25</f>
        <v>0.6732491248157173</v>
      </c>
      <c r="O27" s="2"/>
      <c r="P27" s="24">
        <f>1/SQRT(2*PI()*EXP(1))*K27*$B$22*EXP(-K27*$B$22-J27*$B$21/2)*$B$3*L27*$B$14*E27/(POWER($B$6,2)*$B$5*2*SQRT(PI()))</f>
        <v>3.9274142418799798</v>
      </c>
      <c r="Q27" s="24">
        <f>1/SQRT(2*PI()*EXP(1))*K27*$B$22*EXP(-K27*$B$22-J27*$B$21/2)*$B$3*L27*$B$16*E27/(POWER($B$8,2)*$B$7*2*SQRT(PI()))</f>
        <v>4.6096047459437424</v>
      </c>
      <c r="R27" s="24">
        <f>1/SQRT(2*PI()*EXP(1))*K27*$B$22*EXP(-K27*$B$22-J27*$B$21/2)*$B$3*L27*$B$18*E27/(POWER($B$10,2)*$B$9*2*SQRT(PI()))</f>
        <v>4.437413683154853</v>
      </c>
      <c r="T27" s="2">
        <f>EXP(-$B$21*J27)</f>
        <v>0.11865798495098331</v>
      </c>
      <c r="V27" s="2"/>
      <c r="AC27" s="24"/>
    </row>
    <row r="28" spans="1:29" x14ac:dyDescent="0.25">
      <c r="A28" s="12"/>
      <c r="B28" s="15"/>
      <c r="C28" s="15"/>
      <c r="D28" s="20">
        <v>35</v>
      </c>
      <c r="E28" s="21">
        <v>3.5428571428571433E-5</v>
      </c>
      <c r="F28" s="20">
        <v>0.24188999999999999</v>
      </c>
      <c r="G28" s="15">
        <v>31.018000000000001</v>
      </c>
      <c r="H28" s="20">
        <v>0.31089</v>
      </c>
      <c r="I28" s="15">
        <v>34.392000000000003</v>
      </c>
      <c r="J28" s="22">
        <f t="shared" si="0"/>
        <v>2.4188999999999998E-5</v>
      </c>
      <c r="K28" s="22">
        <f t="shared" si="1"/>
        <v>6.9000000000000009E-6</v>
      </c>
      <c r="L28" s="23">
        <f t="shared" si="2"/>
        <v>977.97101449275419</v>
      </c>
      <c r="M28" s="2">
        <f>$B$29*POWER($D$23/D28,3)</f>
        <v>7.9346938775510193E-3</v>
      </c>
      <c r="N28" s="2">
        <f>M28/$B$26*D28/$D$25</f>
        <v>0.63532733737711755</v>
      </c>
      <c r="O28" s="2"/>
      <c r="P28" s="24">
        <f>1/SQRT(2*PI()*EXP(1))*K28*$B$22*EXP(-K28*$B$22-J28*$B$21/2)*$B$3*L28*$B$14*E28/(POWER($B$6,2)*$B$5*2*SQRT(PI()))</f>
        <v>3.8105900085866975</v>
      </c>
      <c r="Q28" s="24">
        <f>1/SQRT(2*PI()*EXP(1))*K28*$B$22*EXP(-K28*$B$22-J28*$B$21/2)*$B$3*L28*$B$16*E28/(POWER($B$8,2)*$B$7*2*SQRT(PI()))</f>
        <v>4.4724881834768864</v>
      </c>
      <c r="R28" s="24">
        <f>1/SQRT(2*PI()*EXP(1))*K28*$B$22*EXP(-K28*$B$22-J28*$B$21/2)*$B$3*L28*$B$18*E28/(POWER($B$10,2)*$B$9*2*SQRT(PI()))</f>
        <v>4.3054190883877022</v>
      </c>
      <c r="T28" s="2">
        <f>EXP(-$B$21*J28)</f>
        <v>0.12489848395434158</v>
      </c>
      <c r="V28" s="2"/>
      <c r="AC28" s="24"/>
    </row>
    <row r="29" spans="1:29" ht="18.75" x14ac:dyDescent="0.35">
      <c r="A29" s="34" t="s">
        <v>49</v>
      </c>
      <c r="B29" s="20">
        <v>1.26E-2</v>
      </c>
      <c r="C29" s="15"/>
      <c r="D29" s="20">
        <v>36</v>
      </c>
      <c r="E29" s="21">
        <v>3.4444444444444447E-5</v>
      </c>
      <c r="F29" s="20">
        <v>0.2366</v>
      </c>
      <c r="G29" s="15">
        <v>30.155000000000001</v>
      </c>
      <c r="H29" s="20">
        <v>0.30132999999999999</v>
      </c>
      <c r="I29" s="15">
        <v>33.436</v>
      </c>
      <c r="J29" s="22">
        <f t="shared" si="0"/>
        <v>2.366E-5</v>
      </c>
      <c r="K29" s="22">
        <f t="shared" si="1"/>
        <v>6.472999999999998E-6</v>
      </c>
      <c r="L29" s="23">
        <f t="shared" si="2"/>
        <v>1013.7494206704773</v>
      </c>
      <c r="M29" s="2">
        <f>$B$29*POWER($D$23/D29,3)</f>
        <v>7.2916666666666685E-3</v>
      </c>
      <c r="N29" s="2">
        <f>M29/$B$26*D29/$D$25</f>
        <v>0.6005215959004393</v>
      </c>
      <c r="O29" s="2"/>
      <c r="P29" s="24">
        <f>1/SQRT(2*PI()*EXP(1))*K29*$B$22*EXP(-K29*$B$22-J29*$B$21/2)*$B$3*L29*$B$14*E29/(POWER($B$6,2)*$B$5*2*SQRT(PI()))</f>
        <v>3.6933888640648767</v>
      </c>
      <c r="Q29" s="24">
        <f>1/SQRT(2*PI()*EXP(1))*K29*$B$22*EXP(-K29*$B$22-J29*$B$21/2)*$B$3*L29*$B$16*E29/(POWER($B$8,2)*$B$7*2*SQRT(PI()))</f>
        <v>4.3349292404306308</v>
      </c>
      <c r="R29" s="24">
        <f>1/SQRT(2*PI()*EXP(1))*K29*$B$22*EXP(-K29*$B$22-J29*$B$21/2)*$B$3*L29*$B$18*E29/(POWER($B$10,2)*$B$9*2*SQRT(PI()))</f>
        <v>4.1729986380983561</v>
      </c>
      <c r="T29" s="2">
        <f>EXP(-$B$21*J29)</f>
        <v>0.13071184958372503</v>
      </c>
      <c r="V29" s="2"/>
      <c r="AC29" s="24"/>
    </row>
    <row r="30" spans="1:29" x14ac:dyDescent="0.25">
      <c r="A30" s="1"/>
      <c r="B30" s="20"/>
      <c r="C30" s="15"/>
      <c r="D30" s="20">
        <v>37</v>
      </c>
      <c r="E30" s="21">
        <v>3.3513513513513513E-5</v>
      </c>
      <c r="F30" s="20">
        <v>0.2319</v>
      </c>
      <c r="G30" s="15">
        <v>29.34</v>
      </c>
      <c r="H30" s="20">
        <v>0.29277999999999998</v>
      </c>
      <c r="I30" s="15">
        <v>32.530999999999999</v>
      </c>
      <c r="J30" s="22">
        <f t="shared" si="0"/>
        <v>2.319E-5</v>
      </c>
      <c r="K30" s="22">
        <f t="shared" si="1"/>
        <v>6.0879999999999991E-6</v>
      </c>
      <c r="L30" s="23">
        <f t="shared" si="2"/>
        <v>1048.291721419185</v>
      </c>
      <c r="M30" s="2">
        <f>$B$29*POWER($D$23/D30,3)</f>
        <v>6.71628531380175E-3</v>
      </c>
      <c r="N30" s="2">
        <f>M30/$B$26*D30/$D$25</f>
        <v>0.56849962621400241</v>
      </c>
      <c r="O30" s="2"/>
      <c r="P30" s="24">
        <f>1/SQRT(2*PI()*EXP(1))*K30*$B$22*EXP(-K30*$B$22-J30*$B$21/2)*$B$3*L30*$B$14*E30/(POWER($B$6,2)*$B$5*2*SQRT(PI()))</f>
        <v>3.5732178453846957</v>
      </c>
      <c r="Q30" s="24">
        <f>1/SQRT(2*PI()*EXP(1))*K30*$B$22*EXP(-K30*$B$22-J30*$B$21/2)*$B$3*L30*$B$16*E30/(POWER($B$8,2)*$B$7*2*SQRT(PI()))</f>
        <v>4.1938845571053749</v>
      </c>
      <c r="R30" s="24">
        <f>1/SQRT(2*PI()*EXP(1))*K30*$B$22*EXP(-K30*$B$22-J30*$B$21/2)*$B$3*L30*$B$18*E30/(POWER($B$10,2)*$B$9*2*SQRT(PI()))</f>
        <v>4.0372226568117888</v>
      </c>
      <c r="T30" s="2">
        <f>EXP(-$B$21*J30)</f>
        <v>0.13610345280889147</v>
      </c>
      <c r="V30" s="2"/>
      <c r="AC30" s="24"/>
    </row>
    <row r="31" spans="1:29" x14ac:dyDescent="0.25">
      <c r="A31" s="32" t="s">
        <v>56</v>
      </c>
      <c r="B31" s="13"/>
      <c r="C31" s="15"/>
      <c r="D31" s="20">
        <v>38</v>
      </c>
      <c r="E31" s="21">
        <v>3.2631578947368399E-5</v>
      </c>
      <c r="F31" s="20">
        <v>0.22774</v>
      </c>
      <c r="G31" s="15">
        <v>28.568000000000001</v>
      </c>
      <c r="H31" s="20">
        <v>0.28511999999999998</v>
      </c>
      <c r="I31" s="15">
        <v>31.675000000000001</v>
      </c>
      <c r="J31" s="22">
        <f t="shared" si="0"/>
        <v>2.2773999999999999E-5</v>
      </c>
      <c r="K31" s="22">
        <f t="shared" si="1"/>
        <v>5.7379999999999983E-6</v>
      </c>
      <c r="L31" s="23">
        <f t="shared" si="2"/>
        <v>1082.9557337051237</v>
      </c>
      <c r="M31" s="2">
        <f>$B$29*POWER($D$23/D31,3)</f>
        <v>6.1998833649220013E-3</v>
      </c>
      <c r="N31" s="2">
        <f>M31/$B$26*D31/$D$25</f>
        <v>0.53897229105745803</v>
      </c>
      <c r="O31" s="2"/>
      <c r="P31" s="24">
        <f>1/SQRT(2*PI()*EXP(1))*K31*$B$22*EXP(-K31*$B$22-J31*$B$21/2)*$B$3*L31*$B$14*E31/(POWER($B$6,2)*$B$5*2*SQRT(PI()))</f>
        <v>3.4547827767327974</v>
      </c>
      <c r="Q31" s="24">
        <f>1/SQRT(2*PI()*EXP(1))*K31*$B$22*EXP(-K31*$B$22-J31*$B$21/2)*$B$3*L31*$B$16*E31/(POWER($B$8,2)*$B$7*2*SQRT(PI()))</f>
        <v>4.0548773577317156</v>
      </c>
      <c r="R31" s="24">
        <f>1/SQRT(2*PI()*EXP(1))*K31*$B$22*EXP(-K31*$B$22-J31*$B$21/2)*$B$3*L31*$B$18*E31/(POWER($B$10,2)*$B$9*2*SQRT(PI()))</f>
        <v>3.9034080495831538</v>
      </c>
      <c r="T31" s="2">
        <f>EXP(-$B$21*J31)</f>
        <v>0.14106083891482338</v>
      </c>
      <c r="V31" s="2"/>
      <c r="AC31" s="24"/>
    </row>
    <row r="32" spans="1:29" x14ac:dyDescent="0.25">
      <c r="A32" s="1"/>
      <c r="B32" s="20"/>
      <c r="C32" s="15"/>
      <c r="D32" s="20">
        <v>39</v>
      </c>
      <c r="E32" s="21">
        <v>3.1794871794871801E-5</v>
      </c>
      <c r="F32" s="20">
        <v>0.22403999999999999</v>
      </c>
      <c r="G32" s="15">
        <v>27.835000000000001</v>
      </c>
      <c r="H32" s="20">
        <v>0.27825</v>
      </c>
      <c r="I32" s="15">
        <v>30.861999999999998</v>
      </c>
      <c r="J32" s="22">
        <f t="shared" si="0"/>
        <v>2.2403999999999998E-5</v>
      </c>
      <c r="K32" s="22">
        <f t="shared" si="1"/>
        <v>5.4210000000000011E-6</v>
      </c>
      <c r="L32" s="23">
        <f t="shared" si="2"/>
        <v>1116.7681239623673</v>
      </c>
      <c r="M32" s="2">
        <f>$B$29*POWER($D$23/D32,3)</f>
        <v>5.7350933090578064E-3</v>
      </c>
      <c r="N32" s="2">
        <f>M32/$B$26*D32/$D$25</f>
        <v>0.51168704029386536</v>
      </c>
      <c r="O32" s="2"/>
      <c r="P32" s="24">
        <f>1/SQRT(2*PI()*EXP(1))*K32*$B$22*EXP(-K32*$B$22-J32*$B$21/2)*$B$3*L32*$B$14*E32/(POWER($B$6,2)*$B$5*2*SQRT(PI()))</f>
        <v>3.3374047911449751</v>
      </c>
      <c r="Q32" s="24">
        <f>1/SQRT(2*PI()*EXP(1))*K32*$B$22*EXP(-K32*$B$22-J32*$B$21/2)*$B$3*L32*$B$16*E32/(POWER($B$8,2)*$B$7*2*SQRT(PI()))</f>
        <v>3.9171108563870689</v>
      </c>
      <c r="R32" s="24">
        <f>1/SQRT(2*PI()*EXP(1))*K32*$B$22*EXP(-K32*$B$22-J32*$B$21/2)*$B$3*L32*$B$18*E32/(POWER($B$10,2)*$B$9*2*SQRT(PI()))</f>
        <v>3.7707877943031218</v>
      </c>
      <c r="T32" s="2">
        <f>EXP(-$B$21*J32)</f>
        <v>0.14562157125054453</v>
      </c>
      <c r="V32" s="2"/>
      <c r="AC32" s="24"/>
    </row>
    <row r="33" spans="1:29" x14ac:dyDescent="0.25">
      <c r="A33" s="4"/>
      <c r="B33" s="15"/>
      <c r="C33" s="15"/>
      <c r="D33" s="20">
        <v>40</v>
      </c>
      <c r="E33" s="21">
        <v>3.1000000000000001E-5</v>
      </c>
      <c r="F33" s="20">
        <v>0.22042999999999999</v>
      </c>
      <c r="G33" s="15">
        <v>27.138999999999999</v>
      </c>
      <c r="H33" s="20">
        <v>0.27195000000000003</v>
      </c>
      <c r="I33" s="15">
        <v>30.09</v>
      </c>
      <c r="J33" s="22">
        <f t="shared" si="0"/>
        <v>2.2042999999999999E-5</v>
      </c>
      <c r="K33" s="22">
        <f t="shared" si="1"/>
        <v>5.1520000000000042E-6</v>
      </c>
      <c r="L33" s="23">
        <f t="shared" si="2"/>
        <v>1145.57453416149</v>
      </c>
      <c r="M33" s="2">
        <f>$B$29*POWER($D$23/D33,3)</f>
        <v>5.315625E-3</v>
      </c>
      <c r="N33" s="2">
        <f>M33/$B$26*D33/$D$25</f>
        <v>0.48642249267935578</v>
      </c>
      <c r="O33" s="2"/>
      <c r="P33" s="24">
        <f>1/SQRT(2*PI()*EXP(1))*K33*$B$22*EXP(-K33*$B$22-J33*$B$21/2)*$B$3*L33*$B$14*E33/(POWER($B$6,2)*$B$5*2*SQRT(PI()))</f>
        <v>3.226234779259304</v>
      </c>
      <c r="Q33" s="24">
        <f>1/SQRT(2*PI()*EXP(1))*K33*$B$22*EXP(-K33*$B$22-J33*$B$21/2)*$B$3*L33*$B$16*E33/(POWER($B$8,2)*$B$7*2*SQRT(PI()))</f>
        <v>3.7866306516431179</v>
      </c>
      <c r="R33" s="24">
        <f>1/SQRT(2*PI()*EXP(1))*K33*$B$22*EXP(-K33*$B$22-J33*$B$21/2)*$B$3*L33*$B$18*E33/(POWER($B$10,2)*$B$9*2*SQRT(PI()))</f>
        <v>3.6451816571562983</v>
      </c>
      <c r="T33" s="2">
        <f>EXP(-$B$21*J33)</f>
        <v>0.15021344945786674</v>
      </c>
      <c r="V33" s="2"/>
      <c r="AC33" s="24"/>
    </row>
    <row r="34" spans="1:29" x14ac:dyDescent="0.25">
      <c r="B34" s="15"/>
      <c r="C34" s="15"/>
      <c r="D34" s="20">
        <v>41</v>
      </c>
      <c r="E34" s="21">
        <v>3.0243902439024389E-5</v>
      </c>
      <c r="F34" s="20">
        <v>0.21734000000000001</v>
      </c>
      <c r="G34" s="15">
        <v>26.475999999999999</v>
      </c>
      <c r="H34" s="20">
        <v>0.26630999999999999</v>
      </c>
      <c r="I34" s="15">
        <v>29.356000000000002</v>
      </c>
      <c r="J34" s="22">
        <f t="shared" si="0"/>
        <v>2.1733999999999999E-5</v>
      </c>
      <c r="K34" s="22">
        <f t="shared" si="1"/>
        <v>4.8969999999999982E-6</v>
      </c>
      <c r="L34" s="23">
        <f t="shared" si="2"/>
        <v>1176.2303451092519</v>
      </c>
      <c r="M34" s="2">
        <f>$B$29*POWER($D$23/D34,3)</f>
        <v>4.9360862436702889E-3</v>
      </c>
      <c r="N34" s="2">
        <f>M34/$B$26*D34/$D$25</f>
        <v>0.46298393116416969</v>
      </c>
      <c r="O34" s="2"/>
      <c r="P34" s="24">
        <f>1/SQRT(2*PI()*EXP(1))*K34*$B$22*EXP(-K34*$B$22-J34*$B$21/2)*$B$3*L34*$B$14*E34/(POWER($B$6,2)*$B$5*2*SQRT(PI()))</f>
        <v>3.1168763793330299</v>
      </c>
      <c r="Q34" s="24">
        <f>1/SQRT(2*PI()*EXP(1))*K34*$B$22*EXP(-K34*$B$22-J34*$B$21/2)*$B$3*L34*$B$16*E34/(POWER($B$8,2)*$B$7*2*SQRT(PI()))</f>
        <v>3.6582767352333052</v>
      </c>
      <c r="R34" s="24">
        <f>1/SQRT(2*PI()*EXP(1))*K34*$B$22*EXP(-K34*$B$22-J34*$B$21/2)*$B$3*L34*$B$18*E34/(POWER($B$10,2)*$B$9*2*SQRT(PI()))</f>
        <v>3.5216223811761607</v>
      </c>
      <c r="T34" s="2">
        <f>EXP(-$B$21*J34)</f>
        <v>0.15425873329555234</v>
      </c>
      <c r="V34" s="2"/>
      <c r="AC34" s="24"/>
    </row>
    <row r="35" spans="1:29" x14ac:dyDescent="0.25">
      <c r="A35" s="3"/>
      <c r="B35" s="20"/>
      <c r="C35" s="15"/>
      <c r="D35" s="25">
        <v>42</v>
      </c>
      <c r="E35" s="29">
        <v>2.9523809523809523E-5</v>
      </c>
      <c r="F35" s="25">
        <v>0.21446999999999999</v>
      </c>
      <c r="G35" s="13">
        <v>25.846</v>
      </c>
      <c r="H35" s="25">
        <v>0.26118000000000002</v>
      </c>
      <c r="I35" s="13">
        <v>28.655999999999999</v>
      </c>
      <c r="J35" s="26">
        <f t="shared" si="0"/>
        <v>2.1447E-5</v>
      </c>
      <c r="K35" s="26">
        <f t="shared" si="1"/>
        <v>4.6710000000000032E-6</v>
      </c>
      <c r="L35" s="27">
        <f t="shared" si="2"/>
        <v>1203.1684864054794</v>
      </c>
      <c r="M35" s="2">
        <f>$B$29*POWER($D$23/D35,3)</f>
        <v>4.591836734693878E-3</v>
      </c>
      <c r="N35" s="2">
        <f>M35/$B$26*D35/$D$25</f>
        <v>0.4411995398452207</v>
      </c>
      <c r="O35" s="2"/>
      <c r="P35" s="24">
        <f>1/SQRT(2*PI()*EXP(1))*K35*$B$22*EXP(-K35*$B$22-J35*$B$21/2)*$B$3*L35*$B$14*E35/(POWER($B$6,2)*$B$5*2*SQRT(PI()))</f>
        <v>3.0089734602139231</v>
      </c>
      <c r="Q35" s="24">
        <f>1/SQRT(2*PI()*EXP(1))*K35*$B$22*EXP(-K35*$B$22-J35*$B$21/2)*$B$3*L35*$B$16*E35/(POWER($B$8,2)*$B$7*2*SQRT(PI()))</f>
        <v>3.5316311161466545</v>
      </c>
      <c r="R35" s="24">
        <f>1/SQRT(2*PI()*EXP(1))*K35*$B$22*EXP(-K35*$B$22-J35*$B$21/2)*$B$3*L35*$B$18*E35/(POWER($B$10,2)*$B$9*2*SQRT(PI()))</f>
        <v>3.3997075893404314</v>
      </c>
      <c r="T35" s="2">
        <f>EXP(-$B$21*J35)</f>
        <v>0.1581135236249788</v>
      </c>
      <c r="V35" s="2"/>
      <c r="AC35" s="24"/>
    </row>
    <row r="36" spans="1:29" x14ac:dyDescent="0.25">
      <c r="A36" s="3"/>
      <c r="B36" s="20"/>
      <c r="C36" s="15"/>
      <c r="D36" s="20">
        <v>43</v>
      </c>
      <c r="E36" s="21">
        <v>2.8837209302325585E-5</v>
      </c>
      <c r="F36" s="20">
        <v>0.21182000000000001</v>
      </c>
      <c r="G36" s="15">
        <v>25.245000000000001</v>
      </c>
      <c r="H36" s="20">
        <v>0.25652000000000003</v>
      </c>
      <c r="I36" s="15">
        <v>27.99</v>
      </c>
      <c r="J36" s="22">
        <f t="shared" si="0"/>
        <v>2.1182000000000001E-5</v>
      </c>
      <c r="K36" s="22">
        <f t="shared" si="1"/>
        <v>4.4700000000000021E-6</v>
      </c>
      <c r="L36" s="23">
        <f t="shared" si="2"/>
        <v>1228.1879194630856</v>
      </c>
      <c r="M36" s="2">
        <f>$B$29*POWER($D$23/D36,3)</f>
        <v>4.2788685272994835E-3</v>
      </c>
      <c r="N36" s="2">
        <f>M36/$B$26*D36/$D$25</f>
        <v>0.42091724623416404</v>
      </c>
      <c r="O36" s="2"/>
      <c r="P36" s="24">
        <f>1/SQRT(2*PI()*EXP(1))*K36*$B$22*EXP(-K36*$B$22-J36*$B$21/2)*$B$3*L36*$B$14*E36/(POWER($B$6,2)*$B$5*2*SQRT(PI()))</f>
        <v>2.9068356140973588</v>
      </c>
      <c r="Q36" s="24">
        <f>1/SQRT(2*PI()*EXP(1))*K36*$B$22*EXP(-K36*$B$22-J36*$B$21/2)*$B$3*L36*$B$16*E36/(POWER($B$8,2)*$B$7*2*SQRT(PI()))</f>
        <v>3.4117519612617819</v>
      </c>
      <c r="R36" s="24">
        <f>1/SQRT(2*PI()*EXP(1))*K36*$B$22*EXP(-K36*$B$22-J36*$B$21/2)*$B$3*L36*$B$18*E36/(POWER($B$10,2)*$B$9*2*SQRT(PI()))</f>
        <v>3.2843065014967778</v>
      </c>
      <c r="T36" s="2">
        <f>EXP(-$B$21*J36)</f>
        <v>0.16175830536420244</v>
      </c>
      <c r="V36" s="2"/>
      <c r="AC36" s="24"/>
    </row>
    <row r="37" spans="1:29" x14ac:dyDescent="0.25">
      <c r="A37" s="3"/>
      <c r="B37" s="20"/>
      <c r="C37" s="15"/>
      <c r="D37" s="20">
        <v>44</v>
      </c>
      <c r="E37" s="21">
        <v>2.8181818181818181E-5</v>
      </c>
      <c r="F37" s="20">
        <v>0.20935000000000001</v>
      </c>
      <c r="G37" s="15">
        <v>24.670999999999999</v>
      </c>
      <c r="H37" s="20">
        <v>0.25228</v>
      </c>
      <c r="I37" s="15">
        <v>27.353000000000002</v>
      </c>
      <c r="J37" s="22">
        <f t="shared" si="0"/>
        <v>2.0935000000000002E-5</v>
      </c>
      <c r="K37" s="22">
        <f t="shared" si="1"/>
        <v>4.2929999999999994E-6</v>
      </c>
      <c r="L37" s="23">
        <f t="shared" si="2"/>
        <v>1249.475890985326</v>
      </c>
      <c r="M37" s="2">
        <f>$B$29*POWER($D$23/D37,3)</f>
        <v>3.9937077385424485E-3</v>
      </c>
      <c r="N37" s="2">
        <f>M37/$B$26*D37/$D$25</f>
        <v>0.40200206006558326</v>
      </c>
      <c r="O37" s="2"/>
      <c r="P37" s="24">
        <f>1/SQRT(2*PI()*EXP(1))*K37*$B$22*EXP(-K37*$B$22-J37*$B$21/2)*$B$3*L37*$B$14*E37/(POWER($B$6,2)*$B$5*2*SQRT(PI()))</f>
        <v>2.8076933190965057</v>
      </c>
      <c r="Q37" s="24">
        <f>1/SQRT(2*PI()*EXP(1))*K37*$B$22*EXP(-K37*$B$22-J37*$B$21/2)*$B$3*L37*$B$16*E37/(POWER($B$8,2)*$B$7*2*SQRT(PI()))</f>
        <v>3.2953886836919257</v>
      </c>
      <c r="R37" s="24">
        <f>1/SQRT(2*PI()*EXP(1))*K37*$B$22*EXP(-K37*$B$22-J37*$B$21/2)*$B$3*L37*$B$18*E37/(POWER($B$10,2)*$B$9*2*SQRT(PI()))</f>
        <v>3.1722899559221078</v>
      </c>
      <c r="T37" s="2">
        <f>EXP(-$B$21*J37)</f>
        <v>0.16523112956888866</v>
      </c>
      <c r="V37" s="2"/>
      <c r="AC37" s="24"/>
    </row>
    <row r="38" spans="1:29" x14ac:dyDescent="0.25">
      <c r="B38" s="15"/>
      <c r="C38" s="15"/>
      <c r="D38" s="20">
        <v>45</v>
      </c>
      <c r="E38" s="21">
        <v>2.7555555555555555E-5</v>
      </c>
      <c r="F38" s="20">
        <v>0.20705999999999999</v>
      </c>
      <c r="G38" s="15">
        <v>24.122</v>
      </c>
      <c r="H38" s="20">
        <v>0.24842</v>
      </c>
      <c r="I38" s="15">
        <v>26.745000000000001</v>
      </c>
      <c r="J38" s="22">
        <f t="shared" si="0"/>
        <v>2.0705999999999998E-5</v>
      </c>
      <c r="K38" s="22">
        <f t="shared" si="1"/>
        <v>4.1360000000000007E-6</v>
      </c>
      <c r="L38" s="23">
        <f t="shared" si="2"/>
        <v>1268.3752417794974</v>
      </c>
      <c r="M38" s="2">
        <f>$B$29*POWER($D$23/D38,3)</f>
        <v>3.7333333333333333E-3</v>
      </c>
      <c r="N38" s="2">
        <f>M38/$B$26*D38/$D$25</f>
        <v>0.38433382137628114</v>
      </c>
      <c r="O38" s="2"/>
      <c r="P38" s="24">
        <f>1/SQRT(2*PI()*EXP(1))*K38*$B$22*EXP(-K38*$B$22-J38*$B$21/2)*$B$3*L38*$B$14*E38/(POWER($B$6,2)*$B$5*2*SQRT(PI()))</f>
        <v>2.7136058529992995</v>
      </c>
      <c r="Q38" s="24">
        <f>1/SQRT(2*PI()*EXP(1))*K38*$B$22*EXP(-K38*$B$22-J38*$B$21/2)*$B$3*L38*$B$16*E38/(POWER($B$8,2)*$B$7*2*SQRT(PI()))</f>
        <v>3.1849582570690655</v>
      </c>
      <c r="R38" s="24">
        <f>1/SQRT(2*PI()*EXP(1))*K38*$B$22*EXP(-K38*$B$22-J38*$B$21/2)*$B$3*L38*$B$18*E38/(POWER($B$10,2)*$B$9*2*SQRT(PI()))</f>
        <v>3.0659846405772053</v>
      </c>
      <c r="T38" s="2">
        <f>EXP(-$B$21*J38)</f>
        <v>0.16851744557151532</v>
      </c>
      <c r="V38" s="2"/>
      <c r="AC38" s="24"/>
    </row>
    <row r="39" spans="1:29" x14ac:dyDescent="0.25">
      <c r="B39" s="15"/>
      <c r="C39" s="15"/>
      <c r="D39" s="20">
        <v>46</v>
      </c>
      <c r="E39" s="21">
        <v>2.6956521739130436E-5</v>
      </c>
      <c r="F39" s="20">
        <v>0.20491999999999999</v>
      </c>
      <c r="G39" s="15">
        <v>23.597999999999999</v>
      </c>
      <c r="H39" s="20">
        <v>0.24490999999999999</v>
      </c>
      <c r="I39" s="15">
        <v>26.163</v>
      </c>
      <c r="J39" s="22">
        <f t="shared" si="0"/>
        <v>2.0492E-5</v>
      </c>
      <c r="K39" s="22">
        <f t="shared" si="1"/>
        <v>3.9990000000000002E-6</v>
      </c>
      <c r="L39" s="23">
        <f t="shared" si="2"/>
        <v>1282.8207051762947</v>
      </c>
      <c r="M39" s="2">
        <f>$B$29*POWER($D$23/D39,3)</f>
        <v>3.4951097230212871E-3</v>
      </c>
      <c r="N39" s="2">
        <f>M39/$B$26*D39/$D$25</f>
        <v>0.36780528747021235</v>
      </c>
      <c r="O39" s="2"/>
      <c r="P39" s="24">
        <f>1/SQRT(2*PI()*EXP(1))*K39*$B$22*EXP(-K39*$B$22-J39*$B$21/2)*$B$3*L39*$B$14*E39/(POWER($B$6,2)*$B$5*2*SQRT(PI()))</f>
        <v>2.6217084739404366</v>
      </c>
      <c r="Q39" s="24">
        <f>1/SQRT(2*PI()*EXP(1))*K39*$B$22*EXP(-K39*$B$22-J39*$B$21/2)*$B$3*L39*$B$16*E39/(POWER($B$8,2)*$B$7*2*SQRT(PI()))</f>
        <v>3.077098334850433</v>
      </c>
      <c r="R39" s="24">
        <f>1/SQRT(2*PI()*EXP(1))*K39*$B$22*EXP(-K39*$B$22-J39*$B$21/2)*$B$3*L39*$B$18*E39/(POWER($B$10,2)*$B$9*2*SQRT(PI()))</f>
        <v>2.9621538088474044</v>
      </c>
      <c r="T39" s="2">
        <f>EXP(-$B$21*J39)</f>
        <v>0.17164755556321912</v>
      </c>
      <c r="V39" s="2"/>
      <c r="AC39" s="24"/>
    </row>
    <row r="40" spans="1:29" x14ac:dyDescent="0.25">
      <c r="A40" s="1"/>
      <c r="B40" s="20"/>
      <c r="C40" s="15"/>
      <c r="D40" s="20">
        <v>47</v>
      </c>
      <c r="E40" s="21">
        <v>2.6382978723404255E-5</v>
      </c>
      <c r="F40" s="20">
        <v>0.20293</v>
      </c>
      <c r="G40" s="15">
        <v>23.094999999999999</v>
      </c>
      <c r="H40" s="20">
        <v>0.24171000000000001</v>
      </c>
      <c r="I40" s="15">
        <v>25.606000000000002</v>
      </c>
      <c r="J40" s="22">
        <f t="shared" si="0"/>
        <v>2.0293E-5</v>
      </c>
      <c r="K40" s="22">
        <f t="shared" si="1"/>
        <v>3.8780000000000008E-6</v>
      </c>
      <c r="L40" s="23">
        <f t="shared" si="2"/>
        <v>1294.9974213512132</v>
      </c>
      <c r="M40" s="2">
        <f>$B$29*POWER($D$23/D40,3)</f>
        <v>3.2767305895610803E-3</v>
      </c>
      <c r="N40" s="2">
        <f>M40/$B$26*D40/$D$25</f>
        <v>0.35232050171433649</v>
      </c>
      <c r="O40" s="2"/>
      <c r="P40" s="24">
        <f>1/SQRT(2*PI()*EXP(1))*K40*$B$22*EXP(-K40*$B$22-J40*$B$21/2)*$B$3*L40*$B$14*E40/(POWER($B$6,2)*$B$5*2*SQRT(PI()))</f>
        <v>2.5350277681213105</v>
      </c>
      <c r="Q40" s="24">
        <f>1/SQRT(2*PI()*EXP(1))*K40*$B$22*EXP(-K40*$B$22-J40*$B$21/2)*$B$3*L40*$B$16*E40/(POWER($B$8,2)*$B$7*2*SQRT(PI()))</f>
        <v>2.9753612202204436</v>
      </c>
      <c r="R40" s="24">
        <f>1/SQRT(2*PI()*EXP(1))*K40*$B$22*EXP(-K40*$B$22-J40*$B$21/2)*$B$3*L40*$B$18*E40/(POWER($B$10,2)*$B$9*2*SQRT(PI()))</f>
        <v>2.8642170681884425</v>
      </c>
      <c r="T40" s="2">
        <f>EXP(-$B$21*J40)</f>
        <v>0.17461041268216057</v>
      </c>
      <c r="V40" s="2"/>
      <c r="AC40" s="24"/>
    </row>
    <row r="41" spans="1:29" x14ac:dyDescent="0.25">
      <c r="A41" s="4"/>
      <c r="B41" s="15"/>
      <c r="C41" s="15"/>
      <c r="D41" s="20">
        <v>48</v>
      </c>
      <c r="E41" s="21">
        <v>2.5833333333333336E-5</v>
      </c>
      <c r="F41" s="20">
        <v>0.20107</v>
      </c>
      <c r="G41" s="15">
        <v>22.614000000000001</v>
      </c>
      <c r="H41" s="20">
        <v>0.23880999999999999</v>
      </c>
      <c r="I41" s="15">
        <v>25.073</v>
      </c>
      <c r="J41" s="22">
        <f t="shared" si="0"/>
        <v>2.0106999999999999E-5</v>
      </c>
      <c r="K41" s="22">
        <f t="shared" si="1"/>
        <v>3.7739999999999998E-6</v>
      </c>
      <c r="L41" s="23">
        <f t="shared" si="2"/>
        <v>1303.1266560678323</v>
      </c>
      <c r="M41" s="2">
        <f>$B$29*POWER($D$23/D41,3)</f>
        <v>3.0761718749999999E-3</v>
      </c>
      <c r="N41" s="2">
        <f>M41/$B$26*D41/$D$25</f>
        <v>0.33779339769399708</v>
      </c>
      <c r="O41" s="2"/>
      <c r="P41" s="24">
        <f>1/SQRT(2*PI()*EXP(1))*K41*$B$22*EXP(-K41*$B$22-J41*$B$21/2)*$B$3*L41*$B$14*E41/(POWER($B$6,2)*$B$5*2*SQRT(PI()))</f>
        <v>2.4516048838580531</v>
      </c>
      <c r="Q41" s="24">
        <f>1/SQRT(2*PI()*EXP(1))*K41*$B$22*EXP(-K41*$B$22-J41*$B$21/2)*$B$3*L41*$B$16*E41/(POWER($B$8,2)*$B$7*2*SQRT(PI()))</f>
        <v>2.8774478096309473</v>
      </c>
      <c r="R41" s="24">
        <f>1/SQRT(2*PI()*EXP(1))*K41*$B$22*EXP(-K41*$B$22-J41*$B$21/2)*$B$3*L41*$B$18*E41/(POWER($B$10,2)*$B$9*2*SQRT(PI()))</f>
        <v>2.7699611977048582</v>
      </c>
      <c r="T41" s="2">
        <f>EXP(-$B$21*J41)</f>
        <v>0.17742593939176257</v>
      </c>
      <c r="V41" s="2"/>
      <c r="AC41" s="24"/>
    </row>
    <row r="42" spans="1:29" x14ac:dyDescent="0.25">
      <c r="A42" s="1"/>
      <c r="B42" s="20"/>
      <c r="C42" s="15"/>
      <c r="D42" s="20">
        <v>49</v>
      </c>
      <c r="E42" s="21">
        <v>2.530612244897959E-5</v>
      </c>
      <c r="F42" s="20">
        <v>0.19933000000000001</v>
      </c>
      <c r="G42" s="15">
        <v>22.152000000000001</v>
      </c>
      <c r="H42" s="20">
        <v>0.23616999999999999</v>
      </c>
      <c r="I42" s="15">
        <v>24.561</v>
      </c>
      <c r="J42" s="22">
        <f t="shared" si="0"/>
        <v>1.9933E-5</v>
      </c>
      <c r="K42" s="22">
        <f t="shared" si="1"/>
        <v>3.6839999999999985E-6</v>
      </c>
      <c r="L42" s="23">
        <f t="shared" si="2"/>
        <v>1307.8175895765471</v>
      </c>
      <c r="M42" s="2">
        <f>$B$29*POWER($D$23/D42,3)</f>
        <v>2.8916522877372526E-3</v>
      </c>
      <c r="N42" s="2">
        <f>M42/$B$26*D42/$D$25</f>
        <v>0.32414660070261114</v>
      </c>
      <c r="O42" s="2"/>
      <c r="P42" s="24">
        <f>1/SQRT(2*PI()*EXP(1))*K42*$B$22*EXP(-K42*$B$22-J42*$B$21/2)*$B$3*L42*$B$14*E42/(POWER($B$6,2)*$B$5*2*SQRT(PI()))</f>
        <v>2.3714759806171939</v>
      </c>
      <c r="Q42" s="24">
        <f>1/SQRT(2*PI()*EXP(1))*K42*$B$22*EXP(-K42*$B$22-J42*$B$21/2)*$B$3*L42*$B$16*E42/(POWER($B$8,2)*$B$7*2*SQRT(PI()))</f>
        <v>2.7834005434353846</v>
      </c>
      <c r="R42" s="24">
        <f>1/SQRT(2*PI()*EXP(1))*K42*$B$22*EXP(-K42*$B$22-J42*$B$21/2)*$B$3*L42*$B$18*E42/(POWER($B$10,2)*$B$9*2*SQRT(PI()))</f>
        <v>2.6794270523973398</v>
      </c>
      <c r="T42" s="2">
        <f>EXP(-$B$21*J42)</f>
        <v>0.18010090532899628</v>
      </c>
      <c r="V42" s="2"/>
      <c r="AC42" s="24"/>
    </row>
    <row r="43" spans="1:29" x14ac:dyDescent="0.25">
      <c r="A43" s="4"/>
      <c r="B43" s="15"/>
      <c r="C43" s="15"/>
      <c r="D43" s="20">
        <v>50</v>
      </c>
      <c r="E43" s="21">
        <v>2.48E-5</v>
      </c>
      <c r="F43" s="20">
        <v>0.19721</v>
      </c>
      <c r="G43" s="15">
        <v>21.709</v>
      </c>
      <c r="H43" s="20">
        <v>0.23225000000000001</v>
      </c>
      <c r="I43" s="15">
        <v>24.068999999999999</v>
      </c>
      <c r="J43" s="22">
        <f t="shared" si="0"/>
        <v>1.9721E-5</v>
      </c>
      <c r="K43" s="22">
        <f t="shared" si="1"/>
        <v>3.5040000000000015E-6</v>
      </c>
      <c r="L43" s="23">
        <f t="shared" si="2"/>
        <v>1347.0319634703187</v>
      </c>
      <c r="M43" s="2">
        <f>$B$29*POWER($D$23/D43,3)</f>
        <v>2.7215999999999998E-3</v>
      </c>
      <c r="N43" s="2">
        <f>M43/$B$26*D43/$D$25</f>
        <v>0.31131039531478771</v>
      </c>
      <c r="O43" s="2"/>
      <c r="P43" s="24">
        <f>1/SQRT(2*PI()*EXP(1))*K43*$B$22*EXP(-K43*$B$22-J43*$B$21/2)*$B$3*L43*$B$14*E43/(POWER($B$6,2)*$B$5*2*SQRT(PI()))</f>
        <v>2.299693207560928</v>
      </c>
      <c r="Q43" s="24">
        <f>1/SQRT(2*PI()*EXP(1))*K43*$B$22*EXP(-K43*$B$22-J43*$B$21/2)*$B$3*L43*$B$16*E43/(POWER($B$8,2)*$B$7*2*SQRT(PI()))</f>
        <v>2.6991491273691297</v>
      </c>
      <c r="R43" s="24">
        <f>1/SQRT(2*PI()*EXP(1))*K43*$B$22*EXP(-K43*$B$22-J43*$B$21/2)*$B$3*L43*$B$18*E43/(POWER($B$10,2)*$B$9*2*SQRT(PI()))</f>
        <v>2.598322834772921</v>
      </c>
      <c r="T43" s="2">
        <f>EXP(-$B$21*J43)</f>
        <v>0.18341462107668455</v>
      </c>
      <c r="V43" s="2"/>
      <c r="AC43" s="24"/>
    </row>
    <row r="44" spans="1:29" x14ac:dyDescent="0.25">
      <c r="A44" s="1"/>
      <c r="B44" s="20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 spans="1:29" x14ac:dyDescent="0.25">
      <c r="A45" s="4"/>
      <c r="B45" s="15"/>
      <c r="C45" s="33" t="s">
        <v>59</v>
      </c>
    </row>
    <row r="46" spans="1:29" x14ac:dyDescent="0.25">
      <c r="C46" s="33" t="s">
        <v>58</v>
      </c>
    </row>
    <row r="47" spans="1:29" x14ac:dyDescent="0.25">
      <c r="C47" s="33" t="s">
        <v>60</v>
      </c>
    </row>
    <row r="50" spans="15:18" x14ac:dyDescent="0.25">
      <c r="O50" s="24"/>
      <c r="R50" s="24"/>
    </row>
    <row r="87" spans="16:16" x14ac:dyDescent="0.25">
      <c r="P87" s="2"/>
    </row>
    <row r="88" spans="16:16" x14ac:dyDescent="0.25">
      <c r="P8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M-Optim</vt:lpstr>
      <vt:lpstr>E-Optim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timg</dc:creator>
  <cp:lastModifiedBy>timg</cp:lastModifiedBy>
  <dcterms:created xsi:type="dcterms:W3CDTF">2025-08-13T07:33:51Z</dcterms:created>
  <dcterms:modified xsi:type="dcterms:W3CDTF">2025-09-25T05:23:44Z</dcterms:modified>
</cp:coreProperties>
</file>