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ver" sheetId="1" r:id="rId1"/>
    <sheet name="Control Panel" sheetId="2" r:id="rId2"/>
    <sheet name="Unit Economics" sheetId="3" r:id="rId3"/>
    <sheet name="Channel Strategy" sheetId="4" r:id="rId4"/>
    <sheet name="Assumptions" sheetId="5" r:id="rId5"/>
    <sheet name="Revenue Build" sheetId="6" r:id="rId6"/>
    <sheet name="COGS Build" sheetId="7" r:id="rId7"/>
    <sheet name="OpEx Build" sheetId="8" r:id="rId8"/>
    <sheet name="Headcount" sheetId="9" r:id="rId9"/>
    <sheet name="CapEx Schedule" sheetId="10" r:id="rId10"/>
    <sheet name="Debt Schedule" sheetId="11" r:id="rId11"/>
    <sheet name="Working Capital" sheetId="12" r:id="rId12"/>
    <sheet name="Income Statement" sheetId="13" r:id="rId13"/>
    <sheet name="Cash Flow Statement" sheetId="14" r:id="rId14"/>
    <sheet name="Balance Sheet" sheetId="15" r:id="rId15"/>
    <sheet name="Cap Table" sheetId="16" r:id="rId16"/>
    <sheet name="Data Import" sheetId="17" r:id="rId17"/>
    <sheet name="Returns Analysis" sheetId="18" r:id="rId18"/>
    <sheet name="Dashboard" sheetId="19" r:id="rId19"/>
    <sheet name="Checks" sheetId="20" r:id="rId20"/>
  </sheets>
  <definedNames>
    <definedName name="Actuals_Table">'Data Import'!$B$11:$G$130</definedName>
    <definedName name="ActualsCutoff">'Control Panel'!$D$7</definedName>
    <definedName name="Angels_Share_Annual">Assumptions!$F$20</definedName>
    <definedName name="Annual_Growth_Rate">Assumptions!$F$9</definedName>
    <definedName name="Avg_Price_per_Bottle">Assumptions!$F$10</definedName>
    <definedName name="Base_Salaries">Assumptions!$F$23</definedName>
    <definedName name="Bottle_and_Packaging">Assumptions!$F$19</definedName>
    <definedName name="DataSourceMode">'Control Panel'!$D$8</definedName>
    <definedName name="Debt_Issuance">'Debt Schedule'!$B$5:$BH$5</definedName>
    <definedName name="Debt_Repayment">'Debt Schedule'!$B$6:$BH$6</definedName>
    <definedName name="Direct_Labor">Assumptions!$F$18</definedName>
    <definedName name="DiscountRate">'Control Panel'!$D$12</definedName>
    <definedName name="Distributor_Margin">Assumptions!$F$12</definedName>
    <definedName name="Ending_Debt">'Debt Schedule'!$B$7:$BH$7</definedName>
    <definedName name="Ending_Inventory">'COGS Build'!$B$21:$BH$21</definedName>
    <definedName name="Ending_PPE">'CapEx Schedule'!$B$11:$BH$11</definedName>
    <definedName name="Excise_Tax_per_Bottle">Assumptions!$F$13</definedName>
    <definedName name="Expansion_Y3">Assumptions!$F$30</definedName>
    <definedName name="Grain_per_Bottle">Assumptions!$F$16</definedName>
    <definedName name="Initial_Equipment">Assumptions!$F$29</definedName>
    <definedName name="Initial_Equity">Assumptions!$F$39</definedName>
    <definedName name="Insurance_Annual">Assumptions!$F$26</definedName>
    <definedName name="Interest_Expense">'Debt Schedule'!$B$9:$BH$9</definedName>
    <definedName name="Interest_Rate">Assumptions!$F$41</definedName>
    <definedName name="Inventory_Days">Assumptions!$F$35</definedName>
    <definedName name="Loan_Term_Years">Assumptions!$F$42</definedName>
    <definedName name="Maintenance_CapEx_Pct">Assumptions!$F$31</definedName>
    <definedName name="Marketing_Pct_Revenue">Assumptions!$F$24</definedName>
    <definedName name="ModelStartDate">'Control Panel'!$D$6</definedName>
    <definedName name="Net_Revenue">'Revenue Build'!$B$20:$BH$20</definedName>
    <definedName name="Other_Materials">Assumptions!$F$17</definedName>
    <definedName name="Payable_Days">Assumptions!$F$36</definedName>
    <definedName name="Project_IRR">'Returns Analysis'!$B$5</definedName>
    <definedName name="Project_MOIC">'Returns Analysis'!$B$6</definedName>
    <definedName name="Rent_per_Month">Assumptions!$F$25</definedName>
    <definedName name="Revenue_Days_Sales">Assumptions!$F$34</definedName>
    <definedName name="SelectedScenario">'Control Panel'!$D$4</definedName>
    <definedName name="TaxRate">'Control Panel'!$D$11</definedName>
    <definedName name="Term_Loan">Assumptions!$F$40</definedName>
    <definedName name="Timeline">Assumptions!$B$1:$BH$1</definedName>
    <definedName name="Total_Capex">'CapEx Schedule'!$B$9:$BH$9</definedName>
    <definedName name="Total_COGS">'COGS Build'!$B$15:$BH$15</definedName>
    <definedName name="Total_Depreciation">'CapEx Schedule'!$B$10:$BH$10</definedName>
    <definedName name="Total_Gross_Revenue">'Revenue Build'!$B$15:$BH$15</definedName>
    <definedName name="Total_OpEx">'OpEx Build'!$B$17:$BH$17</definedName>
    <definedName name="Total_Units">'Revenue Build'!$B$6:$BH$6</definedName>
    <definedName name="Wholesale_Pct_of_Sales">Assumptions!$F$11</definedName>
    <definedName name="Year_1_Bottles_Sold">Assumptions!$F$8</definedName>
  </definedNames>
  <calcPr calcId="124519" fullCalcOnLoad="1"/>
</workbook>
</file>

<file path=xl/comments1.xml><?xml version="1.0" encoding="utf-8"?>
<comments xmlns="http://schemas.openxmlformats.org/spreadsheetml/2006/main">
  <authors>
    <author>Model Bot</author>
  </authors>
  <commentList>
    <comment ref="B8" authorId="0">
      <text>
        <r>
          <rPr>
            <sz val="8"/>
            <color indexed="81"/>
            <rFont val="Tahoma"/>
            <family val="2"/>
          </rPr>
          <t>The 'Actuals Cutoff Date' and 'Data Source Mode' control how the model integrates actual data from the 'Data Import' sheet. Financial statement formulas will use a pattern like: IF(current_date &gt; ActualsCutoff, forecast_formula, IFERROR(VLOOKUP(current_date, Actuals_Table, ...), forecast_formula)). This allows the model to automatically use actual data when available for a given period and fall back to the forecast if not.</t>
        </r>
      </text>
    </comment>
  </commentList>
</comments>
</file>

<file path=xl/comments2.xml><?xml version="1.0" encoding="utf-8"?>
<comments xmlns="http://schemas.openxmlformats.org/spreadsheetml/2006/main">
  <authors>
    <author>Model Bot</author>
  </authors>
  <commentList>
    <comment ref="A1" authorId="0">
      <text>
        <r>
          <rPr>
            <sz val="8"/>
            <color indexed="81"/>
            <rFont val="Tahoma"/>
            <family val="2"/>
          </rPr>
          <t>Story Flow:
1. Volume mix shows wholesale dominance
2. Revenue mix shows DTC value capture
3. Margin chart shows why DTC matters
4. Table gives the hard numbers to back it up</t>
        </r>
      </text>
    </comment>
  </commentList>
</comments>
</file>

<file path=xl/comments3.xml><?xml version="1.0" encoding="utf-8"?>
<comments xmlns="http://schemas.openxmlformats.org/spreadsheetml/2006/main">
  <authors>
    <author>Model Bot</author>
  </authors>
  <commentList>
    <comment ref="B146" authorId="0">
      <text>
        <r>
          <rPr>
            <sz val="8"/>
            <color indexed="81"/>
            <rFont val="Tahoma"/>
            <family val="2"/>
          </rPr>
          <t>/*
Sample M query for QuickBooks_Actuals connection:
let
    Source = Csv.Document(File.Contents("actuals.csv"),[Delimiter=",", Columns=6, Encoding=1252, QuoteStyle=QuoteStyle.None]),
    #"Promoted Headers" = Table.PromoteHeaders(Source, [PromoteAllScalars=true]),
    #"Changed Type" = Table.TransformColumnTypes(#"Promoted Headers",
        {{"Date", type date}, {"Revenue", type number}, {"COGS", type number},
         {"OpEx", type number}, {"Units Sold", type number}, {"Cash Balance", type number}})
in
    #"Changed Type"
*/</t>
        </r>
      </text>
    </comment>
  </commentList>
</comments>
</file>

<file path=xl/sharedStrings.xml><?xml version="1.0" encoding="utf-8"?>
<sst xmlns="http://schemas.openxmlformats.org/spreadsheetml/2006/main" count="577" uniqueCount="247">
  <si>
    <t>DISTILLERY FINANCIAL MODEL</t>
  </si>
  <si>
    <t>The Brogue Distillery</t>
  </si>
  <si>
    <t>Confidential - For Internal Use Only</t>
  </si>
  <si>
    <t>Version:</t>
  </si>
  <si>
    <t>v1.0</t>
  </si>
  <si>
    <t>Last Updated:</t>
  </si>
  <si>
    <t>2025-07-09 05:59</t>
  </si>
  <si>
    <t>MODEL SUMMARY</t>
  </si>
  <si>
    <t>Time Horizon:</t>
  </si>
  <si>
    <t>5 Years (Monthly, Quarterly, Annual)</t>
  </si>
  <si>
    <t>Scenarios:</t>
  </si>
  <si>
    <t>Base Case, Upside Case, Downside Case</t>
  </si>
  <si>
    <t>Model Start Date:</t>
  </si>
  <si>
    <t>2024-01-01</t>
  </si>
  <si>
    <t>DISCLAIMER: This financial model contains forward-looking projections that are based on assumptions. Actual results may differ materially from those projected. This model is for illustrative purposes only and should not be relied upon as a guarantee of future performance.</t>
  </si>
  <si>
    <t>Distillery Financial Model</t>
  </si>
  <si>
    <t>Scenario Selection:</t>
  </si>
  <si>
    <t>Base Case</t>
  </si>
  <si>
    <t>Actuals Cutoff Date:</t>
  </si>
  <si>
    <t>Data Source Mode:</t>
  </si>
  <si>
    <t>Forecast Only</t>
  </si>
  <si>
    <t>Key Global Assumptions</t>
  </si>
  <si>
    <t>Tax Rate:</t>
  </si>
  <si>
    <t>Discount Rate:</t>
  </si>
  <si>
    <t>Unit Economics – Profit per Bottle by Channel</t>
  </si>
  <si>
    <t>Tasting Room</t>
  </si>
  <si>
    <t>Starting Price</t>
  </si>
  <si>
    <t>- COGS</t>
  </si>
  <si>
    <t>- Alloc OpEx</t>
  </si>
  <si>
    <t>Contribution</t>
  </si>
  <si>
    <t>Club</t>
  </si>
  <si>
    <t>Wholesale</t>
  </si>
  <si>
    <t>Summary (Weighted Avg)</t>
  </si>
  <si>
    <t>Weighted Avg Price</t>
  </si>
  <si>
    <t>Weighted Contribution</t>
  </si>
  <si>
    <t>Contribution Margin %</t>
  </si>
  <si>
    <t>The Brogue Distillery - Channel Strategy</t>
  </si>
  <si>
    <t>Volume Mix</t>
  </si>
  <si>
    <t>Channel</t>
  </si>
  <si>
    <t>Bottles</t>
  </si>
  <si>
    <t>Percent</t>
  </si>
  <si>
    <t>Revenue Mix</t>
  </si>
  <si>
    <t>Revenue</t>
  </si>
  <si>
    <t>Margin by Channel</t>
  </si>
  <si>
    <t>Margin</t>
  </si>
  <si>
    <t>Channel Data</t>
  </si>
  <si>
    <t>Price</t>
  </si>
  <si>
    <t>Total</t>
  </si>
  <si>
    <t>DTC channels are 32% of volume but deliver 62% of revenue and 84% of gross profit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</si>
  <si>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</si>
  <si>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</si>
  <si>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</si>
  <si>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</si>
  <si>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</si>
  <si>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</si>
  <si>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</si>
  <si>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</si>
  <si>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</si>
  <si>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</si>
  <si>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</si>
  <si>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</si>
  <si>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</si>
  <si>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</si>
  <si>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</si>
  <si>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</si>
  <si>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</si>
  <si>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</si>
  <si>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</si>
  <si>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</si>
  <si>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</si>
  <si>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</si>
  <si>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</si>
  <si>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</si>
  <si>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</si>
  <si>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</si>
  <si>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</si>
  <si>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</si>
  <si>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</si>
  <si>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</si>
  <si>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</si>
  <si>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</si>
  <si>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</si>
  <si>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</si>
  <si>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</si>
  <si>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</si>
  <si>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Q1 2027</t>
  </si>
  <si>
    <t>Q2 2027</t>
  </si>
  <si>
    <t>Q3 2027</t>
  </si>
  <si>
    <t>Q4 2027</t>
  </si>
  <si>
    <t>Q1 2028</t>
  </si>
  <si>
    <t>Q2 2028</t>
  </si>
  <si>
    <t>Q3 2028</t>
  </si>
  <si>
    <t>Q4 2028</t>
  </si>
  <si>
    <t>2029</t>
  </si>
  <si>
    <t>2030</t>
  </si>
  <si>
    <t>Category</t>
  </si>
  <si>
    <t>Parameter</t>
  </si>
  <si>
    <t>Upside Case</t>
  </si>
  <si>
    <t>Downside Case</t>
  </si>
  <si>
    <t>Active</t>
  </si>
  <si>
    <t>Units</t>
  </si>
  <si>
    <t>Revenue Assumptions</t>
  </si>
  <si>
    <t>Year 1 Bottles Sold</t>
  </si>
  <si>
    <t>bottles</t>
  </si>
  <si>
    <t>Annual Growth Rate</t>
  </si>
  <si>
    <t>Avg Price per Bottle</t>
  </si>
  <si>
    <t>$</t>
  </si>
  <si>
    <t>Wholesale % of Sales</t>
  </si>
  <si>
    <t>%</t>
  </si>
  <si>
    <t>Distributor Margin</t>
  </si>
  <si>
    <t>Excise Tax per Bottle</t>
  </si>
  <si>
    <t>COGS Assumptions</t>
  </si>
  <si>
    <t>COGS</t>
  </si>
  <si>
    <t>Grain per Bottle</t>
  </si>
  <si>
    <t>Other Materials</t>
  </si>
  <si>
    <t>Direct Labor</t>
  </si>
  <si>
    <t>Bottle &amp; Packaging</t>
  </si>
  <si>
    <t>Angels Share Annual</t>
  </si>
  <si>
    <t>OpEx Assumptions</t>
  </si>
  <si>
    <t>OpEx</t>
  </si>
  <si>
    <t>Base Salaries</t>
  </si>
  <si>
    <t>Marketing % Revenue</t>
  </si>
  <si>
    <t>Rent per Month</t>
  </si>
  <si>
    <t>Insurance Annual</t>
  </si>
  <si>
    <t>CapEx Assumptions</t>
  </si>
  <si>
    <t>CapEx</t>
  </si>
  <si>
    <t>Initial Equipment</t>
  </si>
  <si>
    <t>Expansion Y3</t>
  </si>
  <si>
    <t>Maintenance CapEx %</t>
  </si>
  <si>
    <t>WC Assumptions</t>
  </si>
  <si>
    <t>WC</t>
  </si>
  <si>
    <t>Revenue Days Sales</t>
  </si>
  <si>
    <t>days</t>
  </si>
  <si>
    <t>Inventory Days</t>
  </si>
  <si>
    <t>Payable Days</t>
  </si>
  <si>
    <t>Financing Assumptions</t>
  </si>
  <si>
    <t>Financing</t>
  </si>
  <si>
    <t>Initial Equity</t>
  </si>
  <si>
    <t>Term Loan</t>
  </si>
  <si>
    <t>Interest Rate</t>
  </si>
  <si>
    <t>Loan Term Years</t>
  </si>
  <si>
    <t>Connection Metadata</t>
  </si>
  <si>
    <t>Source Name</t>
  </si>
  <si>
    <t>Connection Type</t>
  </si>
  <si>
    <t>Refresh Frequency</t>
  </si>
  <si>
    <t>Last Refresh</t>
  </si>
  <si>
    <t>QuickBooks_Actuals</t>
  </si>
  <si>
    <t>CSV</t>
  </si>
  <si>
    <t>On Open</t>
  </si>
  <si>
    <t>Bank_Statements</t>
  </si>
  <si>
    <t>API</t>
  </si>
  <si>
    <t>Daily</t>
  </si>
  <si>
    <t>POS_System</t>
  </si>
  <si>
    <t>DB</t>
  </si>
  <si>
    <t>Manual</t>
  </si>
  <si>
    <t>Actuals – Raw Data (Power Query output area)</t>
  </si>
  <si>
    <t>Date</t>
  </si>
  <si>
    <t>Units Sold</t>
  </si>
  <si>
    <t>Cash Balance</t>
  </si>
  <si>
    <t>Variance Analysis (Actuals vs Forecast) – placeholders</t>
  </si>
  <si>
    <t>Metric</t>
  </si>
  <si>
    <t>Actuals</t>
  </si>
  <si>
    <t>Forecast</t>
  </si>
  <si>
    <t>Variance</t>
  </si>
  <si>
    <t>% Var</t>
  </si>
  <si>
    <t>Unit Sales</t>
  </si>
  <si>
    <t>Wholesale Units</t>
  </si>
  <si>
    <t>DTC Units</t>
  </si>
  <si>
    <t>Total Units</t>
  </si>
  <si>
    <t>Pricing</t>
  </si>
  <si>
    <t>Wholesale Price</t>
  </si>
  <si>
    <t>DTC Price</t>
  </si>
  <si>
    <t>Gross Revenue</t>
  </si>
  <si>
    <t>Wholesale Revenue</t>
  </si>
  <si>
    <t>DTC Revenue</t>
  </si>
  <si>
    <t>Total Gross Revenue</t>
  </si>
  <si>
    <t>Deductions</t>
  </si>
  <si>
    <t>Distributor Margin Cost</t>
  </si>
  <si>
    <t>Excise Taxes</t>
  </si>
  <si>
    <t>Net Revenue</t>
  </si>
  <si>
    <t>Direct Materials</t>
  </si>
  <si>
    <t>Grain</t>
  </si>
  <si>
    <t>Bottles &amp; Packaging</t>
  </si>
  <si>
    <t>Total Materials</t>
  </si>
  <si>
    <t>Production Labor</t>
  </si>
  <si>
    <t>Overhead</t>
  </si>
  <si>
    <t>Facility Costs</t>
  </si>
  <si>
    <t>Equipment Depreciation</t>
  </si>
  <si>
    <t>Total COGS</t>
  </si>
  <si>
    <t>Inventory Metrics</t>
  </si>
  <si>
    <t>Beginning Inventory Value</t>
  </si>
  <si>
    <t>Production Cost</t>
  </si>
  <si>
    <t>COGS Sold</t>
  </si>
  <si>
    <t>Ending Inventory Value</t>
  </si>
  <si>
    <t>Production Planning</t>
  </si>
  <si>
    <t>Sales Forecast (Units)</t>
  </si>
  <si>
    <t>Production Schedule (Units)</t>
  </si>
  <si>
    <t>Personnel</t>
  </si>
  <si>
    <t>Salaries &amp; Wages</t>
  </si>
  <si>
    <t>Benefits &amp; Taxes (20%)</t>
  </si>
  <si>
    <t>Total Personnel</t>
  </si>
  <si>
    <t>Sales &amp; Marketing</t>
  </si>
  <si>
    <t>Marketing</t>
  </si>
  <si>
    <t>Total S&amp;M</t>
  </si>
  <si>
    <t>General &amp; Administrative</t>
  </si>
  <si>
    <t>Rent</t>
  </si>
  <si>
    <t>Insurance</t>
  </si>
  <si>
    <t>Total G&amp;A</t>
  </si>
  <si>
    <t>Total OpEx</t>
  </si>
  <si>
    <t>Headcount Plan</t>
  </si>
  <si>
    <t>Department</t>
  </si>
  <si>
    <t>Role</t>
  </si>
  <si>
    <t>Year 1</t>
  </si>
  <si>
    <t>Year 2</t>
  </si>
  <si>
    <t>Year 3</t>
  </si>
  <si>
    <t>Year 4+</t>
  </si>
  <si>
    <t>Production</t>
  </si>
  <si>
    <t>Master Distiller</t>
  </si>
  <si>
    <t>Assistant Distiller</t>
  </si>
  <si>
    <t>Production Staff</t>
  </si>
  <si>
    <t>Sales Director</t>
  </si>
  <si>
    <t>Sales Representative</t>
  </si>
  <si>
    <t>Marketing Manager</t>
  </si>
  <si>
    <t>G&amp;A</t>
  </si>
  <si>
    <t>CEO</t>
  </si>
  <si>
    <t>Finance Manager</t>
  </si>
  <si>
    <t>Office Manager</t>
  </si>
  <si>
    <t>Total Headcount</t>
  </si>
  <si>
    <t>Beginning PP&amp;E</t>
  </si>
  <si>
    <t>Total CapEx</t>
  </si>
  <si>
    <t>Depreciation</t>
  </si>
  <si>
    <t>Ending PP&amp;E</t>
  </si>
  <si>
    <t>Beginning Debt</t>
  </si>
  <si>
    <t>Debt Issuance</t>
  </si>
  <si>
    <t>Principal Repayment</t>
  </si>
  <si>
    <t>Ending Debt</t>
  </si>
  <si>
    <t>Interest Expense</t>
  </si>
  <si>
    <t>Working-Capital Placeholder</t>
  </si>
  <si>
    <t>Income-Statement Placeholder</t>
  </si>
  <si>
    <t>Cash-Flow Placeholder</t>
  </si>
  <si>
    <t>Balance-Sheet Placeholder</t>
  </si>
  <si>
    <t>Cap-Table Placeholder</t>
  </si>
  <si>
    <t>Returns-Analysis Placeholder</t>
  </si>
  <si>
    <t>Sensitivity-Tables Placeholder</t>
  </si>
  <si>
    <t>Dashboard Placeholder</t>
  </si>
  <si>
    <t>Model-Checks Placeholder</t>
  </si>
  <si>
    <t>Cover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</si>
</sst>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$0.00"/>
    <numFmt numFmtId="166" formatCode="#,##0"/>
    <numFmt numFmtId="167" formatCode="$#,##0"/>
    <numFmt numFmtId="168" formatCode="mmm-yy"/>
  </numFmts>
  <fonts count="1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/>
    </xf>
    <xf numFmtId="164" fontId="5" fillId="5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right"/>
    </xf>
    <xf numFmtId="165" fontId="9" fillId="0" borderId="1" xfId="0" applyNumberFormat="1" applyFont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right"/>
    </xf>
    <xf numFmtId="0" fontId="12" fillId="0" borderId="1" xfId="0" applyFon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2" fillId="0" borderId="1" xfId="0" applyNumberFormat="1" applyFont="1" applyBorder="1" applyAlignment="1">
      <alignment horizontal="right"/>
    </xf>
    <xf numFmtId="167" fontId="3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Economics'!$B$6:$B$9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Economics'!$C$6:$C$9</c:f>
              <c:numCache>
                <c:formatCode>General</c:formatCode>
                <c:ptCount val="4"/>
                <c:pt idx="0">
                  <c:v>80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Economics'!$F$6:$F$9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Economics'!$G$6:$G$9</c:f>
              <c:numCache>
                <c:formatCode>General</c:formatCode>
                <c:ptCount val="4"/>
                <c:pt idx="0">
                  <c:v>90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Unit Economics</c:v>
          </c:tx>
          <c:invertIfNegative val="1"/>
          <c:dLbls>
            <c:numFmt formatCode="$0" sourceLinked="0"/>
            <c:showVal val="1"/>
          </c:dLbls>
          <c:cat>
            <c:strRef>
              <c:f>'Unit Economics'!$J$6:$J$9</c:f>
              <c:strCache>
                <c:ptCount val="4"/>
                <c:pt idx="0">
                  <c:v>Starting Price</c:v>
                </c:pt>
                <c:pt idx="1">
                  <c:v>- COGS</c:v>
                </c:pt>
                <c:pt idx="2">
                  <c:v>- Alloc OpEx</c:v>
                </c:pt>
                <c:pt idx="3">
                  <c:v>Contribution</c:v>
                </c:pt>
              </c:strCache>
            </c:strRef>
          </c:cat>
          <c:val>
            <c:numRef>
              <c:f>'Unit Economics'!$K$6:$K$9</c:f>
              <c:numCache>
                <c:formatCode>General</c:formatCode>
                <c:ptCount val="4"/>
                <c:pt idx="0">
                  <c:v>24</c:v>
                </c:pt>
                <c:pt idx="1">
                  <c:v>-6.16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Volume Mix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Volume Mix</c:v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txPr>
              <a:bodyPr/>
              <a:lstStyle/>
              <a:p>
                <a:pPr>
                  <a:defRPr sz="1200" b="1" baseline="0"/>
                </a:pPr>
                <a:endParaRPr lang="en-US"/>
              </a:p>
            </c:txPr>
            <c:dLblPos val="outEnd"/>
            <c:showPercent val="1"/>
          </c:dLbls>
          <c:cat>
            <c:strRef>
              <c:f>'Channel Strategy'!$B$6:$B$8</c:f>
              <c:strCache>
                <c:ptCount val="3"/>
                <c:pt idx="0">
                  <c:v>Tasting Room</c:v>
                </c:pt>
                <c:pt idx="1">
                  <c:v>Club</c:v>
                </c:pt>
                <c:pt idx="2">
                  <c:v>Wholesale</c:v>
                </c:pt>
              </c:strCache>
            </c:strRef>
          </c:cat>
          <c:val>
            <c:numRef>
              <c:f>'Channel Strategy'!$D$6:$D$8</c:f>
              <c:numCache>
                <c:formatCode>General</c:formatCode>
                <c:ptCount val="3"/>
                <c:pt idx="0">
                  <c:v>0.18</c:v>
                </c:pt>
                <c:pt idx="1">
                  <c:v>0.14</c:v>
                </c:pt>
                <c:pt idx="2">
                  <c:v>0.68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Revenue Mix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Revenue Mix</c:v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txPr>
              <a:bodyPr/>
              <a:lstStyle/>
              <a:p>
                <a:pPr>
                  <a:defRPr sz="1200" b="1" baseline="0"/>
                </a:pPr>
                <a:endParaRPr lang="en-US"/>
              </a:p>
            </c:txPr>
            <c:dLblPos val="outEnd"/>
            <c:showPercent val="1"/>
          </c:dLbls>
          <c:cat>
            <c:strRef>
              <c:f>'Channel Strategy'!$I$6:$I$8</c:f>
              <c:strCache>
                <c:ptCount val="3"/>
                <c:pt idx="0">
                  <c:v>Tasting Room</c:v>
                </c:pt>
                <c:pt idx="1">
                  <c:v>Club</c:v>
                </c:pt>
                <c:pt idx="2">
                  <c:v>Wholesale</c:v>
                </c:pt>
              </c:strCache>
            </c:strRef>
          </c:cat>
          <c:val>
            <c:numRef>
              <c:f>'Channel Strategy'!$K$6:$K$8</c:f>
              <c:numCache>
                <c:formatCode>General</c:formatCode>
                <c:ptCount val="3"/>
                <c:pt idx="0">
                  <c:v>0.332409972299169</c:v>
                </c:pt>
                <c:pt idx="1">
                  <c:v>0.2908587257617729</c:v>
                </c:pt>
                <c:pt idx="2">
                  <c:v>0.3767313019390582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 rtl="0"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Margin by Channel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Margin</c:v>
          </c:tx>
          <c:spPr>
            <a:solidFill/>
          </c:spPr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FFD966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Lbls>
            <c:numFmt formatCode="0%" sourceLinked="0"/>
            <c:txPr>
              <a:bodyPr/>
              <a:lstStyle/>
              <a:p>
                <a:pPr>
                  <a:defRPr sz="1200" b="1" baseline="0"/>
                </a:pPr>
                <a:endParaRPr lang="en-US"/>
              </a:p>
            </c:txPr>
            <c:showVal val="1"/>
          </c:dLbls>
          <c:cat>
            <c:strRef>
              <c:f>'Channel Strategy'!$B$22:$B$24</c:f>
              <c:strCache>
                <c:ptCount val="3"/>
                <c:pt idx="0">
                  <c:v>Tasting Room</c:v>
                </c:pt>
                <c:pt idx="1">
                  <c:v>Club</c:v>
                </c:pt>
                <c:pt idx="2">
                  <c:v>Wholesale</c:v>
                </c:pt>
              </c:strCache>
            </c:strRef>
          </c:cat>
          <c:val>
            <c:numRef>
              <c:f>'Channel Strategy'!$C$22:$C$24</c:f>
              <c:numCache>
                <c:formatCode>General</c:formatCode>
                <c:ptCount val="3"/>
                <c:pt idx="0">
                  <c:v>0.74</c:v>
                </c:pt>
                <c:pt idx="1">
                  <c:v>0.77</c:v>
                </c:pt>
                <c:pt idx="2">
                  <c:v>0.13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1"/>
          <c:min val="0"/>
        </c:scaling>
        <c:axPos val="l"/>
        <c:majorGridlines/>
        <c:numFmt formatCode="0%" sourceLinked="0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2</xdr:col>
      <xdr:colOff>1038225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6</xdr:col>
      <xdr:colOff>1038225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10</xdr:col>
      <xdr:colOff>1038225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4</xdr:col>
      <xdr:colOff>314325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11</xdr:col>
      <xdr:colOff>314325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314325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0"/>
  <sheetViews>
    <sheetView tabSelected="1" workbookViewId="0"/>
  </sheetViews>
  <sheetFormatPr defaultRowHeight="15"/>
  <cols>
    <col min="1" max="1" width="15.7109375" customWidth="1"/>
    <col min="2" max="4" width="25.7109375" customWidth="1"/>
    <col min="5" max="5" width="15.7109375" customWidth="1"/>
  </cols>
  <sheetData>
    <row r="2" spans="2:4">
      <c r="B2" s="1" t="s">
        <v>0</v>
      </c>
      <c r="C2" s="1"/>
      <c r="D2" s="1"/>
    </row>
    <row r="4" spans="2:4">
      <c r="B4" s="2" t="s">
        <v>1</v>
      </c>
      <c r="C4" s="2"/>
      <c r="D4" s="2"/>
    </row>
    <row r="5" spans="2:4">
      <c r="B5" s="3" t="s">
        <v>2</v>
      </c>
      <c r="C5" s="3"/>
      <c r="D5" s="3"/>
    </row>
    <row r="7" spans="2:4">
      <c r="B7" s="4" t="s">
        <v>3</v>
      </c>
      <c r="C7" s="4" t="s">
        <v>4</v>
      </c>
    </row>
    <row r="8" spans="2:4">
      <c r="B8" s="4" t="s">
        <v>5</v>
      </c>
      <c r="C8" s="4" t="s">
        <v>6</v>
      </c>
    </row>
    <row r="10" spans="2:4">
      <c r="B10" s="2" t="s">
        <v>7</v>
      </c>
      <c r="C10" s="2"/>
      <c r="D10" s="2"/>
    </row>
    <row r="11" spans="2:4">
      <c r="B11" s="4" t="s">
        <v>8</v>
      </c>
      <c r="C11" s="4" t="s">
        <v>9</v>
      </c>
    </row>
    <row r="12" spans="2:4">
      <c r="B12" s="4" t="s">
        <v>10</v>
      </c>
      <c r="C12" s="4" t="s">
        <v>11</v>
      </c>
    </row>
    <row r="13" spans="2:4">
      <c r="B13" s="4" t="s">
        <v>12</v>
      </c>
      <c r="C13" s="4" t="s">
        <v>13</v>
      </c>
    </row>
    <row r="15" spans="2:4">
      <c r="B15" s="5" t="s">
        <v>14</v>
      </c>
      <c r="C15" s="5"/>
      <c r="D15" s="5"/>
    </row>
    <row r="16" spans="2:4">
      <c r="B16" s="5"/>
      <c r="C16" s="5"/>
      <c r="D16" s="5"/>
    </row>
    <row r="17" spans="2:4">
      <c r="B17" s="5"/>
      <c r="C17" s="5"/>
      <c r="D17" s="5"/>
    </row>
    <row r="18" spans="2:4">
      <c r="B18" s="5"/>
      <c r="C18" s="5"/>
      <c r="D18" s="5"/>
    </row>
    <row r="19" spans="2:4">
      <c r="B19" s="5"/>
      <c r="C19" s="5"/>
      <c r="D19" s="5"/>
    </row>
    <row r="20" spans="2:4">
      <c r="B20" s="5"/>
      <c r="C20" s="5"/>
      <c r="D20" s="5"/>
    </row>
  </sheetData>
  <mergeCells count="5">
    <mergeCell ref="B2:D2"/>
    <mergeCell ref="B4:D4"/>
    <mergeCell ref="B5:D5"/>
    <mergeCell ref="B10:D10"/>
    <mergeCell ref="B15:D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4" spans="1:61">
      <c r="A4" s="4" t="s">
        <v>228</v>
      </c>
      <c r="B4" s="28">
        <v>0</v>
      </c>
      <c r="C4" s="28">
        <f>B11</f>
        <v>0</v>
      </c>
      <c r="D4" s="28">
        <f>C11</f>
        <v>0</v>
      </c>
      <c r="E4" s="28">
        <f>D11</f>
        <v>0</v>
      </c>
      <c r="F4" s="28">
        <f>E11</f>
        <v>0</v>
      </c>
      <c r="G4" s="28">
        <f>F11</f>
        <v>0</v>
      </c>
      <c r="H4" s="28">
        <f>G11</f>
        <v>0</v>
      </c>
      <c r="I4" s="28">
        <f>H11</f>
        <v>0</v>
      </c>
      <c r="J4" s="28">
        <f>I11</f>
        <v>0</v>
      </c>
      <c r="K4" s="28">
        <f>J11</f>
        <v>0</v>
      </c>
      <c r="L4" s="28">
        <f>K11</f>
        <v>0</v>
      </c>
      <c r="M4" s="28">
        <f>L11</f>
        <v>0</v>
      </c>
      <c r="N4" s="28">
        <f>M11</f>
        <v>0</v>
      </c>
      <c r="O4" s="28">
        <f>N11</f>
        <v>0</v>
      </c>
      <c r="P4" s="28">
        <f>O11</f>
        <v>0</v>
      </c>
      <c r="Q4" s="28">
        <f>P11</f>
        <v>0</v>
      </c>
      <c r="R4" s="28">
        <f>Q11</f>
        <v>0</v>
      </c>
      <c r="S4" s="28">
        <f>R11</f>
        <v>0</v>
      </c>
      <c r="T4" s="28">
        <f>S11</f>
        <v>0</v>
      </c>
      <c r="U4" s="28">
        <f>T11</f>
        <v>0</v>
      </c>
      <c r="V4" s="28">
        <f>U11</f>
        <v>0</v>
      </c>
      <c r="W4" s="28">
        <f>V11</f>
        <v>0</v>
      </c>
      <c r="X4" s="28">
        <f>W11</f>
        <v>0</v>
      </c>
      <c r="Y4" s="28">
        <f>X11</f>
        <v>0</v>
      </c>
      <c r="Z4" s="28">
        <f>Y11</f>
        <v>0</v>
      </c>
      <c r="AA4" s="28">
        <f>Z11</f>
        <v>0</v>
      </c>
      <c r="AB4" s="28">
        <f>AA11</f>
        <v>0</v>
      </c>
      <c r="AC4" s="28">
        <f>AB11</f>
        <v>0</v>
      </c>
      <c r="AD4" s="28">
        <f>AC11</f>
        <v>0</v>
      </c>
      <c r="AE4" s="28">
        <f>AD11</f>
        <v>0</v>
      </c>
      <c r="AF4" s="28">
        <f>AE11</f>
        <v>0</v>
      </c>
      <c r="AG4" s="28">
        <f>AF11</f>
        <v>0</v>
      </c>
      <c r="AH4" s="28">
        <f>AG11</f>
        <v>0</v>
      </c>
      <c r="AI4" s="28">
        <f>AH11</f>
        <v>0</v>
      </c>
      <c r="AJ4" s="28">
        <f>AI11</f>
        <v>0</v>
      </c>
      <c r="AK4" s="28">
        <f>AJ11</f>
        <v>0</v>
      </c>
      <c r="AL4" s="28">
        <f>AK11</f>
        <v>0</v>
      </c>
      <c r="AM4" s="28">
        <f>AL11</f>
        <v>0</v>
      </c>
      <c r="AN4" s="28">
        <f>AM11</f>
        <v>0</v>
      </c>
      <c r="AO4" s="28">
        <f>AN11</f>
        <v>0</v>
      </c>
      <c r="AP4" s="28">
        <f>AO11</f>
        <v>0</v>
      </c>
      <c r="AQ4" s="28">
        <f>AP11</f>
        <v>0</v>
      </c>
      <c r="AR4" s="28">
        <f>AQ11</f>
        <v>0</v>
      </c>
      <c r="AS4" s="28">
        <f>AR11</f>
        <v>0</v>
      </c>
      <c r="AT4" s="28">
        <f>AS11</f>
        <v>0</v>
      </c>
      <c r="AU4" s="28">
        <f>AT11</f>
        <v>0</v>
      </c>
      <c r="AV4" s="28">
        <f>AU11</f>
        <v>0</v>
      </c>
      <c r="AW4" s="28">
        <f>AV11</f>
        <v>0</v>
      </c>
      <c r="AX4" s="28">
        <f>AW11</f>
        <v>0</v>
      </c>
      <c r="AY4" s="28">
        <f>AX11</f>
        <v>0</v>
      </c>
      <c r="AZ4" s="28">
        <f>AY11</f>
        <v>0</v>
      </c>
      <c r="BA4" s="28">
        <f>AZ11</f>
        <v>0</v>
      </c>
      <c r="BB4" s="28">
        <f>BA11</f>
        <v>0</v>
      </c>
      <c r="BC4" s="28">
        <f>BB11</f>
        <v>0</v>
      </c>
      <c r="BD4" s="28">
        <f>BC11</f>
        <v>0</v>
      </c>
      <c r="BE4" s="28">
        <f>BD11</f>
        <v>0</v>
      </c>
      <c r="BF4" s="28">
        <f>BE11</f>
        <v>0</v>
      </c>
      <c r="BG4" s="28">
        <f>BF11</f>
        <v>0</v>
      </c>
      <c r="BH4" s="28">
        <f>BG11</f>
        <v>0</v>
      </c>
      <c r="BI4" s="28">
        <f>BH11</f>
        <v>0</v>
      </c>
    </row>
    <row r="6" spans="1:61">
      <c r="A6" s="3" t="s">
        <v>125</v>
      </c>
    </row>
    <row r="7" spans="1:61">
      <c r="A7" s="4" t="s">
        <v>126</v>
      </c>
      <c r="B7" s="28">
        <f>Initial_Equipment</f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  <c r="BE7" s="28">
        <v>0</v>
      </c>
      <c r="BF7" s="28">
        <v>0</v>
      </c>
      <c r="BG7" s="28">
        <v>0</v>
      </c>
      <c r="BH7" s="28">
        <v>0</v>
      </c>
      <c r="BI7" s="28">
        <v>0</v>
      </c>
    </row>
    <row r="8" spans="1:61">
      <c r="A8" s="4" t="s">
        <v>127</v>
      </c>
      <c r="B8" s="28">
        <f>IF(COLUMN()=2+24, Y3_Expansion, 0)</f>
        <v>0</v>
      </c>
      <c r="C8" s="28">
        <f>IF(COLUMN()=2+24, Y3_Expansion, 0)</f>
        <v>0</v>
      </c>
      <c r="D8" s="28">
        <f>IF(COLUMN()=2+24, Y3_Expansion, 0)</f>
        <v>0</v>
      </c>
      <c r="E8" s="28">
        <f>IF(COLUMN()=2+24, Y3_Expansion, 0)</f>
        <v>0</v>
      </c>
      <c r="F8" s="28">
        <f>IF(COLUMN()=2+24, Y3_Expansion, 0)</f>
        <v>0</v>
      </c>
      <c r="G8" s="28">
        <f>IF(COLUMN()=2+24, Y3_Expansion, 0)</f>
        <v>0</v>
      </c>
      <c r="H8" s="28">
        <f>IF(COLUMN()=2+24, Y3_Expansion, 0)</f>
        <v>0</v>
      </c>
      <c r="I8" s="28">
        <f>IF(COLUMN()=2+24, Y3_Expansion, 0)</f>
        <v>0</v>
      </c>
      <c r="J8" s="28">
        <f>IF(COLUMN()=2+24, Y3_Expansion, 0)</f>
        <v>0</v>
      </c>
      <c r="K8" s="28">
        <f>IF(COLUMN()=2+24, Y3_Expansion, 0)</f>
        <v>0</v>
      </c>
      <c r="L8" s="28">
        <f>IF(COLUMN()=2+24, Y3_Expansion, 0)</f>
        <v>0</v>
      </c>
      <c r="M8" s="28">
        <f>IF(COLUMN()=2+24, Y3_Expansion, 0)</f>
        <v>0</v>
      </c>
      <c r="N8" s="28">
        <f>IF(COLUMN()=2+24, Y3_Expansion, 0)</f>
        <v>0</v>
      </c>
      <c r="O8" s="28">
        <f>IF(COLUMN()=2+24, Y3_Expansion, 0)</f>
        <v>0</v>
      </c>
      <c r="P8" s="28">
        <f>IF(COLUMN()=2+24, Y3_Expansion, 0)</f>
        <v>0</v>
      </c>
      <c r="Q8" s="28">
        <f>IF(COLUMN()=2+24, Y3_Expansion, 0)</f>
        <v>0</v>
      </c>
      <c r="R8" s="28">
        <f>IF(COLUMN()=2+24, Y3_Expansion, 0)</f>
        <v>0</v>
      </c>
      <c r="S8" s="28">
        <f>IF(COLUMN()=2+24, Y3_Expansion, 0)</f>
        <v>0</v>
      </c>
      <c r="T8" s="28">
        <f>IF(COLUMN()=2+24, Y3_Expansion, 0)</f>
        <v>0</v>
      </c>
      <c r="U8" s="28">
        <f>IF(COLUMN()=2+24, Y3_Expansion, 0)</f>
        <v>0</v>
      </c>
      <c r="V8" s="28">
        <f>IF(COLUMN()=2+24, Y3_Expansion, 0)</f>
        <v>0</v>
      </c>
      <c r="W8" s="28">
        <f>IF(COLUMN()=2+24, Y3_Expansion, 0)</f>
        <v>0</v>
      </c>
      <c r="X8" s="28">
        <f>IF(COLUMN()=2+24, Y3_Expansion, 0)</f>
        <v>0</v>
      </c>
      <c r="Y8" s="28">
        <f>IF(COLUMN()=2+24, Y3_Expansion, 0)</f>
        <v>0</v>
      </c>
      <c r="Z8" s="28">
        <f>IF(COLUMN()=2+24, Y3_Expansion, 0)</f>
        <v>0</v>
      </c>
      <c r="AA8" s="28">
        <f>IF(COLUMN()=2+24, Y3_Expansion, 0)</f>
        <v>0</v>
      </c>
      <c r="AB8" s="28">
        <f>IF(COLUMN()=2+24, Y3_Expansion, 0)</f>
        <v>0</v>
      </c>
      <c r="AC8" s="28">
        <f>IF(COLUMN()=2+24, Y3_Expansion, 0)</f>
        <v>0</v>
      </c>
      <c r="AD8" s="28">
        <f>IF(COLUMN()=2+24, Y3_Expansion, 0)</f>
        <v>0</v>
      </c>
      <c r="AE8" s="28">
        <f>IF(COLUMN()=2+24, Y3_Expansion, 0)</f>
        <v>0</v>
      </c>
      <c r="AF8" s="28">
        <f>IF(COLUMN()=2+24, Y3_Expansion, 0)</f>
        <v>0</v>
      </c>
      <c r="AG8" s="28">
        <f>IF(COLUMN()=2+24, Y3_Expansion, 0)</f>
        <v>0</v>
      </c>
      <c r="AH8" s="28">
        <f>IF(COLUMN()=2+24, Y3_Expansion, 0)</f>
        <v>0</v>
      </c>
      <c r="AI8" s="28">
        <f>IF(COLUMN()=2+24, Y3_Expansion, 0)</f>
        <v>0</v>
      </c>
      <c r="AJ8" s="28">
        <f>IF(COLUMN()=2+24, Y3_Expansion, 0)</f>
        <v>0</v>
      </c>
      <c r="AK8" s="28">
        <f>IF(COLUMN()=2+24, Y3_Expansion, 0)</f>
        <v>0</v>
      </c>
      <c r="AL8" s="28">
        <f>IF(COLUMN()=2+24, Y3_Expansion, 0)</f>
        <v>0</v>
      </c>
      <c r="AM8" s="28">
        <f>IF(COLUMN()=2+24, Y3_Expansion, 0)</f>
        <v>0</v>
      </c>
      <c r="AN8" s="28">
        <f>IF(COLUMN()=2+24, Y3_Expansion, 0)</f>
        <v>0</v>
      </c>
      <c r="AO8" s="28">
        <f>IF(COLUMN()=2+24, Y3_Expansion, 0)</f>
        <v>0</v>
      </c>
      <c r="AP8" s="28">
        <f>IF(COLUMN()=2+24, Y3_Expansion, 0)</f>
        <v>0</v>
      </c>
      <c r="AQ8" s="28">
        <f>IF(COLUMN()=2+24, Y3_Expansion, 0)</f>
        <v>0</v>
      </c>
      <c r="AR8" s="28">
        <f>IF(COLUMN()=2+24, Y3_Expansion, 0)</f>
        <v>0</v>
      </c>
      <c r="AS8" s="28">
        <f>IF(COLUMN()=2+24, Y3_Expansion, 0)</f>
        <v>0</v>
      </c>
      <c r="AT8" s="28">
        <f>IF(COLUMN()=2+24, Y3_Expansion, 0)</f>
        <v>0</v>
      </c>
      <c r="AU8" s="28">
        <f>IF(COLUMN()=2+24, Y3_Expansion, 0)</f>
        <v>0</v>
      </c>
      <c r="AV8" s="28">
        <f>IF(COLUMN()=2+24, Y3_Expansion, 0)</f>
        <v>0</v>
      </c>
      <c r="AW8" s="28">
        <f>IF(COLUMN()=2+24, Y3_Expansion, 0)</f>
        <v>0</v>
      </c>
      <c r="AX8" s="28">
        <f>IF(COLUMN()=2+24, Y3_Expansion, 0)</f>
        <v>0</v>
      </c>
      <c r="AY8" s="28">
        <f>IF(COLUMN()=2+24, Y3_Expansion, 0)</f>
        <v>0</v>
      </c>
      <c r="AZ8" s="28">
        <f>IF(COLUMN()=2+24, Y3_Expansion, 0)</f>
        <v>0</v>
      </c>
      <c r="BA8" s="28">
        <f>IF(COLUMN()=2+24, Y3_Expansion, 0)</f>
        <v>0</v>
      </c>
      <c r="BB8" s="28">
        <f>IF(COLUMN()=2+24, Y3_Expansion, 0)</f>
        <v>0</v>
      </c>
      <c r="BC8" s="28">
        <f>IF(COLUMN()=2+24, Y3_Expansion, 0)</f>
        <v>0</v>
      </c>
      <c r="BD8" s="28">
        <f>IF(COLUMN()=2+24, Y3_Expansion, 0)</f>
        <v>0</v>
      </c>
      <c r="BE8" s="28">
        <f>IF(COLUMN()=2+24, Y3_Expansion, 0)</f>
        <v>0</v>
      </c>
      <c r="BF8" s="28">
        <f>IF(COLUMN()=2+24, Y3_Expansion, 0)</f>
        <v>0</v>
      </c>
      <c r="BG8" s="28">
        <f>IF(COLUMN()=2+24, Y3_Expansion, 0)</f>
        <v>0</v>
      </c>
      <c r="BH8" s="28">
        <f>IF(COLUMN()=2+24, Y3_Expansion, 0)</f>
        <v>0</v>
      </c>
      <c r="BI8" s="28">
        <f>IF(COLUMN()=2+24, Y3_Expansion, 0)</f>
        <v>0</v>
      </c>
    </row>
    <row r="9" spans="1:61">
      <c r="A9" s="31" t="s">
        <v>229</v>
      </c>
      <c r="B9" s="28">
        <f>B7+B8</f>
        <v>0</v>
      </c>
      <c r="C9" s="28">
        <f>C7+C8</f>
        <v>0</v>
      </c>
      <c r="D9" s="28">
        <f>D7+D8</f>
        <v>0</v>
      </c>
      <c r="E9" s="28">
        <f>E7+E8</f>
        <v>0</v>
      </c>
      <c r="F9" s="28">
        <f>F7+F8</f>
        <v>0</v>
      </c>
      <c r="G9" s="28">
        <f>G7+G8</f>
        <v>0</v>
      </c>
      <c r="H9" s="28">
        <f>H7+H8</f>
        <v>0</v>
      </c>
      <c r="I9" s="28">
        <f>I7+I8</f>
        <v>0</v>
      </c>
      <c r="J9" s="28">
        <f>J7+J8</f>
        <v>0</v>
      </c>
      <c r="K9" s="28">
        <f>K7+K8</f>
        <v>0</v>
      </c>
      <c r="L9" s="28">
        <f>L7+L8</f>
        <v>0</v>
      </c>
      <c r="M9" s="28">
        <f>M7+M8</f>
        <v>0</v>
      </c>
      <c r="N9" s="28">
        <f>N7+N8</f>
        <v>0</v>
      </c>
      <c r="O9" s="28">
        <f>O7+O8</f>
        <v>0</v>
      </c>
      <c r="P9" s="28">
        <f>P7+P8</f>
        <v>0</v>
      </c>
      <c r="Q9" s="28">
        <f>Q7+Q8</f>
        <v>0</v>
      </c>
      <c r="R9" s="28">
        <f>R7+R8</f>
        <v>0</v>
      </c>
      <c r="S9" s="28">
        <f>S7+S8</f>
        <v>0</v>
      </c>
      <c r="T9" s="28">
        <f>T7+T8</f>
        <v>0</v>
      </c>
      <c r="U9" s="28">
        <f>U7+U8</f>
        <v>0</v>
      </c>
      <c r="V9" s="28">
        <f>V7+V8</f>
        <v>0</v>
      </c>
      <c r="W9" s="28">
        <f>W7+W8</f>
        <v>0</v>
      </c>
      <c r="X9" s="28">
        <f>X7+X8</f>
        <v>0</v>
      </c>
      <c r="Y9" s="28">
        <f>Y7+Y8</f>
        <v>0</v>
      </c>
      <c r="Z9" s="28">
        <f>Z7+Z8</f>
        <v>0</v>
      </c>
      <c r="AA9" s="28">
        <f>AA7+AA8</f>
        <v>0</v>
      </c>
      <c r="AB9" s="28">
        <f>AB7+AB8</f>
        <v>0</v>
      </c>
      <c r="AC9" s="28">
        <f>AC7+AC8</f>
        <v>0</v>
      </c>
      <c r="AD9" s="28">
        <f>AD7+AD8</f>
        <v>0</v>
      </c>
      <c r="AE9" s="28">
        <f>AE7+AE8</f>
        <v>0</v>
      </c>
      <c r="AF9" s="28">
        <f>AF7+AF8</f>
        <v>0</v>
      </c>
      <c r="AG9" s="28">
        <f>AG7+AG8</f>
        <v>0</v>
      </c>
      <c r="AH9" s="28">
        <f>AH7+AH8</f>
        <v>0</v>
      </c>
      <c r="AI9" s="28">
        <f>AI7+AI8</f>
        <v>0</v>
      </c>
      <c r="AJ9" s="28">
        <f>AJ7+AJ8</f>
        <v>0</v>
      </c>
      <c r="AK9" s="28">
        <f>AK7+AK8</f>
        <v>0</v>
      </c>
      <c r="AL9" s="28">
        <f>AL7+AL8</f>
        <v>0</v>
      </c>
      <c r="AM9" s="28">
        <f>AM7+AM8</f>
        <v>0</v>
      </c>
      <c r="AN9" s="28">
        <f>AN7+AN8</f>
        <v>0</v>
      </c>
      <c r="AO9" s="28">
        <f>AO7+AO8</f>
        <v>0</v>
      </c>
      <c r="AP9" s="28">
        <f>AP7+AP8</f>
        <v>0</v>
      </c>
      <c r="AQ9" s="28">
        <f>AQ7+AQ8</f>
        <v>0</v>
      </c>
      <c r="AR9" s="28">
        <f>AR7+AR8</f>
        <v>0</v>
      </c>
      <c r="AS9" s="28">
        <f>AS7+AS8</f>
        <v>0</v>
      </c>
      <c r="AT9" s="28">
        <f>AT7+AT8</f>
        <v>0</v>
      </c>
      <c r="AU9" s="28">
        <f>AU7+AU8</f>
        <v>0</v>
      </c>
      <c r="AV9" s="28">
        <f>AV7+AV8</f>
        <v>0</v>
      </c>
      <c r="AW9" s="28">
        <f>AW7+AW8</f>
        <v>0</v>
      </c>
      <c r="AX9" s="28">
        <f>AX7+AX8</f>
        <v>0</v>
      </c>
      <c r="AY9" s="28">
        <f>AY7+AY8</f>
        <v>0</v>
      </c>
      <c r="AZ9" s="28">
        <f>AZ7+AZ8</f>
        <v>0</v>
      </c>
      <c r="BA9" s="28">
        <f>BA7+BA8</f>
        <v>0</v>
      </c>
      <c r="BB9" s="28">
        <f>BB7+BB8</f>
        <v>0</v>
      </c>
      <c r="BC9" s="28">
        <f>BC7+BC8</f>
        <v>0</v>
      </c>
      <c r="BD9" s="28">
        <f>BD7+BD8</f>
        <v>0</v>
      </c>
      <c r="BE9" s="28">
        <f>BE7+BE8</f>
        <v>0</v>
      </c>
      <c r="BF9" s="28">
        <f>BF7+BF8</f>
        <v>0</v>
      </c>
      <c r="BG9" s="28">
        <f>BG7+BG8</f>
        <v>0</v>
      </c>
      <c r="BH9" s="28">
        <f>BH7+BH8</f>
        <v>0</v>
      </c>
      <c r="BI9" s="28">
        <f>BI7+BI8</f>
        <v>0</v>
      </c>
    </row>
    <row r="10" spans="1:61">
      <c r="A10" s="4" t="s">
        <v>230</v>
      </c>
      <c r="B10" s="28">
        <f>-B4/120</f>
        <v>0</v>
      </c>
      <c r="C10" s="28">
        <f>-C4/120</f>
        <v>0</v>
      </c>
      <c r="D10" s="28">
        <f>-D4/120</f>
        <v>0</v>
      </c>
      <c r="E10" s="28">
        <f>-E4/120</f>
        <v>0</v>
      </c>
      <c r="F10" s="28">
        <f>-F4/120</f>
        <v>0</v>
      </c>
      <c r="G10" s="28">
        <f>-G4/120</f>
        <v>0</v>
      </c>
      <c r="H10" s="28">
        <f>-H4/120</f>
        <v>0</v>
      </c>
      <c r="I10" s="28">
        <f>-I4/120</f>
        <v>0</v>
      </c>
      <c r="J10" s="28">
        <f>-J4/120</f>
        <v>0</v>
      </c>
      <c r="K10" s="28">
        <f>-K4/120</f>
        <v>0</v>
      </c>
      <c r="L10" s="28">
        <f>-L4/120</f>
        <v>0</v>
      </c>
      <c r="M10" s="28">
        <f>-M4/120</f>
        <v>0</v>
      </c>
      <c r="N10" s="28">
        <f>-N4/120</f>
        <v>0</v>
      </c>
      <c r="O10" s="28">
        <f>-O4/120</f>
        <v>0</v>
      </c>
      <c r="P10" s="28">
        <f>-P4/120</f>
        <v>0</v>
      </c>
      <c r="Q10" s="28">
        <f>-Q4/120</f>
        <v>0</v>
      </c>
      <c r="R10" s="28">
        <f>-R4/120</f>
        <v>0</v>
      </c>
      <c r="S10" s="28">
        <f>-S4/120</f>
        <v>0</v>
      </c>
      <c r="T10" s="28">
        <f>-T4/120</f>
        <v>0</v>
      </c>
      <c r="U10" s="28">
        <f>-U4/120</f>
        <v>0</v>
      </c>
      <c r="V10" s="28">
        <f>-V4/120</f>
        <v>0</v>
      </c>
      <c r="W10" s="28">
        <f>-W4/120</f>
        <v>0</v>
      </c>
      <c r="X10" s="28">
        <f>-X4/120</f>
        <v>0</v>
      </c>
      <c r="Y10" s="28">
        <f>-Y4/120</f>
        <v>0</v>
      </c>
      <c r="Z10" s="28">
        <f>-Z4/120</f>
        <v>0</v>
      </c>
      <c r="AA10" s="28">
        <f>-AA4/120</f>
        <v>0</v>
      </c>
      <c r="AB10" s="28">
        <f>-AB4/120</f>
        <v>0</v>
      </c>
      <c r="AC10" s="28">
        <f>-AC4/120</f>
        <v>0</v>
      </c>
      <c r="AD10" s="28">
        <f>-AD4/120</f>
        <v>0</v>
      </c>
      <c r="AE10" s="28">
        <f>-AE4/120</f>
        <v>0</v>
      </c>
      <c r="AF10" s="28">
        <f>-AF4/120</f>
        <v>0</v>
      </c>
      <c r="AG10" s="28">
        <f>-AG4/120</f>
        <v>0</v>
      </c>
      <c r="AH10" s="28">
        <f>-AH4/120</f>
        <v>0</v>
      </c>
      <c r="AI10" s="28">
        <f>-AI4/120</f>
        <v>0</v>
      </c>
      <c r="AJ10" s="28">
        <f>-AJ4/120</f>
        <v>0</v>
      </c>
      <c r="AK10" s="28">
        <f>-AK4/120</f>
        <v>0</v>
      </c>
      <c r="AL10" s="28">
        <f>-AL4/120</f>
        <v>0</v>
      </c>
      <c r="AM10" s="28">
        <f>-AM4/120</f>
        <v>0</v>
      </c>
      <c r="AN10" s="28">
        <f>-AN4/120</f>
        <v>0</v>
      </c>
      <c r="AO10" s="28">
        <f>-AO4/120</f>
        <v>0</v>
      </c>
      <c r="AP10" s="28">
        <f>-AP4/120</f>
        <v>0</v>
      </c>
      <c r="AQ10" s="28">
        <f>-AQ4/120</f>
        <v>0</v>
      </c>
      <c r="AR10" s="28">
        <f>-AR4/120</f>
        <v>0</v>
      </c>
      <c r="AS10" s="28">
        <f>-AS4/120</f>
        <v>0</v>
      </c>
      <c r="AT10" s="28">
        <f>-AT4/120</f>
        <v>0</v>
      </c>
      <c r="AU10" s="28">
        <f>-AU4/120</f>
        <v>0</v>
      </c>
      <c r="AV10" s="28">
        <f>-AV4/120</f>
        <v>0</v>
      </c>
      <c r="AW10" s="28">
        <f>-AW4/120</f>
        <v>0</v>
      </c>
      <c r="AX10" s="28">
        <f>-AX4/120</f>
        <v>0</v>
      </c>
      <c r="AY10" s="28">
        <f>-AY4/120</f>
        <v>0</v>
      </c>
      <c r="AZ10" s="28">
        <f>-AZ4/120</f>
        <v>0</v>
      </c>
      <c r="BA10" s="28">
        <f>-BA4/120</f>
        <v>0</v>
      </c>
      <c r="BB10" s="28">
        <f>-BB4/120</f>
        <v>0</v>
      </c>
      <c r="BC10" s="28">
        <f>-BC4/120</f>
        <v>0</v>
      </c>
      <c r="BD10" s="28">
        <f>-BD4/120</f>
        <v>0</v>
      </c>
      <c r="BE10" s="28">
        <f>-BE4/120</f>
        <v>0</v>
      </c>
      <c r="BF10" s="28">
        <f>-BF4/120</f>
        <v>0</v>
      </c>
      <c r="BG10" s="28">
        <f>-BG4/120</f>
        <v>0</v>
      </c>
      <c r="BH10" s="28">
        <f>-BH4/120</f>
        <v>0</v>
      </c>
      <c r="BI10" s="28">
        <f>-BI4/120</f>
        <v>0</v>
      </c>
    </row>
    <row r="11" spans="1:61">
      <c r="A11" s="31" t="s">
        <v>231</v>
      </c>
      <c r="B11" s="28">
        <f>B4+B9+B10</f>
        <v>0</v>
      </c>
      <c r="C11" s="28">
        <f>C4+C9+C10</f>
        <v>0</v>
      </c>
      <c r="D11" s="28">
        <f>D4+D9+D10</f>
        <v>0</v>
      </c>
      <c r="E11" s="28">
        <f>E4+E9+E10</f>
        <v>0</v>
      </c>
      <c r="F11" s="28">
        <f>F4+F9+F10</f>
        <v>0</v>
      </c>
      <c r="G11" s="28">
        <f>G4+G9+G10</f>
        <v>0</v>
      </c>
      <c r="H11" s="28">
        <f>H4+H9+H10</f>
        <v>0</v>
      </c>
      <c r="I11" s="28">
        <f>I4+I9+I10</f>
        <v>0</v>
      </c>
      <c r="J11" s="28">
        <f>J4+J9+J10</f>
        <v>0</v>
      </c>
      <c r="K11" s="28">
        <f>K4+K9+K10</f>
        <v>0</v>
      </c>
      <c r="L11" s="28">
        <f>L4+L9+L10</f>
        <v>0</v>
      </c>
      <c r="M11" s="28">
        <f>M4+M9+M10</f>
        <v>0</v>
      </c>
      <c r="N11" s="28">
        <f>N4+N9+N10</f>
        <v>0</v>
      </c>
      <c r="O11" s="28">
        <f>O4+O9+O10</f>
        <v>0</v>
      </c>
      <c r="P11" s="28">
        <f>P4+P9+P10</f>
        <v>0</v>
      </c>
      <c r="Q11" s="28">
        <f>Q4+Q9+Q10</f>
        <v>0</v>
      </c>
      <c r="R11" s="28">
        <f>R4+R9+R10</f>
        <v>0</v>
      </c>
      <c r="S11" s="28">
        <f>S4+S9+S10</f>
        <v>0</v>
      </c>
      <c r="T11" s="28">
        <f>T4+T9+T10</f>
        <v>0</v>
      </c>
      <c r="U11" s="28">
        <f>U4+U9+U10</f>
        <v>0</v>
      </c>
      <c r="V11" s="28">
        <f>V4+V9+V10</f>
        <v>0</v>
      </c>
      <c r="W11" s="28">
        <f>W4+W9+W10</f>
        <v>0</v>
      </c>
      <c r="X11" s="28">
        <f>X4+X9+X10</f>
        <v>0</v>
      </c>
      <c r="Y11" s="28">
        <f>Y4+Y9+Y10</f>
        <v>0</v>
      </c>
      <c r="Z11" s="28">
        <f>Z4+Z9+Z10</f>
        <v>0</v>
      </c>
      <c r="AA11" s="28">
        <f>AA4+AA9+AA10</f>
        <v>0</v>
      </c>
      <c r="AB11" s="28">
        <f>AB4+AB9+AB10</f>
        <v>0</v>
      </c>
      <c r="AC11" s="28">
        <f>AC4+AC9+AC10</f>
        <v>0</v>
      </c>
      <c r="AD11" s="28">
        <f>AD4+AD9+AD10</f>
        <v>0</v>
      </c>
      <c r="AE11" s="28">
        <f>AE4+AE9+AE10</f>
        <v>0</v>
      </c>
      <c r="AF11" s="28">
        <f>AF4+AF9+AF10</f>
        <v>0</v>
      </c>
      <c r="AG11" s="28">
        <f>AG4+AG9+AG10</f>
        <v>0</v>
      </c>
      <c r="AH11" s="28">
        <f>AH4+AH9+AH10</f>
        <v>0</v>
      </c>
      <c r="AI11" s="28">
        <f>AI4+AI9+AI10</f>
        <v>0</v>
      </c>
      <c r="AJ11" s="28">
        <f>AJ4+AJ9+AJ10</f>
        <v>0</v>
      </c>
      <c r="AK11" s="28">
        <f>AK4+AK9+AK10</f>
        <v>0</v>
      </c>
      <c r="AL11" s="28">
        <f>AL4+AL9+AL10</f>
        <v>0</v>
      </c>
      <c r="AM11" s="28">
        <f>AM4+AM9+AM10</f>
        <v>0</v>
      </c>
      <c r="AN11" s="28">
        <f>AN4+AN9+AN10</f>
        <v>0</v>
      </c>
      <c r="AO11" s="28">
        <f>AO4+AO9+AO10</f>
        <v>0</v>
      </c>
      <c r="AP11" s="28">
        <f>AP4+AP9+AP10</f>
        <v>0</v>
      </c>
      <c r="AQ11" s="28">
        <f>AQ4+AQ9+AQ10</f>
        <v>0</v>
      </c>
      <c r="AR11" s="28">
        <f>AR4+AR9+AR10</f>
        <v>0</v>
      </c>
      <c r="AS11" s="28">
        <f>AS4+AS9+AS10</f>
        <v>0</v>
      </c>
      <c r="AT11" s="28">
        <f>AT4+AT9+AT10</f>
        <v>0</v>
      </c>
      <c r="AU11" s="28">
        <f>AU4+AU9+AU10</f>
        <v>0</v>
      </c>
      <c r="AV11" s="28">
        <f>AV4+AV9+AV10</f>
        <v>0</v>
      </c>
      <c r="AW11" s="28">
        <f>AW4+AW9+AW10</f>
        <v>0</v>
      </c>
      <c r="AX11" s="28">
        <f>AX4+AX9+AX10</f>
        <v>0</v>
      </c>
      <c r="AY11" s="28">
        <f>AY4+AY9+AY10</f>
        <v>0</v>
      </c>
      <c r="AZ11" s="28">
        <f>AZ4+AZ9+AZ10</f>
        <v>0</v>
      </c>
      <c r="BA11" s="28">
        <f>BA4+BA9+BA10</f>
        <v>0</v>
      </c>
      <c r="BB11" s="28">
        <f>BB4+BB9+BB10</f>
        <v>0</v>
      </c>
      <c r="BC11" s="28">
        <f>BC4+BC9+BC10</f>
        <v>0</v>
      </c>
      <c r="BD11" s="28">
        <f>BD4+BD9+BD10</f>
        <v>0</v>
      </c>
      <c r="BE11" s="28">
        <f>BE4+BE9+BE10</f>
        <v>0</v>
      </c>
      <c r="BF11" s="28">
        <f>BF4+BF9+BF10</f>
        <v>0</v>
      </c>
      <c r="BG11" s="28">
        <f>BG4+BG9+BG10</f>
        <v>0</v>
      </c>
      <c r="BH11" s="28">
        <f>BH4+BH9+BH10</f>
        <v>0</v>
      </c>
      <c r="BI11" s="28">
        <f>BI4+BI9+BI10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I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4" spans="1:61">
      <c r="A4" s="4" t="s">
        <v>232</v>
      </c>
      <c r="B4" s="28">
        <v>0</v>
      </c>
      <c r="C4" s="28">
        <f>B7</f>
        <v>0</v>
      </c>
      <c r="D4" s="28">
        <f>C7</f>
        <v>0</v>
      </c>
      <c r="E4" s="28">
        <f>D7</f>
        <v>0</v>
      </c>
      <c r="F4" s="28">
        <f>E7</f>
        <v>0</v>
      </c>
      <c r="G4" s="28">
        <f>F7</f>
        <v>0</v>
      </c>
      <c r="H4" s="28">
        <f>G7</f>
        <v>0</v>
      </c>
      <c r="I4" s="28">
        <f>H7</f>
        <v>0</v>
      </c>
      <c r="J4" s="28">
        <f>I7</f>
        <v>0</v>
      </c>
      <c r="K4" s="28">
        <f>J7</f>
        <v>0</v>
      </c>
      <c r="L4" s="28">
        <f>K7</f>
        <v>0</v>
      </c>
      <c r="M4" s="28">
        <f>L7</f>
        <v>0</v>
      </c>
      <c r="N4" s="28">
        <f>M7</f>
        <v>0</v>
      </c>
      <c r="O4" s="28">
        <f>N7</f>
        <v>0</v>
      </c>
      <c r="P4" s="28">
        <f>O7</f>
        <v>0</v>
      </c>
      <c r="Q4" s="28">
        <f>P7</f>
        <v>0</v>
      </c>
      <c r="R4" s="28">
        <f>Q7</f>
        <v>0</v>
      </c>
      <c r="S4" s="28">
        <f>R7</f>
        <v>0</v>
      </c>
      <c r="T4" s="28">
        <f>S7</f>
        <v>0</v>
      </c>
      <c r="U4" s="28">
        <f>T7</f>
        <v>0</v>
      </c>
      <c r="V4" s="28">
        <f>U7</f>
        <v>0</v>
      </c>
      <c r="W4" s="28">
        <f>V7</f>
        <v>0</v>
      </c>
      <c r="X4" s="28">
        <f>W7</f>
        <v>0</v>
      </c>
      <c r="Y4" s="28">
        <f>X7</f>
        <v>0</v>
      </c>
      <c r="Z4" s="28">
        <f>Y7</f>
        <v>0</v>
      </c>
      <c r="AA4" s="28">
        <f>Z7</f>
        <v>0</v>
      </c>
      <c r="AB4" s="28">
        <f>AA7</f>
        <v>0</v>
      </c>
      <c r="AC4" s="28">
        <f>AB7</f>
        <v>0</v>
      </c>
      <c r="AD4" s="28">
        <f>AC7</f>
        <v>0</v>
      </c>
      <c r="AE4" s="28">
        <f>AD7</f>
        <v>0</v>
      </c>
      <c r="AF4" s="28">
        <f>AE7</f>
        <v>0</v>
      </c>
      <c r="AG4" s="28">
        <f>AF7</f>
        <v>0</v>
      </c>
      <c r="AH4" s="28">
        <f>AG7</f>
        <v>0</v>
      </c>
      <c r="AI4" s="28">
        <f>AH7</f>
        <v>0</v>
      </c>
      <c r="AJ4" s="28">
        <f>AI7</f>
        <v>0</v>
      </c>
      <c r="AK4" s="28">
        <f>AJ7</f>
        <v>0</v>
      </c>
      <c r="AL4" s="28">
        <f>AK7</f>
        <v>0</v>
      </c>
      <c r="AM4" s="28">
        <f>AL7</f>
        <v>0</v>
      </c>
      <c r="AN4" s="28">
        <f>AM7</f>
        <v>0</v>
      </c>
      <c r="AO4" s="28">
        <f>AN7</f>
        <v>0</v>
      </c>
      <c r="AP4" s="28">
        <f>AO7</f>
        <v>0</v>
      </c>
      <c r="AQ4" s="28">
        <f>AP7</f>
        <v>0</v>
      </c>
      <c r="AR4" s="28">
        <f>AQ7</f>
        <v>0</v>
      </c>
      <c r="AS4" s="28">
        <f>AR7</f>
        <v>0</v>
      </c>
      <c r="AT4" s="28">
        <f>AS7</f>
        <v>0</v>
      </c>
      <c r="AU4" s="28">
        <f>AT7</f>
        <v>0</v>
      </c>
      <c r="AV4" s="28">
        <f>AU7</f>
        <v>0</v>
      </c>
      <c r="AW4" s="28">
        <f>AV7</f>
        <v>0</v>
      </c>
      <c r="AX4" s="28">
        <f>AW7</f>
        <v>0</v>
      </c>
      <c r="AY4" s="28">
        <f>AX7</f>
        <v>0</v>
      </c>
      <c r="AZ4" s="28">
        <f>AY7</f>
        <v>0</v>
      </c>
      <c r="BA4" s="28">
        <f>AZ7</f>
        <v>0</v>
      </c>
      <c r="BB4" s="28">
        <f>BA7</f>
        <v>0</v>
      </c>
      <c r="BC4" s="28">
        <f>BB7</f>
        <v>0</v>
      </c>
      <c r="BD4" s="28">
        <f>BC7</f>
        <v>0</v>
      </c>
      <c r="BE4" s="28">
        <f>BD7</f>
        <v>0</v>
      </c>
      <c r="BF4" s="28">
        <f>BE7</f>
        <v>0</v>
      </c>
      <c r="BG4" s="28">
        <f>BF7</f>
        <v>0</v>
      </c>
      <c r="BH4" s="28">
        <f>BG7</f>
        <v>0</v>
      </c>
      <c r="BI4" s="28">
        <f>BH7</f>
        <v>0</v>
      </c>
    </row>
    <row r="5" spans="1:61">
      <c r="A5" s="4" t="s">
        <v>233</v>
      </c>
      <c r="B5" s="28">
        <f>Term_Loan</f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</row>
    <row r="6" spans="1:61">
      <c r="A6" s="4" t="s">
        <v>234</v>
      </c>
      <c r="B6" s="28">
        <f>IF(B4&gt;0, -PPMT(Interest_Rate/12, COLUMN()-2, Loan_Term_Years*12, B4+B5), 0)</f>
        <v>0</v>
      </c>
      <c r="C6" s="28">
        <f>IF(C4&gt;0, -PPMT(Interest_Rate/12, COLUMN()-2, Loan_Term_Years*12, C4+C5), 0)</f>
        <v>0</v>
      </c>
      <c r="D6" s="28">
        <f>IF(D4&gt;0, -PPMT(Interest_Rate/12, COLUMN()-2, Loan_Term_Years*12, D4+D5), 0)</f>
        <v>0</v>
      </c>
      <c r="E6" s="28">
        <f>IF(E4&gt;0, -PPMT(Interest_Rate/12, COLUMN()-2, Loan_Term_Years*12, E4+E5), 0)</f>
        <v>0</v>
      </c>
      <c r="F6" s="28">
        <f>IF(F4&gt;0, -PPMT(Interest_Rate/12, COLUMN()-2, Loan_Term_Years*12, F4+F5), 0)</f>
        <v>0</v>
      </c>
      <c r="G6" s="28">
        <f>IF(G4&gt;0, -PPMT(Interest_Rate/12, COLUMN()-2, Loan_Term_Years*12, G4+G5), 0)</f>
        <v>0</v>
      </c>
      <c r="H6" s="28">
        <f>IF(H4&gt;0, -PPMT(Interest_Rate/12, COLUMN()-2, Loan_Term_Years*12, H4+H5), 0)</f>
        <v>0</v>
      </c>
      <c r="I6" s="28">
        <f>IF(I4&gt;0, -PPMT(Interest_Rate/12, COLUMN()-2, Loan_Term_Years*12, I4+I5), 0)</f>
        <v>0</v>
      </c>
      <c r="J6" s="28">
        <f>IF(J4&gt;0, -PPMT(Interest_Rate/12, COLUMN()-2, Loan_Term_Years*12, J4+J5), 0)</f>
        <v>0</v>
      </c>
      <c r="K6" s="28">
        <f>IF(K4&gt;0, -PPMT(Interest_Rate/12, COLUMN()-2, Loan_Term_Years*12, K4+K5), 0)</f>
        <v>0</v>
      </c>
      <c r="L6" s="28">
        <f>IF(L4&gt;0, -PPMT(Interest_Rate/12, COLUMN()-2, Loan_Term_Years*12, L4+L5), 0)</f>
        <v>0</v>
      </c>
      <c r="M6" s="28">
        <f>IF(M4&gt;0, -PPMT(Interest_Rate/12, COLUMN()-2, Loan_Term_Years*12, M4+M5), 0)</f>
        <v>0</v>
      </c>
      <c r="N6" s="28">
        <f>IF(N4&gt;0, -PPMT(Interest_Rate/12, COLUMN()-2, Loan_Term_Years*12, N4+N5), 0)</f>
        <v>0</v>
      </c>
      <c r="O6" s="28">
        <f>IF(O4&gt;0, -PPMT(Interest_Rate/12, COLUMN()-2, Loan_Term_Years*12, O4+O5), 0)</f>
        <v>0</v>
      </c>
      <c r="P6" s="28">
        <f>IF(P4&gt;0, -PPMT(Interest_Rate/12, COLUMN()-2, Loan_Term_Years*12, P4+P5), 0)</f>
        <v>0</v>
      </c>
      <c r="Q6" s="28">
        <f>IF(Q4&gt;0, -PPMT(Interest_Rate/12, COLUMN()-2, Loan_Term_Years*12, Q4+Q5), 0)</f>
        <v>0</v>
      </c>
      <c r="R6" s="28">
        <f>IF(R4&gt;0, -PPMT(Interest_Rate/12, COLUMN()-2, Loan_Term_Years*12, R4+R5), 0)</f>
        <v>0</v>
      </c>
      <c r="S6" s="28">
        <f>IF(S4&gt;0, -PPMT(Interest_Rate/12, COLUMN()-2, Loan_Term_Years*12, S4+S5), 0)</f>
        <v>0</v>
      </c>
      <c r="T6" s="28">
        <f>IF(T4&gt;0, -PPMT(Interest_Rate/12, COLUMN()-2, Loan_Term_Years*12, T4+T5), 0)</f>
        <v>0</v>
      </c>
      <c r="U6" s="28">
        <f>IF(U4&gt;0, -PPMT(Interest_Rate/12, COLUMN()-2, Loan_Term_Years*12, U4+U5), 0)</f>
        <v>0</v>
      </c>
      <c r="V6" s="28">
        <f>IF(V4&gt;0, -PPMT(Interest_Rate/12, COLUMN()-2, Loan_Term_Years*12, V4+V5), 0)</f>
        <v>0</v>
      </c>
      <c r="W6" s="28">
        <f>IF(W4&gt;0, -PPMT(Interest_Rate/12, COLUMN()-2, Loan_Term_Years*12, W4+W5), 0)</f>
        <v>0</v>
      </c>
      <c r="X6" s="28">
        <f>IF(X4&gt;0, -PPMT(Interest_Rate/12, COLUMN()-2, Loan_Term_Years*12, X4+X5), 0)</f>
        <v>0</v>
      </c>
      <c r="Y6" s="28">
        <f>IF(Y4&gt;0, -PPMT(Interest_Rate/12, COLUMN()-2, Loan_Term_Years*12, Y4+Y5), 0)</f>
        <v>0</v>
      </c>
      <c r="Z6" s="28">
        <f>IF(Z4&gt;0, -PPMT(Interest_Rate/12, COLUMN()-2, Loan_Term_Years*12, Z4+Z5), 0)</f>
        <v>0</v>
      </c>
      <c r="AA6" s="28">
        <f>IF(AA4&gt;0, -PPMT(Interest_Rate/12, COLUMN()-2, Loan_Term_Years*12, AA4+AA5), 0)</f>
        <v>0</v>
      </c>
      <c r="AB6" s="28">
        <f>IF(AB4&gt;0, -PPMT(Interest_Rate/12, COLUMN()-2, Loan_Term_Years*12, AB4+AB5), 0)</f>
        <v>0</v>
      </c>
      <c r="AC6" s="28">
        <f>IF(AC4&gt;0, -PPMT(Interest_Rate/12, COLUMN()-2, Loan_Term_Years*12, AC4+AC5), 0)</f>
        <v>0</v>
      </c>
      <c r="AD6" s="28">
        <f>IF(AD4&gt;0, -PPMT(Interest_Rate/12, COLUMN()-2, Loan_Term_Years*12, AD4+AD5), 0)</f>
        <v>0</v>
      </c>
      <c r="AE6" s="28">
        <f>IF(AE4&gt;0, -PPMT(Interest_Rate/12, COLUMN()-2, Loan_Term_Years*12, AE4+AE5), 0)</f>
        <v>0</v>
      </c>
      <c r="AF6" s="28">
        <f>IF(AF4&gt;0, -PPMT(Interest_Rate/12, COLUMN()-2, Loan_Term_Years*12, AF4+AF5), 0)</f>
        <v>0</v>
      </c>
      <c r="AG6" s="28">
        <f>IF(AG4&gt;0, -PPMT(Interest_Rate/12, COLUMN()-2, Loan_Term_Years*12, AG4+AG5), 0)</f>
        <v>0</v>
      </c>
      <c r="AH6" s="28">
        <f>IF(AH4&gt;0, -PPMT(Interest_Rate/12, COLUMN()-2, Loan_Term_Years*12, AH4+AH5), 0)</f>
        <v>0</v>
      </c>
      <c r="AI6" s="28">
        <f>IF(AI4&gt;0, -PPMT(Interest_Rate/12, COLUMN()-2, Loan_Term_Years*12, AI4+AI5), 0)</f>
        <v>0</v>
      </c>
      <c r="AJ6" s="28">
        <f>IF(AJ4&gt;0, -PPMT(Interest_Rate/12, COLUMN()-2, Loan_Term_Years*12, AJ4+AJ5), 0)</f>
        <v>0</v>
      </c>
      <c r="AK6" s="28">
        <f>IF(AK4&gt;0, -PPMT(Interest_Rate/12, COLUMN()-2, Loan_Term_Years*12, AK4+AK5), 0)</f>
        <v>0</v>
      </c>
      <c r="AL6" s="28">
        <f>IF(AL4&gt;0, -PPMT(Interest_Rate/12, COLUMN()-2, Loan_Term_Years*12, AL4+AL5), 0)</f>
        <v>0</v>
      </c>
      <c r="AM6" s="28">
        <f>IF(AM4&gt;0, -PPMT(Interest_Rate/12, COLUMN()-2, Loan_Term_Years*12, AM4+AM5), 0)</f>
        <v>0</v>
      </c>
      <c r="AN6" s="28">
        <f>IF(AN4&gt;0, -PPMT(Interest_Rate/12, COLUMN()-2, Loan_Term_Years*12, AN4+AN5), 0)</f>
        <v>0</v>
      </c>
      <c r="AO6" s="28">
        <f>IF(AO4&gt;0, -PPMT(Interest_Rate/12, COLUMN()-2, Loan_Term_Years*12, AO4+AO5), 0)</f>
        <v>0</v>
      </c>
      <c r="AP6" s="28">
        <f>IF(AP4&gt;0, -PPMT(Interest_Rate/12, COLUMN()-2, Loan_Term_Years*12, AP4+AP5), 0)</f>
        <v>0</v>
      </c>
      <c r="AQ6" s="28">
        <f>IF(AQ4&gt;0, -PPMT(Interest_Rate/12, COLUMN()-2, Loan_Term_Years*12, AQ4+AQ5), 0)</f>
        <v>0</v>
      </c>
      <c r="AR6" s="28">
        <f>IF(AR4&gt;0, -PPMT(Interest_Rate/12, COLUMN()-2, Loan_Term_Years*12, AR4+AR5), 0)</f>
        <v>0</v>
      </c>
      <c r="AS6" s="28">
        <f>IF(AS4&gt;0, -PPMT(Interest_Rate/12, COLUMN()-2, Loan_Term_Years*12, AS4+AS5), 0)</f>
        <v>0</v>
      </c>
      <c r="AT6" s="28">
        <f>IF(AT4&gt;0, -PPMT(Interest_Rate/12, COLUMN()-2, Loan_Term_Years*12, AT4+AT5), 0)</f>
        <v>0</v>
      </c>
      <c r="AU6" s="28">
        <f>IF(AU4&gt;0, -PPMT(Interest_Rate/12, COLUMN()-2, Loan_Term_Years*12, AU4+AU5), 0)</f>
        <v>0</v>
      </c>
      <c r="AV6" s="28">
        <f>IF(AV4&gt;0, -PPMT(Interest_Rate/12, COLUMN()-2, Loan_Term_Years*12, AV4+AV5), 0)</f>
        <v>0</v>
      </c>
      <c r="AW6" s="28">
        <f>IF(AW4&gt;0, -PPMT(Interest_Rate/12, COLUMN()-2, Loan_Term_Years*12, AW4+AW5), 0)</f>
        <v>0</v>
      </c>
      <c r="AX6" s="28">
        <f>IF(AX4&gt;0, -PPMT(Interest_Rate/12, COLUMN()-2, Loan_Term_Years*12, AX4+AX5), 0)</f>
        <v>0</v>
      </c>
      <c r="AY6" s="28">
        <f>IF(AY4&gt;0, -PPMT(Interest_Rate/12, COLUMN()-2, Loan_Term_Years*12, AY4+AY5), 0)</f>
        <v>0</v>
      </c>
      <c r="AZ6" s="28">
        <f>IF(AZ4&gt;0, -PPMT(Interest_Rate/12, COLUMN()-2, Loan_Term_Years*12, AZ4+AZ5), 0)</f>
        <v>0</v>
      </c>
      <c r="BA6" s="28">
        <f>IF(BA4&gt;0, -PPMT(Interest_Rate/12, COLUMN()-2, Loan_Term_Years*12, BA4+BA5), 0)</f>
        <v>0</v>
      </c>
      <c r="BB6" s="28">
        <f>IF(BB4&gt;0, -PPMT(Interest_Rate/12, COLUMN()-2, Loan_Term_Years*12, BB4+BB5), 0)</f>
        <v>0</v>
      </c>
      <c r="BC6" s="28">
        <f>IF(BC4&gt;0, -PPMT(Interest_Rate/12, COLUMN()-2, Loan_Term_Years*12, BC4+BC5), 0)</f>
        <v>0</v>
      </c>
      <c r="BD6" s="28">
        <f>IF(BD4&gt;0, -PPMT(Interest_Rate/12, COLUMN()-2, Loan_Term_Years*12, BD4+BD5), 0)</f>
        <v>0</v>
      </c>
      <c r="BE6" s="28">
        <f>IF(BE4&gt;0, -PPMT(Interest_Rate/12, COLUMN()-2, Loan_Term_Years*12, BE4+BE5), 0)</f>
        <v>0</v>
      </c>
      <c r="BF6" s="28">
        <f>IF(BF4&gt;0, -PPMT(Interest_Rate/12, COLUMN()-2, Loan_Term_Years*12, BF4+BF5), 0)</f>
        <v>0</v>
      </c>
      <c r="BG6" s="28">
        <f>IF(BG4&gt;0, -PPMT(Interest_Rate/12, COLUMN()-2, Loan_Term_Years*12, BG4+BG5), 0)</f>
        <v>0</v>
      </c>
      <c r="BH6" s="28">
        <f>IF(BH4&gt;0, -PPMT(Interest_Rate/12, COLUMN()-2, Loan_Term_Years*12, BH4+BH5), 0)</f>
        <v>0</v>
      </c>
      <c r="BI6" s="28">
        <f>IF(BI4&gt;0, -PPMT(Interest_Rate/12, COLUMN()-2, Loan_Term_Years*12, BI4+BI5), 0)</f>
        <v>0</v>
      </c>
    </row>
    <row r="7" spans="1:61">
      <c r="A7" s="31" t="s">
        <v>235</v>
      </c>
      <c r="B7" s="28">
        <f>B4+B5-B6</f>
        <v>0</v>
      </c>
      <c r="C7" s="28">
        <f>C4+C5-C6</f>
        <v>0</v>
      </c>
      <c r="D7" s="28">
        <f>D4+D5-D6</f>
        <v>0</v>
      </c>
      <c r="E7" s="28">
        <f>E4+E5-E6</f>
        <v>0</v>
      </c>
      <c r="F7" s="28">
        <f>F4+F5-F6</f>
        <v>0</v>
      </c>
      <c r="G7" s="28">
        <f>G4+G5-G6</f>
        <v>0</v>
      </c>
      <c r="H7" s="28">
        <f>H4+H5-H6</f>
        <v>0</v>
      </c>
      <c r="I7" s="28">
        <f>I4+I5-I6</f>
        <v>0</v>
      </c>
      <c r="J7" s="28">
        <f>J4+J5-J6</f>
        <v>0</v>
      </c>
      <c r="K7" s="28">
        <f>K4+K5-K6</f>
        <v>0</v>
      </c>
      <c r="L7" s="28">
        <f>L4+L5-L6</f>
        <v>0</v>
      </c>
      <c r="M7" s="28">
        <f>M4+M5-M6</f>
        <v>0</v>
      </c>
      <c r="N7" s="28">
        <f>N4+N5-N6</f>
        <v>0</v>
      </c>
      <c r="O7" s="28">
        <f>O4+O5-O6</f>
        <v>0</v>
      </c>
      <c r="P7" s="28">
        <f>P4+P5-P6</f>
        <v>0</v>
      </c>
      <c r="Q7" s="28">
        <f>Q4+Q5-Q6</f>
        <v>0</v>
      </c>
      <c r="R7" s="28">
        <f>R4+R5-R6</f>
        <v>0</v>
      </c>
      <c r="S7" s="28">
        <f>S4+S5-S6</f>
        <v>0</v>
      </c>
      <c r="T7" s="28">
        <f>T4+T5-T6</f>
        <v>0</v>
      </c>
      <c r="U7" s="28">
        <f>U4+U5-U6</f>
        <v>0</v>
      </c>
      <c r="V7" s="28">
        <f>V4+V5-V6</f>
        <v>0</v>
      </c>
      <c r="W7" s="28">
        <f>W4+W5-W6</f>
        <v>0</v>
      </c>
      <c r="X7" s="28">
        <f>X4+X5-X6</f>
        <v>0</v>
      </c>
      <c r="Y7" s="28">
        <f>Y4+Y5-Y6</f>
        <v>0</v>
      </c>
      <c r="Z7" s="28">
        <f>Z4+Z5-Z6</f>
        <v>0</v>
      </c>
      <c r="AA7" s="28">
        <f>AA4+AA5-AA6</f>
        <v>0</v>
      </c>
      <c r="AB7" s="28">
        <f>AB4+AB5-AB6</f>
        <v>0</v>
      </c>
      <c r="AC7" s="28">
        <f>AC4+AC5-AC6</f>
        <v>0</v>
      </c>
      <c r="AD7" s="28">
        <f>AD4+AD5-AD6</f>
        <v>0</v>
      </c>
      <c r="AE7" s="28">
        <f>AE4+AE5-AE6</f>
        <v>0</v>
      </c>
      <c r="AF7" s="28">
        <f>AF4+AF5-AF6</f>
        <v>0</v>
      </c>
      <c r="AG7" s="28">
        <f>AG4+AG5-AG6</f>
        <v>0</v>
      </c>
      <c r="AH7" s="28">
        <f>AH4+AH5-AH6</f>
        <v>0</v>
      </c>
      <c r="AI7" s="28">
        <f>AI4+AI5-AI6</f>
        <v>0</v>
      </c>
      <c r="AJ7" s="28">
        <f>AJ4+AJ5-AJ6</f>
        <v>0</v>
      </c>
      <c r="AK7" s="28">
        <f>AK4+AK5-AK6</f>
        <v>0</v>
      </c>
      <c r="AL7" s="28">
        <f>AL4+AL5-AL6</f>
        <v>0</v>
      </c>
      <c r="AM7" s="28">
        <f>AM4+AM5-AM6</f>
        <v>0</v>
      </c>
      <c r="AN7" s="28">
        <f>AN4+AN5-AN6</f>
        <v>0</v>
      </c>
      <c r="AO7" s="28">
        <f>AO4+AO5-AO6</f>
        <v>0</v>
      </c>
      <c r="AP7" s="28">
        <f>AP4+AP5-AP6</f>
        <v>0</v>
      </c>
      <c r="AQ7" s="28">
        <f>AQ4+AQ5-AQ6</f>
        <v>0</v>
      </c>
      <c r="AR7" s="28">
        <f>AR4+AR5-AR6</f>
        <v>0</v>
      </c>
      <c r="AS7" s="28">
        <f>AS4+AS5-AS6</f>
        <v>0</v>
      </c>
      <c r="AT7" s="28">
        <f>AT4+AT5-AT6</f>
        <v>0</v>
      </c>
      <c r="AU7" s="28">
        <f>AU4+AU5-AU6</f>
        <v>0</v>
      </c>
      <c r="AV7" s="28">
        <f>AV4+AV5-AV6</f>
        <v>0</v>
      </c>
      <c r="AW7" s="28">
        <f>AW4+AW5-AW6</f>
        <v>0</v>
      </c>
      <c r="AX7" s="28">
        <f>AX4+AX5-AX6</f>
        <v>0</v>
      </c>
      <c r="AY7" s="28">
        <f>AY4+AY5-AY6</f>
        <v>0</v>
      </c>
      <c r="AZ7" s="28">
        <f>AZ4+AZ5-AZ6</f>
        <v>0</v>
      </c>
      <c r="BA7" s="28">
        <f>BA4+BA5-BA6</f>
        <v>0</v>
      </c>
      <c r="BB7" s="28">
        <f>BB4+BB5-BB6</f>
        <v>0</v>
      </c>
      <c r="BC7" s="28">
        <f>BC4+BC5-BC6</f>
        <v>0</v>
      </c>
      <c r="BD7" s="28">
        <f>BD4+BD5-BD6</f>
        <v>0</v>
      </c>
      <c r="BE7" s="28">
        <f>BE4+BE5-BE6</f>
        <v>0</v>
      </c>
      <c r="BF7" s="28">
        <f>BF4+BF5-BF6</f>
        <v>0</v>
      </c>
      <c r="BG7" s="28">
        <f>BG4+BG5-BG6</f>
        <v>0</v>
      </c>
      <c r="BH7" s="28">
        <f>BH4+BH5-BH6</f>
        <v>0</v>
      </c>
      <c r="BI7" s="28">
        <f>BI4+BI5-BI6</f>
        <v>0</v>
      </c>
    </row>
    <row r="9" spans="1:61">
      <c r="A9" s="4" t="s">
        <v>236</v>
      </c>
      <c r="B9" s="28">
        <f>IF(B4&gt;0, -IPMT(Interest_Rate/12, COLUMN()-2, Loan_Term_Years*12, B4+B5), 0)</f>
        <v>0</v>
      </c>
      <c r="C9" s="28">
        <f>IF(C4&gt;0, -IPMT(Interest_Rate/12, COLUMN()-2, Loan_Term_Years*12, C4+C5), 0)</f>
        <v>0</v>
      </c>
      <c r="D9" s="28">
        <f>IF(D4&gt;0, -IPMT(Interest_Rate/12, COLUMN()-2, Loan_Term_Years*12, D4+D5), 0)</f>
        <v>0</v>
      </c>
      <c r="E9" s="28">
        <f>IF(E4&gt;0, -IPMT(Interest_Rate/12, COLUMN()-2, Loan_Term_Years*12, E4+E5), 0)</f>
        <v>0</v>
      </c>
      <c r="F9" s="28">
        <f>IF(F4&gt;0, -IPMT(Interest_Rate/12, COLUMN()-2, Loan_Term_Years*12, F4+F5), 0)</f>
        <v>0</v>
      </c>
      <c r="G9" s="28">
        <f>IF(G4&gt;0, -IPMT(Interest_Rate/12, COLUMN()-2, Loan_Term_Years*12, G4+G5), 0)</f>
        <v>0</v>
      </c>
      <c r="H9" s="28">
        <f>IF(H4&gt;0, -IPMT(Interest_Rate/12, COLUMN()-2, Loan_Term_Years*12, H4+H5), 0)</f>
        <v>0</v>
      </c>
      <c r="I9" s="28">
        <f>IF(I4&gt;0, -IPMT(Interest_Rate/12, COLUMN()-2, Loan_Term_Years*12, I4+I5), 0)</f>
        <v>0</v>
      </c>
      <c r="J9" s="28">
        <f>IF(J4&gt;0, -IPMT(Interest_Rate/12, COLUMN()-2, Loan_Term_Years*12, J4+J5), 0)</f>
        <v>0</v>
      </c>
      <c r="K9" s="28">
        <f>IF(K4&gt;0, -IPMT(Interest_Rate/12, COLUMN()-2, Loan_Term_Years*12, K4+K5), 0)</f>
        <v>0</v>
      </c>
      <c r="L9" s="28">
        <f>IF(L4&gt;0, -IPMT(Interest_Rate/12, COLUMN()-2, Loan_Term_Years*12, L4+L5), 0)</f>
        <v>0</v>
      </c>
      <c r="M9" s="28">
        <f>IF(M4&gt;0, -IPMT(Interest_Rate/12, COLUMN()-2, Loan_Term_Years*12, M4+M5), 0)</f>
        <v>0</v>
      </c>
      <c r="N9" s="28">
        <f>IF(N4&gt;0, -IPMT(Interest_Rate/12, COLUMN()-2, Loan_Term_Years*12, N4+N5), 0)</f>
        <v>0</v>
      </c>
      <c r="O9" s="28">
        <f>IF(O4&gt;0, -IPMT(Interest_Rate/12, COLUMN()-2, Loan_Term_Years*12, O4+O5), 0)</f>
        <v>0</v>
      </c>
      <c r="P9" s="28">
        <f>IF(P4&gt;0, -IPMT(Interest_Rate/12, COLUMN()-2, Loan_Term_Years*12, P4+P5), 0)</f>
        <v>0</v>
      </c>
      <c r="Q9" s="28">
        <f>IF(Q4&gt;0, -IPMT(Interest_Rate/12, COLUMN()-2, Loan_Term_Years*12, Q4+Q5), 0)</f>
        <v>0</v>
      </c>
      <c r="R9" s="28">
        <f>IF(R4&gt;0, -IPMT(Interest_Rate/12, COLUMN()-2, Loan_Term_Years*12, R4+R5), 0)</f>
        <v>0</v>
      </c>
      <c r="S9" s="28">
        <f>IF(S4&gt;0, -IPMT(Interest_Rate/12, COLUMN()-2, Loan_Term_Years*12, S4+S5), 0)</f>
        <v>0</v>
      </c>
      <c r="T9" s="28">
        <f>IF(T4&gt;0, -IPMT(Interest_Rate/12, COLUMN()-2, Loan_Term_Years*12, T4+T5), 0)</f>
        <v>0</v>
      </c>
      <c r="U9" s="28">
        <f>IF(U4&gt;0, -IPMT(Interest_Rate/12, COLUMN()-2, Loan_Term_Years*12, U4+U5), 0)</f>
        <v>0</v>
      </c>
      <c r="V9" s="28">
        <f>IF(V4&gt;0, -IPMT(Interest_Rate/12, COLUMN()-2, Loan_Term_Years*12, V4+V5), 0)</f>
        <v>0</v>
      </c>
      <c r="W9" s="28">
        <f>IF(W4&gt;0, -IPMT(Interest_Rate/12, COLUMN()-2, Loan_Term_Years*12, W4+W5), 0)</f>
        <v>0</v>
      </c>
      <c r="X9" s="28">
        <f>IF(X4&gt;0, -IPMT(Interest_Rate/12, COLUMN()-2, Loan_Term_Years*12, X4+X5), 0)</f>
        <v>0</v>
      </c>
      <c r="Y9" s="28">
        <f>IF(Y4&gt;0, -IPMT(Interest_Rate/12, COLUMN()-2, Loan_Term_Years*12, Y4+Y5), 0)</f>
        <v>0</v>
      </c>
      <c r="Z9" s="28">
        <f>IF(Z4&gt;0, -IPMT(Interest_Rate/12, COLUMN()-2, Loan_Term_Years*12, Z4+Z5), 0)</f>
        <v>0</v>
      </c>
      <c r="AA9" s="28">
        <f>IF(AA4&gt;0, -IPMT(Interest_Rate/12, COLUMN()-2, Loan_Term_Years*12, AA4+AA5), 0)</f>
        <v>0</v>
      </c>
      <c r="AB9" s="28">
        <f>IF(AB4&gt;0, -IPMT(Interest_Rate/12, COLUMN()-2, Loan_Term_Years*12, AB4+AB5), 0)</f>
        <v>0</v>
      </c>
      <c r="AC9" s="28">
        <f>IF(AC4&gt;0, -IPMT(Interest_Rate/12, COLUMN()-2, Loan_Term_Years*12, AC4+AC5), 0)</f>
        <v>0</v>
      </c>
      <c r="AD9" s="28">
        <f>IF(AD4&gt;0, -IPMT(Interest_Rate/12, COLUMN()-2, Loan_Term_Years*12, AD4+AD5), 0)</f>
        <v>0</v>
      </c>
      <c r="AE9" s="28">
        <f>IF(AE4&gt;0, -IPMT(Interest_Rate/12, COLUMN()-2, Loan_Term_Years*12, AE4+AE5), 0)</f>
        <v>0</v>
      </c>
      <c r="AF9" s="28">
        <f>IF(AF4&gt;0, -IPMT(Interest_Rate/12, COLUMN()-2, Loan_Term_Years*12, AF4+AF5), 0)</f>
        <v>0</v>
      </c>
      <c r="AG9" s="28">
        <f>IF(AG4&gt;0, -IPMT(Interest_Rate/12, COLUMN()-2, Loan_Term_Years*12, AG4+AG5), 0)</f>
        <v>0</v>
      </c>
      <c r="AH9" s="28">
        <f>IF(AH4&gt;0, -IPMT(Interest_Rate/12, COLUMN()-2, Loan_Term_Years*12, AH4+AH5), 0)</f>
        <v>0</v>
      </c>
      <c r="AI9" s="28">
        <f>IF(AI4&gt;0, -IPMT(Interest_Rate/12, COLUMN()-2, Loan_Term_Years*12, AI4+AI5), 0)</f>
        <v>0</v>
      </c>
      <c r="AJ9" s="28">
        <f>IF(AJ4&gt;0, -IPMT(Interest_Rate/12, COLUMN()-2, Loan_Term_Years*12, AJ4+AJ5), 0)</f>
        <v>0</v>
      </c>
      <c r="AK9" s="28">
        <f>IF(AK4&gt;0, -IPMT(Interest_Rate/12, COLUMN()-2, Loan_Term_Years*12, AK4+AK5), 0)</f>
        <v>0</v>
      </c>
      <c r="AL9" s="28">
        <f>IF(AL4&gt;0, -IPMT(Interest_Rate/12, COLUMN()-2, Loan_Term_Years*12, AL4+AL5), 0)</f>
        <v>0</v>
      </c>
      <c r="AM9" s="28">
        <f>IF(AM4&gt;0, -IPMT(Interest_Rate/12, COLUMN()-2, Loan_Term_Years*12, AM4+AM5), 0)</f>
        <v>0</v>
      </c>
      <c r="AN9" s="28">
        <f>IF(AN4&gt;0, -IPMT(Interest_Rate/12, COLUMN()-2, Loan_Term_Years*12, AN4+AN5), 0)</f>
        <v>0</v>
      </c>
      <c r="AO9" s="28">
        <f>IF(AO4&gt;0, -IPMT(Interest_Rate/12, COLUMN()-2, Loan_Term_Years*12, AO4+AO5), 0)</f>
        <v>0</v>
      </c>
      <c r="AP9" s="28">
        <f>IF(AP4&gt;0, -IPMT(Interest_Rate/12, COLUMN()-2, Loan_Term_Years*12, AP4+AP5), 0)</f>
        <v>0</v>
      </c>
      <c r="AQ9" s="28">
        <f>IF(AQ4&gt;0, -IPMT(Interest_Rate/12, COLUMN()-2, Loan_Term_Years*12, AQ4+AQ5), 0)</f>
        <v>0</v>
      </c>
      <c r="AR9" s="28">
        <f>IF(AR4&gt;0, -IPMT(Interest_Rate/12, COLUMN()-2, Loan_Term_Years*12, AR4+AR5), 0)</f>
        <v>0</v>
      </c>
      <c r="AS9" s="28">
        <f>IF(AS4&gt;0, -IPMT(Interest_Rate/12, COLUMN()-2, Loan_Term_Years*12, AS4+AS5), 0)</f>
        <v>0</v>
      </c>
      <c r="AT9" s="28">
        <f>IF(AT4&gt;0, -IPMT(Interest_Rate/12, COLUMN()-2, Loan_Term_Years*12, AT4+AT5), 0)</f>
        <v>0</v>
      </c>
      <c r="AU9" s="28">
        <f>IF(AU4&gt;0, -IPMT(Interest_Rate/12, COLUMN()-2, Loan_Term_Years*12, AU4+AU5), 0)</f>
        <v>0</v>
      </c>
      <c r="AV9" s="28">
        <f>IF(AV4&gt;0, -IPMT(Interest_Rate/12, COLUMN()-2, Loan_Term_Years*12, AV4+AV5), 0)</f>
        <v>0</v>
      </c>
      <c r="AW9" s="28">
        <f>IF(AW4&gt;0, -IPMT(Interest_Rate/12, COLUMN()-2, Loan_Term_Years*12, AW4+AW5), 0)</f>
        <v>0</v>
      </c>
      <c r="AX9" s="28">
        <f>IF(AX4&gt;0, -IPMT(Interest_Rate/12, COLUMN()-2, Loan_Term_Years*12, AX4+AX5), 0)</f>
        <v>0</v>
      </c>
      <c r="AY9" s="28">
        <f>IF(AY4&gt;0, -IPMT(Interest_Rate/12, COLUMN()-2, Loan_Term_Years*12, AY4+AY5), 0)</f>
        <v>0</v>
      </c>
      <c r="AZ9" s="28">
        <f>IF(AZ4&gt;0, -IPMT(Interest_Rate/12, COLUMN()-2, Loan_Term_Years*12, AZ4+AZ5), 0)</f>
        <v>0</v>
      </c>
      <c r="BA9" s="28">
        <f>IF(BA4&gt;0, -IPMT(Interest_Rate/12, COLUMN()-2, Loan_Term_Years*12, BA4+BA5), 0)</f>
        <v>0</v>
      </c>
      <c r="BB9" s="28">
        <f>IF(BB4&gt;0, -IPMT(Interest_Rate/12, COLUMN()-2, Loan_Term_Years*12, BB4+BB5), 0)</f>
        <v>0</v>
      </c>
      <c r="BC9" s="28">
        <f>IF(BC4&gt;0, -IPMT(Interest_Rate/12, COLUMN()-2, Loan_Term_Years*12, BC4+BC5), 0)</f>
        <v>0</v>
      </c>
      <c r="BD9" s="28">
        <f>IF(BD4&gt;0, -IPMT(Interest_Rate/12, COLUMN()-2, Loan_Term_Years*12, BD4+BD5), 0)</f>
        <v>0</v>
      </c>
      <c r="BE9" s="28">
        <f>IF(BE4&gt;0, -IPMT(Interest_Rate/12, COLUMN()-2, Loan_Term_Years*12, BE4+BE5), 0)</f>
        <v>0</v>
      </c>
      <c r="BF9" s="28">
        <f>IF(BF4&gt;0, -IPMT(Interest_Rate/12, COLUMN()-2, Loan_Term_Years*12, BF4+BF5), 0)</f>
        <v>0</v>
      </c>
      <c r="BG9" s="28">
        <f>IF(BG4&gt;0, -IPMT(Interest_Rate/12, COLUMN()-2, Loan_Term_Years*12, BG4+BG5), 0)</f>
        <v>0</v>
      </c>
      <c r="BH9" s="28">
        <f>IF(BH4&gt;0, -IPMT(Interest_Rate/12, COLUMN()-2, Loan_Term_Years*12, BH4+BH5), 0)</f>
        <v>0</v>
      </c>
      <c r="BI9" s="28">
        <f>IF(BI4&gt;0, -IPMT(Interest_Rate/12, COLUMN()-2, Loan_Term_Years*12, BI4+BI5), 0)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238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239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6"/>
  <sheetViews>
    <sheetView workbookViewId="0"/>
  </sheetViews>
  <sheetFormatPr defaultRowHeight="15"/>
  <cols>
    <col min="1" max="1" width="3.7109375" customWidth="1"/>
    <col min="2" max="2" width="22.7109375" customWidth="1"/>
    <col min="3" max="5" width="18.7109375" customWidth="1"/>
    <col min="7" max="13" width="14.7109375" customWidth="1"/>
  </cols>
  <sheetData>
    <row r="1" spans="1:7">
      <c r="A1" s="6" t="s">
        <v>246</v>
      </c>
    </row>
    <row r="2" spans="1:7">
      <c r="B2" s="3" t="s">
        <v>141</v>
      </c>
      <c r="C2" s="3"/>
      <c r="D2" s="3"/>
      <c r="E2" s="3"/>
    </row>
    <row r="3" spans="1:7">
      <c r="B3" s="2" t="s">
        <v>142</v>
      </c>
      <c r="C3" s="2" t="s">
        <v>143</v>
      </c>
      <c r="D3" s="2" t="s">
        <v>144</v>
      </c>
      <c r="E3" s="2" t="s">
        <v>145</v>
      </c>
    </row>
    <row r="4" spans="1:7">
      <c r="B4" s="4" t="s">
        <v>146</v>
      </c>
      <c r="C4" s="4" t="s">
        <v>147</v>
      </c>
      <c r="D4" s="4" t="s">
        <v>148</v>
      </c>
      <c r="E4" s="24"/>
    </row>
    <row r="5" spans="1:7">
      <c r="B5" s="4" t="s">
        <v>149</v>
      </c>
      <c r="C5" s="4" t="s">
        <v>150</v>
      </c>
      <c r="D5" s="4" t="s">
        <v>151</v>
      </c>
      <c r="E5" s="24"/>
    </row>
    <row r="6" spans="1:7">
      <c r="B6" s="4" t="s">
        <v>152</v>
      </c>
      <c r="C6" s="4" t="s">
        <v>153</v>
      </c>
      <c r="D6" s="4" t="s">
        <v>154</v>
      </c>
      <c r="E6" s="24"/>
    </row>
    <row r="10" spans="1:7">
      <c r="B10" s="3" t="s">
        <v>155</v>
      </c>
      <c r="C10" s="3"/>
      <c r="D10" s="3"/>
      <c r="E10" s="3"/>
      <c r="F10" s="3"/>
      <c r="G10" s="3"/>
    </row>
    <row r="11" spans="1:7">
      <c r="B11" s="2" t="s">
        <v>156</v>
      </c>
      <c r="C11" s="2" t="s">
        <v>42</v>
      </c>
      <c r="D11" s="2" t="s">
        <v>112</v>
      </c>
      <c r="E11" s="2" t="s">
        <v>119</v>
      </c>
      <c r="F11" s="2" t="s">
        <v>157</v>
      </c>
      <c r="G11" s="2" t="s">
        <v>158</v>
      </c>
    </row>
    <row r="12" spans="1:7">
      <c r="B12" s="24"/>
      <c r="C12" s="25"/>
      <c r="D12" s="25"/>
      <c r="E12" s="25"/>
      <c r="F12" s="25"/>
      <c r="G12" s="25"/>
    </row>
    <row r="13" spans="1:7">
      <c r="B13" s="24"/>
      <c r="C13" s="25"/>
      <c r="D13" s="25"/>
      <c r="E13" s="25"/>
      <c r="F13" s="25"/>
      <c r="G13" s="25"/>
    </row>
    <row r="14" spans="1:7">
      <c r="B14" s="24"/>
      <c r="C14" s="25"/>
      <c r="D14" s="25"/>
      <c r="E14" s="25"/>
      <c r="F14" s="25"/>
      <c r="G14" s="25"/>
    </row>
    <row r="15" spans="1:7">
      <c r="B15" s="24"/>
      <c r="C15" s="25"/>
      <c r="D15" s="25"/>
      <c r="E15" s="25"/>
      <c r="F15" s="25"/>
      <c r="G15" s="25"/>
    </row>
    <row r="16" spans="1:7">
      <c r="B16" s="24"/>
      <c r="C16" s="25"/>
      <c r="D16" s="25"/>
      <c r="E16" s="25"/>
      <c r="F16" s="25"/>
      <c r="G16" s="25"/>
    </row>
    <row r="17" spans="2:7">
      <c r="B17" s="24"/>
      <c r="C17" s="25"/>
      <c r="D17" s="25"/>
      <c r="E17" s="25"/>
      <c r="F17" s="25"/>
      <c r="G17" s="25"/>
    </row>
    <row r="18" spans="2:7">
      <c r="B18" s="24"/>
      <c r="C18" s="25"/>
      <c r="D18" s="25"/>
      <c r="E18" s="25"/>
      <c r="F18" s="25"/>
      <c r="G18" s="25"/>
    </row>
    <row r="19" spans="2:7">
      <c r="B19" s="24"/>
      <c r="C19" s="25"/>
      <c r="D19" s="25"/>
      <c r="E19" s="25"/>
      <c r="F19" s="25"/>
      <c r="G19" s="25"/>
    </row>
    <row r="20" spans="2:7">
      <c r="B20" s="24"/>
      <c r="C20" s="25"/>
      <c r="D20" s="25"/>
      <c r="E20" s="25"/>
      <c r="F20" s="25"/>
      <c r="G20" s="25"/>
    </row>
    <row r="21" spans="2:7">
      <c r="B21" s="24"/>
      <c r="C21" s="25"/>
      <c r="D21" s="25"/>
      <c r="E21" s="25"/>
      <c r="F21" s="25"/>
      <c r="G21" s="25"/>
    </row>
    <row r="22" spans="2:7">
      <c r="B22" s="24"/>
      <c r="C22" s="25"/>
      <c r="D22" s="25"/>
      <c r="E22" s="25"/>
      <c r="F22" s="25"/>
      <c r="G22" s="25"/>
    </row>
    <row r="23" spans="2:7">
      <c r="B23" s="24"/>
      <c r="C23" s="25"/>
      <c r="D23" s="25"/>
      <c r="E23" s="25"/>
      <c r="F23" s="25"/>
      <c r="G23" s="25"/>
    </row>
    <row r="24" spans="2:7">
      <c r="B24" s="24"/>
      <c r="C24" s="25"/>
      <c r="D24" s="25"/>
      <c r="E24" s="25"/>
      <c r="F24" s="25"/>
      <c r="G24" s="25"/>
    </row>
    <row r="25" spans="2:7">
      <c r="B25" s="24"/>
      <c r="C25" s="25"/>
      <c r="D25" s="25"/>
      <c r="E25" s="25"/>
      <c r="F25" s="25"/>
      <c r="G25" s="25"/>
    </row>
    <row r="26" spans="2:7">
      <c r="B26" s="24"/>
      <c r="C26" s="25"/>
      <c r="D26" s="25"/>
      <c r="E26" s="25"/>
      <c r="F26" s="25"/>
      <c r="G26" s="25"/>
    </row>
    <row r="27" spans="2:7">
      <c r="B27" s="24"/>
      <c r="C27" s="25"/>
      <c r="D27" s="25"/>
      <c r="E27" s="25"/>
      <c r="F27" s="25"/>
      <c r="G27" s="25"/>
    </row>
    <row r="28" spans="2:7">
      <c r="B28" s="24"/>
      <c r="C28" s="25"/>
      <c r="D28" s="25"/>
      <c r="E28" s="25"/>
      <c r="F28" s="25"/>
      <c r="G28" s="25"/>
    </row>
    <row r="29" spans="2:7">
      <c r="B29" s="24"/>
      <c r="C29" s="25"/>
      <c r="D29" s="25"/>
      <c r="E29" s="25"/>
      <c r="F29" s="25"/>
      <c r="G29" s="25"/>
    </row>
    <row r="30" spans="2:7">
      <c r="B30" s="24"/>
      <c r="C30" s="25"/>
      <c r="D30" s="25"/>
      <c r="E30" s="25"/>
      <c r="F30" s="25"/>
      <c r="G30" s="25"/>
    </row>
    <row r="31" spans="2:7">
      <c r="B31" s="24"/>
      <c r="C31" s="25"/>
      <c r="D31" s="25"/>
      <c r="E31" s="25"/>
      <c r="F31" s="25"/>
      <c r="G31" s="25"/>
    </row>
    <row r="32" spans="2:7">
      <c r="B32" s="24"/>
      <c r="C32" s="25"/>
      <c r="D32" s="25"/>
      <c r="E32" s="25"/>
      <c r="F32" s="25"/>
      <c r="G32" s="25"/>
    </row>
    <row r="33" spans="2:7">
      <c r="B33" s="24"/>
      <c r="C33" s="25"/>
      <c r="D33" s="25"/>
      <c r="E33" s="25"/>
      <c r="F33" s="25"/>
      <c r="G33" s="25"/>
    </row>
    <row r="34" spans="2:7">
      <c r="B34" s="24"/>
      <c r="C34" s="25"/>
      <c r="D34" s="25"/>
      <c r="E34" s="25"/>
      <c r="F34" s="25"/>
      <c r="G34" s="25"/>
    </row>
    <row r="35" spans="2:7">
      <c r="B35" s="24"/>
      <c r="C35" s="25"/>
      <c r="D35" s="25"/>
      <c r="E35" s="25"/>
      <c r="F35" s="25"/>
      <c r="G35" s="25"/>
    </row>
    <row r="36" spans="2:7">
      <c r="B36" s="24"/>
      <c r="C36" s="25"/>
      <c r="D36" s="25"/>
      <c r="E36" s="25"/>
      <c r="F36" s="25"/>
      <c r="G36" s="25"/>
    </row>
    <row r="37" spans="2:7">
      <c r="B37" s="24"/>
      <c r="C37" s="25"/>
      <c r="D37" s="25"/>
      <c r="E37" s="25"/>
      <c r="F37" s="25"/>
      <c r="G37" s="25"/>
    </row>
    <row r="38" spans="2:7">
      <c r="B38" s="24"/>
      <c r="C38" s="25"/>
      <c r="D38" s="25"/>
      <c r="E38" s="25"/>
      <c r="F38" s="25"/>
      <c r="G38" s="25"/>
    </row>
    <row r="39" spans="2:7">
      <c r="B39" s="24"/>
      <c r="C39" s="25"/>
      <c r="D39" s="25"/>
      <c r="E39" s="25"/>
      <c r="F39" s="25"/>
      <c r="G39" s="25"/>
    </row>
    <row r="40" spans="2:7">
      <c r="B40" s="24"/>
      <c r="C40" s="25"/>
      <c r="D40" s="25"/>
      <c r="E40" s="25"/>
      <c r="F40" s="25"/>
      <c r="G40" s="25"/>
    </row>
    <row r="41" spans="2:7">
      <c r="B41" s="24"/>
      <c r="C41" s="25"/>
      <c r="D41" s="25"/>
      <c r="E41" s="25"/>
      <c r="F41" s="25"/>
      <c r="G41" s="25"/>
    </row>
    <row r="42" spans="2:7">
      <c r="B42" s="24"/>
      <c r="C42" s="25"/>
      <c r="D42" s="25"/>
      <c r="E42" s="25"/>
      <c r="F42" s="25"/>
      <c r="G42" s="25"/>
    </row>
    <row r="43" spans="2:7">
      <c r="B43" s="24"/>
      <c r="C43" s="25"/>
      <c r="D43" s="25"/>
      <c r="E43" s="25"/>
      <c r="F43" s="25"/>
      <c r="G43" s="25"/>
    </row>
    <row r="44" spans="2:7">
      <c r="B44" s="24"/>
      <c r="C44" s="25"/>
      <c r="D44" s="25"/>
      <c r="E44" s="25"/>
      <c r="F44" s="25"/>
      <c r="G44" s="25"/>
    </row>
    <row r="45" spans="2:7">
      <c r="B45" s="24"/>
      <c r="C45" s="25"/>
      <c r="D45" s="25"/>
      <c r="E45" s="25"/>
      <c r="F45" s="25"/>
      <c r="G45" s="25"/>
    </row>
    <row r="46" spans="2:7">
      <c r="B46" s="24"/>
      <c r="C46" s="25"/>
      <c r="D46" s="25"/>
      <c r="E46" s="25"/>
      <c r="F46" s="25"/>
      <c r="G46" s="25"/>
    </row>
    <row r="47" spans="2:7">
      <c r="B47" s="24"/>
      <c r="C47" s="25"/>
      <c r="D47" s="25"/>
      <c r="E47" s="25"/>
      <c r="F47" s="25"/>
      <c r="G47" s="25"/>
    </row>
    <row r="48" spans="2:7">
      <c r="B48" s="24"/>
      <c r="C48" s="25"/>
      <c r="D48" s="25"/>
      <c r="E48" s="25"/>
      <c r="F48" s="25"/>
      <c r="G48" s="25"/>
    </row>
    <row r="49" spans="2:7">
      <c r="B49" s="24"/>
      <c r="C49" s="25"/>
      <c r="D49" s="25"/>
      <c r="E49" s="25"/>
      <c r="F49" s="25"/>
      <c r="G49" s="25"/>
    </row>
    <row r="50" spans="2:7">
      <c r="B50" s="24"/>
      <c r="C50" s="25"/>
      <c r="D50" s="25"/>
      <c r="E50" s="25"/>
      <c r="F50" s="25"/>
      <c r="G50" s="25"/>
    </row>
    <row r="51" spans="2:7">
      <c r="B51" s="24"/>
      <c r="C51" s="25"/>
      <c r="D51" s="25"/>
      <c r="E51" s="25"/>
      <c r="F51" s="25"/>
      <c r="G51" s="25"/>
    </row>
    <row r="52" spans="2:7">
      <c r="B52" s="24"/>
      <c r="C52" s="25"/>
      <c r="D52" s="25"/>
      <c r="E52" s="25"/>
      <c r="F52" s="25"/>
      <c r="G52" s="25"/>
    </row>
    <row r="53" spans="2:7">
      <c r="B53" s="24"/>
      <c r="C53" s="25"/>
      <c r="D53" s="25"/>
      <c r="E53" s="25"/>
      <c r="F53" s="25"/>
      <c r="G53" s="25"/>
    </row>
    <row r="54" spans="2:7">
      <c r="B54" s="24"/>
      <c r="C54" s="25"/>
      <c r="D54" s="25"/>
      <c r="E54" s="25"/>
      <c r="F54" s="25"/>
      <c r="G54" s="25"/>
    </row>
    <row r="55" spans="2:7">
      <c r="B55" s="24"/>
      <c r="C55" s="25"/>
      <c r="D55" s="25"/>
      <c r="E55" s="25"/>
      <c r="F55" s="25"/>
      <c r="G55" s="25"/>
    </row>
    <row r="56" spans="2:7">
      <c r="B56" s="24"/>
      <c r="C56" s="25"/>
      <c r="D56" s="25"/>
      <c r="E56" s="25"/>
      <c r="F56" s="25"/>
      <c r="G56" s="25"/>
    </row>
    <row r="57" spans="2:7">
      <c r="B57" s="24"/>
      <c r="C57" s="25"/>
      <c r="D57" s="25"/>
      <c r="E57" s="25"/>
      <c r="F57" s="25"/>
      <c r="G57" s="25"/>
    </row>
    <row r="58" spans="2:7">
      <c r="B58" s="24"/>
      <c r="C58" s="25"/>
      <c r="D58" s="25"/>
      <c r="E58" s="25"/>
      <c r="F58" s="25"/>
      <c r="G58" s="25"/>
    </row>
    <row r="59" spans="2:7">
      <c r="B59" s="24"/>
      <c r="C59" s="25"/>
      <c r="D59" s="25"/>
      <c r="E59" s="25"/>
      <c r="F59" s="25"/>
      <c r="G59" s="25"/>
    </row>
    <row r="60" spans="2:7">
      <c r="B60" s="24"/>
      <c r="C60" s="25"/>
      <c r="D60" s="25"/>
      <c r="E60" s="25"/>
      <c r="F60" s="25"/>
      <c r="G60" s="25"/>
    </row>
    <row r="61" spans="2:7">
      <c r="B61" s="24"/>
      <c r="C61" s="25"/>
      <c r="D61" s="25"/>
      <c r="E61" s="25"/>
      <c r="F61" s="25"/>
      <c r="G61" s="25"/>
    </row>
    <row r="62" spans="2:7">
      <c r="B62" s="24"/>
      <c r="C62" s="25"/>
      <c r="D62" s="25"/>
      <c r="E62" s="25"/>
      <c r="F62" s="25"/>
      <c r="G62" s="25"/>
    </row>
    <row r="63" spans="2:7">
      <c r="B63" s="24"/>
      <c r="C63" s="25"/>
      <c r="D63" s="25"/>
      <c r="E63" s="25"/>
      <c r="F63" s="25"/>
      <c r="G63" s="25"/>
    </row>
    <row r="64" spans="2:7">
      <c r="B64" s="24"/>
      <c r="C64" s="25"/>
      <c r="D64" s="25"/>
      <c r="E64" s="25"/>
      <c r="F64" s="25"/>
      <c r="G64" s="25"/>
    </row>
    <row r="65" spans="2:7">
      <c r="B65" s="24"/>
      <c r="C65" s="25"/>
      <c r="D65" s="25"/>
      <c r="E65" s="25"/>
      <c r="F65" s="25"/>
      <c r="G65" s="25"/>
    </row>
    <row r="66" spans="2:7">
      <c r="B66" s="24"/>
      <c r="C66" s="25"/>
      <c r="D66" s="25"/>
      <c r="E66" s="25"/>
      <c r="F66" s="25"/>
      <c r="G66" s="25"/>
    </row>
    <row r="67" spans="2:7">
      <c r="B67" s="24"/>
      <c r="C67" s="25"/>
      <c r="D67" s="25"/>
      <c r="E67" s="25"/>
      <c r="F67" s="25"/>
      <c r="G67" s="25"/>
    </row>
    <row r="68" spans="2:7">
      <c r="B68" s="24"/>
      <c r="C68" s="25"/>
      <c r="D68" s="25"/>
      <c r="E68" s="25"/>
      <c r="F68" s="25"/>
      <c r="G68" s="25"/>
    </row>
    <row r="69" spans="2:7">
      <c r="B69" s="24"/>
      <c r="C69" s="25"/>
      <c r="D69" s="25"/>
      <c r="E69" s="25"/>
      <c r="F69" s="25"/>
      <c r="G69" s="25"/>
    </row>
    <row r="70" spans="2:7">
      <c r="B70" s="24"/>
      <c r="C70" s="25"/>
      <c r="D70" s="25"/>
      <c r="E70" s="25"/>
      <c r="F70" s="25"/>
      <c r="G70" s="25"/>
    </row>
    <row r="71" spans="2:7">
      <c r="B71" s="24"/>
      <c r="C71" s="25"/>
      <c r="D71" s="25"/>
      <c r="E71" s="25"/>
      <c r="F71" s="25"/>
      <c r="G71" s="25"/>
    </row>
    <row r="72" spans="2:7">
      <c r="B72" s="24"/>
      <c r="C72" s="25"/>
      <c r="D72" s="25"/>
      <c r="E72" s="25"/>
      <c r="F72" s="25"/>
      <c r="G72" s="25"/>
    </row>
    <row r="73" spans="2:7">
      <c r="B73" s="24"/>
      <c r="C73" s="25"/>
      <c r="D73" s="25"/>
      <c r="E73" s="25"/>
      <c r="F73" s="25"/>
      <c r="G73" s="25"/>
    </row>
    <row r="74" spans="2:7">
      <c r="B74" s="24"/>
      <c r="C74" s="25"/>
      <c r="D74" s="25"/>
      <c r="E74" s="25"/>
      <c r="F74" s="25"/>
      <c r="G74" s="25"/>
    </row>
    <row r="75" spans="2:7">
      <c r="B75" s="24"/>
      <c r="C75" s="25"/>
      <c r="D75" s="25"/>
      <c r="E75" s="25"/>
      <c r="F75" s="25"/>
      <c r="G75" s="25"/>
    </row>
    <row r="76" spans="2:7">
      <c r="B76" s="24"/>
      <c r="C76" s="25"/>
      <c r="D76" s="25"/>
      <c r="E76" s="25"/>
      <c r="F76" s="25"/>
      <c r="G76" s="25"/>
    </row>
    <row r="77" spans="2:7">
      <c r="B77" s="24"/>
      <c r="C77" s="25"/>
      <c r="D77" s="25"/>
      <c r="E77" s="25"/>
      <c r="F77" s="25"/>
      <c r="G77" s="25"/>
    </row>
    <row r="78" spans="2:7">
      <c r="B78" s="24"/>
      <c r="C78" s="25"/>
      <c r="D78" s="25"/>
      <c r="E78" s="25"/>
      <c r="F78" s="25"/>
      <c r="G78" s="25"/>
    </row>
    <row r="79" spans="2:7">
      <c r="B79" s="24"/>
      <c r="C79" s="25"/>
      <c r="D79" s="25"/>
      <c r="E79" s="25"/>
      <c r="F79" s="25"/>
      <c r="G79" s="25"/>
    </row>
    <row r="80" spans="2:7">
      <c r="B80" s="24"/>
      <c r="C80" s="25"/>
      <c r="D80" s="25"/>
      <c r="E80" s="25"/>
      <c r="F80" s="25"/>
      <c r="G80" s="25"/>
    </row>
    <row r="81" spans="2:7">
      <c r="B81" s="24"/>
      <c r="C81" s="25"/>
      <c r="D81" s="25"/>
      <c r="E81" s="25"/>
      <c r="F81" s="25"/>
      <c r="G81" s="25"/>
    </row>
    <row r="82" spans="2:7">
      <c r="B82" s="24"/>
      <c r="C82" s="25"/>
      <c r="D82" s="25"/>
      <c r="E82" s="25"/>
      <c r="F82" s="25"/>
      <c r="G82" s="25"/>
    </row>
    <row r="83" spans="2:7">
      <c r="B83" s="24"/>
      <c r="C83" s="25"/>
      <c r="D83" s="25"/>
      <c r="E83" s="25"/>
      <c r="F83" s="25"/>
      <c r="G83" s="25"/>
    </row>
    <row r="84" spans="2:7">
      <c r="B84" s="24"/>
      <c r="C84" s="25"/>
      <c r="D84" s="25"/>
      <c r="E84" s="25"/>
      <c r="F84" s="25"/>
      <c r="G84" s="25"/>
    </row>
    <row r="85" spans="2:7">
      <c r="B85" s="24"/>
      <c r="C85" s="25"/>
      <c r="D85" s="25"/>
      <c r="E85" s="25"/>
      <c r="F85" s="25"/>
      <c r="G85" s="25"/>
    </row>
    <row r="86" spans="2:7">
      <c r="B86" s="24"/>
      <c r="C86" s="25"/>
      <c r="D86" s="25"/>
      <c r="E86" s="25"/>
      <c r="F86" s="25"/>
      <c r="G86" s="25"/>
    </row>
    <row r="87" spans="2:7">
      <c r="B87" s="24"/>
      <c r="C87" s="25"/>
      <c r="D87" s="25"/>
      <c r="E87" s="25"/>
      <c r="F87" s="25"/>
      <c r="G87" s="25"/>
    </row>
    <row r="88" spans="2:7">
      <c r="B88" s="24"/>
      <c r="C88" s="25"/>
      <c r="D88" s="25"/>
      <c r="E88" s="25"/>
      <c r="F88" s="25"/>
      <c r="G88" s="25"/>
    </row>
    <row r="89" spans="2:7">
      <c r="B89" s="24"/>
      <c r="C89" s="25"/>
      <c r="D89" s="25"/>
      <c r="E89" s="25"/>
      <c r="F89" s="25"/>
      <c r="G89" s="25"/>
    </row>
    <row r="90" spans="2:7">
      <c r="B90" s="24"/>
      <c r="C90" s="25"/>
      <c r="D90" s="25"/>
      <c r="E90" s="25"/>
      <c r="F90" s="25"/>
      <c r="G90" s="25"/>
    </row>
    <row r="91" spans="2:7">
      <c r="B91" s="24"/>
      <c r="C91" s="25"/>
      <c r="D91" s="25"/>
      <c r="E91" s="25"/>
      <c r="F91" s="25"/>
      <c r="G91" s="25"/>
    </row>
    <row r="92" spans="2:7">
      <c r="B92" s="24"/>
      <c r="C92" s="25"/>
      <c r="D92" s="25"/>
      <c r="E92" s="25"/>
      <c r="F92" s="25"/>
      <c r="G92" s="25"/>
    </row>
    <row r="93" spans="2:7">
      <c r="B93" s="24"/>
      <c r="C93" s="25"/>
      <c r="D93" s="25"/>
      <c r="E93" s="25"/>
      <c r="F93" s="25"/>
      <c r="G93" s="25"/>
    </row>
    <row r="94" spans="2:7">
      <c r="B94" s="24"/>
      <c r="C94" s="25"/>
      <c r="D94" s="25"/>
      <c r="E94" s="25"/>
      <c r="F94" s="25"/>
      <c r="G94" s="25"/>
    </row>
    <row r="95" spans="2:7">
      <c r="B95" s="24"/>
      <c r="C95" s="25"/>
      <c r="D95" s="25"/>
      <c r="E95" s="25"/>
      <c r="F95" s="25"/>
      <c r="G95" s="25"/>
    </row>
    <row r="96" spans="2:7">
      <c r="B96" s="24"/>
      <c r="C96" s="25"/>
      <c r="D96" s="25"/>
      <c r="E96" s="25"/>
      <c r="F96" s="25"/>
      <c r="G96" s="25"/>
    </row>
    <row r="97" spans="2:7">
      <c r="B97" s="24"/>
      <c r="C97" s="25"/>
      <c r="D97" s="25"/>
      <c r="E97" s="25"/>
      <c r="F97" s="25"/>
      <c r="G97" s="25"/>
    </row>
    <row r="98" spans="2:7">
      <c r="B98" s="24"/>
      <c r="C98" s="25"/>
      <c r="D98" s="25"/>
      <c r="E98" s="25"/>
      <c r="F98" s="25"/>
      <c r="G98" s="25"/>
    </row>
    <row r="99" spans="2:7">
      <c r="B99" s="24"/>
      <c r="C99" s="25"/>
      <c r="D99" s="25"/>
      <c r="E99" s="25"/>
      <c r="F99" s="25"/>
      <c r="G99" s="25"/>
    </row>
    <row r="100" spans="2:7">
      <c r="B100" s="24"/>
      <c r="C100" s="25"/>
      <c r="D100" s="25"/>
      <c r="E100" s="25"/>
      <c r="F100" s="25"/>
      <c r="G100" s="25"/>
    </row>
    <row r="101" spans="2:7">
      <c r="B101" s="24"/>
      <c r="C101" s="25"/>
      <c r="D101" s="25"/>
      <c r="E101" s="25"/>
      <c r="F101" s="25"/>
      <c r="G101" s="25"/>
    </row>
    <row r="102" spans="2:7">
      <c r="B102" s="24"/>
      <c r="C102" s="25"/>
      <c r="D102" s="25"/>
      <c r="E102" s="25"/>
      <c r="F102" s="25"/>
      <c r="G102" s="25"/>
    </row>
    <row r="103" spans="2:7">
      <c r="B103" s="24"/>
      <c r="C103" s="25"/>
      <c r="D103" s="25"/>
      <c r="E103" s="25"/>
      <c r="F103" s="25"/>
      <c r="G103" s="25"/>
    </row>
    <row r="104" spans="2:7">
      <c r="B104" s="24"/>
      <c r="C104" s="25"/>
      <c r="D104" s="25"/>
      <c r="E104" s="25"/>
      <c r="F104" s="25"/>
      <c r="G104" s="25"/>
    </row>
    <row r="105" spans="2:7">
      <c r="B105" s="24"/>
      <c r="C105" s="25"/>
      <c r="D105" s="25"/>
      <c r="E105" s="25"/>
      <c r="F105" s="25"/>
      <c r="G105" s="25"/>
    </row>
    <row r="106" spans="2:7">
      <c r="B106" s="24"/>
      <c r="C106" s="25"/>
      <c r="D106" s="25"/>
      <c r="E106" s="25"/>
      <c r="F106" s="25"/>
      <c r="G106" s="25"/>
    </row>
    <row r="107" spans="2:7">
      <c r="B107" s="24"/>
      <c r="C107" s="25"/>
      <c r="D107" s="25"/>
      <c r="E107" s="25"/>
      <c r="F107" s="25"/>
      <c r="G107" s="25"/>
    </row>
    <row r="108" spans="2:7">
      <c r="B108" s="24"/>
      <c r="C108" s="25"/>
      <c r="D108" s="25"/>
      <c r="E108" s="25"/>
      <c r="F108" s="25"/>
      <c r="G108" s="25"/>
    </row>
    <row r="109" spans="2:7">
      <c r="B109" s="24"/>
      <c r="C109" s="25"/>
      <c r="D109" s="25"/>
      <c r="E109" s="25"/>
      <c r="F109" s="25"/>
      <c r="G109" s="25"/>
    </row>
    <row r="110" spans="2:7">
      <c r="B110" s="24"/>
      <c r="C110" s="25"/>
      <c r="D110" s="25"/>
      <c r="E110" s="25"/>
      <c r="F110" s="25"/>
      <c r="G110" s="25"/>
    </row>
    <row r="111" spans="2:7">
      <c r="B111" s="24"/>
      <c r="C111" s="25"/>
      <c r="D111" s="25"/>
      <c r="E111" s="25"/>
      <c r="F111" s="25"/>
      <c r="G111" s="25"/>
    </row>
    <row r="112" spans="2:7">
      <c r="B112" s="24"/>
      <c r="C112" s="25"/>
      <c r="D112" s="25"/>
      <c r="E112" s="25"/>
      <c r="F112" s="25"/>
      <c r="G112" s="25"/>
    </row>
    <row r="113" spans="2:7">
      <c r="B113" s="24"/>
      <c r="C113" s="25"/>
      <c r="D113" s="25"/>
      <c r="E113" s="25"/>
      <c r="F113" s="25"/>
      <c r="G113" s="25"/>
    </row>
    <row r="114" spans="2:7">
      <c r="B114" s="24"/>
      <c r="C114" s="25"/>
      <c r="D114" s="25"/>
      <c r="E114" s="25"/>
      <c r="F114" s="25"/>
      <c r="G114" s="25"/>
    </row>
    <row r="115" spans="2:7">
      <c r="B115" s="24"/>
      <c r="C115" s="25"/>
      <c r="D115" s="25"/>
      <c r="E115" s="25"/>
      <c r="F115" s="25"/>
      <c r="G115" s="25"/>
    </row>
    <row r="116" spans="2:7">
      <c r="B116" s="24"/>
      <c r="C116" s="25"/>
      <c r="D116" s="25"/>
      <c r="E116" s="25"/>
      <c r="F116" s="25"/>
      <c r="G116" s="25"/>
    </row>
    <row r="117" spans="2:7">
      <c r="B117" s="24"/>
      <c r="C117" s="25"/>
      <c r="D117" s="25"/>
      <c r="E117" s="25"/>
      <c r="F117" s="25"/>
      <c r="G117" s="25"/>
    </row>
    <row r="118" spans="2:7">
      <c r="B118" s="24"/>
      <c r="C118" s="25"/>
      <c r="D118" s="25"/>
      <c r="E118" s="25"/>
      <c r="F118" s="25"/>
      <c r="G118" s="25"/>
    </row>
    <row r="119" spans="2:7">
      <c r="B119" s="24"/>
      <c r="C119" s="25"/>
      <c r="D119" s="25"/>
      <c r="E119" s="25"/>
      <c r="F119" s="25"/>
      <c r="G119" s="25"/>
    </row>
    <row r="120" spans="2:7">
      <c r="B120" s="24"/>
      <c r="C120" s="25"/>
      <c r="D120" s="25"/>
      <c r="E120" s="25"/>
      <c r="F120" s="25"/>
      <c r="G120" s="25"/>
    </row>
    <row r="121" spans="2:7">
      <c r="B121" s="24"/>
      <c r="C121" s="25"/>
      <c r="D121" s="25"/>
      <c r="E121" s="25"/>
      <c r="F121" s="25"/>
      <c r="G121" s="25"/>
    </row>
    <row r="122" spans="2:7">
      <c r="B122" s="24"/>
      <c r="C122" s="25"/>
      <c r="D122" s="25"/>
      <c r="E122" s="25"/>
      <c r="F122" s="25"/>
      <c r="G122" s="25"/>
    </row>
    <row r="123" spans="2:7">
      <c r="B123" s="24"/>
      <c r="C123" s="25"/>
      <c r="D123" s="25"/>
      <c r="E123" s="25"/>
      <c r="F123" s="25"/>
      <c r="G123" s="25"/>
    </row>
    <row r="124" spans="2:7">
      <c r="B124" s="24"/>
      <c r="C124" s="25"/>
      <c r="D124" s="25"/>
      <c r="E124" s="25"/>
      <c r="F124" s="25"/>
      <c r="G124" s="25"/>
    </row>
    <row r="125" spans="2:7">
      <c r="B125" s="24"/>
      <c r="C125" s="25"/>
      <c r="D125" s="25"/>
      <c r="E125" s="25"/>
      <c r="F125" s="25"/>
      <c r="G125" s="25"/>
    </row>
    <row r="126" spans="2:7">
      <c r="B126" s="24"/>
      <c r="C126" s="25"/>
      <c r="D126" s="25"/>
      <c r="E126" s="25"/>
      <c r="F126" s="25"/>
      <c r="G126" s="25"/>
    </row>
    <row r="127" spans="2:7">
      <c r="B127" s="24"/>
      <c r="C127" s="25"/>
      <c r="D127" s="25"/>
      <c r="E127" s="25"/>
      <c r="F127" s="25"/>
      <c r="G127" s="25"/>
    </row>
    <row r="128" spans="2:7">
      <c r="B128" s="24"/>
      <c r="C128" s="25"/>
      <c r="D128" s="25"/>
      <c r="E128" s="25"/>
      <c r="F128" s="25"/>
      <c r="G128" s="25"/>
    </row>
    <row r="129" spans="2:7">
      <c r="B129" s="24"/>
      <c r="C129" s="25"/>
      <c r="D129" s="25"/>
      <c r="E129" s="25"/>
      <c r="F129" s="25"/>
      <c r="G129" s="25"/>
    </row>
    <row r="130" spans="2:7">
      <c r="B130" s="24"/>
      <c r="C130" s="25"/>
      <c r="D130" s="25"/>
      <c r="E130" s="25"/>
      <c r="F130" s="25"/>
      <c r="G130" s="25"/>
    </row>
    <row r="131" spans="2:7">
      <c r="B131" s="24"/>
      <c r="C131" s="25"/>
      <c r="D131" s="25"/>
      <c r="E131" s="25"/>
      <c r="F131" s="25"/>
      <c r="G131" s="25"/>
    </row>
    <row r="136" spans="2:7">
      <c r="B136" s="3" t="s">
        <v>159</v>
      </c>
      <c r="C136" s="3"/>
      <c r="D136" s="3"/>
      <c r="E136" s="3"/>
      <c r="F136" s="3"/>
      <c r="G136" s="3"/>
    </row>
    <row r="137" spans="2:7">
      <c r="B137" s="2" t="s">
        <v>160</v>
      </c>
      <c r="C137" s="2" t="s">
        <v>161</v>
      </c>
      <c r="D137" s="2" t="s">
        <v>162</v>
      </c>
      <c r="E137" s="2" t="s">
        <v>163</v>
      </c>
      <c r="F137" s="2" t="s">
        <v>164</v>
      </c>
    </row>
    <row r="138" spans="2:7">
      <c r="B138" s="4" t="s">
        <v>42</v>
      </c>
      <c r="E138" s="28">
        <f>C138-D138</f>
        <v>0</v>
      </c>
      <c r="F138" s="30">
        <f>IFERROR(C138/D138-1,0)</f>
        <v>0</v>
      </c>
    </row>
    <row r="139" spans="2:7">
      <c r="B139" s="4" t="s">
        <v>112</v>
      </c>
      <c r="E139" s="28">
        <f>C139-D139</f>
        <v>0</v>
      </c>
      <c r="F139" s="30">
        <f>IFERROR(C139/D139-1,0)</f>
        <v>0</v>
      </c>
    </row>
    <row r="140" spans="2:7">
      <c r="B140" s="4" t="s">
        <v>119</v>
      </c>
      <c r="E140" s="28">
        <f>C140-D140</f>
        <v>0</v>
      </c>
      <c r="F140" s="30">
        <f>IFERROR(C140/D140-1,0)</f>
        <v>0</v>
      </c>
    </row>
    <row r="141" spans="2:7">
      <c r="B141" s="4" t="s">
        <v>157</v>
      </c>
      <c r="E141" s="28">
        <f>C141-D141</f>
        <v>0</v>
      </c>
      <c r="F141" s="30">
        <f>IFERROR(C141/D141-1,0)</f>
        <v>0</v>
      </c>
    </row>
    <row r="142" spans="2:7">
      <c r="B142" s="4" t="s">
        <v>158</v>
      </c>
      <c r="E142" s="28">
        <f>C142-D142</f>
        <v>0</v>
      </c>
      <c r="F142" s="30">
        <f>IFERROR(C142/D142-1,0)</f>
        <v>0</v>
      </c>
    </row>
    <row r="146" spans="2:2"/>
  </sheetData>
  <mergeCells count="3">
    <mergeCell ref="B2:E2"/>
    <mergeCell ref="B10:G10"/>
    <mergeCell ref="B136:G136"/>
  </mergeCells>
  <dataValidations count="2">
    <dataValidation type="date" allowBlank="1" showInputMessage="1" showErrorMessage="1" error="Date required" sqref="B12:B131">
      <formula1>36526</formula1>
      <formula2>73415</formula2>
    </dataValidation>
    <dataValidation type="decimal" operator="greaterThanOrEqual" allowBlank="1" showInputMessage="1" showErrorMessage="1" error="Must be a non-negative number" sqref="C12:G131">
      <formula1>0</formula1>
    </dataValidation>
  </dataValidations>
  <hyperlinks>
    <hyperlink ref="A1" location="Cover!A1" display="Cover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3">
      <c r="B5" s="1" t="s">
        <v>243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</sheetData>
  <mergeCells count="2">
    <mergeCell ref="B3:M3"/>
    <mergeCell ref="B5:M5"/>
  </mergeCells>
  <hyperlinks>
    <hyperlink ref="A1" location="Cover!A1" display="Cover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5.7109375" customWidth="1"/>
    <col min="2" max="3" width="25.7109375" customWidth="1"/>
    <col min="4" max="5" width="18.7109375" customWidth="1"/>
  </cols>
  <sheetData>
    <row r="1" spans="1:4">
      <c r="A1" s="6" t="s">
        <v>246</v>
      </c>
    </row>
    <row r="2" spans="1:4">
      <c r="B2" s="1" t="s">
        <v>15</v>
      </c>
      <c r="C2" s="1"/>
      <c r="D2" s="1"/>
    </row>
    <row r="4" spans="1:4">
      <c r="B4" s="4" t="s">
        <v>16</v>
      </c>
      <c r="D4" s="7" t="s">
        <v>17</v>
      </c>
    </row>
    <row r="6" spans="1:4">
      <c r="B6" s="4" t="s">
        <v>12</v>
      </c>
      <c r="D6" s="7">
        <v>45292</v>
      </c>
    </row>
    <row r="7" spans="1:4">
      <c r="B7" s="4" t="s">
        <v>18</v>
      </c>
      <c r="D7" s="7">
        <v>45291</v>
      </c>
    </row>
    <row r="8" spans="1:4">
      <c r="B8" s="4" t="s">
        <v>19</v>
      </c>
      <c r="D8" s="7" t="s">
        <v>20</v>
      </c>
    </row>
    <row r="10" spans="1:4">
      <c r="B10" s="3" t="s">
        <v>21</v>
      </c>
      <c r="C10" s="3"/>
      <c r="D10" s="3"/>
    </row>
    <row r="11" spans="1:4">
      <c r="B11" s="4" t="s">
        <v>22</v>
      </c>
      <c r="D11" s="8">
        <v>0.21</v>
      </c>
    </row>
    <row r="12" spans="1:4">
      <c r="B12" s="4" t="s">
        <v>23</v>
      </c>
      <c r="D12" s="8">
        <v>0.12</v>
      </c>
    </row>
  </sheetData>
  <sheetProtection sheet="1" objects="1" scenarios="1"/>
  <mergeCells count="2">
    <mergeCell ref="B2:D2"/>
    <mergeCell ref="B10:D10"/>
  </mergeCells>
  <dataValidations count="2">
    <dataValidation type="list" allowBlank="1" showInputMessage="1" showErrorMessage="1" sqref="D4">
      <formula1>"Base Case,Upside Case,Downside Case"</formula1>
    </dataValidation>
    <dataValidation type="list" allowBlank="1" showInputMessage="1" showErrorMessage="1" sqref="D8">
      <formula1>"Forecast Only,Actuals + Forecast,Actuals Only"</formula1>
    </dataValidation>
  </dataValidations>
  <hyperlinks>
    <hyperlink ref="A1" location="Cover!A1" display="Cover"/>
  </hyperlink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sheetData>
    <row r="1" spans="1:13">
      <c r="A1" s="6" t="s">
        <v>246</v>
      </c>
    </row>
    <row r="3" spans="1:13">
      <c r="B3" s="1" t="s">
        <v>245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</sheetData>
  <mergeCells count="1">
    <mergeCell ref="B3:M3"/>
  </mergeCells>
  <hyperlinks>
    <hyperlink ref="A1" location="Cover!A1" display="Co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3"/>
  <sheetViews>
    <sheetView zoomScale="125" zoomScaleNormal="125" workbookViewId="0"/>
  </sheetViews>
  <sheetFormatPr defaultRowHeight="15"/>
  <cols>
    <col min="1" max="1" width="3.7109375" customWidth="1"/>
    <col min="2" max="4" width="18.7109375" customWidth="1"/>
    <col min="5" max="5" width="3.7109375" customWidth="1"/>
    <col min="6" max="8" width="18.7109375" customWidth="1"/>
    <col min="9" max="9" width="3.7109375" customWidth="1"/>
    <col min="10" max="12" width="18.7109375" customWidth="1"/>
  </cols>
  <sheetData>
    <row r="1" spans="1:12">
      <c r="A1" s="6" t="s">
        <v>246</v>
      </c>
    </row>
    <row r="2" spans="1:12">
      <c r="B2" s="9" t="s">
        <v>24</v>
      </c>
      <c r="C2" s="9"/>
      <c r="D2" s="9"/>
      <c r="E2" s="9"/>
      <c r="F2" s="9"/>
      <c r="G2" s="9"/>
      <c r="H2" s="9"/>
      <c r="I2" s="9"/>
      <c r="J2" s="9"/>
      <c r="K2" s="9"/>
      <c r="L2" s="9"/>
    </row>
    <row r="5" spans="1:12" ht="24" customHeight="1">
      <c r="B5" s="10" t="s">
        <v>25</v>
      </c>
      <c r="C5" s="10"/>
      <c r="D5" s="10"/>
      <c r="F5" s="10" t="s">
        <v>30</v>
      </c>
      <c r="G5" s="10"/>
      <c r="H5" s="10"/>
      <c r="J5" s="10" t="s">
        <v>31</v>
      </c>
      <c r="K5" s="10"/>
      <c r="L5" s="10"/>
    </row>
    <row r="6" spans="1:12">
      <c r="B6" s="11" t="s">
        <v>26</v>
      </c>
      <c r="C6" s="12">
        <v>80</v>
      </c>
      <c r="F6" s="11" t="s">
        <v>26</v>
      </c>
      <c r="G6" s="12">
        <v>90</v>
      </c>
      <c r="J6" s="11" t="s">
        <v>26</v>
      </c>
      <c r="K6" s="12">
        <v>24</v>
      </c>
    </row>
    <row r="7" spans="1:12">
      <c r="B7" s="11" t="s">
        <v>27</v>
      </c>
      <c r="C7" s="13">
        <v>-6.16</v>
      </c>
      <c r="F7" s="11" t="s">
        <v>27</v>
      </c>
      <c r="G7" s="13">
        <v>-6.16</v>
      </c>
      <c r="J7" s="11" t="s">
        <v>27</v>
      </c>
      <c r="K7" s="13">
        <v>-6.16</v>
      </c>
    </row>
    <row r="8" spans="1:12">
      <c r="B8" s="11" t="s">
        <v>28</v>
      </c>
      <c r="C8" s="13">
        <f>-(Base_Salaries + Rent_per_Month*12 + Insurance_Annual)/Year_1_Bottles_Sold</f>
        <v>0</v>
      </c>
      <c r="F8" s="11" t="s">
        <v>28</v>
      </c>
      <c r="G8" s="13">
        <f>-(Base_Salaries + Rent_per_Month*12 + Insurance_Annual)/Year_1_Bottles_Sold</f>
        <v>0</v>
      </c>
      <c r="J8" s="11" t="s">
        <v>28</v>
      </c>
      <c r="K8" s="13">
        <f>-(Base_Salaries + Rent_per_Month*12 + Insurance_Annual)/Year_1_Bottles_Sold</f>
        <v>0</v>
      </c>
    </row>
    <row r="9" spans="1:12">
      <c r="B9" s="11" t="s">
        <v>29</v>
      </c>
      <c r="C9" s="12">
        <f>C6+C7+C5</f>
        <v>0</v>
      </c>
      <c r="F9" s="11" t="s">
        <v>29</v>
      </c>
      <c r="G9" s="12">
        <f>G6+G7+G5</f>
        <v>0</v>
      </c>
      <c r="J9" s="11" t="s">
        <v>29</v>
      </c>
      <c r="K9" s="12">
        <f>K6+K7+K5</f>
        <v>0</v>
      </c>
    </row>
    <row r="30" spans="2:4">
      <c r="B30" s="10" t="s">
        <v>32</v>
      </c>
      <c r="C30" s="10"/>
      <c r="D30" s="10"/>
    </row>
    <row r="31" spans="2:4">
      <c r="B31" s="11" t="s">
        <v>33</v>
      </c>
      <c r="C31" s="14">
        <f>80*0.18+90*0.14+24*0.68</f>
        <v>0</v>
      </c>
    </row>
    <row r="32" spans="2:4">
      <c r="B32" s="11" t="s">
        <v>34</v>
      </c>
      <c r="C32" s="14">
        <f>(C8)*0.18+(G8)*0.14+(K8)*0.68</f>
        <v>0</v>
      </c>
    </row>
    <row r="33" spans="2:3">
      <c r="B33" s="11" t="s">
        <v>35</v>
      </c>
      <c r="C33" s="15">
        <f>C31/C30</f>
        <v>0</v>
      </c>
    </row>
  </sheetData>
  <mergeCells count="5">
    <mergeCell ref="B2:L2"/>
    <mergeCell ref="B5:D5"/>
    <mergeCell ref="F5:H5"/>
    <mergeCell ref="J5:L5"/>
    <mergeCell ref="B30:D30"/>
  </mergeCells>
  <hyperlinks>
    <hyperlink ref="A1" location="Cover!A1" display="Cover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zoomScale="85" zoomScaleNormal="85" workbookViewId="0"/>
  </sheetViews>
  <sheetFormatPr defaultRowHeight="15"/>
  <cols>
    <col min="1" max="1" width="2.7109375" customWidth="1"/>
    <col min="2" max="7" width="12.7109375" customWidth="1"/>
    <col min="8" max="8" width="2.7109375" customWidth="1"/>
    <col min="9" max="14" width="12.7109375" customWidth="1"/>
    <col min="15" max="15" width="2.7109375" customWidth="1"/>
  </cols>
  <sheetData>
    <row r="1" spans="1:14" ht="20" customHeight="1">
      <c r="A1" s="6" t="s">
        <v>246</v>
      </c>
    </row>
    <row r="2" spans="1:14" ht="30" customHeight="1">
      <c r="B2" s="16" t="s">
        <v>36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4" spans="1:14">
      <c r="B4" s="17" t="s">
        <v>37</v>
      </c>
      <c r="C4" s="17"/>
      <c r="D4" s="17"/>
      <c r="E4" s="17"/>
      <c r="F4" s="17"/>
      <c r="G4" s="17"/>
      <c r="I4" s="17" t="s">
        <v>41</v>
      </c>
      <c r="J4" s="17"/>
      <c r="K4" s="17"/>
      <c r="L4" s="17"/>
      <c r="M4" s="17"/>
      <c r="N4" s="17"/>
    </row>
    <row r="5" spans="1:14">
      <c r="B5" s="2" t="s">
        <v>38</v>
      </c>
      <c r="C5" s="2" t="s">
        <v>39</v>
      </c>
      <c r="D5" s="2" t="s">
        <v>40</v>
      </c>
      <c r="I5" s="2" t="s">
        <v>38</v>
      </c>
      <c r="J5" s="2" t="s">
        <v>42</v>
      </c>
      <c r="K5" s="2" t="s">
        <v>40</v>
      </c>
    </row>
    <row r="6" spans="1:14">
      <c r="B6" s="18" t="s">
        <v>25</v>
      </c>
      <c r="C6" s="19">
        <v>9000</v>
      </c>
      <c r="D6" s="20">
        <v>0.18</v>
      </c>
      <c r="I6" s="18" t="s">
        <v>25</v>
      </c>
      <c r="J6" s="21">
        <v>720000</v>
      </c>
      <c r="K6" s="20">
        <v>0.332409972299169</v>
      </c>
    </row>
    <row r="7" spans="1:14">
      <c r="B7" s="18" t="s">
        <v>30</v>
      </c>
      <c r="C7" s="19">
        <v>7000</v>
      </c>
      <c r="D7" s="20">
        <v>0.14</v>
      </c>
      <c r="I7" s="18" t="s">
        <v>30</v>
      </c>
      <c r="J7" s="21">
        <v>630000</v>
      </c>
      <c r="K7" s="20">
        <v>0.2908587257617729</v>
      </c>
    </row>
    <row r="8" spans="1:14">
      <c r="B8" s="18" t="s">
        <v>31</v>
      </c>
      <c r="C8" s="19">
        <v>34000</v>
      </c>
      <c r="D8" s="20">
        <v>0.68</v>
      </c>
      <c r="I8" s="18" t="s">
        <v>31</v>
      </c>
      <c r="J8" s="21">
        <v>816000</v>
      </c>
      <c r="K8" s="20">
        <v>0.3767313019390582</v>
      </c>
    </row>
    <row r="20" spans="2:14">
      <c r="B20" s="17" t="s">
        <v>43</v>
      </c>
      <c r="C20" s="17"/>
      <c r="D20" s="17"/>
      <c r="E20" s="17"/>
      <c r="F20" s="17"/>
      <c r="G20" s="17"/>
      <c r="I20" s="17" t="s">
        <v>45</v>
      </c>
      <c r="J20" s="17"/>
      <c r="K20" s="17"/>
      <c r="L20" s="17"/>
      <c r="M20" s="17"/>
      <c r="N20" s="17"/>
    </row>
    <row r="21" spans="2:14">
      <c r="B21" s="2" t="s">
        <v>38</v>
      </c>
      <c r="C21" s="2" t="s">
        <v>44</v>
      </c>
      <c r="I21" s="2" t="s">
        <v>38</v>
      </c>
      <c r="J21" s="2" t="s">
        <v>39</v>
      </c>
      <c r="K21" s="2" t="s">
        <v>46</v>
      </c>
      <c r="L21" s="2" t="s">
        <v>44</v>
      </c>
    </row>
    <row r="22" spans="2:14">
      <c r="B22" s="18" t="s">
        <v>25</v>
      </c>
      <c r="C22" s="20">
        <v>0.74</v>
      </c>
      <c r="I22" s="18" t="s">
        <v>25</v>
      </c>
      <c r="J22" s="19">
        <v>9000</v>
      </c>
      <c r="K22" s="21">
        <v>80</v>
      </c>
      <c r="L22" s="22">
        <v>0.74</v>
      </c>
    </row>
    <row r="23" spans="2:14">
      <c r="B23" s="18" t="s">
        <v>30</v>
      </c>
      <c r="C23" s="20">
        <v>0.77</v>
      </c>
      <c r="I23" s="18" t="s">
        <v>30</v>
      </c>
      <c r="J23" s="19">
        <v>7000</v>
      </c>
      <c r="K23" s="21">
        <v>90</v>
      </c>
      <c r="L23" s="22">
        <v>0.77</v>
      </c>
    </row>
    <row r="24" spans="2:14">
      <c r="B24" s="18" t="s">
        <v>31</v>
      </c>
      <c r="C24" s="20">
        <v>0.13</v>
      </c>
      <c r="I24" s="18" t="s">
        <v>31</v>
      </c>
      <c r="J24" s="19">
        <v>34000</v>
      </c>
      <c r="K24" s="21">
        <v>24</v>
      </c>
      <c r="L24" s="22">
        <v>0.13</v>
      </c>
    </row>
    <row r="25" spans="2:14">
      <c r="I25" s="2" t="s">
        <v>47</v>
      </c>
      <c r="J25" s="19">
        <v>50000</v>
      </c>
      <c r="K25" s="21">
        <f>J22*K22+J23*K23+J24*K24</f>
        <v>0</v>
      </c>
    </row>
    <row r="27" spans="2:14">
      <c r="I27" s="23" t="s">
        <v>48</v>
      </c>
      <c r="J27" s="23"/>
      <c r="K27" s="23"/>
      <c r="L27" s="23"/>
      <c r="M27" s="23"/>
      <c r="N27" s="23"/>
    </row>
    <row r="28" spans="2:14">
      <c r="I28" s="23"/>
      <c r="J28" s="23"/>
      <c r="K28" s="23"/>
      <c r="L28" s="23"/>
      <c r="M28" s="23"/>
      <c r="N28" s="23"/>
    </row>
    <row r="29" spans="2:14">
      <c r="I29" s="23"/>
      <c r="J29" s="23"/>
      <c r="K29" s="23"/>
      <c r="L29" s="23"/>
      <c r="M29" s="23"/>
      <c r="N29" s="23"/>
    </row>
    <row r="30" spans="2:14">
      <c r="I30" s="23"/>
      <c r="J30" s="23"/>
      <c r="K30" s="23"/>
      <c r="L30" s="23"/>
      <c r="M30" s="23"/>
      <c r="N30" s="23"/>
    </row>
  </sheetData>
  <mergeCells count="6">
    <mergeCell ref="B2:N2"/>
    <mergeCell ref="B4:G4"/>
    <mergeCell ref="I4:N4"/>
    <mergeCell ref="B20:G20"/>
    <mergeCell ref="I20:N20"/>
    <mergeCell ref="I27:N30"/>
  </mergeCells>
  <conditionalFormatting sqref="L22:L24">
    <cfRule type="colorScale" priority="1">
      <colorScale>
        <cfvo type="num" val="0"/>
        <cfvo type="num" val="0.35"/>
        <cfvo type="num" val="0.7"/>
        <color rgb="FFFF5050"/>
        <color rgb="FFFFFF99"/>
        <color rgb="FF00B050"/>
      </colorScale>
    </cfRule>
  </conditionalFormatting>
  <hyperlinks>
    <hyperlink ref="A1" location="Cover!A1" display="Cover"/>
  </hyperlink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25.7109375" customWidth="1"/>
    <col min="3" max="5" width="15.7109375" customWidth="1"/>
    <col min="6" max="6" width="20.7109375" customWidth="1"/>
    <col min="7" max="7" width="10.7109375" customWidth="1"/>
  </cols>
  <sheetData>
    <row r="1" spans="1:47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47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4" spans="1:47" hidden="1">
      <c r="F4" t="s">
        <v>17</v>
      </c>
      <c r="G4" t="s">
        <v>97</v>
      </c>
      <c r="H4" t="s">
        <v>98</v>
      </c>
    </row>
    <row r="5" spans="1:47">
      <c r="A5" s="2" t="s">
        <v>95</v>
      </c>
      <c r="B5" s="2" t="s">
        <v>96</v>
      </c>
      <c r="C5" s="2" t="s">
        <v>17</v>
      </c>
      <c r="D5" s="2" t="s">
        <v>97</v>
      </c>
      <c r="E5" s="2" t="s">
        <v>98</v>
      </c>
      <c r="F5" s="2" t="s">
        <v>99</v>
      </c>
      <c r="G5" s="2" t="s">
        <v>100</v>
      </c>
    </row>
    <row r="7" spans="1:47">
      <c r="A7" s="3" t="s">
        <v>101</v>
      </c>
      <c r="B7" s="3"/>
      <c r="C7" s="3"/>
      <c r="D7" s="3"/>
      <c r="E7" s="3"/>
      <c r="F7" s="3"/>
      <c r="G7" s="3"/>
    </row>
    <row r="8" spans="1:47">
      <c r="A8" s="4" t="s">
        <v>42</v>
      </c>
      <c r="B8" s="4" t="s">
        <v>102</v>
      </c>
      <c r="C8" s="25">
        <v>50000</v>
      </c>
      <c r="D8" s="25">
        <v>65000</v>
      </c>
      <c r="E8" s="25">
        <v>35000</v>
      </c>
      <c r="F8" s="26">
        <f>INDEX(C8:E8,1,MATCH(SelectedScenario,Assumptions!$F$4:$H$4,0))</f>
        <v>0</v>
      </c>
      <c r="G8" s="4" t="s">
        <v>103</v>
      </c>
    </row>
    <row r="9" spans="1:47">
      <c r="A9" s="4" t="s">
        <v>42</v>
      </c>
      <c r="B9" s="4" t="s">
        <v>104</v>
      </c>
      <c r="C9" s="25">
        <v>0.25</v>
      </c>
      <c r="D9" s="25">
        <v>0.35</v>
      </c>
      <c r="E9" s="25">
        <v>0.15</v>
      </c>
      <c r="F9" s="26">
        <f>INDEX(C9:E9,1,MATCH(SelectedScenario,Assumptions!$F$4:$H$4,0))</f>
        <v>0</v>
      </c>
      <c r="G9" s="4"/>
    </row>
    <row r="10" spans="1:47">
      <c r="A10" s="4" t="s">
        <v>42</v>
      </c>
      <c r="B10" s="4" t="s">
        <v>105</v>
      </c>
      <c r="C10" s="27">
        <v>45</v>
      </c>
      <c r="D10" s="27">
        <v>50</v>
      </c>
      <c r="E10" s="27">
        <v>40</v>
      </c>
      <c r="F10" s="28">
        <f>INDEX(C10:E10,1,MATCH(SelectedScenario,Assumptions!$F$4:$H$4,0))</f>
        <v>0</v>
      </c>
      <c r="G10" s="4" t="s">
        <v>106</v>
      </c>
    </row>
    <row r="11" spans="1:47">
      <c r="A11" s="4" t="s">
        <v>42</v>
      </c>
      <c r="B11" s="4" t="s">
        <v>107</v>
      </c>
      <c r="C11" s="29">
        <v>0.7</v>
      </c>
      <c r="D11" s="29">
        <v>0.65</v>
      </c>
      <c r="E11" s="29">
        <v>0.75</v>
      </c>
      <c r="F11" s="30">
        <f>INDEX(C11:E11,1,MATCH(SelectedScenario,Assumptions!$F$4:$H$4,0))</f>
        <v>0</v>
      </c>
      <c r="G11" s="4" t="s">
        <v>108</v>
      </c>
    </row>
    <row r="12" spans="1:47">
      <c r="A12" s="4" t="s">
        <v>42</v>
      </c>
      <c r="B12" s="4" t="s">
        <v>109</v>
      </c>
      <c r="C12" s="25">
        <v>0.3</v>
      </c>
      <c r="D12" s="25">
        <v>0.28</v>
      </c>
      <c r="E12" s="25">
        <v>0.32</v>
      </c>
      <c r="F12" s="26">
        <f>INDEX(C12:E12,1,MATCH(SelectedScenario,Assumptions!$F$4:$H$4,0))</f>
        <v>0</v>
      </c>
      <c r="G12" s="4"/>
    </row>
    <row r="13" spans="1:47">
      <c r="A13" s="4" t="s">
        <v>42</v>
      </c>
      <c r="B13" s="4" t="s">
        <v>110</v>
      </c>
      <c r="C13" s="25">
        <v>2.7</v>
      </c>
      <c r="D13" s="25">
        <v>2.7</v>
      </c>
      <c r="E13" s="25">
        <v>2.7</v>
      </c>
      <c r="F13" s="26">
        <f>INDEX(C13:E13,1,MATCH(SelectedScenario,Assumptions!$F$4:$H$4,0))</f>
        <v>0</v>
      </c>
      <c r="G13" s="4"/>
    </row>
    <row r="15" spans="1:47">
      <c r="A15" s="3" t="s">
        <v>111</v>
      </c>
      <c r="B15" s="3"/>
      <c r="C15" s="3"/>
      <c r="D15" s="3"/>
      <c r="E15" s="3"/>
      <c r="F15" s="3"/>
      <c r="G15" s="3"/>
    </row>
    <row r="16" spans="1:47">
      <c r="A16" s="4" t="s">
        <v>112</v>
      </c>
      <c r="B16" s="4" t="s">
        <v>113</v>
      </c>
      <c r="C16" s="25">
        <v>3.5</v>
      </c>
      <c r="D16" s="25">
        <v>3.25</v>
      </c>
      <c r="E16" s="25">
        <v>3.75</v>
      </c>
      <c r="F16" s="26">
        <f>INDEX(C16:E16,1,MATCH(SelectedScenario,Assumptions!$F$4:$H$4,0))</f>
        <v>0</v>
      </c>
      <c r="G16" s="4"/>
    </row>
    <row r="17" spans="1:7">
      <c r="A17" s="4" t="s">
        <v>112</v>
      </c>
      <c r="B17" s="4" t="s">
        <v>114</v>
      </c>
      <c r="C17" s="25">
        <v>4.8</v>
      </c>
      <c r="D17" s="25">
        <v>4.5</v>
      </c>
      <c r="E17" s="25">
        <v>5</v>
      </c>
      <c r="F17" s="26">
        <f>INDEX(C17:E17,1,MATCH(SelectedScenario,Assumptions!$F$4:$H$4,0))</f>
        <v>0</v>
      </c>
      <c r="G17" s="4"/>
    </row>
    <row r="18" spans="1:7">
      <c r="A18" s="4" t="s">
        <v>112</v>
      </c>
      <c r="B18" s="4" t="s">
        <v>115</v>
      </c>
      <c r="C18" s="25">
        <v>2.4</v>
      </c>
      <c r="D18" s="25">
        <v>2.2</v>
      </c>
      <c r="E18" s="25">
        <v>2.6</v>
      </c>
      <c r="F18" s="26">
        <f>INDEX(C18:E18,1,MATCH(SelectedScenario,Assumptions!$F$4:$H$4,0))</f>
        <v>0</v>
      </c>
      <c r="G18" s="4"/>
    </row>
    <row r="19" spans="1:7">
      <c r="A19" s="4" t="s">
        <v>112</v>
      </c>
      <c r="B19" s="4" t="s">
        <v>116</v>
      </c>
      <c r="C19" s="25">
        <v>7.5</v>
      </c>
      <c r="D19" s="25">
        <v>7</v>
      </c>
      <c r="E19" s="25">
        <v>8</v>
      </c>
      <c r="F19" s="26">
        <f>INDEX(C19:E19,1,MATCH(SelectedScenario,Assumptions!$F$4:$H$4,0))</f>
        <v>0</v>
      </c>
      <c r="G19" s="4"/>
    </row>
    <row r="20" spans="1:7">
      <c r="A20" s="4" t="s">
        <v>112</v>
      </c>
      <c r="B20" s="4" t="s">
        <v>117</v>
      </c>
      <c r="C20" s="25">
        <v>0.04</v>
      </c>
      <c r="D20" s="25">
        <v>0.035</v>
      </c>
      <c r="E20" s="25">
        <v>0.045</v>
      </c>
      <c r="F20" s="26">
        <f>INDEX(C20:E20,1,MATCH(SelectedScenario,Assumptions!$F$4:$H$4,0))</f>
        <v>0</v>
      </c>
      <c r="G20" s="4"/>
    </row>
    <row r="22" spans="1:7">
      <c r="A22" s="3" t="s">
        <v>118</v>
      </c>
      <c r="B22" s="3"/>
      <c r="C22" s="3"/>
      <c r="D22" s="3"/>
      <c r="E22" s="3"/>
      <c r="F22" s="3"/>
      <c r="G22" s="3"/>
    </row>
    <row r="23" spans="1:7">
      <c r="A23" s="4" t="s">
        <v>119</v>
      </c>
      <c r="B23" s="4" t="s">
        <v>120</v>
      </c>
      <c r="C23" s="27">
        <v>780000</v>
      </c>
      <c r="D23" s="27">
        <v>750000</v>
      </c>
      <c r="E23" s="27">
        <v>820000</v>
      </c>
      <c r="F23" s="28">
        <f>INDEX(C23:E23,1,MATCH(SelectedScenario,Assumptions!$F$4:$H$4,0))</f>
        <v>0</v>
      </c>
      <c r="G23" s="4" t="s">
        <v>106</v>
      </c>
    </row>
    <row r="24" spans="1:7">
      <c r="A24" s="4" t="s">
        <v>119</v>
      </c>
      <c r="B24" s="4" t="s">
        <v>121</v>
      </c>
      <c r="C24" s="29">
        <v>0.12</v>
      </c>
      <c r="D24" s="29">
        <v>0.15</v>
      </c>
      <c r="E24" s="29">
        <v>0.1</v>
      </c>
      <c r="F24" s="30">
        <f>INDEX(C24:E24,1,MATCH(SelectedScenario,Assumptions!$F$4:$H$4,0))</f>
        <v>0</v>
      </c>
      <c r="G24" s="4" t="s">
        <v>108</v>
      </c>
    </row>
    <row r="25" spans="1:7">
      <c r="A25" s="4" t="s">
        <v>119</v>
      </c>
      <c r="B25" s="4" t="s">
        <v>122</v>
      </c>
      <c r="C25" s="27">
        <v>25000</v>
      </c>
      <c r="D25" s="27">
        <v>23000</v>
      </c>
      <c r="E25" s="27">
        <v>28000</v>
      </c>
      <c r="F25" s="28">
        <f>INDEX(C25:E25,1,MATCH(SelectedScenario,Assumptions!$F$4:$H$4,0))</f>
        <v>0</v>
      </c>
      <c r="G25" s="4" t="s">
        <v>106</v>
      </c>
    </row>
    <row r="26" spans="1:7">
      <c r="A26" s="4" t="s">
        <v>119</v>
      </c>
      <c r="B26" s="4" t="s">
        <v>123</v>
      </c>
      <c r="C26" s="27">
        <v>120000</v>
      </c>
      <c r="D26" s="27">
        <v>110000</v>
      </c>
      <c r="E26" s="27">
        <v>130000</v>
      </c>
      <c r="F26" s="28">
        <f>INDEX(C26:E26,1,MATCH(SelectedScenario,Assumptions!$F$4:$H$4,0))</f>
        <v>0</v>
      </c>
      <c r="G26" s="4" t="s">
        <v>106</v>
      </c>
    </row>
    <row r="28" spans="1:7">
      <c r="A28" s="3" t="s">
        <v>124</v>
      </c>
      <c r="B28" s="3"/>
      <c r="C28" s="3"/>
      <c r="D28" s="3"/>
      <c r="E28" s="3"/>
      <c r="F28" s="3"/>
      <c r="G28" s="3"/>
    </row>
    <row r="29" spans="1:7">
      <c r="A29" s="4" t="s">
        <v>125</v>
      </c>
      <c r="B29" s="4" t="s">
        <v>126</v>
      </c>
      <c r="C29" s="27">
        <v>900000</v>
      </c>
      <c r="D29" s="27">
        <v>850000</v>
      </c>
      <c r="E29" s="27">
        <v>950000</v>
      </c>
      <c r="F29" s="28">
        <f>INDEX(C29:E29,1,MATCH(SelectedScenario,Assumptions!$F$4:$H$4,0))</f>
        <v>0</v>
      </c>
      <c r="G29" s="4" t="s">
        <v>106</v>
      </c>
    </row>
    <row r="30" spans="1:7">
      <c r="A30" s="4" t="s">
        <v>125</v>
      </c>
      <c r="B30" s="4" t="s">
        <v>127</v>
      </c>
      <c r="C30" s="25">
        <v>500000</v>
      </c>
      <c r="D30" s="25">
        <v>600000</v>
      </c>
      <c r="E30" s="25">
        <v>400000</v>
      </c>
      <c r="F30" s="26">
        <f>INDEX(C30:E30,1,MATCH(SelectedScenario,Assumptions!$F$4:$H$4,0))</f>
        <v>0</v>
      </c>
      <c r="G30" s="4"/>
    </row>
    <row r="31" spans="1:7">
      <c r="A31" s="4" t="s">
        <v>125</v>
      </c>
      <c r="B31" s="4" t="s">
        <v>128</v>
      </c>
      <c r="C31" s="29">
        <v>0.02</v>
      </c>
      <c r="D31" s="29">
        <v>0.02</v>
      </c>
      <c r="E31" s="29">
        <v>0.025</v>
      </c>
      <c r="F31" s="30">
        <f>INDEX(C31:E31,1,MATCH(SelectedScenario,Assumptions!$F$4:$H$4,0))</f>
        <v>0</v>
      </c>
      <c r="G31" s="4" t="s">
        <v>108</v>
      </c>
    </row>
    <row r="33" spans="1:7">
      <c r="A33" s="3" t="s">
        <v>129</v>
      </c>
      <c r="B33" s="3"/>
      <c r="C33" s="3"/>
      <c r="D33" s="3"/>
      <c r="E33" s="3"/>
      <c r="F33" s="3"/>
      <c r="G33" s="3"/>
    </row>
    <row r="34" spans="1:7">
      <c r="A34" s="4" t="s">
        <v>130</v>
      </c>
      <c r="B34" s="4" t="s">
        <v>131</v>
      </c>
      <c r="C34" s="25">
        <v>45</v>
      </c>
      <c r="D34" s="25">
        <v>40</v>
      </c>
      <c r="E34" s="25">
        <v>50</v>
      </c>
      <c r="F34" s="26">
        <f>INDEX(C34:E34,1,MATCH(SelectedScenario,Assumptions!$F$4:$H$4,0))</f>
        <v>0</v>
      </c>
      <c r="G34" s="4" t="s">
        <v>132</v>
      </c>
    </row>
    <row r="35" spans="1:7">
      <c r="A35" s="4" t="s">
        <v>130</v>
      </c>
      <c r="B35" s="4" t="s">
        <v>133</v>
      </c>
      <c r="C35" s="25">
        <v>180</v>
      </c>
      <c r="D35" s="25">
        <v>160</v>
      </c>
      <c r="E35" s="25">
        <v>200</v>
      </c>
      <c r="F35" s="26">
        <f>INDEX(C35:E35,1,MATCH(SelectedScenario,Assumptions!$F$4:$H$4,0))</f>
        <v>0</v>
      </c>
      <c r="G35" s="4" t="s">
        <v>132</v>
      </c>
    </row>
    <row r="36" spans="1:7">
      <c r="A36" s="4" t="s">
        <v>130</v>
      </c>
      <c r="B36" s="4" t="s">
        <v>134</v>
      </c>
      <c r="C36" s="25">
        <v>30</v>
      </c>
      <c r="D36" s="25">
        <v>35</v>
      </c>
      <c r="E36" s="25">
        <v>25</v>
      </c>
      <c r="F36" s="26">
        <f>INDEX(C36:E36,1,MATCH(SelectedScenario,Assumptions!$F$4:$H$4,0))</f>
        <v>0</v>
      </c>
      <c r="G36" s="4" t="s">
        <v>132</v>
      </c>
    </row>
    <row r="38" spans="1:7">
      <c r="A38" s="3" t="s">
        <v>135</v>
      </c>
      <c r="B38" s="3"/>
      <c r="C38" s="3"/>
      <c r="D38" s="3"/>
      <c r="E38" s="3"/>
      <c r="F38" s="3"/>
      <c r="G38" s="3"/>
    </row>
    <row r="39" spans="1:7">
      <c r="A39" s="4" t="s">
        <v>136</v>
      </c>
      <c r="B39" s="4" t="s">
        <v>137</v>
      </c>
      <c r="C39" s="27">
        <v>2000000</v>
      </c>
      <c r="D39" s="27">
        <v>2000000</v>
      </c>
      <c r="E39" s="27">
        <v>2000000</v>
      </c>
      <c r="F39" s="28">
        <f>INDEX(C39:E39,1,MATCH(SelectedScenario,Assumptions!$F$4:$H$4,0))</f>
        <v>0</v>
      </c>
      <c r="G39" s="4" t="s">
        <v>106</v>
      </c>
    </row>
    <row r="40" spans="1:7">
      <c r="A40" s="4" t="s">
        <v>136</v>
      </c>
      <c r="B40" s="4" t="s">
        <v>138</v>
      </c>
      <c r="C40" s="27">
        <v>1000000</v>
      </c>
      <c r="D40" s="27">
        <v>800000</v>
      </c>
      <c r="E40" s="27">
        <v>1200000</v>
      </c>
      <c r="F40" s="28">
        <f>INDEX(C40:E40,1,MATCH(SelectedScenario,Assumptions!$F$4:$H$4,0))</f>
        <v>0</v>
      </c>
      <c r="G40" s="4" t="s">
        <v>106</v>
      </c>
    </row>
    <row r="41" spans="1:7">
      <c r="A41" s="4" t="s">
        <v>136</v>
      </c>
      <c r="B41" s="4" t="s">
        <v>139</v>
      </c>
      <c r="C41" s="25">
        <v>0.08</v>
      </c>
      <c r="D41" s="25">
        <v>0.07000000000000001</v>
      </c>
      <c r="E41" s="25">
        <v>0.09</v>
      </c>
      <c r="F41" s="26">
        <f>INDEX(C41:E41,1,MATCH(SelectedScenario,Assumptions!$F$4:$H$4,0))</f>
        <v>0</v>
      </c>
      <c r="G41" s="4"/>
    </row>
    <row r="42" spans="1:7">
      <c r="A42" s="4" t="s">
        <v>136</v>
      </c>
      <c r="B42" s="4" t="s">
        <v>140</v>
      </c>
      <c r="C42" s="27">
        <v>5</v>
      </c>
      <c r="D42" s="27">
        <v>5</v>
      </c>
      <c r="E42" s="27">
        <v>5</v>
      </c>
      <c r="F42" s="28">
        <f>INDEX(C42:E42,1,MATCH(SelectedScenario,Assumptions!$F$4:$H$4,0))</f>
        <v>0</v>
      </c>
      <c r="G42" s="4" t="s">
        <v>106</v>
      </c>
    </row>
  </sheetData>
  <mergeCells count="6">
    <mergeCell ref="A7:G7"/>
    <mergeCell ref="A15:G15"/>
    <mergeCell ref="A22:G22"/>
    <mergeCell ref="A28:G28"/>
    <mergeCell ref="A33:G33"/>
    <mergeCell ref="A38:G38"/>
  </mergeCells>
  <hyperlinks>
    <hyperlink ref="A1" location="Cover!A1" display="Cove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I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3" spans="1:61">
      <c r="A3" s="3" t="s">
        <v>165</v>
      </c>
    </row>
    <row r="4" spans="1:61">
      <c r="A4" s="4" t="s">
        <v>166</v>
      </c>
      <c r="B4" s="26">
        <f>B6*Wholesale_Pct_of_Sales</f>
        <v>0</v>
      </c>
      <c r="C4" s="26">
        <f>C6*Wholesale_Pct_of_Sales</f>
        <v>0</v>
      </c>
      <c r="D4" s="26">
        <f>D6*Wholesale_Pct_of_Sales</f>
        <v>0</v>
      </c>
      <c r="E4" s="26">
        <f>E6*Wholesale_Pct_of_Sales</f>
        <v>0</v>
      </c>
      <c r="F4" s="26">
        <f>F6*Wholesale_Pct_of_Sales</f>
        <v>0</v>
      </c>
      <c r="G4" s="26">
        <f>G6*Wholesale_Pct_of_Sales</f>
        <v>0</v>
      </c>
      <c r="H4" s="26">
        <f>H6*Wholesale_Pct_of_Sales</f>
        <v>0</v>
      </c>
      <c r="I4" s="26">
        <f>I6*Wholesale_Pct_of_Sales</f>
        <v>0</v>
      </c>
      <c r="J4" s="26">
        <f>J6*Wholesale_Pct_of_Sales</f>
        <v>0</v>
      </c>
      <c r="K4" s="26">
        <f>K6*Wholesale_Pct_of_Sales</f>
        <v>0</v>
      </c>
      <c r="L4" s="26">
        <f>L6*Wholesale_Pct_of_Sales</f>
        <v>0</v>
      </c>
      <c r="M4" s="26">
        <f>M6*Wholesale_Pct_of_Sales</f>
        <v>0</v>
      </c>
      <c r="N4" s="26">
        <f>N6*Wholesale_Pct_of_Sales</f>
        <v>0</v>
      </c>
      <c r="O4" s="26">
        <f>O6*Wholesale_Pct_of_Sales</f>
        <v>0</v>
      </c>
      <c r="P4" s="26">
        <f>P6*Wholesale_Pct_of_Sales</f>
        <v>0</v>
      </c>
      <c r="Q4" s="26">
        <f>Q6*Wholesale_Pct_of_Sales</f>
        <v>0</v>
      </c>
      <c r="R4" s="26">
        <f>R6*Wholesale_Pct_of_Sales</f>
        <v>0</v>
      </c>
      <c r="S4" s="26">
        <f>S6*Wholesale_Pct_of_Sales</f>
        <v>0</v>
      </c>
      <c r="T4" s="26">
        <f>T6*Wholesale_Pct_of_Sales</f>
        <v>0</v>
      </c>
      <c r="U4" s="26">
        <f>U6*Wholesale_Pct_of_Sales</f>
        <v>0</v>
      </c>
      <c r="V4" s="26">
        <f>V6*Wholesale_Pct_of_Sales</f>
        <v>0</v>
      </c>
      <c r="W4" s="26">
        <f>W6*Wholesale_Pct_of_Sales</f>
        <v>0</v>
      </c>
      <c r="X4" s="26">
        <f>X6*Wholesale_Pct_of_Sales</f>
        <v>0</v>
      </c>
      <c r="Y4" s="26">
        <f>Y6*Wholesale_Pct_of_Sales</f>
        <v>0</v>
      </c>
      <c r="Z4" s="26">
        <f>Z6*Wholesale_Pct_of_Sales</f>
        <v>0</v>
      </c>
      <c r="AA4" s="26">
        <f>AA6*Wholesale_Pct_of_Sales</f>
        <v>0</v>
      </c>
      <c r="AB4" s="26">
        <f>AB6*Wholesale_Pct_of_Sales</f>
        <v>0</v>
      </c>
      <c r="AC4" s="26">
        <f>AC6*Wholesale_Pct_of_Sales</f>
        <v>0</v>
      </c>
      <c r="AD4" s="26">
        <f>AD6*Wholesale_Pct_of_Sales</f>
        <v>0</v>
      </c>
      <c r="AE4" s="26">
        <f>AE6*Wholesale_Pct_of_Sales</f>
        <v>0</v>
      </c>
      <c r="AF4" s="26">
        <f>AF6*Wholesale_Pct_of_Sales</f>
        <v>0</v>
      </c>
      <c r="AG4" s="26">
        <f>AG6*Wholesale_Pct_of_Sales</f>
        <v>0</v>
      </c>
      <c r="AH4" s="26">
        <f>AH6*Wholesale_Pct_of_Sales</f>
        <v>0</v>
      </c>
      <c r="AI4" s="26">
        <f>AI6*Wholesale_Pct_of_Sales</f>
        <v>0</v>
      </c>
      <c r="AJ4" s="26">
        <f>AJ6*Wholesale_Pct_of_Sales</f>
        <v>0</v>
      </c>
      <c r="AK4" s="26">
        <f>AK6*Wholesale_Pct_of_Sales</f>
        <v>0</v>
      </c>
      <c r="AL4" s="26">
        <f>AL6*Wholesale_Pct_of_Sales</f>
        <v>0</v>
      </c>
      <c r="AM4" s="26">
        <f>AM6*Wholesale_Pct_of_Sales</f>
        <v>0</v>
      </c>
      <c r="AN4" s="26">
        <f>AN6*Wholesale_Pct_of_Sales</f>
        <v>0</v>
      </c>
      <c r="AO4" s="26">
        <f>AO6*Wholesale_Pct_of_Sales</f>
        <v>0</v>
      </c>
      <c r="AP4" s="26">
        <f>AP6*Wholesale_Pct_of_Sales</f>
        <v>0</v>
      </c>
      <c r="AQ4" s="26">
        <f>AQ6*Wholesale_Pct_of_Sales</f>
        <v>0</v>
      </c>
      <c r="AR4" s="26">
        <f>AR6*Wholesale_Pct_of_Sales</f>
        <v>0</v>
      </c>
      <c r="AS4" s="26">
        <f>AS6*Wholesale_Pct_of_Sales</f>
        <v>0</v>
      </c>
      <c r="AT4" s="26">
        <f>AT6*Wholesale_Pct_of_Sales</f>
        <v>0</v>
      </c>
      <c r="AU4" s="26">
        <f>AU6*Wholesale_Pct_of_Sales</f>
        <v>0</v>
      </c>
      <c r="AV4" s="26">
        <f>AV6*Wholesale_Pct_of_Sales</f>
        <v>0</v>
      </c>
      <c r="AW4" s="26">
        <f>AW6*Wholesale_Pct_of_Sales</f>
        <v>0</v>
      </c>
      <c r="AX4" s="26">
        <f>AX6*Wholesale_Pct_of_Sales</f>
        <v>0</v>
      </c>
      <c r="AY4" s="26">
        <f>AY6*Wholesale_Pct_of_Sales</f>
        <v>0</v>
      </c>
      <c r="AZ4" s="26">
        <f>AZ6*Wholesale_Pct_of_Sales</f>
        <v>0</v>
      </c>
      <c r="BA4" s="26">
        <f>BA6*Wholesale_Pct_of_Sales</f>
        <v>0</v>
      </c>
      <c r="BB4" s="26">
        <f>BB6*Wholesale_Pct_of_Sales</f>
        <v>0</v>
      </c>
      <c r="BC4" s="26">
        <f>BC6*Wholesale_Pct_of_Sales</f>
        <v>0</v>
      </c>
      <c r="BD4" s="26">
        <f>BD6*Wholesale_Pct_of_Sales</f>
        <v>0</v>
      </c>
      <c r="BE4" s="26">
        <f>BE6*Wholesale_Pct_of_Sales</f>
        <v>0</v>
      </c>
      <c r="BF4" s="26">
        <f>BF6*Wholesale_Pct_of_Sales</f>
        <v>0</v>
      </c>
      <c r="BG4" s="26">
        <f>BG6*Wholesale_Pct_of_Sales</f>
        <v>0</v>
      </c>
      <c r="BH4" s="26">
        <f>BH6*Wholesale_Pct_of_Sales</f>
        <v>0</v>
      </c>
      <c r="BI4" s="26">
        <f>BI6*Wholesale_Pct_of_Sales</f>
        <v>0</v>
      </c>
    </row>
    <row r="5" spans="1:61">
      <c r="A5" s="4" t="s">
        <v>167</v>
      </c>
      <c r="B5" s="26">
        <f>B6-B4</f>
        <v>0</v>
      </c>
      <c r="C5" s="26">
        <f>C6-C4</f>
        <v>0</v>
      </c>
      <c r="D5" s="26">
        <f>D6-D4</f>
        <v>0</v>
      </c>
      <c r="E5" s="26">
        <f>E6-E4</f>
        <v>0</v>
      </c>
      <c r="F5" s="26">
        <f>F6-F4</f>
        <v>0</v>
      </c>
      <c r="G5" s="26">
        <f>G6-G4</f>
        <v>0</v>
      </c>
      <c r="H5" s="26">
        <f>H6-H4</f>
        <v>0</v>
      </c>
      <c r="I5" s="26">
        <f>I6-I4</f>
        <v>0</v>
      </c>
      <c r="J5" s="26">
        <f>J6-J4</f>
        <v>0</v>
      </c>
      <c r="K5" s="26">
        <f>K6-K4</f>
        <v>0</v>
      </c>
      <c r="L5" s="26">
        <f>L6-L4</f>
        <v>0</v>
      </c>
      <c r="M5" s="26">
        <f>M6-M4</f>
        <v>0</v>
      </c>
      <c r="N5" s="26">
        <f>N6-N4</f>
        <v>0</v>
      </c>
      <c r="O5" s="26">
        <f>O6-O4</f>
        <v>0</v>
      </c>
      <c r="P5" s="26">
        <f>P6-P4</f>
        <v>0</v>
      </c>
      <c r="Q5" s="26">
        <f>Q6-Q4</f>
        <v>0</v>
      </c>
      <c r="R5" s="26">
        <f>R6-R4</f>
        <v>0</v>
      </c>
      <c r="S5" s="26">
        <f>S6-S4</f>
        <v>0</v>
      </c>
      <c r="T5" s="26">
        <f>T6-T4</f>
        <v>0</v>
      </c>
      <c r="U5" s="26">
        <f>U6-U4</f>
        <v>0</v>
      </c>
      <c r="V5" s="26">
        <f>V6-V4</f>
        <v>0</v>
      </c>
      <c r="W5" s="26">
        <f>W6-W4</f>
        <v>0</v>
      </c>
      <c r="X5" s="26">
        <f>X6-X4</f>
        <v>0</v>
      </c>
      <c r="Y5" s="26">
        <f>Y6-Y4</f>
        <v>0</v>
      </c>
      <c r="Z5" s="26">
        <f>Z6-Z4</f>
        <v>0</v>
      </c>
      <c r="AA5" s="26">
        <f>AA6-AA4</f>
        <v>0</v>
      </c>
      <c r="AB5" s="26">
        <f>AB6-AB4</f>
        <v>0</v>
      </c>
      <c r="AC5" s="26">
        <f>AC6-AC4</f>
        <v>0</v>
      </c>
      <c r="AD5" s="26">
        <f>AD6-AD4</f>
        <v>0</v>
      </c>
      <c r="AE5" s="26">
        <f>AE6-AE4</f>
        <v>0</v>
      </c>
      <c r="AF5" s="26">
        <f>AF6-AF4</f>
        <v>0</v>
      </c>
      <c r="AG5" s="26">
        <f>AG6-AG4</f>
        <v>0</v>
      </c>
      <c r="AH5" s="26">
        <f>AH6-AH4</f>
        <v>0</v>
      </c>
      <c r="AI5" s="26">
        <f>AI6-AI4</f>
        <v>0</v>
      </c>
      <c r="AJ5" s="26">
        <f>AJ6-AJ4</f>
        <v>0</v>
      </c>
      <c r="AK5" s="26">
        <f>AK6-AK4</f>
        <v>0</v>
      </c>
      <c r="AL5" s="26">
        <f>AL6-AL4</f>
        <v>0</v>
      </c>
      <c r="AM5" s="26">
        <f>AM6-AM4</f>
        <v>0</v>
      </c>
      <c r="AN5" s="26">
        <f>AN6-AN4</f>
        <v>0</v>
      </c>
      <c r="AO5" s="26">
        <f>AO6-AO4</f>
        <v>0</v>
      </c>
      <c r="AP5" s="26">
        <f>AP6-AP4</f>
        <v>0</v>
      </c>
      <c r="AQ5" s="26">
        <f>AQ6-AQ4</f>
        <v>0</v>
      </c>
      <c r="AR5" s="26">
        <f>AR6-AR4</f>
        <v>0</v>
      </c>
      <c r="AS5" s="26">
        <f>AS6-AS4</f>
        <v>0</v>
      </c>
      <c r="AT5" s="26">
        <f>AT6-AT4</f>
        <v>0</v>
      </c>
      <c r="AU5" s="26">
        <f>AU6-AU4</f>
        <v>0</v>
      </c>
      <c r="AV5" s="26">
        <f>AV6-AV4</f>
        <v>0</v>
      </c>
      <c r="AW5" s="26">
        <f>AW6-AW4</f>
        <v>0</v>
      </c>
      <c r="AX5" s="26">
        <f>AX6-AX4</f>
        <v>0</v>
      </c>
      <c r="AY5" s="26">
        <f>AY6-AY4</f>
        <v>0</v>
      </c>
      <c r="AZ5" s="26">
        <f>AZ6-AZ4</f>
        <v>0</v>
      </c>
      <c r="BA5" s="26">
        <f>BA6-BA4</f>
        <v>0</v>
      </c>
      <c r="BB5" s="26">
        <f>BB6-BB4</f>
        <v>0</v>
      </c>
      <c r="BC5" s="26">
        <f>BC6-BC4</f>
        <v>0</v>
      </c>
      <c r="BD5" s="26">
        <f>BD6-BD4</f>
        <v>0</v>
      </c>
      <c r="BE5" s="26">
        <f>BE6-BE4</f>
        <v>0</v>
      </c>
      <c r="BF5" s="26">
        <f>BF6-BF4</f>
        <v>0</v>
      </c>
      <c r="BG5" s="26">
        <f>BG6-BG4</f>
        <v>0</v>
      </c>
      <c r="BH5" s="26">
        <f>BH6-BH4</f>
        <v>0</v>
      </c>
      <c r="BI5" s="26">
        <f>BI6-BI4</f>
        <v>0</v>
      </c>
    </row>
    <row r="6" spans="1:61">
      <c r="A6" s="31" t="s">
        <v>168</v>
      </c>
      <c r="B6" s="26">
        <f>Year_1_Bottles_Sold/12 * (1+Annual_Growth_Rate)^((COLUMN()-2)/12) * IF(OR(MOD(COLUMN()-2,12)=10,MOD(COLUMN()-2,12)=11),1.4,IF(OR(MOD(COLUMN()-2,12)=0,MOD(COLUMN()-2,12)=1),0.8,1))</f>
        <v>0</v>
      </c>
      <c r="C6" s="26">
        <f>Year_1_Bottles_Sold/12 * (1+Annual_Growth_Rate)^((COLUMN()-2)/12) * IF(OR(MOD(COLUMN()-2,12)=10,MOD(COLUMN()-2,12)=11),1.4,IF(OR(MOD(COLUMN()-2,12)=0,MOD(COLUMN()-2,12)=1),0.8,1))</f>
        <v>0</v>
      </c>
      <c r="D6" s="26">
        <f>Year_1_Bottles_Sold/12 * (1+Annual_Growth_Rate)^((COLUMN()-2)/12) * IF(OR(MOD(COLUMN()-2,12)=10,MOD(COLUMN()-2,12)=11),1.4,IF(OR(MOD(COLUMN()-2,12)=0,MOD(COLUMN()-2,12)=1),0.8,1))</f>
        <v>0</v>
      </c>
      <c r="E6" s="26">
        <f>Year_1_Bottles_Sold/12 * (1+Annual_Growth_Rate)^((COLUMN()-2)/12) * IF(OR(MOD(COLUMN()-2,12)=10,MOD(COLUMN()-2,12)=11),1.4,IF(OR(MOD(COLUMN()-2,12)=0,MOD(COLUMN()-2,12)=1),0.8,1))</f>
        <v>0</v>
      </c>
      <c r="F6" s="26">
        <f>Year_1_Bottles_Sold/12 * (1+Annual_Growth_Rate)^((COLUMN()-2)/12) * IF(OR(MOD(COLUMN()-2,12)=10,MOD(COLUMN()-2,12)=11),1.4,IF(OR(MOD(COLUMN()-2,12)=0,MOD(COLUMN()-2,12)=1),0.8,1))</f>
        <v>0</v>
      </c>
      <c r="G6" s="26">
        <f>Year_1_Bottles_Sold/12 * (1+Annual_Growth_Rate)^((COLUMN()-2)/12) * IF(OR(MOD(COLUMN()-2,12)=10,MOD(COLUMN()-2,12)=11),1.4,IF(OR(MOD(COLUMN()-2,12)=0,MOD(COLUMN()-2,12)=1),0.8,1))</f>
        <v>0</v>
      </c>
      <c r="H6" s="26">
        <f>Year_1_Bottles_Sold/12 * (1+Annual_Growth_Rate)^((COLUMN()-2)/12) * IF(OR(MOD(COLUMN()-2,12)=10,MOD(COLUMN()-2,12)=11),1.4,IF(OR(MOD(COLUMN()-2,12)=0,MOD(COLUMN()-2,12)=1),0.8,1))</f>
        <v>0</v>
      </c>
      <c r="I6" s="26">
        <f>Year_1_Bottles_Sold/12 * (1+Annual_Growth_Rate)^((COLUMN()-2)/12) * IF(OR(MOD(COLUMN()-2,12)=10,MOD(COLUMN()-2,12)=11),1.4,IF(OR(MOD(COLUMN()-2,12)=0,MOD(COLUMN()-2,12)=1),0.8,1))</f>
        <v>0</v>
      </c>
      <c r="J6" s="26">
        <f>Year_1_Bottles_Sold/12 * (1+Annual_Growth_Rate)^((COLUMN()-2)/12) * IF(OR(MOD(COLUMN()-2,12)=10,MOD(COLUMN()-2,12)=11),1.4,IF(OR(MOD(COLUMN()-2,12)=0,MOD(COLUMN()-2,12)=1),0.8,1))</f>
        <v>0</v>
      </c>
      <c r="K6" s="26">
        <f>Year_1_Bottles_Sold/12 * (1+Annual_Growth_Rate)^((COLUMN()-2)/12) * IF(OR(MOD(COLUMN()-2,12)=10,MOD(COLUMN()-2,12)=11),1.4,IF(OR(MOD(COLUMN()-2,12)=0,MOD(COLUMN()-2,12)=1),0.8,1))</f>
        <v>0</v>
      </c>
      <c r="L6" s="26">
        <f>Year_1_Bottles_Sold/12 * (1+Annual_Growth_Rate)^((COLUMN()-2)/12) * IF(OR(MOD(COLUMN()-2,12)=10,MOD(COLUMN()-2,12)=11),1.4,IF(OR(MOD(COLUMN()-2,12)=0,MOD(COLUMN()-2,12)=1),0.8,1))</f>
        <v>0</v>
      </c>
      <c r="M6" s="26">
        <f>Year_1_Bottles_Sold/12 * (1+Annual_Growth_Rate)^((COLUMN()-2)/12) * IF(OR(MOD(COLUMN()-2,12)=10,MOD(COLUMN()-2,12)=11),1.4,IF(OR(MOD(COLUMN()-2,12)=0,MOD(COLUMN()-2,12)=1),0.8,1))</f>
        <v>0</v>
      </c>
      <c r="N6" s="26">
        <f>Year_1_Bottles_Sold/12 * (1+Annual_Growth_Rate)^((COLUMN()-2)/12) * IF(OR(MOD(COLUMN()-2,12)=10,MOD(COLUMN()-2,12)=11),1.4,IF(OR(MOD(COLUMN()-2,12)=0,MOD(COLUMN()-2,12)=1),0.8,1))</f>
        <v>0</v>
      </c>
      <c r="O6" s="26">
        <f>Year_1_Bottles_Sold/12 * (1+Annual_Growth_Rate)^((COLUMN()-2)/12) * IF(OR(MOD(COLUMN()-2,12)=10,MOD(COLUMN()-2,12)=11),1.4,IF(OR(MOD(COLUMN()-2,12)=0,MOD(COLUMN()-2,12)=1),0.8,1))</f>
        <v>0</v>
      </c>
      <c r="P6" s="26">
        <f>Year_1_Bottles_Sold/12 * (1+Annual_Growth_Rate)^((COLUMN()-2)/12) * IF(OR(MOD(COLUMN()-2,12)=10,MOD(COLUMN()-2,12)=11),1.4,IF(OR(MOD(COLUMN()-2,12)=0,MOD(COLUMN()-2,12)=1),0.8,1))</f>
        <v>0</v>
      </c>
      <c r="Q6" s="26">
        <f>Year_1_Bottles_Sold/12 * (1+Annual_Growth_Rate)^((COLUMN()-2)/12) * IF(OR(MOD(COLUMN()-2,12)=10,MOD(COLUMN()-2,12)=11),1.4,IF(OR(MOD(COLUMN()-2,12)=0,MOD(COLUMN()-2,12)=1),0.8,1))</f>
        <v>0</v>
      </c>
      <c r="R6" s="26">
        <f>Year_1_Bottles_Sold/12 * (1+Annual_Growth_Rate)^((COLUMN()-2)/12) * IF(OR(MOD(COLUMN()-2,12)=10,MOD(COLUMN()-2,12)=11),1.4,IF(OR(MOD(COLUMN()-2,12)=0,MOD(COLUMN()-2,12)=1),0.8,1))</f>
        <v>0</v>
      </c>
      <c r="S6" s="26">
        <f>Year_1_Bottles_Sold/12 * (1+Annual_Growth_Rate)^((COLUMN()-2)/12) * IF(OR(MOD(COLUMN()-2,12)=10,MOD(COLUMN()-2,12)=11),1.4,IF(OR(MOD(COLUMN()-2,12)=0,MOD(COLUMN()-2,12)=1),0.8,1))</f>
        <v>0</v>
      </c>
      <c r="T6" s="26">
        <f>Year_1_Bottles_Sold/12 * (1+Annual_Growth_Rate)^((COLUMN()-2)/12) * IF(OR(MOD(COLUMN()-2,12)=10,MOD(COLUMN()-2,12)=11),1.4,IF(OR(MOD(COLUMN()-2,12)=0,MOD(COLUMN()-2,12)=1),0.8,1))</f>
        <v>0</v>
      </c>
      <c r="U6" s="26">
        <f>Year_1_Bottles_Sold/12 * (1+Annual_Growth_Rate)^((COLUMN()-2)/12) * IF(OR(MOD(COLUMN()-2,12)=10,MOD(COLUMN()-2,12)=11),1.4,IF(OR(MOD(COLUMN()-2,12)=0,MOD(COLUMN()-2,12)=1),0.8,1))</f>
        <v>0</v>
      </c>
      <c r="V6" s="26">
        <f>Year_1_Bottles_Sold/12 * (1+Annual_Growth_Rate)^((COLUMN()-2)/12) * IF(OR(MOD(COLUMN()-2,12)=10,MOD(COLUMN()-2,12)=11),1.4,IF(OR(MOD(COLUMN()-2,12)=0,MOD(COLUMN()-2,12)=1),0.8,1))</f>
        <v>0</v>
      </c>
      <c r="W6" s="26">
        <f>Year_1_Bottles_Sold/12 * (1+Annual_Growth_Rate)^((COLUMN()-2)/12) * IF(OR(MOD(COLUMN()-2,12)=10,MOD(COLUMN()-2,12)=11),1.4,IF(OR(MOD(COLUMN()-2,12)=0,MOD(COLUMN()-2,12)=1),0.8,1))</f>
        <v>0</v>
      </c>
      <c r="X6" s="26">
        <f>Year_1_Bottles_Sold/12 * (1+Annual_Growth_Rate)^((COLUMN()-2)/12) * IF(OR(MOD(COLUMN()-2,12)=10,MOD(COLUMN()-2,12)=11),1.4,IF(OR(MOD(COLUMN()-2,12)=0,MOD(COLUMN()-2,12)=1),0.8,1))</f>
        <v>0</v>
      </c>
      <c r="Y6" s="26">
        <f>Year_1_Bottles_Sold/12 * (1+Annual_Growth_Rate)^((COLUMN()-2)/12) * IF(OR(MOD(COLUMN()-2,12)=10,MOD(COLUMN()-2,12)=11),1.4,IF(OR(MOD(COLUMN()-2,12)=0,MOD(COLUMN()-2,12)=1),0.8,1))</f>
        <v>0</v>
      </c>
      <c r="Z6" s="26">
        <f>Year_1_Bottles_Sold/12 * (1+Annual_Growth_Rate)^((COLUMN()-2)/12) * IF(OR(MOD(COLUMN()-2,12)=10,MOD(COLUMN()-2,12)=11),1.4,IF(OR(MOD(COLUMN()-2,12)=0,MOD(COLUMN()-2,12)=1),0.8,1))</f>
        <v>0</v>
      </c>
      <c r="AA6" s="26">
        <f>Year_1_Bottles_Sold/12 * (1+Annual_Growth_Rate)^((COLUMN()-2)/12) * IF(OR(MOD(COLUMN()-2,12)=10,MOD(COLUMN()-2,12)=11),1.4,IF(OR(MOD(COLUMN()-2,12)=0,MOD(COLUMN()-2,12)=1),0.8,1))</f>
        <v>0</v>
      </c>
      <c r="AB6" s="26">
        <f>Year_1_Bottles_Sold/12 * (1+Annual_Growth_Rate)^((COLUMN()-2)/12) * IF(OR(MOD(COLUMN()-2,12)=10,MOD(COLUMN()-2,12)=11),1.4,IF(OR(MOD(COLUMN()-2,12)=0,MOD(COLUMN()-2,12)=1),0.8,1))</f>
        <v>0</v>
      </c>
      <c r="AC6" s="26">
        <f>Year_1_Bottles_Sold/12 * (1+Annual_Growth_Rate)^((COLUMN()-2)/12) * IF(OR(MOD(COLUMN()-2,12)=10,MOD(COLUMN()-2,12)=11),1.4,IF(OR(MOD(COLUMN()-2,12)=0,MOD(COLUMN()-2,12)=1),0.8,1))</f>
        <v>0</v>
      </c>
      <c r="AD6" s="26">
        <f>Year_1_Bottles_Sold/12 * (1+Annual_Growth_Rate)^((COLUMN()-2)/12) * IF(OR(MOD(COLUMN()-2,12)=10,MOD(COLUMN()-2,12)=11),1.4,IF(OR(MOD(COLUMN()-2,12)=0,MOD(COLUMN()-2,12)=1),0.8,1))</f>
        <v>0</v>
      </c>
      <c r="AE6" s="26">
        <f>Year_1_Bottles_Sold/12 * (1+Annual_Growth_Rate)^((COLUMN()-2)/12) * IF(OR(MOD(COLUMN()-2,12)=10,MOD(COLUMN()-2,12)=11),1.4,IF(OR(MOD(COLUMN()-2,12)=0,MOD(COLUMN()-2,12)=1),0.8,1))</f>
        <v>0</v>
      </c>
      <c r="AF6" s="26">
        <f>Year_1_Bottles_Sold/12 * (1+Annual_Growth_Rate)^((COLUMN()-2)/12) * IF(OR(MOD(COLUMN()-2,12)=10,MOD(COLUMN()-2,12)=11),1.4,IF(OR(MOD(COLUMN()-2,12)=0,MOD(COLUMN()-2,12)=1),0.8,1))</f>
        <v>0</v>
      </c>
      <c r="AG6" s="26">
        <f>Year_1_Bottles_Sold/12 * (1+Annual_Growth_Rate)^((COLUMN()-2)/12) * IF(OR(MOD(COLUMN()-2,12)=10,MOD(COLUMN()-2,12)=11),1.4,IF(OR(MOD(COLUMN()-2,12)=0,MOD(COLUMN()-2,12)=1),0.8,1))</f>
        <v>0</v>
      </c>
      <c r="AH6" s="26">
        <f>Year_1_Bottles_Sold/12 * (1+Annual_Growth_Rate)^((COLUMN()-2)/12) * IF(OR(MOD(COLUMN()-2,12)=10,MOD(COLUMN()-2,12)=11),1.4,IF(OR(MOD(COLUMN()-2,12)=0,MOD(COLUMN()-2,12)=1),0.8,1))</f>
        <v>0</v>
      </c>
      <c r="AI6" s="26">
        <f>Year_1_Bottles_Sold/12 * (1+Annual_Growth_Rate)^((COLUMN()-2)/12) * IF(OR(MOD(COLUMN()-2,12)=10,MOD(COLUMN()-2,12)=11),1.4,IF(OR(MOD(COLUMN()-2,12)=0,MOD(COLUMN()-2,12)=1),0.8,1))</f>
        <v>0</v>
      </c>
      <c r="AJ6" s="26">
        <f>Year_1_Bottles_Sold/12 * (1+Annual_Growth_Rate)^((COLUMN()-2)/12) * IF(OR(MOD(COLUMN()-2,12)=10,MOD(COLUMN()-2,12)=11),1.4,IF(OR(MOD(COLUMN()-2,12)=0,MOD(COLUMN()-2,12)=1),0.8,1))</f>
        <v>0</v>
      </c>
      <c r="AK6" s="26">
        <f>Year_1_Bottles_Sold/12 * (1+Annual_Growth_Rate)^((COLUMN()-2)/12) * IF(OR(MOD(COLUMN()-2,12)=10,MOD(COLUMN()-2,12)=11),1.4,IF(OR(MOD(COLUMN()-2,12)=0,MOD(COLUMN()-2,12)=1),0.8,1))</f>
        <v>0</v>
      </c>
      <c r="AL6" s="26">
        <f>Year_1_Bottles_Sold/12 * (1+Annual_Growth_Rate)^((COLUMN()-2)/12) * IF(OR(MOD(COLUMN()-2,12)=10,MOD(COLUMN()-2,12)=11),1.4,IF(OR(MOD(COLUMN()-2,12)=0,MOD(COLUMN()-2,12)=1),0.8,1))</f>
        <v>0</v>
      </c>
      <c r="AM6" s="26">
        <f>Year_1_Bottles_Sold/12 * (1+Annual_Growth_Rate)^((COLUMN()-2)/12) * IF(OR(MOD(COLUMN()-2,12)=10,MOD(COLUMN()-2,12)=11),1.4,IF(OR(MOD(COLUMN()-2,12)=0,MOD(COLUMN()-2,12)=1),0.8,1))</f>
        <v>0</v>
      </c>
      <c r="AN6" s="26">
        <f>Year_1_Bottles_Sold/12 * (1+Annual_Growth_Rate)^((COLUMN()-2)/12) * IF(OR(MOD(COLUMN()-2,12)=10,MOD(COLUMN()-2,12)=11),1.4,IF(OR(MOD(COLUMN()-2,12)=0,MOD(COLUMN()-2,12)=1),0.8,1))</f>
        <v>0</v>
      </c>
      <c r="AO6" s="26">
        <f>Year_1_Bottles_Sold/12 * (1+Annual_Growth_Rate)^((COLUMN()-2)/12) * IF(OR(MOD(COLUMN()-2,12)=10,MOD(COLUMN()-2,12)=11),1.4,IF(OR(MOD(COLUMN()-2,12)=0,MOD(COLUMN()-2,12)=1),0.8,1))</f>
        <v>0</v>
      </c>
      <c r="AP6" s="26">
        <f>Year_1_Bottles_Sold/12 * (1+Annual_Growth_Rate)^((COLUMN()-2)/12) * IF(OR(MOD(COLUMN()-2,12)=10,MOD(COLUMN()-2,12)=11),1.4,IF(OR(MOD(COLUMN()-2,12)=0,MOD(COLUMN()-2,12)=1),0.8,1))</f>
        <v>0</v>
      </c>
      <c r="AQ6" s="26">
        <f>Year_1_Bottles_Sold/12 * (1+Annual_Growth_Rate)^((COLUMN()-2)/12) * IF(OR(MOD(COLUMN()-2,12)=10,MOD(COLUMN()-2,12)=11),1.4,IF(OR(MOD(COLUMN()-2,12)=0,MOD(COLUMN()-2,12)=1),0.8,1))</f>
        <v>0</v>
      </c>
      <c r="AR6" s="26">
        <f>Year_1_Bottles_Sold/12 * (1+Annual_Growth_Rate)^((COLUMN()-2)/12) * IF(OR(MOD(COLUMN()-2,12)=10,MOD(COLUMN()-2,12)=11),1.4,IF(OR(MOD(COLUMN()-2,12)=0,MOD(COLUMN()-2,12)=1),0.8,1))</f>
        <v>0</v>
      </c>
      <c r="AS6" s="26">
        <f>Year_1_Bottles_Sold/12 * (1+Annual_Growth_Rate)^((COLUMN()-2)/12) * IF(OR(MOD(COLUMN()-2,12)=10,MOD(COLUMN()-2,12)=11),1.4,IF(OR(MOD(COLUMN()-2,12)=0,MOD(COLUMN()-2,12)=1),0.8,1))</f>
        <v>0</v>
      </c>
      <c r="AT6" s="26">
        <f>Year_1_Bottles_Sold/12 * (1+Annual_Growth_Rate)^((COLUMN()-2)/12) * IF(OR(MOD(COLUMN()-2,12)=10,MOD(COLUMN()-2,12)=11),1.4,IF(OR(MOD(COLUMN()-2,12)=0,MOD(COLUMN()-2,12)=1),0.8,1))</f>
        <v>0</v>
      </c>
      <c r="AU6" s="26">
        <f>Year_1_Bottles_Sold/12 * (1+Annual_Growth_Rate)^((COLUMN()-2)/12) * IF(OR(MOD(COLUMN()-2,12)=10,MOD(COLUMN()-2,12)=11),1.4,IF(OR(MOD(COLUMN()-2,12)=0,MOD(COLUMN()-2,12)=1),0.8,1))</f>
        <v>0</v>
      </c>
      <c r="AV6" s="26">
        <f>Year_1_Bottles_Sold/12 * (1+Annual_Growth_Rate)^((COLUMN()-2)/12) * IF(OR(MOD(COLUMN()-2,12)=10,MOD(COLUMN()-2,12)=11),1.4,IF(OR(MOD(COLUMN()-2,12)=0,MOD(COLUMN()-2,12)=1),0.8,1))</f>
        <v>0</v>
      </c>
      <c r="AW6" s="26">
        <f>Year_1_Bottles_Sold/12 * (1+Annual_Growth_Rate)^((COLUMN()-2)/12) * IF(OR(MOD(COLUMN()-2,12)=10,MOD(COLUMN()-2,12)=11),1.4,IF(OR(MOD(COLUMN()-2,12)=0,MOD(COLUMN()-2,12)=1),0.8,1))</f>
        <v>0</v>
      </c>
      <c r="AX6" s="26">
        <f>Year_1_Bottles_Sold/12 * (1+Annual_Growth_Rate)^((COLUMN()-2)/12) * IF(OR(MOD(COLUMN()-2,12)=10,MOD(COLUMN()-2,12)=11),1.4,IF(OR(MOD(COLUMN()-2,12)=0,MOD(COLUMN()-2,12)=1),0.8,1))</f>
        <v>0</v>
      </c>
      <c r="AY6" s="26">
        <f>Year_1_Bottles_Sold/12 * (1+Annual_Growth_Rate)^((COLUMN()-2)/12) * IF(OR(MOD(COLUMN()-2,12)=10,MOD(COLUMN()-2,12)=11),1.4,IF(OR(MOD(COLUMN()-2,12)=0,MOD(COLUMN()-2,12)=1),0.8,1))</f>
        <v>0</v>
      </c>
      <c r="AZ6" s="26">
        <f>Year_1_Bottles_Sold/12 * (1+Annual_Growth_Rate)^((COLUMN()-2)/12) * IF(OR(MOD(COLUMN()-2,12)=10,MOD(COLUMN()-2,12)=11),1.4,IF(OR(MOD(COLUMN()-2,12)=0,MOD(COLUMN()-2,12)=1),0.8,1))</f>
        <v>0</v>
      </c>
      <c r="BA6" s="26">
        <f>Year_1_Bottles_Sold/12 * (1+Annual_Growth_Rate)^((COLUMN()-2)/12) * IF(OR(MOD(COLUMN()-2,12)=10,MOD(COLUMN()-2,12)=11),1.4,IF(OR(MOD(COLUMN()-2,12)=0,MOD(COLUMN()-2,12)=1),0.8,1))</f>
        <v>0</v>
      </c>
      <c r="BB6" s="26">
        <f>Year_1_Bottles_Sold/12 * (1+Annual_Growth_Rate)^((COLUMN()-2)/12) * IF(OR(MOD(COLUMN()-2,12)=10,MOD(COLUMN()-2,12)=11),1.4,IF(OR(MOD(COLUMN()-2,12)=0,MOD(COLUMN()-2,12)=1),0.8,1))</f>
        <v>0</v>
      </c>
      <c r="BC6" s="26">
        <f>Year_1_Bottles_Sold/12 * (1+Annual_Growth_Rate)^((COLUMN()-2)/12) * IF(OR(MOD(COLUMN()-2,12)=10,MOD(COLUMN()-2,12)=11),1.4,IF(OR(MOD(COLUMN()-2,12)=0,MOD(COLUMN()-2,12)=1),0.8,1))</f>
        <v>0</v>
      </c>
      <c r="BD6" s="26">
        <f>Year_1_Bottles_Sold/12 * (1+Annual_Growth_Rate)^((COLUMN()-2)/12) * IF(OR(MOD(COLUMN()-2,12)=10,MOD(COLUMN()-2,12)=11),1.4,IF(OR(MOD(COLUMN()-2,12)=0,MOD(COLUMN()-2,12)=1),0.8,1))</f>
        <v>0</v>
      </c>
      <c r="BE6" s="26">
        <f>Year_1_Bottles_Sold/12 * (1+Annual_Growth_Rate)^((COLUMN()-2)/12) * IF(OR(MOD(COLUMN()-2,12)=10,MOD(COLUMN()-2,12)=11),1.4,IF(OR(MOD(COLUMN()-2,12)=0,MOD(COLUMN()-2,12)=1),0.8,1))</f>
        <v>0</v>
      </c>
      <c r="BF6" s="26">
        <f>Year_1_Bottles_Sold/12 * (1+Annual_Growth_Rate)^((COLUMN()-2)/12) * IF(OR(MOD(COLUMN()-2,12)=10,MOD(COLUMN()-2,12)=11),1.4,IF(OR(MOD(COLUMN()-2,12)=0,MOD(COLUMN()-2,12)=1),0.8,1))</f>
        <v>0</v>
      </c>
      <c r="BG6" s="26">
        <f>Year_1_Bottles_Sold/12 * (1+Annual_Growth_Rate)^((COLUMN()-2)/12) * IF(OR(MOD(COLUMN()-2,12)=10,MOD(COLUMN()-2,12)=11),1.4,IF(OR(MOD(COLUMN()-2,12)=0,MOD(COLUMN()-2,12)=1),0.8,1))</f>
        <v>0</v>
      </c>
      <c r="BH6" s="26">
        <f>Year_1_Bottles_Sold/12 * (1+Annual_Growth_Rate)^((COLUMN()-2)/12) * IF(OR(MOD(COLUMN()-2,12)=10,MOD(COLUMN()-2,12)=11),1.4,IF(OR(MOD(COLUMN()-2,12)=0,MOD(COLUMN()-2,12)=1),0.8,1))</f>
        <v>0</v>
      </c>
      <c r="BI6" s="26">
        <f>Year_1_Bottles_Sold/12 * (1+Annual_Growth_Rate)^((COLUMN()-2)/12) * IF(OR(MOD(COLUMN()-2,12)=10,MOD(COLUMN()-2,12)=11),1.4,IF(OR(MOD(COLUMN()-2,12)=0,MOD(COLUMN()-2,12)=1),0.8,1))</f>
        <v>0</v>
      </c>
    </row>
    <row r="8" spans="1:61">
      <c r="A8" s="3" t="s">
        <v>169</v>
      </c>
    </row>
    <row r="9" spans="1:61">
      <c r="A9" s="4" t="s">
        <v>170</v>
      </c>
      <c r="B9" s="28">
        <f>Avg_Price_per_Bottle*(1-Distributor_Margin)</f>
        <v>0</v>
      </c>
      <c r="C9" s="28">
        <f>Avg_Price_per_Bottle*(1-Distributor_Margin)</f>
        <v>0</v>
      </c>
      <c r="D9" s="28">
        <f>Avg_Price_per_Bottle*(1-Distributor_Margin)</f>
        <v>0</v>
      </c>
      <c r="E9" s="28">
        <f>Avg_Price_per_Bottle*(1-Distributor_Margin)</f>
        <v>0</v>
      </c>
      <c r="F9" s="28">
        <f>Avg_Price_per_Bottle*(1-Distributor_Margin)</f>
        <v>0</v>
      </c>
      <c r="G9" s="28">
        <f>Avg_Price_per_Bottle*(1-Distributor_Margin)</f>
        <v>0</v>
      </c>
      <c r="H9" s="28">
        <f>Avg_Price_per_Bottle*(1-Distributor_Margin)</f>
        <v>0</v>
      </c>
      <c r="I9" s="28">
        <f>Avg_Price_per_Bottle*(1-Distributor_Margin)</f>
        <v>0</v>
      </c>
      <c r="J9" s="28">
        <f>Avg_Price_per_Bottle*(1-Distributor_Margin)</f>
        <v>0</v>
      </c>
      <c r="K9" s="28">
        <f>Avg_Price_per_Bottle*(1-Distributor_Margin)</f>
        <v>0</v>
      </c>
      <c r="L9" s="28">
        <f>Avg_Price_per_Bottle*(1-Distributor_Margin)</f>
        <v>0</v>
      </c>
      <c r="M9" s="28">
        <f>Avg_Price_per_Bottle*(1-Distributor_Margin)</f>
        <v>0</v>
      </c>
      <c r="N9" s="28">
        <f>Avg_Price_per_Bottle*(1-Distributor_Margin)</f>
        <v>0</v>
      </c>
      <c r="O9" s="28">
        <f>Avg_Price_per_Bottle*(1-Distributor_Margin)</f>
        <v>0</v>
      </c>
      <c r="P9" s="28">
        <f>Avg_Price_per_Bottle*(1-Distributor_Margin)</f>
        <v>0</v>
      </c>
      <c r="Q9" s="28">
        <f>Avg_Price_per_Bottle*(1-Distributor_Margin)</f>
        <v>0</v>
      </c>
      <c r="R9" s="28">
        <f>Avg_Price_per_Bottle*(1-Distributor_Margin)</f>
        <v>0</v>
      </c>
      <c r="S9" s="28">
        <f>Avg_Price_per_Bottle*(1-Distributor_Margin)</f>
        <v>0</v>
      </c>
      <c r="T9" s="28">
        <f>Avg_Price_per_Bottle*(1-Distributor_Margin)</f>
        <v>0</v>
      </c>
      <c r="U9" s="28">
        <f>Avg_Price_per_Bottle*(1-Distributor_Margin)</f>
        <v>0</v>
      </c>
      <c r="V9" s="28">
        <f>Avg_Price_per_Bottle*(1-Distributor_Margin)</f>
        <v>0</v>
      </c>
      <c r="W9" s="28">
        <f>Avg_Price_per_Bottle*(1-Distributor_Margin)</f>
        <v>0</v>
      </c>
      <c r="X9" s="28">
        <f>Avg_Price_per_Bottle*(1-Distributor_Margin)</f>
        <v>0</v>
      </c>
      <c r="Y9" s="28">
        <f>Avg_Price_per_Bottle*(1-Distributor_Margin)</f>
        <v>0</v>
      </c>
      <c r="Z9" s="28">
        <f>Avg_Price_per_Bottle*(1-Distributor_Margin)</f>
        <v>0</v>
      </c>
      <c r="AA9" s="28">
        <f>Avg_Price_per_Bottle*(1-Distributor_Margin)</f>
        <v>0</v>
      </c>
      <c r="AB9" s="28">
        <f>Avg_Price_per_Bottle*(1-Distributor_Margin)</f>
        <v>0</v>
      </c>
      <c r="AC9" s="28">
        <f>Avg_Price_per_Bottle*(1-Distributor_Margin)</f>
        <v>0</v>
      </c>
      <c r="AD9" s="28">
        <f>Avg_Price_per_Bottle*(1-Distributor_Margin)</f>
        <v>0</v>
      </c>
      <c r="AE9" s="28">
        <f>Avg_Price_per_Bottle*(1-Distributor_Margin)</f>
        <v>0</v>
      </c>
      <c r="AF9" s="28">
        <f>Avg_Price_per_Bottle*(1-Distributor_Margin)</f>
        <v>0</v>
      </c>
      <c r="AG9" s="28">
        <f>Avg_Price_per_Bottle*(1-Distributor_Margin)</f>
        <v>0</v>
      </c>
      <c r="AH9" s="28">
        <f>Avg_Price_per_Bottle*(1-Distributor_Margin)</f>
        <v>0</v>
      </c>
      <c r="AI9" s="28">
        <f>Avg_Price_per_Bottle*(1-Distributor_Margin)</f>
        <v>0</v>
      </c>
      <c r="AJ9" s="28">
        <f>Avg_Price_per_Bottle*(1-Distributor_Margin)</f>
        <v>0</v>
      </c>
      <c r="AK9" s="28">
        <f>Avg_Price_per_Bottle*(1-Distributor_Margin)</f>
        <v>0</v>
      </c>
      <c r="AL9" s="28">
        <f>Avg_Price_per_Bottle*(1-Distributor_Margin)</f>
        <v>0</v>
      </c>
      <c r="AM9" s="28">
        <f>Avg_Price_per_Bottle*(1-Distributor_Margin)</f>
        <v>0</v>
      </c>
      <c r="AN9" s="28">
        <f>Avg_Price_per_Bottle*(1-Distributor_Margin)</f>
        <v>0</v>
      </c>
      <c r="AO9" s="28">
        <f>Avg_Price_per_Bottle*(1-Distributor_Margin)</f>
        <v>0</v>
      </c>
      <c r="AP9" s="28">
        <f>Avg_Price_per_Bottle*(1-Distributor_Margin)</f>
        <v>0</v>
      </c>
      <c r="AQ9" s="28">
        <f>Avg_Price_per_Bottle*(1-Distributor_Margin)</f>
        <v>0</v>
      </c>
      <c r="AR9" s="28">
        <f>Avg_Price_per_Bottle*(1-Distributor_Margin)</f>
        <v>0</v>
      </c>
      <c r="AS9" s="28">
        <f>Avg_Price_per_Bottle*(1-Distributor_Margin)</f>
        <v>0</v>
      </c>
      <c r="AT9" s="28">
        <f>Avg_Price_per_Bottle*(1-Distributor_Margin)</f>
        <v>0</v>
      </c>
      <c r="AU9" s="28">
        <f>Avg_Price_per_Bottle*(1-Distributor_Margin)</f>
        <v>0</v>
      </c>
      <c r="AV9" s="28">
        <f>Avg_Price_per_Bottle*(1-Distributor_Margin)</f>
        <v>0</v>
      </c>
      <c r="AW9" s="28">
        <f>Avg_Price_per_Bottle*(1-Distributor_Margin)</f>
        <v>0</v>
      </c>
      <c r="AX9" s="28">
        <f>Avg_Price_per_Bottle*(1-Distributor_Margin)</f>
        <v>0</v>
      </c>
      <c r="AY9" s="28">
        <f>Avg_Price_per_Bottle*(1-Distributor_Margin)</f>
        <v>0</v>
      </c>
      <c r="AZ9" s="28">
        <f>Avg_Price_per_Bottle*(1-Distributor_Margin)</f>
        <v>0</v>
      </c>
      <c r="BA9" s="28">
        <f>Avg_Price_per_Bottle*(1-Distributor_Margin)</f>
        <v>0</v>
      </c>
      <c r="BB9" s="28">
        <f>Avg_Price_per_Bottle*(1-Distributor_Margin)</f>
        <v>0</v>
      </c>
      <c r="BC9" s="28">
        <f>Avg_Price_per_Bottle*(1-Distributor_Margin)</f>
        <v>0</v>
      </c>
      <c r="BD9" s="28">
        <f>Avg_Price_per_Bottle*(1-Distributor_Margin)</f>
        <v>0</v>
      </c>
      <c r="BE9" s="28">
        <f>Avg_Price_per_Bottle*(1-Distributor_Margin)</f>
        <v>0</v>
      </c>
      <c r="BF9" s="28">
        <f>Avg_Price_per_Bottle*(1-Distributor_Margin)</f>
        <v>0</v>
      </c>
      <c r="BG9" s="28">
        <f>Avg_Price_per_Bottle*(1-Distributor_Margin)</f>
        <v>0</v>
      </c>
      <c r="BH9" s="28">
        <f>Avg_Price_per_Bottle*(1-Distributor_Margin)</f>
        <v>0</v>
      </c>
      <c r="BI9" s="28">
        <f>Avg_Price_per_Bottle*(1-Distributor_Margin)</f>
        <v>0</v>
      </c>
    </row>
    <row r="10" spans="1:61">
      <c r="A10" s="4" t="s">
        <v>171</v>
      </c>
      <c r="B10" s="28">
        <f>Avg_Price_per_Bottle*1.3</f>
        <v>0</v>
      </c>
      <c r="C10" s="28">
        <f>Avg_Price_per_Bottle*1.3</f>
        <v>0</v>
      </c>
      <c r="D10" s="28">
        <f>Avg_Price_per_Bottle*1.3</f>
        <v>0</v>
      </c>
      <c r="E10" s="28">
        <f>Avg_Price_per_Bottle*1.3</f>
        <v>0</v>
      </c>
      <c r="F10" s="28">
        <f>Avg_Price_per_Bottle*1.3</f>
        <v>0</v>
      </c>
      <c r="G10" s="28">
        <f>Avg_Price_per_Bottle*1.3</f>
        <v>0</v>
      </c>
      <c r="H10" s="28">
        <f>Avg_Price_per_Bottle*1.3</f>
        <v>0</v>
      </c>
      <c r="I10" s="28">
        <f>Avg_Price_per_Bottle*1.3</f>
        <v>0</v>
      </c>
      <c r="J10" s="28">
        <f>Avg_Price_per_Bottle*1.3</f>
        <v>0</v>
      </c>
      <c r="K10" s="28">
        <f>Avg_Price_per_Bottle*1.3</f>
        <v>0</v>
      </c>
      <c r="L10" s="28">
        <f>Avg_Price_per_Bottle*1.3</f>
        <v>0</v>
      </c>
      <c r="M10" s="28">
        <f>Avg_Price_per_Bottle*1.3</f>
        <v>0</v>
      </c>
      <c r="N10" s="28">
        <f>Avg_Price_per_Bottle*1.3</f>
        <v>0</v>
      </c>
      <c r="O10" s="28">
        <f>Avg_Price_per_Bottle*1.3</f>
        <v>0</v>
      </c>
      <c r="P10" s="28">
        <f>Avg_Price_per_Bottle*1.3</f>
        <v>0</v>
      </c>
      <c r="Q10" s="28">
        <f>Avg_Price_per_Bottle*1.3</f>
        <v>0</v>
      </c>
      <c r="R10" s="28">
        <f>Avg_Price_per_Bottle*1.3</f>
        <v>0</v>
      </c>
      <c r="S10" s="28">
        <f>Avg_Price_per_Bottle*1.3</f>
        <v>0</v>
      </c>
      <c r="T10" s="28">
        <f>Avg_Price_per_Bottle*1.3</f>
        <v>0</v>
      </c>
      <c r="U10" s="28">
        <f>Avg_Price_per_Bottle*1.3</f>
        <v>0</v>
      </c>
      <c r="V10" s="28">
        <f>Avg_Price_per_Bottle*1.3</f>
        <v>0</v>
      </c>
      <c r="W10" s="28">
        <f>Avg_Price_per_Bottle*1.3</f>
        <v>0</v>
      </c>
      <c r="X10" s="28">
        <f>Avg_Price_per_Bottle*1.3</f>
        <v>0</v>
      </c>
      <c r="Y10" s="28">
        <f>Avg_Price_per_Bottle*1.3</f>
        <v>0</v>
      </c>
      <c r="Z10" s="28">
        <f>Avg_Price_per_Bottle*1.3</f>
        <v>0</v>
      </c>
      <c r="AA10" s="28">
        <f>Avg_Price_per_Bottle*1.3</f>
        <v>0</v>
      </c>
      <c r="AB10" s="28">
        <f>Avg_Price_per_Bottle*1.3</f>
        <v>0</v>
      </c>
      <c r="AC10" s="28">
        <f>Avg_Price_per_Bottle*1.3</f>
        <v>0</v>
      </c>
      <c r="AD10" s="28">
        <f>Avg_Price_per_Bottle*1.3</f>
        <v>0</v>
      </c>
      <c r="AE10" s="28">
        <f>Avg_Price_per_Bottle*1.3</f>
        <v>0</v>
      </c>
      <c r="AF10" s="28">
        <f>Avg_Price_per_Bottle*1.3</f>
        <v>0</v>
      </c>
      <c r="AG10" s="28">
        <f>Avg_Price_per_Bottle*1.3</f>
        <v>0</v>
      </c>
      <c r="AH10" s="28">
        <f>Avg_Price_per_Bottle*1.3</f>
        <v>0</v>
      </c>
      <c r="AI10" s="28">
        <f>Avg_Price_per_Bottle*1.3</f>
        <v>0</v>
      </c>
      <c r="AJ10" s="28">
        <f>Avg_Price_per_Bottle*1.3</f>
        <v>0</v>
      </c>
      <c r="AK10" s="28">
        <f>Avg_Price_per_Bottle*1.3</f>
        <v>0</v>
      </c>
      <c r="AL10" s="28">
        <f>Avg_Price_per_Bottle*1.3</f>
        <v>0</v>
      </c>
      <c r="AM10" s="28">
        <f>Avg_Price_per_Bottle*1.3</f>
        <v>0</v>
      </c>
      <c r="AN10" s="28">
        <f>Avg_Price_per_Bottle*1.3</f>
        <v>0</v>
      </c>
      <c r="AO10" s="28">
        <f>Avg_Price_per_Bottle*1.3</f>
        <v>0</v>
      </c>
      <c r="AP10" s="28">
        <f>Avg_Price_per_Bottle*1.3</f>
        <v>0</v>
      </c>
      <c r="AQ10" s="28">
        <f>Avg_Price_per_Bottle*1.3</f>
        <v>0</v>
      </c>
      <c r="AR10" s="28">
        <f>Avg_Price_per_Bottle*1.3</f>
        <v>0</v>
      </c>
      <c r="AS10" s="28">
        <f>Avg_Price_per_Bottle*1.3</f>
        <v>0</v>
      </c>
      <c r="AT10" s="28">
        <f>Avg_Price_per_Bottle*1.3</f>
        <v>0</v>
      </c>
      <c r="AU10" s="28">
        <f>Avg_Price_per_Bottle*1.3</f>
        <v>0</v>
      </c>
      <c r="AV10" s="28">
        <f>Avg_Price_per_Bottle*1.3</f>
        <v>0</v>
      </c>
      <c r="AW10" s="28">
        <f>Avg_Price_per_Bottle*1.3</f>
        <v>0</v>
      </c>
      <c r="AX10" s="28">
        <f>Avg_Price_per_Bottle*1.3</f>
        <v>0</v>
      </c>
      <c r="AY10" s="28">
        <f>Avg_Price_per_Bottle*1.3</f>
        <v>0</v>
      </c>
      <c r="AZ10" s="28">
        <f>Avg_Price_per_Bottle*1.3</f>
        <v>0</v>
      </c>
      <c r="BA10" s="28">
        <f>Avg_Price_per_Bottle*1.3</f>
        <v>0</v>
      </c>
      <c r="BB10" s="28">
        <f>Avg_Price_per_Bottle*1.3</f>
        <v>0</v>
      </c>
      <c r="BC10" s="28">
        <f>Avg_Price_per_Bottle*1.3</f>
        <v>0</v>
      </c>
      <c r="BD10" s="28">
        <f>Avg_Price_per_Bottle*1.3</f>
        <v>0</v>
      </c>
      <c r="BE10" s="28">
        <f>Avg_Price_per_Bottle*1.3</f>
        <v>0</v>
      </c>
      <c r="BF10" s="28">
        <f>Avg_Price_per_Bottle*1.3</f>
        <v>0</v>
      </c>
      <c r="BG10" s="28">
        <f>Avg_Price_per_Bottle*1.3</f>
        <v>0</v>
      </c>
      <c r="BH10" s="28">
        <f>Avg_Price_per_Bottle*1.3</f>
        <v>0</v>
      </c>
      <c r="BI10" s="28">
        <f>Avg_Price_per_Bottle*1.3</f>
        <v>0</v>
      </c>
    </row>
    <row r="12" spans="1:61">
      <c r="A12" s="3" t="s">
        <v>172</v>
      </c>
    </row>
    <row r="13" spans="1:61">
      <c r="A13" s="4" t="s">
        <v>173</v>
      </c>
      <c r="B13" s="28">
        <f>B4*B9</f>
        <v>0</v>
      </c>
      <c r="C13" s="28">
        <f>C4*C9</f>
        <v>0</v>
      </c>
      <c r="D13" s="28">
        <f>D4*D9</f>
        <v>0</v>
      </c>
      <c r="E13" s="28">
        <f>E4*E9</f>
        <v>0</v>
      </c>
      <c r="F13" s="28">
        <f>F4*F9</f>
        <v>0</v>
      </c>
      <c r="G13" s="28">
        <f>G4*G9</f>
        <v>0</v>
      </c>
      <c r="H13" s="28">
        <f>H4*H9</f>
        <v>0</v>
      </c>
      <c r="I13" s="28">
        <f>I4*I9</f>
        <v>0</v>
      </c>
      <c r="J13" s="28">
        <f>J4*J9</f>
        <v>0</v>
      </c>
      <c r="K13" s="28">
        <f>K4*K9</f>
        <v>0</v>
      </c>
      <c r="L13" s="28">
        <f>L4*L9</f>
        <v>0</v>
      </c>
      <c r="M13" s="28">
        <f>M4*M9</f>
        <v>0</v>
      </c>
      <c r="N13" s="28">
        <f>N4*N9</f>
        <v>0</v>
      </c>
      <c r="O13" s="28">
        <f>O4*O9</f>
        <v>0</v>
      </c>
      <c r="P13" s="28">
        <f>P4*P9</f>
        <v>0</v>
      </c>
      <c r="Q13" s="28">
        <f>Q4*Q9</f>
        <v>0</v>
      </c>
      <c r="R13" s="28">
        <f>R4*R9</f>
        <v>0</v>
      </c>
      <c r="S13" s="28">
        <f>S4*S9</f>
        <v>0</v>
      </c>
      <c r="T13" s="28">
        <f>T4*T9</f>
        <v>0</v>
      </c>
      <c r="U13" s="28">
        <f>U4*U9</f>
        <v>0</v>
      </c>
      <c r="V13" s="28">
        <f>V4*V9</f>
        <v>0</v>
      </c>
      <c r="W13" s="28">
        <f>W4*W9</f>
        <v>0</v>
      </c>
      <c r="X13" s="28">
        <f>X4*X9</f>
        <v>0</v>
      </c>
      <c r="Y13" s="28">
        <f>Y4*Y9</f>
        <v>0</v>
      </c>
      <c r="Z13" s="28">
        <f>Z4*Z9</f>
        <v>0</v>
      </c>
      <c r="AA13" s="28">
        <f>AA4*AA9</f>
        <v>0</v>
      </c>
      <c r="AB13" s="28">
        <f>AB4*AB9</f>
        <v>0</v>
      </c>
      <c r="AC13" s="28">
        <f>AC4*AC9</f>
        <v>0</v>
      </c>
      <c r="AD13" s="28">
        <f>AD4*AD9</f>
        <v>0</v>
      </c>
      <c r="AE13" s="28">
        <f>AE4*AE9</f>
        <v>0</v>
      </c>
      <c r="AF13" s="28">
        <f>AF4*AF9</f>
        <v>0</v>
      </c>
      <c r="AG13" s="28">
        <f>AG4*AG9</f>
        <v>0</v>
      </c>
      <c r="AH13" s="28">
        <f>AH4*AH9</f>
        <v>0</v>
      </c>
      <c r="AI13" s="28">
        <f>AI4*AI9</f>
        <v>0</v>
      </c>
      <c r="AJ13" s="28">
        <f>AJ4*AJ9</f>
        <v>0</v>
      </c>
      <c r="AK13" s="28">
        <f>AK4*AK9</f>
        <v>0</v>
      </c>
      <c r="AL13" s="28">
        <f>AL4*AL9</f>
        <v>0</v>
      </c>
      <c r="AM13" s="28">
        <f>AM4*AM9</f>
        <v>0</v>
      </c>
      <c r="AN13" s="28">
        <f>AN4*AN9</f>
        <v>0</v>
      </c>
      <c r="AO13" s="28">
        <f>AO4*AO9</f>
        <v>0</v>
      </c>
      <c r="AP13" s="28">
        <f>AP4*AP9</f>
        <v>0</v>
      </c>
      <c r="AQ13" s="28">
        <f>AQ4*AQ9</f>
        <v>0</v>
      </c>
      <c r="AR13" s="28">
        <f>AR4*AR9</f>
        <v>0</v>
      </c>
      <c r="AS13" s="28">
        <f>AS4*AS9</f>
        <v>0</v>
      </c>
      <c r="AT13" s="28">
        <f>AT4*AT9</f>
        <v>0</v>
      </c>
      <c r="AU13" s="28">
        <f>AU4*AU9</f>
        <v>0</v>
      </c>
      <c r="AV13" s="28">
        <f>AV4*AV9</f>
        <v>0</v>
      </c>
      <c r="AW13" s="28">
        <f>AW4*AW9</f>
        <v>0</v>
      </c>
      <c r="AX13" s="28">
        <f>AX4*AX9</f>
        <v>0</v>
      </c>
      <c r="AY13" s="28">
        <f>AY4*AY9</f>
        <v>0</v>
      </c>
      <c r="AZ13" s="28">
        <f>AZ4*AZ9</f>
        <v>0</v>
      </c>
      <c r="BA13" s="28">
        <f>BA4*BA9</f>
        <v>0</v>
      </c>
      <c r="BB13" s="28">
        <f>BB4*BB9</f>
        <v>0</v>
      </c>
      <c r="BC13" s="28">
        <f>BC4*BC9</f>
        <v>0</v>
      </c>
      <c r="BD13" s="28">
        <f>BD4*BD9</f>
        <v>0</v>
      </c>
      <c r="BE13" s="28">
        <f>BE4*BE9</f>
        <v>0</v>
      </c>
      <c r="BF13" s="28">
        <f>BF4*BF9</f>
        <v>0</v>
      </c>
      <c r="BG13" s="28">
        <f>BG4*BG9</f>
        <v>0</v>
      </c>
      <c r="BH13" s="28">
        <f>BH4*BH9</f>
        <v>0</v>
      </c>
      <c r="BI13" s="28">
        <f>BI4*BI9</f>
        <v>0</v>
      </c>
    </row>
    <row r="14" spans="1:61">
      <c r="A14" s="4" t="s">
        <v>174</v>
      </c>
      <c r="B14" s="28">
        <f>B5*B10</f>
        <v>0</v>
      </c>
      <c r="C14" s="28">
        <f>C5*C10</f>
        <v>0</v>
      </c>
      <c r="D14" s="28">
        <f>D5*D10</f>
        <v>0</v>
      </c>
      <c r="E14" s="28">
        <f>E5*E10</f>
        <v>0</v>
      </c>
      <c r="F14" s="28">
        <f>F5*F10</f>
        <v>0</v>
      </c>
      <c r="G14" s="28">
        <f>G5*G10</f>
        <v>0</v>
      </c>
      <c r="H14" s="28">
        <f>H5*H10</f>
        <v>0</v>
      </c>
      <c r="I14" s="28">
        <f>I5*I10</f>
        <v>0</v>
      </c>
      <c r="J14" s="28">
        <f>J5*J10</f>
        <v>0</v>
      </c>
      <c r="K14" s="28">
        <f>K5*K10</f>
        <v>0</v>
      </c>
      <c r="L14" s="28">
        <f>L5*L10</f>
        <v>0</v>
      </c>
      <c r="M14" s="28">
        <f>M5*M10</f>
        <v>0</v>
      </c>
      <c r="N14" s="28">
        <f>N5*N10</f>
        <v>0</v>
      </c>
      <c r="O14" s="28">
        <f>O5*O10</f>
        <v>0</v>
      </c>
      <c r="P14" s="28">
        <f>P5*P10</f>
        <v>0</v>
      </c>
      <c r="Q14" s="28">
        <f>Q5*Q10</f>
        <v>0</v>
      </c>
      <c r="R14" s="28">
        <f>R5*R10</f>
        <v>0</v>
      </c>
      <c r="S14" s="28">
        <f>S5*S10</f>
        <v>0</v>
      </c>
      <c r="T14" s="28">
        <f>T5*T10</f>
        <v>0</v>
      </c>
      <c r="U14" s="28">
        <f>U5*U10</f>
        <v>0</v>
      </c>
      <c r="V14" s="28">
        <f>V5*V10</f>
        <v>0</v>
      </c>
      <c r="W14" s="28">
        <f>W5*W10</f>
        <v>0</v>
      </c>
      <c r="X14" s="28">
        <f>X5*X10</f>
        <v>0</v>
      </c>
      <c r="Y14" s="28">
        <f>Y5*Y10</f>
        <v>0</v>
      </c>
      <c r="Z14" s="28">
        <f>Z5*Z10</f>
        <v>0</v>
      </c>
      <c r="AA14" s="28">
        <f>AA5*AA10</f>
        <v>0</v>
      </c>
      <c r="AB14" s="28">
        <f>AB5*AB10</f>
        <v>0</v>
      </c>
      <c r="AC14" s="28">
        <f>AC5*AC10</f>
        <v>0</v>
      </c>
      <c r="AD14" s="28">
        <f>AD5*AD10</f>
        <v>0</v>
      </c>
      <c r="AE14" s="28">
        <f>AE5*AE10</f>
        <v>0</v>
      </c>
      <c r="AF14" s="28">
        <f>AF5*AF10</f>
        <v>0</v>
      </c>
      <c r="AG14" s="28">
        <f>AG5*AG10</f>
        <v>0</v>
      </c>
      <c r="AH14" s="28">
        <f>AH5*AH10</f>
        <v>0</v>
      </c>
      <c r="AI14" s="28">
        <f>AI5*AI10</f>
        <v>0</v>
      </c>
      <c r="AJ14" s="28">
        <f>AJ5*AJ10</f>
        <v>0</v>
      </c>
      <c r="AK14" s="28">
        <f>AK5*AK10</f>
        <v>0</v>
      </c>
      <c r="AL14" s="28">
        <f>AL5*AL10</f>
        <v>0</v>
      </c>
      <c r="AM14" s="28">
        <f>AM5*AM10</f>
        <v>0</v>
      </c>
      <c r="AN14" s="28">
        <f>AN5*AN10</f>
        <v>0</v>
      </c>
      <c r="AO14" s="28">
        <f>AO5*AO10</f>
        <v>0</v>
      </c>
      <c r="AP14" s="28">
        <f>AP5*AP10</f>
        <v>0</v>
      </c>
      <c r="AQ14" s="28">
        <f>AQ5*AQ10</f>
        <v>0</v>
      </c>
      <c r="AR14" s="28">
        <f>AR5*AR10</f>
        <v>0</v>
      </c>
      <c r="AS14" s="28">
        <f>AS5*AS10</f>
        <v>0</v>
      </c>
      <c r="AT14" s="28">
        <f>AT5*AT10</f>
        <v>0</v>
      </c>
      <c r="AU14" s="28">
        <f>AU5*AU10</f>
        <v>0</v>
      </c>
      <c r="AV14" s="28">
        <f>AV5*AV10</f>
        <v>0</v>
      </c>
      <c r="AW14" s="28">
        <f>AW5*AW10</f>
        <v>0</v>
      </c>
      <c r="AX14" s="28">
        <f>AX5*AX10</f>
        <v>0</v>
      </c>
      <c r="AY14" s="28">
        <f>AY5*AY10</f>
        <v>0</v>
      </c>
      <c r="AZ14" s="28">
        <f>AZ5*AZ10</f>
        <v>0</v>
      </c>
      <c r="BA14" s="28">
        <f>BA5*BA10</f>
        <v>0</v>
      </c>
      <c r="BB14" s="28">
        <f>BB5*BB10</f>
        <v>0</v>
      </c>
      <c r="BC14" s="28">
        <f>BC5*BC10</f>
        <v>0</v>
      </c>
      <c r="BD14" s="28">
        <f>BD5*BD10</f>
        <v>0</v>
      </c>
      <c r="BE14" s="28">
        <f>BE5*BE10</f>
        <v>0</v>
      </c>
      <c r="BF14" s="28">
        <f>BF5*BF10</f>
        <v>0</v>
      </c>
      <c r="BG14" s="28">
        <f>BG5*BG10</f>
        <v>0</v>
      </c>
      <c r="BH14" s="28">
        <f>BH5*BH10</f>
        <v>0</v>
      </c>
      <c r="BI14" s="28">
        <f>BI5*BI10</f>
        <v>0</v>
      </c>
    </row>
    <row r="15" spans="1:61">
      <c r="A15" s="31" t="s">
        <v>175</v>
      </c>
      <c r="B15" s="28">
        <f>B13+B14</f>
        <v>0</v>
      </c>
      <c r="C15" s="28">
        <f>C13+C14</f>
        <v>0</v>
      </c>
      <c r="D15" s="28">
        <f>D13+D14</f>
        <v>0</v>
      </c>
      <c r="E15" s="28">
        <f>E13+E14</f>
        <v>0</v>
      </c>
      <c r="F15" s="28">
        <f>F13+F14</f>
        <v>0</v>
      </c>
      <c r="G15" s="28">
        <f>G13+G14</f>
        <v>0</v>
      </c>
      <c r="H15" s="28">
        <f>H13+H14</f>
        <v>0</v>
      </c>
      <c r="I15" s="28">
        <f>I13+I14</f>
        <v>0</v>
      </c>
      <c r="J15" s="28">
        <f>J13+J14</f>
        <v>0</v>
      </c>
      <c r="K15" s="28">
        <f>K13+K14</f>
        <v>0</v>
      </c>
      <c r="L15" s="28">
        <f>L13+L14</f>
        <v>0</v>
      </c>
      <c r="M15" s="28">
        <f>M13+M14</f>
        <v>0</v>
      </c>
      <c r="N15" s="28">
        <f>N13+N14</f>
        <v>0</v>
      </c>
      <c r="O15" s="28">
        <f>O13+O14</f>
        <v>0</v>
      </c>
      <c r="P15" s="28">
        <f>P13+P14</f>
        <v>0</v>
      </c>
      <c r="Q15" s="28">
        <f>Q13+Q14</f>
        <v>0</v>
      </c>
      <c r="R15" s="28">
        <f>R13+R14</f>
        <v>0</v>
      </c>
      <c r="S15" s="28">
        <f>S13+S14</f>
        <v>0</v>
      </c>
      <c r="T15" s="28">
        <f>T13+T14</f>
        <v>0</v>
      </c>
      <c r="U15" s="28">
        <f>U13+U14</f>
        <v>0</v>
      </c>
      <c r="V15" s="28">
        <f>V13+V14</f>
        <v>0</v>
      </c>
      <c r="W15" s="28">
        <f>W13+W14</f>
        <v>0</v>
      </c>
      <c r="X15" s="28">
        <f>X13+X14</f>
        <v>0</v>
      </c>
      <c r="Y15" s="28">
        <f>Y13+Y14</f>
        <v>0</v>
      </c>
      <c r="Z15" s="28">
        <f>Z13+Z14</f>
        <v>0</v>
      </c>
      <c r="AA15" s="28">
        <f>AA13+AA14</f>
        <v>0</v>
      </c>
      <c r="AB15" s="28">
        <f>AB13+AB14</f>
        <v>0</v>
      </c>
      <c r="AC15" s="28">
        <f>AC13+AC14</f>
        <v>0</v>
      </c>
      <c r="AD15" s="28">
        <f>AD13+AD14</f>
        <v>0</v>
      </c>
      <c r="AE15" s="28">
        <f>AE13+AE14</f>
        <v>0</v>
      </c>
      <c r="AF15" s="28">
        <f>AF13+AF14</f>
        <v>0</v>
      </c>
      <c r="AG15" s="28">
        <f>AG13+AG14</f>
        <v>0</v>
      </c>
      <c r="AH15" s="28">
        <f>AH13+AH14</f>
        <v>0</v>
      </c>
      <c r="AI15" s="28">
        <f>AI13+AI14</f>
        <v>0</v>
      </c>
      <c r="AJ15" s="28">
        <f>AJ13+AJ14</f>
        <v>0</v>
      </c>
      <c r="AK15" s="28">
        <f>AK13+AK14</f>
        <v>0</v>
      </c>
      <c r="AL15" s="28">
        <f>AL13+AL14</f>
        <v>0</v>
      </c>
      <c r="AM15" s="28">
        <f>AM13+AM14</f>
        <v>0</v>
      </c>
      <c r="AN15" s="28">
        <f>AN13+AN14</f>
        <v>0</v>
      </c>
      <c r="AO15" s="28">
        <f>AO13+AO14</f>
        <v>0</v>
      </c>
      <c r="AP15" s="28">
        <f>AP13+AP14</f>
        <v>0</v>
      </c>
      <c r="AQ15" s="28">
        <f>AQ13+AQ14</f>
        <v>0</v>
      </c>
      <c r="AR15" s="28">
        <f>AR13+AR14</f>
        <v>0</v>
      </c>
      <c r="AS15" s="28">
        <f>AS13+AS14</f>
        <v>0</v>
      </c>
      <c r="AT15" s="28">
        <f>AT13+AT14</f>
        <v>0</v>
      </c>
      <c r="AU15" s="28">
        <f>AU13+AU14</f>
        <v>0</v>
      </c>
      <c r="AV15" s="28">
        <f>AV13+AV14</f>
        <v>0</v>
      </c>
      <c r="AW15" s="28">
        <f>AW13+AW14</f>
        <v>0</v>
      </c>
      <c r="AX15" s="28">
        <f>AX13+AX14</f>
        <v>0</v>
      </c>
      <c r="AY15" s="28">
        <f>AY13+AY14</f>
        <v>0</v>
      </c>
      <c r="AZ15" s="28">
        <f>AZ13+AZ14</f>
        <v>0</v>
      </c>
      <c r="BA15" s="28">
        <f>BA13+BA14</f>
        <v>0</v>
      </c>
      <c r="BB15" s="28">
        <f>BB13+BB14</f>
        <v>0</v>
      </c>
      <c r="BC15" s="28">
        <f>BC13+BC14</f>
        <v>0</v>
      </c>
      <c r="BD15" s="28">
        <f>BD13+BD14</f>
        <v>0</v>
      </c>
      <c r="BE15" s="28">
        <f>BE13+BE14</f>
        <v>0</v>
      </c>
      <c r="BF15" s="28">
        <f>BF13+BF14</f>
        <v>0</v>
      </c>
      <c r="BG15" s="28">
        <f>BG13+BG14</f>
        <v>0</v>
      </c>
      <c r="BH15" s="28">
        <f>BH13+BH14</f>
        <v>0</v>
      </c>
      <c r="BI15" s="28">
        <f>BI13+BI14</f>
        <v>0</v>
      </c>
    </row>
    <row r="17" spans="1:61">
      <c r="A17" s="3" t="s">
        <v>176</v>
      </c>
    </row>
    <row r="18" spans="1:61">
      <c r="A18" s="4" t="s">
        <v>177</v>
      </c>
      <c r="B18" s="28">
        <f>B13/(1-Distributor_Margin)*Distributor_Margin</f>
        <v>0</v>
      </c>
      <c r="C18" s="28">
        <f>C13/(1-Distributor_Margin)*Distributor_Margin</f>
        <v>0</v>
      </c>
      <c r="D18" s="28">
        <f>D13/(1-Distributor_Margin)*Distributor_Margin</f>
        <v>0</v>
      </c>
      <c r="E18" s="28">
        <f>E13/(1-Distributor_Margin)*Distributor_Margin</f>
        <v>0</v>
      </c>
      <c r="F18" s="28">
        <f>F13/(1-Distributor_Margin)*Distributor_Margin</f>
        <v>0</v>
      </c>
      <c r="G18" s="28">
        <f>G13/(1-Distributor_Margin)*Distributor_Margin</f>
        <v>0</v>
      </c>
      <c r="H18" s="28">
        <f>H13/(1-Distributor_Margin)*Distributor_Margin</f>
        <v>0</v>
      </c>
      <c r="I18" s="28">
        <f>I13/(1-Distributor_Margin)*Distributor_Margin</f>
        <v>0</v>
      </c>
      <c r="J18" s="28">
        <f>J13/(1-Distributor_Margin)*Distributor_Margin</f>
        <v>0</v>
      </c>
      <c r="K18" s="28">
        <f>K13/(1-Distributor_Margin)*Distributor_Margin</f>
        <v>0</v>
      </c>
      <c r="L18" s="28">
        <f>L13/(1-Distributor_Margin)*Distributor_Margin</f>
        <v>0</v>
      </c>
      <c r="M18" s="28">
        <f>M13/(1-Distributor_Margin)*Distributor_Margin</f>
        <v>0</v>
      </c>
      <c r="N18" s="28">
        <f>N13/(1-Distributor_Margin)*Distributor_Margin</f>
        <v>0</v>
      </c>
      <c r="O18" s="28">
        <f>O13/(1-Distributor_Margin)*Distributor_Margin</f>
        <v>0</v>
      </c>
      <c r="P18" s="28">
        <f>P13/(1-Distributor_Margin)*Distributor_Margin</f>
        <v>0</v>
      </c>
      <c r="Q18" s="28">
        <f>Q13/(1-Distributor_Margin)*Distributor_Margin</f>
        <v>0</v>
      </c>
      <c r="R18" s="28">
        <f>R13/(1-Distributor_Margin)*Distributor_Margin</f>
        <v>0</v>
      </c>
      <c r="S18" s="28">
        <f>S13/(1-Distributor_Margin)*Distributor_Margin</f>
        <v>0</v>
      </c>
      <c r="T18" s="28">
        <f>T13/(1-Distributor_Margin)*Distributor_Margin</f>
        <v>0</v>
      </c>
      <c r="U18" s="28">
        <f>U13/(1-Distributor_Margin)*Distributor_Margin</f>
        <v>0</v>
      </c>
      <c r="V18" s="28">
        <f>V13/(1-Distributor_Margin)*Distributor_Margin</f>
        <v>0</v>
      </c>
      <c r="W18" s="28">
        <f>W13/(1-Distributor_Margin)*Distributor_Margin</f>
        <v>0</v>
      </c>
      <c r="X18" s="28">
        <f>X13/(1-Distributor_Margin)*Distributor_Margin</f>
        <v>0</v>
      </c>
      <c r="Y18" s="28">
        <f>Y13/(1-Distributor_Margin)*Distributor_Margin</f>
        <v>0</v>
      </c>
      <c r="Z18" s="28">
        <f>Z13/(1-Distributor_Margin)*Distributor_Margin</f>
        <v>0</v>
      </c>
      <c r="AA18" s="28">
        <f>AA13/(1-Distributor_Margin)*Distributor_Margin</f>
        <v>0</v>
      </c>
      <c r="AB18" s="28">
        <f>AB13/(1-Distributor_Margin)*Distributor_Margin</f>
        <v>0</v>
      </c>
      <c r="AC18" s="28">
        <f>AC13/(1-Distributor_Margin)*Distributor_Margin</f>
        <v>0</v>
      </c>
      <c r="AD18" s="28">
        <f>AD13/(1-Distributor_Margin)*Distributor_Margin</f>
        <v>0</v>
      </c>
      <c r="AE18" s="28">
        <f>AE13/(1-Distributor_Margin)*Distributor_Margin</f>
        <v>0</v>
      </c>
      <c r="AF18" s="28">
        <f>AF13/(1-Distributor_Margin)*Distributor_Margin</f>
        <v>0</v>
      </c>
      <c r="AG18" s="28">
        <f>AG13/(1-Distributor_Margin)*Distributor_Margin</f>
        <v>0</v>
      </c>
      <c r="AH18" s="28">
        <f>AH13/(1-Distributor_Margin)*Distributor_Margin</f>
        <v>0</v>
      </c>
      <c r="AI18" s="28">
        <f>AI13/(1-Distributor_Margin)*Distributor_Margin</f>
        <v>0</v>
      </c>
      <c r="AJ18" s="28">
        <f>AJ13/(1-Distributor_Margin)*Distributor_Margin</f>
        <v>0</v>
      </c>
      <c r="AK18" s="28">
        <f>AK13/(1-Distributor_Margin)*Distributor_Margin</f>
        <v>0</v>
      </c>
      <c r="AL18" s="28">
        <f>AL13/(1-Distributor_Margin)*Distributor_Margin</f>
        <v>0</v>
      </c>
      <c r="AM18" s="28">
        <f>AM13/(1-Distributor_Margin)*Distributor_Margin</f>
        <v>0</v>
      </c>
      <c r="AN18" s="28">
        <f>AN13/(1-Distributor_Margin)*Distributor_Margin</f>
        <v>0</v>
      </c>
      <c r="AO18" s="28">
        <f>AO13/(1-Distributor_Margin)*Distributor_Margin</f>
        <v>0</v>
      </c>
      <c r="AP18" s="28">
        <f>AP13/(1-Distributor_Margin)*Distributor_Margin</f>
        <v>0</v>
      </c>
      <c r="AQ18" s="28">
        <f>AQ13/(1-Distributor_Margin)*Distributor_Margin</f>
        <v>0</v>
      </c>
      <c r="AR18" s="28">
        <f>AR13/(1-Distributor_Margin)*Distributor_Margin</f>
        <v>0</v>
      </c>
      <c r="AS18" s="28">
        <f>AS13/(1-Distributor_Margin)*Distributor_Margin</f>
        <v>0</v>
      </c>
      <c r="AT18" s="28">
        <f>AT13/(1-Distributor_Margin)*Distributor_Margin</f>
        <v>0</v>
      </c>
      <c r="AU18" s="28">
        <f>AU13/(1-Distributor_Margin)*Distributor_Margin</f>
        <v>0</v>
      </c>
      <c r="AV18" s="28">
        <f>AV13/(1-Distributor_Margin)*Distributor_Margin</f>
        <v>0</v>
      </c>
      <c r="AW18" s="28">
        <f>AW13/(1-Distributor_Margin)*Distributor_Margin</f>
        <v>0</v>
      </c>
      <c r="AX18" s="28">
        <f>AX13/(1-Distributor_Margin)*Distributor_Margin</f>
        <v>0</v>
      </c>
      <c r="AY18" s="28">
        <f>AY13/(1-Distributor_Margin)*Distributor_Margin</f>
        <v>0</v>
      </c>
      <c r="AZ18" s="28">
        <f>AZ13/(1-Distributor_Margin)*Distributor_Margin</f>
        <v>0</v>
      </c>
      <c r="BA18" s="28">
        <f>BA13/(1-Distributor_Margin)*Distributor_Margin</f>
        <v>0</v>
      </c>
      <c r="BB18" s="28">
        <f>BB13/(1-Distributor_Margin)*Distributor_Margin</f>
        <v>0</v>
      </c>
      <c r="BC18" s="28">
        <f>BC13/(1-Distributor_Margin)*Distributor_Margin</f>
        <v>0</v>
      </c>
      <c r="BD18" s="28">
        <f>BD13/(1-Distributor_Margin)*Distributor_Margin</f>
        <v>0</v>
      </c>
      <c r="BE18" s="28">
        <f>BE13/(1-Distributor_Margin)*Distributor_Margin</f>
        <v>0</v>
      </c>
      <c r="BF18" s="28">
        <f>BF13/(1-Distributor_Margin)*Distributor_Margin</f>
        <v>0</v>
      </c>
      <c r="BG18" s="28">
        <f>BG13/(1-Distributor_Margin)*Distributor_Margin</f>
        <v>0</v>
      </c>
      <c r="BH18" s="28">
        <f>BH13/(1-Distributor_Margin)*Distributor_Margin</f>
        <v>0</v>
      </c>
      <c r="BI18" s="28">
        <f>BI13/(1-Distributor_Margin)*Distributor_Margin</f>
        <v>0</v>
      </c>
    </row>
    <row r="19" spans="1:61">
      <c r="A19" s="4" t="s">
        <v>178</v>
      </c>
      <c r="B19" s="28">
        <f>B6*Excise_Tax_per_Bottle</f>
        <v>0</v>
      </c>
      <c r="C19" s="28">
        <f>C6*Excise_Tax_per_Bottle</f>
        <v>0</v>
      </c>
      <c r="D19" s="28">
        <f>D6*Excise_Tax_per_Bottle</f>
        <v>0</v>
      </c>
      <c r="E19" s="28">
        <f>E6*Excise_Tax_per_Bottle</f>
        <v>0</v>
      </c>
      <c r="F19" s="28">
        <f>F6*Excise_Tax_per_Bottle</f>
        <v>0</v>
      </c>
      <c r="G19" s="28">
        <f>G6*Excise_Tax_per_Bottle</f>
        <v>0</v>
      </c>
      <c r="H19" s="28">
        <f>H6*Excise_Tax_per_Bottle</f>
        <v>0</v>
      </c>
      <c r="I19" s="28">
        <f>I6*Excise_Tax_per_Bottle</f>
        <v>0</v>
      </c>
      <c r="J19" s="28">
        <f>J6*Excise_Tax_per_Bottle</f>
        <v>0</v>
      </c>
      <c r="K19" s="28">
        <f>K6*Excise_Tax_per_Bottle</f>
        <v>0</v>
      </c>
      <c r="L19" s="28">
        <f>L6*Excise_Tax_per_Bottle</f>
        <v>0</v>
      </c>
      <c r="M19" s="28">
        <f>M6*Excise_Tax_per_Bottle</f>
        <v>0</v>
      </c>
      <c r="N19" s="28">
        <f>N6*Excise_Tax_per_Bottle</f>
        <v>0</v>
      </c>
      <c r="O19" s="28">
        <f>O6*Excise_Tax_per_Bottle</f>
        <v>0</v>
      </c>
      <c r="P19" s="28">
        <f>P6*Excise_Tax_per_Bottle</f>
        <v>0</v>
      </c>
      <c r="Q19" s="28">
        <f>Q6*Excise_Tax_per_Bottle</f>
        <v>0</v>
      </c>
      <c r="R19" s="28">
        <f>R6*Excise_Tax_per_Bottle</f>
        <v>0</v>
      </c>
      <c r="S19" s="28">
        <f>S6*Excise_Tax_per_Bottle</f>
        <v>0</v>
      </c>
      <c r="T19" s="28">
        <f>T6*Excise_Tax_per_Bottle</f>
        <v>0</v>
      </c>
      <c r="U19" s="28">
        <f>U6*Excise_Tax_per_Bottle</f>
        <v>0</v>
      </c>
      <c r="V19" s="28">
        <f>V6*Excise_Tax_per_Bottle</f>
        <v>0</v>
      </c>
      <c r="W19" s="28">
        <f>W6*Excise_Tax_per_Bottle</f>
        <v>0</v>
      </c>
      <c r="X19" s="28">
        <f>X6*Excise_Tax_per_Bottle</f>
        <v>0</v>
      </c>
      <c r="Y19" s="28">
        <f>Y6*Excise_Tax_per_Bottle</f>
        <v>0</v>
      </c>
      <c r="Z19" s="28">
        <f>Z6*Excise_Tax_per_Bottle</f>
        <v>0</v>
      </c>
      <c r="AA19" s="28">
        <f>AA6*Excise_Tax_per_Bottle</f>
        <v>0</v>
      </c>
      <c r="AB19" s="28">
        <f>AB6*Excise_Tax_per_Bottle</f>
        <v>0</v>
      </c>
      <c r="AC19" s="28">
        <f>AC6*Excise_Tax_per_Bottle</f>
        <v>0</v>
      </c>
      <c r="AD19" s="28">
        <f>AD6*Excise_Tax_per_Bottle</f>
        <v>0</v>
      </c>
      <c r="AE19" s="28">
        <f>AE6*Excise_Tax_per_Bottle</f>
        <v>0</v>
      </c>
      <c r="AF19" s="28">
        <f>AF6*Excise_Tax_per_Bottle</f>
        <v>0</v>
      </c>
      <c r="AG19" s="28">
        <f>AG6*Excise_Tax_per_Bottle</f>
        <v>0</v>
      </c>
      <c r="AH19" s="28">
        <f>AH6*Excise_Tax_per_Bottle</f>
        <v>0</v>
      </c>
      <c r="AI19" s="28">
        <f>AI6*Excise_Tax_per_Bottle</f>
        <v>0</v>
      </c>
      <c r="AJ19" s="28">
        <f>AJ6*Excise_Tax_per_Bottle</f>
        <v>0</v>
      </c>
      <c r="AK19" s="28">
        <f>AK6*Excise_Tax_per_Bottle</f>
        <v>0</v>
      </c>
      <c r="AL19" s="28">
        <f>AL6*Excise_Tax_per_Bottle</f>
        <v>0</v>
      </c>
      <c r="AM19" s="28">
        <f>AM6*Excise_Tax_per_Bottle</f>
        <v>0</v>
      </c>
      <c r="AN19" s="28">
        <f>AN6*Excise_Tax_per_Bottle</f>
        <v>0</v>
      </c>
      <c r="AO19" s="28">
        <f>AO6*Excise_Tax_per_Bottle</f>
        <v>0</v>
      </c>
      <c r="AP19" s="28">
        <f>AP6*Excise_Tax_per_Bottle</f>
        <v>0</v>
      </c>
      <c r="AQ19" s="28">
        <f>AQ6*Excise_Tax_per_Bottle</f>
        <v>0</v>
      </c>
      <c r="AR19" s="28">
        <f>AR6*Excise_Tax_per_Bottle</f>
        <v>0</v>
      </c>
      <c r="AS19" s="28">
        <f>AS6*Excise_Tax_per_Bottle</f>
        <v>0</v>
      </c>
      <c r="AT19" s="28">
        <f>AT6*Excise_Tax_per_Bottle</f>
        <v>0</v>
      </c>
      <c r="AU19" s="28">
        <f>AU6*Excise_Tax_per_Bottle</f>
        <v>0</v>
      </c>
      <c r="AV19" s="28">
        <f>AV6*Excise_Tax_per_Bottle</f>
        <v>0</v>
      </c>
      <c r="AW19" s="28">
        <f>AW6*Excise_Tax_per_Bottle</f>
        <v>0</v>
      </c>
      <c r="AX19" s="28">
        <f>AX6*Excise_Tax_per_Bottle</f>
        <v>0</v>
      </c>
      <c r="AY19" s="28">
        <f>AY6*Excise_Tax_per_Bottle</f>
        <v>0</v>
      </c>
      <c r="AZ19" s="28">
        <f>AZ6*Excise_Tax_per_Bottle</f>
        <v>0</v>
      </c>
      <c r="BA19" s="28">
        <f>BA6*Excise_Tax_per_Bottle</f>
        <v>0</v>
      </c>
      <c r="BB19" s="28">
        <f>BB6*Excise_Tax_per_Bottle</f>
        <v>0</v>
      </c>
      <c r="BC19" s="28">
        <f>BC6*Excise_Tax_per_Bottle</f>
        <v>0</v>
      </c>
      <c r="BD19" s="28">
        <f>BD6*Excise_Tax_per_Bottle</f>
        <v>0</v>
      </c>
      <c r="BE19" s="28">
        <f>BE6*Excise_Tax_per_Bottle</f>
        <v>0</v>
      </c>
      <c r="BF19" s="28">
        <f>BF6*Excise_Tax_per_Bottle</f>
        <v>0</v>
      </c>
      <c r="BG19" s="28">
        <f>BG6*Excise_Tax_per_Bottle</f>
        <v>0</v>
      </c>
      <c r="BH19" s="28">
        <f>BH6*Excise_Tax_per_Bottle</f>
        <v>0</v>
      </c>
      <c r="BI19" s="28">
        <f>BI6*Excise_Tax_per_Bottle</f>
        <v>0</v>
      </c>
    </row>
    <row r="20" spans="1:61">
      <c r="A20" s="31" t="s">
        <v>179</v>
      </c>
      <c r="B20" s="28">
        <f>B15-B18-B19</f>
        <v>0</v>
      </c>
      <c r="C20" s="28">
        <f>C15-C18-C19</f>
        <v>0</v>
      </c>
      <c r="D20" s="28">
        <f>D15-D18-D19</f>
        <v>0</v>
      </c>
      <c r="E20" s="28">
        <f>E15-E18-E19</f>
        <v>0</v>
      </c>
      <c r="F20" s="28">
        <f>F15-F18-F19</f>
        <v>0</v>
      </c>
      <c r="G20" s="28">
        <f>G15-G18-G19</f>
        <v>0</v>
      </c>
      <c r="H20" s="28">
        <f>H15-H18-H19</f>
        <v>0</v>
      </c>
      <c r="I20" s="28">
        <f>I15-I18-I19</f>
        <v>0</v>
      </c>
      <c r="J20" s="28">
        <f>J15-J18-J19</f>
        <v>0</v>
      </c>
      <c r="K20" s="28">
        <f>K15-K18-K19</f>
        <v>0</v>
      </c>
      <c r="L20" s="28">
        <f>L15-L18-L19</f>
        <v>0</v>
      </c>
      <c r="M20" s="28">
        <f>M15-M18-M19</f>
        <v>0</v>
      </c>
      <c r="N20" s="28">
        <f>N15-N18-N19</f>
        <v>0</v>
      </c>
      <c r="O20" s="28">
        <f>O15-O18-O19</f>
        <v>0</v>
      </c>
      <c r="P20" s="28">
        <f>P15-P18-P19</f>
        <v>0</v>
      </c>
      <c r="Q20" s="28">
        <f>Q15-Q18-Q19</f>
        <v>0</v>
      </c>
      <c r="R20" s="28">
        <f>R15-R18-R19</f>
        <v>0</v>
      </c>
      <c r="S20" s="28">
        <f>S15-S18-S19</f>
        <v>0</v>
      </c>
      <c r="T20" s="28">
        <f>T15-T18-T19</f>
        <v>0</v>
      </c>
      <c r="U20" s="28">
        <f>U15-U18-U19</f>
        <v>0</v>
      </c>
      <c r="V20" s="28">
        <f>V15-V18-V19</f>
        <v>0</v>
      </c>
      <c r="W20" s="28">
        <f>W15-W18-W19</f>
        <v>0</v>
      </c>
      <c r="X20" s="28">
        <f>X15-X18-X19</f>
        <v>0</v>
      </c>
      <c r="Y20" s="28">
        <f>Y15-Y18-Y19</f>
        <v>0</v>
      </c>
      <c r="Z20" s="28">
        <f>Z15-Z18-Z19</f>
        <v>0</v>
      </c>
      <c r="AA20" s="28">
        <f>AA15-AA18-AA19</f>
        <v>0</v>
      </c>
      <c r="AB20" s="28">
        <f>AB15-AB18-AB19</f>
        <v>0</v>
      </c>
      <c r="AC20" s="28">
        <f>AC15-AC18-AC19</f>
        <v>0</v>
      </c>
      <c r="AD20" s="28">
        <f>AD15-AD18-AD19</f>
        <v>0</v>
      </c>
      <c r="AE20" s="28">
        <f>AE15-AE18-AE19</f>
        <v>0</v>
      </c>
      <c r="AF20" s="28">
        <f>AF15-AF18-AF19</f>
        <v>0</v>
      </c>
      <c r="AG20" s="28">
        <f>AG15-AG18-AG19</f>
        <v>0</v>
      </c>
      <c r="AH20" s="28">
        <f>AH15-AH18-AH19</f>
        <v>0</v>
      </c>
      <c r="AI20" s="28">
        <f>AI15-AI18-AI19</f>
        <v>0</v>
      </c>
      <c r="AJ20" s="28">
        <f>AJ15-AJ18-AJ19</f>
        <v>0</v>
      </c>
      <c r="AK20" s="28">
        <f>AK15-AK18-AK19</f>
        <v>0</v>
      </c>
      <c r="AL20" s="28">
        <f>AL15-AL18-AL19</f>
        <v>0</v>
      </c>
      <c r="AM20" s="28">
        <f>AM15-AM18-AM19</f>
        <v>0</v>
      </c>
      <c r="AN20" s="28">
        <f>AN15-AN18-AN19</f>
        <v>0</v>
      </c>
      <c r="AO20" s="28">
        <f>AO15-AO18-AO19</f>
        <v>0</v>
      </c>
      <c r="AP20" s="28">
        <f>AP15-AP18-AP19</f>
        <v>0</v>
      </c>
      <c r="AQ20" s="28">
        <f>AQ15-AQ18-AQ19</f>
        <v>0</v>
      </c>
      <c r="AR20" s="28">
        <f>AR15-AR18-AR19</f>
        <v>0</v>
      </c>
      <c r="AS20" s="28">
        <f>AS15-AS18-AS19</f>
        <v>0</v>
      </c>
      <c r="AT20" s="28">
        <f>AT15-AT18-AT19</f>
        <v>0</v>
      </c>
      <c r="AU20" s="28">
        <f>AU15-AU18-AU19</f>
        <v>0</v>
      </c>
      <c r="AV20" s="28">
        <f>AV15-AV18-AV19</f>
        <v>0</v>
      </c>
      <c r="AW20" s="28">
        <f>AW15-AW18-AW19</f>
        <v>0</v>
      </c>
      <c r="AX20" s="28">
        <f>AX15-AX18-AX19</f>
        <v>0</v>
      </c>
      <c r="AY20" s="28">
        <f>AY15-AY18-AY19</f>
        <v>0</v>
      </c>
      <c r="AZ20" s="28">
        <f>AZ15-AZ18-AZ19</f>
        <v>0</v>
      </c>
      <c r="BA20" s="28">
        <f>BA15-BA18-BA19</f>
        <v>0</v>
      </c>
      <c r="BB20" s="28">
        <f>BB15-BB18-BB19</f>
        <v>0</v>
      </c>
      <c r="BC20" s="28">
        <f>BC15-BC18-BC19</f>
        <v>0</v>
      </c>
      <c r="BD20" s="28">
        <f>BD15-BD18-BD19</f>
        <v>0</v>
      </c>
      <c r="BE20" s="28">
        <f>BE15-BE18-BE19</f>
        <v>0</v>
      </c>
      <c r="BF20" s="28">
        <f>BF15-BF18-BF19</f>
        <v>0</v>
      </c>
      <c r="BG20" s="28">
        <f>BG15-BG18-BG19</f>
        <v>0</v>
      </c>
      <c r="BH20" s="28">
        <f>BH15-BH18-BH19</f>
        <v>0</v>
      </c>
      <c r="BI20" s="28">
        <f>BI15-BI18-BI19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I2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3" spans="1:61">
      <c r="A3" s="3" t="s">
        <v>180</v>
      </c>
    </row>
    <row r="4" spans="1:61">
      <c r="A4" s="4" t="s">
        <v>181</v>
      </c>
      <c r="B4" s="28">
        <f>Grain_per_Bottle*B25</f>
        <v>0</v>
      </c>
      <c r="C4" s="28">
        <f>Grain_per_Bottle*C25</f>
        <v>0</v>
      </c>
      <c r="D4" s="28">
        <f>Grain_per_Bottle*D25</f>
        <v>0</v>
      </c>
      <c r="E4" s="28">
        <f>Grain_per_Bottle*E25</f>
        <v>0</v>
      </c>
      <c r="F4" s="28">
        <f>Grain_per_Bottle*F25</f>
        <v>0</v>
      </c>
      <c r="G4" s="28">
        <f>Grain_per_Bottle*G25</f>
        <v>0</v>
      </c>
      <c r="H4" s="28">
        <f>Grain_per_Bottle*H25</f>
        <v>0</v>
      </c>
      <c r="I4" s="28">
        <f>Grain_per_Bottle*I25</f>
        <v>0</v>
      </c>
      <c r="J4" s="28">
        <f>Grain_per_Bottle*J25</f>
        <v>0</v>
      </c>
      <c r="K4" s="28">
        <f>Grain_per_Bottle*K25</f>
        <v>0</v>
      </c>
      <c r="L4" s="28">
        <f>Grain_per_Bottle*L25</f>
        <v>0</v>
      </c>
      <c r="M4" s="28">
        <f>Grain_per_Bottle*M25</f>
        <v>0</v>
      </c>
      <c r="N4" s="28">
        <f>Grain_per_Bottle*N25</f>
        <v>0</v>
      </c>
      <c r="O4" s="28">
        <f>Grain_per_Bottle*O25</f>
        <v>0</v>
      </c>
      <c r="P4" s="28">
        <f>Grain_per_Bottle*P25</f>
        <v>0</v>
      </c>
      <c r="Q4" s="28">
        <f>Grain_per_Bottle*Q25</f>
        <v>0</v>
      </c>
      <c r="R4" s="28">
        <f>Grain_per_Bottle*R25</f>
        <v>0</v>
      </c>
      <c r="S4" s="28">
        <f>Grain_per_Bottle*S25</f>
        <v>0</v>
      </c>
      <c r="T4" s="28">
        <f>Grain_per_Bottle*T25</f>
        <v>0</v>
      </c>
      <c r="U4" s="28">
        <f>Grain_per_Bottle*U25</f>
        <v>0</v>
      </c>
      <c r="V4" s="28">
        <f>Grain_per_Bottle*V25</f>
        <v>0</v>
      </c>
      <c r="W4" s="28">
        <f>Grain_per_Bottle*W25</f>
        <v>0</v>
      </c>
      <c r="X4" s="28">
        <f>Grain_per_Bottle*X25</f>
        <v>0</v>
      </c>
      <c r="Y4" s="28">
        <f>Grain_per_Bottle*Y25</f>
        <v>0</v>
      </c>
      <c r="Z4" s="28">
        <f>Grain_per_Bottle*Z25</f>
        <v>0</v>
      </c>
      <c r="AA4" s="28">
        <f>Grain_per_Bottle*AA25</f>
        <v>0</v>
      </c>
      <c r="AB4" s="28">
        <f>Grain_per_Bottle*AB25</f>
        <v>0</v>
      </c>
      <c r="AC4" s="28">
        <f>Grain_per_Bottle*AC25</f>
        <v>0</v>
      </c>
      <c r="AD4" s="28">
        <f>Grain_per_Bottle*AD25</f>
        <v>0</v>
      </c>
      <c r="AE4" s="28">
        <f>Grain_per_Bottle*AE25</f>
        <v>0</v>
      </c>
      <c r="AF4" s="28">
        <f>Grain_per_Bottle*AF25</f>
        <v>0</v>
      </c>
      <c r="AG4" s="28">
        <f>Grain_per_Bottle*AG25</f>
        <v>0</v>
      </c>
      <c r="AH4" s="28">
        <f>Grain_per_Bottle*AH25</f>
        <v>0</v>
      </c>
      <c r="AI4" s="28">
        <f>Grain_per_Bottle*AI25</f>
        <v>0</v>
      </c>
      <c r="AJ4" s="28">
        <f>Grain_per_Bottle*AJ25</f>
        <v>0</v>
      </c>
      <c r="AK4" s="28">
        <f>Grain_per_Bottle*AK25</f>
        <v>0</v>
      </c>
      <c r="AL4" s="28">
        <f>Grain_per_Bottle*AL25</f>
        <v>0</v>
      </c>
      <c r="AM4" s="28">
        <f>Grain_per_Bottle*AM25</f>
        <v>0</v>
      </c>
      <c r="AN4" s="28">
        <f>Grain_per_Bottle*AN25</f>
        <v>0</v>
      </c>
      <c r="AO4" s="28">
        <f>Grain_per_Bottle*AO25</f>
        <v>0</v>
      </c>
      <c r="AP4" s="28">
        <f>Grain_per_Bottle*AP25</f>
        <v>0</v>
      </c>
      <c r="AQ4" s="28">
        <f>Grain_per_Bottle*AQ25</f>
        <v>0</v>
      </c>
      <c r="AR4" s="28">
        <f>Grain_per_Bottle*AR25</f>
        <v>0</v>
      </c>
      <c r="AS4" s="28">
        <f>Grain_per_Bottle*AS25</f>
        <v>0</v>
      </c>
      <c r="AT4" s="28">
        <f>Grain_per_Bottle*AT25</f>
        <v>0</v>
      </c>
      <c r="AU4" s="28">
        <f>Grain_per_Bottle*AU25</f>
        <v>0</v>
      </c>
      <c r="AV4" s="28">
        <f>Grain_per_Bottle*AV25</f>
        <v>0</v>
      </c>
      <c r="AW4" s="28">
        <f>Grain_per_Bottle*AW25</f>
        <v>0</v>
      </c>
      <c r="AX4" s="28">
        <f>Grain_per_Bottle*AX25</f>
        <v>0</v>
      </c>
      <c r="AY4" s="28">
        <f>Grain_per_Bottle*AY25</f>
        <v>0</v>
      </c>
      <c r="AZ4" s="28">
        <f>Grain_per_Bottle*AZ25</f>
        <v>0</v>
      </c>
      <c r="BA4" s="28">
        <f>Grain_per_Bottle*BA25</f>
        <v>0</v>
      </c>
      <c r="BB4" s="28">
        <f>Grain_per_Bottle*BB25</f>
        <v>0</v>
      </c>
      <c r="BC4" s="28">
        <f>Grain_per_Bottle*BC25</f>
        <v>0</v>
      </c>
      <c r="BD4" s="28">
        <f>Grain_per_Bottle*BD25</f>
        <v>0</v>
      </c>
      <c r="BE4" s="28">
        <f>Grain_per_Bottle*BE25</f>
        <v>0</v>
      </c>
      <c r="BF4" s="28">
        <f>Grain_per_Bottle*BF25</f>
        <v>0</v>
      </c>
      <c r="BG4" s="28">
        <f>Grain_per_Bottle*BG25</f>
        <v>0</v>
      </c>
      <c r="BH4" s="28">
        <f>Grain_per_Bottle*BH25</f>
        <v>0</v>
      </c>
      <c r="BI4" s="28">
        <f>Grain_per_Bottle*BI25</f>
        <v>0</v>
      </c>
    </row>
    <row r="5" spans="1:61">
      <c r="A5" s="4" t="s">
        <v>114</v>
      </c>
      <c r="B5" s="28">
        <f>Other_Materials*B25</f>
        <v>0</v>
      </c>
      <c r="C5" s="28">
        <f>Other_Materials*C25</f>
        <v>0</v>
      </c>
      <c r="D5" s="28">
        <f>Other_Materials*D25</f>
        <v>0</v>
      </c>
      <c r="E5" s="28">
        <f>Other_Materials*E25</f>
        <v>0</v>
      </c>
      <c r="F5" s="28">
        <f>Other_Materials*F25</f>
        <v>0</v>
      </c>
      <c r="G5" s="28">
        <f>Other_Materials*G25</f>
        <v>0</v>
      </c>
      <c r="H5" s="28">
        <f>Other_Materials*H25</f>
        <v>0</v>
      </c>
      <c r="I5" s="28">
        <f>Other_Materials*I25</f>
        <v>0</v>
      </c>
      <c r="J5" s="28">
        <f>Other_Materials*J25</f>
        <v>0</v>
      </c>
      <c r="K5" s="28">
        <f>Other_Materials*K25</f>
        <v>0</v>
      </c>
      <c r="L5" s="28">
        <f>Other_Materials*L25</f>
        <v>0</v>
      </c>
      <c r="M5" s="28">
        <f>Other_Materials*M25</f>
        <v>0</v>
      </c>
      <c r="N5" s="28">
        <f>Other_Materials*N25</f>
        <v>0</v>
      </c>
      <c r="O5" s="28">
        <f>Other_Materials*O25</f>
        <v>0</v>
      </c>
      <c r="P5" s="28">
        <f>Other_Materials*P25</f>
        <v>0</v>
      </c>
      <c r="Q5" s="28">
        <f>Other_Materials*Q25</f>
        <v>0</v>
      </c>
      <c r="R5" s="28">
        <f>Other_Materials*R25</f>
        <v>0</v>
      </c>
      <c r="S5" s="28">
        <f>Other_Materials*S25</f>
        <v>0</v>
      </c>
      <c r="T5" s="28">
        <f>Other_Materials*T25</f>
        <v>0</v>
      </c>
      <c r="U5" s="28">
        <f>Other_Materials*U25</f>
        <v>0</v>
      </c>
      <c r="V5" s="28">
        <f>Other_Materials*V25</f>
        <v>0</v>
      </c>
      <c r="W5" s="28">
        <f>Other_Materials*W25</f>
        <v>0</v>
      </c>
      <c r="X5" s="28">
        <f>Other_Materials*X25</f>
        <v>0</v>
      </c>
      <c r="Y5" s="28">
        <f>Other_Materials*Y25</f>
        <v>0</v>
      </c>
      <c r="Z5" s="28">
        <f>Other_Materials*Z25</f>
        <v>0</v>
      </c>
      <c r="AA5" s="28">
        <f>Other_Materials*AA25</f>
        <v>0</v>
      </c>
      <c r="AB5" s="28">
        <f>Other_Materials*AB25</f>
        <v>0</v>
      </c>
      <c r="AC5" s="28">
        <f>Other_Materials*AC25</f>
        <v>0</v>
      </c>
      <c r="AD5" s="28">
        <f>Other_Materials*AD25</f>
        <v>0</v>
      </c>
      <c r="AE5" s="28">
        <f>Other_Materials*AE25</f>
        <v>0</v>
      </c>
      <c r="AF5" s="28">
        <f>Other_Materials*AF25</f>
        <v>0</v>
      </c>
      <c r="AG5" s="28">
        <f>Other_Materials*AG25</f>
        <v>0</v>
      </c>
      <c r="AH5" s="28">
        <f>Other_Materials*AH25</f>
        <v>0</v>
      </c>
      <c r="AI5" s="28">
        <f>Other_Materials*AI25</f>
        <v>0</v>
      </c>
      <c r="AJ5" s="28">
        <f>Other_Materials*AJ25</f>
        <v>0</v>
      </c>
      <c r="AK5" s="28">
        <f>Other_Materials*AK25</f>
        <v>0</v>
      </c>
      <c r="AL5" s="28">
        <f>Other_Materials*AL25</f>
        <v>0</v>
      </c>
      <c r="AM5" s="28">
        <f>Other_Materials*AM25</f>
        <v>0</v>
      </c>
      <c r="AN5" s="28">
        <f>Other_Materials*AN25</f>
        <v>0</v>
      </c>
      <c r="AO5" s="28">
        <f>Other_Materials*AO25</f>
        <v>0</v>
      </c>
      <c r="AP5" s="28">
        <f>Other_Materials*AP25</f>
        <v>0</v>
      </c>
      <c r="AQ5" s="28">
        <f>Other_Materials*AQ25</f>
        <v>0</v>
      </c>
      <c r="AR5" s="28">
        <f>Other_Materials*AR25</f>
        <v>0</v>
      </c>
      <c r="AS5" s="28">
        <f>Other_Materials*AS25</f>
        <v>0</v>
      </c>
      <c r="AT5" s="28">
        <f>Other_Materials*AT25</f>
        <v>0</v>
      </c>
      <c r="AU5" s="28">
        <f>Other_Materials*AU25</f>
        <v>0</v>
      </c>
      <c r="AV5" s="28">
        <f>Other_Materials*AV25</f>
        <v>0</v>
      </c>
      <c r="AW5" s="28">
        <f>Other_Materials*AW25</f>
        <v>0</v>
      </c>
      <c r="AX5" s="28">
        <f>Other_Materials*AX25</f>
        <v>0</v>
      </c>
      <c r="AY5" s="28">
        <f>Other_Materials*AY25</f>
        <v>0</v>
      </c>
      <c r="AZ5" s="28">
        <f>Other_Materials*AZ25</f>
        <v>0</v>
      </c>
      <c r="BA5" s="28">
        <f>Other_Materials*BA25</f>
        <v>0</v>
      </c>
      <c r="BB5" s="28">
        <f>Other_Materials*BB25</f>
        <v>0</v>
      </c>
      <c r="BC5" s="28">
        <f>Other_Materials*BC25</f>
        <v>0</v>
      </c>
      <c r="BD5" s="28">
        <f>Other_Materials*BD25</f>
        <v>0</v>
      </c>
      <c r="BE5" s="28">
        <f>Other_Materials*BE25</f>
        <v>0</v>
      </c>
      <c r="BF5" s="28">
        <f>Other_Materials*BF25</f>
        <v>0</v>
      </c>
      <c r="BG5" s="28">
        <f>Other_Materials*BG25</f>
        <v>0</v>
      </c>
      <c r="BH5" s="28">
        <f>Other_Materials*BH25</f>
        <v>0</v>
      </c>
      <c r="BI5" s="28">
        <f>Other_Materials*BI25</f>
        <v>0</v>
      </c>
    </row>
    <row r="6" spans="1:61">
      <c r="A6" s="4" t="s">
        <v>182</v>
      </c>
      <c r="B6" s="28">
        <f>Bottle_and_Packaging*B24</f>
        <v>0</v>
      </c>
      <c r="C6" s="28">
        <f>Bottle_and_Packaging*C24</f>
        <v>0</v>
      </c>
      <c r="D6" s="28">
        <f>Bottle_and_Packaging*D24</f>
        <v>0</v>
      </c>
      <c r="E6" s="28">
        <f>Bottle_and_Packaging*E24</f>
        <v>0</v>
      </c>
      <c r="F6" s="28">
        <f>Bottle_and_Packaging*F24</f>
        <v>0</v>
      </c>
      <c r="G6" s="28">
        <f>Bottle_and_Packaging*G24</f>
        <v>0</v>
      </c>
      <c r="H6" s="28">
        <f>Bottle_and_Packaging*H24</f>
        <v>0</v>
      </c>
      <c r="I6" s="28">
        <f>Bottle_and_Packaging*I24</f>
        <v>0</v>
      </c>
      <c r="J6" s="28">
        <f>Bottle_and_Packaging*J24</f>
        <v>0</v>
      </c>
      <c r="K6" s="28">
        <f>Bottle_and_Packaging*K24</f>
        <v>0</v>
      </c>
      <c r="L6" s="28">
        <f>Bottle_and_Packaging*L24</f>
        <v>0</v>
      </c>
      <c r="M6" s="28">
        <f>Bottle_and_Packaging*M24</f>
        <v>0</v>
      </c>
      <c r="N6" s="28">
        <f>Bottle_and_Packaging*N24</f>
        <v>0</v>
      </c>
      <c r="O6" s="28">
        <f>Bottle_and_Packaging*O24</f>
        <v>0</v>
      </c>
      <c r="P6" s="28">
        <f>Bottle_and_Packaging*P24</f>
        <v>0</v>
      </c>
      <c r="Q6" s="28">
        <f>Bottle_and_Packaging*Q24</f>
        <v>0</v>
      </c>
      <c r="R6" s="28">
        <f>Bottle_and_Packaging*R24</f>
        <v>0</v>
      </c>
      <c r="S6" s="28">
        <f>Bottle_and_Packaging*S24</f>
        <v>0</v>
      </c>
      <c r="T6" s="28">
        <f>Bottle_and_Packaging*T24</f>
        <v>0</v>
      </c>
      <c r="U6" s="28">
        <f>Bottle_and_Packaging*U24</f>
        <v>0</v>
      </c>
      <c r="V6" s="28">
        <f>Bottle_and_Packaging*V24</f>
        <v>0</v>
      </c>
      <c r="W6" s="28">
        <f>Bottle_and_Packaging*W24</f>
        <v>0</v>
      </c>
      <c r="X6" s="28">
        <f>Bottle_and_Packaging*X24</f>
        <v>0</v>
      </c>
      <c r="Y6" s="28">
        <f>Bottle_and_Packaging*Y24</f>
        <v>0</v>
      </c>
      <c r="Z6" s="28">
        <f>Bottle_and_Packaging*Z24</f>
        <v>0</v>
      </c>
      <c r="AA6" s="28">
        <f>Bottle_and_Packaging*AA24</f>
        <v>0</v>
      </c>
      <c r="AB6" s="28">
        <f>Bottle_and_Packaging*AB24</f>
        <v>0</v>
      </c>
      <c r="AC6" s="28">
        <f>Bottle_and_Packaging*AC24</f>
        <v>0</v>
      </c>
      <c r="AD6" s="28">
        <f>Bottle_and_Packaging*AD24</f>
        <v>0</v>
      </c>
      <c r="AE6" s="28">
        <f>Bottle_and_Packaging*AE24</f>
        <v>0</v>
      </c>
      <c r="AF6" s="28">
        <f>Bottle_and_Packaging*AF24</f>
        <v>0</v>
      </c>
      <c r="AG6" s="28">
        <f>Bottle_and_Packaging*AG24</f>
        <v>0</v>
      </c>
      <c r="AH6" s="28">
        <f>Bottle_and_Packaging*AH24</f>
        <v>0</v>
      </c>
      <c r="AI6" s="28">
        <f>Bottle_and_Packaging*AI24</f>
        <v>0</v>
      </c>
      <c r="AJ6" s="28">
        <f>Bottle_and_Packaging*AJ24</f>
        <v>0</v>
      </c>
      <c r="AK6" s="28">
        <f>Bottle_and_Packaging*AK24</f>
        <v>0</v>
      </c>
      <c r="AL6" s="28">
        <f>Bottle_and_Packaging*AL24</f>
        <v>0</v>
      </c>
      <c r="AM6" s="28">
        <f>Bottle_and_Packaging*AM24</f>
        <v>0</v>
      </c>
      <c r="AN6" s="28">
        <f>Bottle_and_Packaging*AN24</f>
        <v>0</v>
      </c>
      <c r="AO6" s="28">
        <f>Bottle_and_Packaging*AO24</f>
        <v>0</v>
      </c>
      <c r="AP6" s="28">
        <f>Bottle_and_Packaging*AP24</f>
        <v>0</v>
      </c>
      <c r="AQ6" s="28">
        <f>Bottle_and_Packaging*AQ24</f>
        <v>0</v>
      </c>
      <c r="AR6" s="28">
        <f>Bottle_and_Packaging*AR24</f>
        <v>0</v>
      </c>
      <c r="AS6" s="28">
        <f>Bottle_and_Packaging*AS24</f>
        <v>0</v>
      </c>
      <c r="AT6" s="28">
        <f>Bottle_and_Packaging*AT24</f>
        <v>0</v>
      </c>
      <c r="AU6" s="28">
        <f>Bottle_and_Packaging*AU24</f>
        <v>0</v>
      </c>
      <c r="AV6" s="28">
        <f>Bottle_and_Packaging*AV24</f>
        <v>0</v>
      </c>
      <c r="AW6" s="28">
        <f>Bottle_and_Packaging*AW24</f>
        <v>0</v>
      </c>
      <c r="AX6" s="28">
        <f>Bottle_and_Packaging*AX24</f>
        <v>0</v>
      </c>
      <c r="AY6" s="28">
        <f>Bottle_and_Packaging*AY24</f>
        <v>0</v>
      </c>
      <c r="AZ6" s="28">
        <f>Bottle_and_Packaging*AZ24</f>
        <v>0</v>
      </c>
      <c r="BA6" s="28">
        <f>Bottle_and_Packaging*BA24</f>
        <v>0</v>
      </c>
      <c r="BB6" s="28">
        <f>Bottle_and_Packaging*BB24</f>
        <v>0</v>
      </c>
      <c r="BC6" s="28">
        <f>Bottle_and_Packaging*BC24</f>
        <v>0</v>
      </c>
      <c r="BD6" s="28">
        <f>Bottle_and_Packaging*BD24</f>
        <v>0</v>
      </c>
      <c r="BE6" s="28">
        <f>Bottle_and_Packaging*BE24</f>
        <v>0</v>
      </c>
      <c r="BF6" s="28">
        <f>Bottle_and_Packaging*BF24</f>
        <v>0</v>
      </c>
      <c r="BG6" s="28">
        <f>Bottle_and_Packaging*BG24</f>
        <v>0</v>
      </c>
      <c r="BH6" s="28">
        <f>Bottle_and_Packaging*BH24</f>
        <v>0</v>
      </c>
      <c r="BI6" s="28">
        <f>Bottle_and_Packaging*BI24</f>
        <v>0</v>
      </c>
    </row>
    <row r="7" spans="1:61">
      <c r="A7" s="31" t="s">
        <v>183</v>
      </c>
      <c r="B7" s="28">
        <f>SUM(B4:B6)</f>
        <v>0</v>
      </c>
      <c r="C7" s="28">
        <f>SUM(C4:C6)</f>
        <v>0</v>
      </c>
      <c r="D7" s="28">
        <f>SUM(D4:D6)</f>
        <v>0</v>
      </c>
      <c r="E7" s="28">
        <f>SUM(E4:E6)</f>
        <v>0</v>
      </c>
      <c r="F7" s="28">
        <f>SUM(F4:F6)</f>
        <v>0</v>
      </c>
      <c r="G7" s="28">
        <f>SUM(G4:G6)</f>
        <v>0</v>
      </c>
      <c r="H7" s="28">
        <f>SUM(H4:H6)</f>
        <v>0</v>
      </c>
      <c r="I7" s="28">
        <f>SUM(I4:I6)</f>
        <v>0</v>
      </c>
      <c r="J7" s="28">
        <f>SUM(J4:J6)</f>
        <v>0</v>
      </c>
      <c r="K7" s="28">
        <f>SUM(K4:K6)</f>
        <v>0</v>
      </c>
      <c r="L7" s="28">
        <f>SUM(L4:L6)</f>
        <v>0</v>
      </c>
      <c r="M7" s="28">
        <f>SUM(M4:M6)</f>
        <v>0</v>
      </c>
      <c r="N7" s="28">
        <f>SUM(N4:N6)</f>
        <v>0</v>
      </c>
      <c r="O7" s="28">
        <f>SUM(O4:O6)</f>
        <v>0</v>
      </c>
      <c r="P7" s="28">
        <f>SUM(P4:P6)</f>
        <v>0</v>
      </c>
      <c r="Q7" s="28">
        <f>SUM(Q4:Q6)</f>
        <v>0</v>
      </c>
      <c r="R7" s="28">
        <f>SUM(R4:R6)</f>
        <v>0</v>
      </c>
      <c r="S7" s="28">
        <f>SUM(S4:S6)</f>
        <v>0</v>
      </c>
      <c r="T7" s="28">
        <f>SUM(T4:T6)</f>
        <v>0</v>
      </c>
      <c r="U7" s="28">
        <f>SUM(U4:U6)</f>
        <v>0</v>
      </c>
      <c r="V7" s="28">
        <f>SUM(V4:V6)</f>
        <v>0</v>
      </c>
      <c r="W7" s="28">
        <f>SUM(W4:W6)</f>
        <v>0</v>
      </c>
      <c r="X7" s="28">
        <f>SUM(X4:X6)</f>
        <v>0</v>
      </c>
      <c r="Y7" s="28">
        <f>SUM(Y4:Y6)</f>
        <v>0</v>
      </c>
      <c r="Z7" s="28">
        <f>SUM(Z4:Z6)</f>
        <v>0</v>
      </c>
      <c r="AA7" s="28">
        <f>SUM(AA4:AA6)</f>
        <v>0</v>
      </c>
      <c r="AB7" s="28">
        <f>SUM(AB4:AB6)</f>
        <v>0</v>
      </c>
      <c r="AC7" s="28">
        <f>SUM(AC4:AC6)</f>
        <v>0</v>
      </c>
      <c r="AD7" s="28">
        <f>SUM(AD4:AD6)</f>
        <v>0</v>
      </c>
      <c r="AE7" s="28">
        <f>SUM(AE4:AE6)</f>
        <v>0</v>
      </c>
      <c r="AF7" s="28">
        <f>SUM(AF4:AF6)</f>
        <v>0</v>
      </c>
      <c r="AG7" s="28">
        <f>SUM(AG4:AG6)</f>
        <v>0</v>
      </c>
      <c r="AH7" s="28">
        <f>SUM(AH4:AH6)</f>
        <v>0</v>
      </c>
      <c r="AI7" s="28">
        <f>SUM(AI4:AI6)</f>
        <v>0</v>
      </c>
      <c r="AJ7" s="28">
        <f>SUM(AJ4:AJ6)</f>
        <v>0</v>
      </c>
      <c r="AK7" s="28">
        <f>SUM(AK4:AK6)</f>
        <v>0</v>
      </c>
      <c r="AL7" s="28">
        <f>SUM(AL4:AL6)</f>
        <v>0</v>
      </c>
      <c r="AM7" s="28">
        <f>SUM(AM4:AM6)</f>
        <v>0</v>
      </c>
      <c r="AN7" s="28">
        <f>SUM(AN4:AN6)</f>
        <v>0</v>
      </c>
      <c r="AO7" s="28">
        <f>SUM(AO4:AO6)</f>
        <v>0</v>
      </c>
      <c r="AP7" s="28">
        <f>SUM(AP4:AP6)</f>
        <v>0</v>
      </c>
      <c r="AQ7" s="28">
        <f>SUM(AQ4:AQ6)</f>
        <v>0</v>
      </c>
      <c r="AR7" s="28">
        <f>SUM(AR4:AR6)</f>
        <v>0</v>
      </c>
      <c r="AS7" s="28">
        <f>SUM(AS4:AS6)</f>
        <v>0</v>
      </c>
      <c r="AT7" s="28">
        <f>SUM(AT4:AT6)</f>
        <v>0</v>
      </c>
      <c r="AU7" s="28">
        <f>SUM(AU4:AU6)</f>
        <v>0</v>
      </c>
      <c r="AV7" s="28">
        <f>SUM(AV4:AV6)</f>
        <v>0</v>
      </c>
      <c r="AW7" s="28">
        <f>SUM(AW4:AW6)</f>
        <v>0</v>
      </c>
      <c r="AX7" s="28">
        <f>SUM(AX4:AX6)</f>
        <v>0</v>
      </c>
      <c r="AY7" s="28">
        <f>SUM(AY4:AY6)</f>
        <v>0</v>
      </c>
      <c r="AZ7" s="28">
        <f>SUM(AZ4:AZ6)</f>
        <v>0</v>
      </c>
      <c r="BA7" s="28">
        <f>SUM(BA4:BA6)</f>
        <v>0</v>
      </c>
      <c r="BB7" s="28">
        <f>SUM(BB4:BB6)</f>
        <v>0</v>
      </c>
      <c r="BC7" s="28">
        <f>SUM(BC4:BC6)</f>
        <v>0</v>
      </c>
      <c r="BD7" s="28">
        <f>SUM(BD4:BD6)</f>
        <v>0</v>
      </c>
      <c r="BE7" s="28">
        <f>SUM(BE4:BE6)</f>
        <v>0</v>
      </c>
      <c r="BF7" s="28">
        <f>SUM(BF4:BF6)</f>
        <v>0</v>
      </c>
      <c r="BG7" s="28">
        <f>SUM(BG4:BG6)</f>
        <v>0</v>
      </c>
      <c r="BH7" s="28">
        <f>SUM(BH4:BH6)</f>
        <v>0</v>
      </c>
      <c r="BI7" s="28">
        <f>SUM(BI4:BI6)</f>
        <v>0</v>
      </c>
    </row>
    <row r="9" spans="1:61">
      <c r="A9" s="3" t="s">
        <v>115</v>
      </c>
    </row>
    <row r="10" spans="1:61">
      <c r="A10" s="4" t="s">
        <v>184</v>
      </c>
      <c r="B10" s="28">
        <f>Direct_Labor*B24</f>
        <v>0</v>
      </c>
      <c r="C10" s="28">
        <f>Direct_Labor*C24</f>
        <v>0</v>
      </c>
      <c r="D10" s="28">
        <f>Direct_Labor*D24</f>
        <v>0</v>
      </c>
      <c r="E10" s="28">
        <f>Direct_Labor*E24</f>
        <v>0</v>
      </c>
      <c r="F10" s="28">
        <f>Direct_Labor*F24</f>
        <v>0</v>
      </c>
      <c r="G10" s="28">
        <f>Direct_Labor*G24</f>
        <v>0</v>
      </c>
      <c r="H10" s="28">
        <f>Direct_Labor*H24</f>
        <v>0</v>
      </c>
      <c r="I10" s="28">
        <f>Direct_Labor*I24</f>
        <v>0</v>
      </c>
      <c r="J10" s="28">
        <f>Direct_Labor*J24</f>
        <v>0</v>
      </c>
      <c r="K10" s="28">
        <f>Direct_Labor*K24</f>
        <v>0</v>
      </c>
      <c r="L10" s="28">
        <f>Direct_Labor*L24</f>
        <v>0</v>
      </c>
      <c r="M10" s="28">
        <f>Direct_Labor*M24</f>
        <v>0</v>
      </c>
      <c r="N10" s="28">
        <f>Direct_Labor*N24</f>
        <v>0</v>
      </c>
      <c r="O10" s="28">
        <f>Direct_Labor*O24</f>
        <v>0</v>
      </c>
      <c r="P10" s="28">
        <f>Direct_Labor*P24</f>
        <v>0</v>
      </c>
      <c r="Q10" s="28">
        <f>Direct_Labor*Q24</f>
        <v>0</v>
      </c>
      <c r="R10" s="28">
        <f>Direct_Labor*R24</f>
        <v>0</v>
      </c>
      <c r="S10" s="28">
        <f>Direct_Labor*S24</f>
        <v>0</v>
      </c>
      <c r="T10" s="28">
        <f>Direct_Labor*T24</f>
        <v>0</v>
      </c>
      <c r="U10" s="28">
        <f>Direct_Labor*U24</f>
        <v>0</v>
      </c>
      <c r="V10" s="28">
        <f>Direct_Labor*V24</f>
        <v>0</v>
      </c>
      <c r="W10" s="28">
        <f>Direct_Labor*W24</f>
        <v>0</v>
      </c>
      <c r="X10" s="28">
        <f>Direct_Labor*X24</f>
        <v>0</v>
      </c>
      <c r="Y10" s="28">
        <f>Direct_Labor*Y24</f>
        <v>0</v>
      </c>
      <c r="Z10" s="28">
        <f>Direct_Labor*Z24</f>
        <v>0</v>
      </c>
      <c r="AA10" s="28">
        <f>Direct_Labor*AA24</f>
        <v>0</v>
      </c>
      <c r="AB10" s="28">
        <f>Direct_Labor*AB24</f>
        <v>0</v>
      </c>
      <c r="AC10" s="28">
        <f>Direct_Labor*AC24</f>
        <v>0</v>
      </c>
      <c r="AD10" s="28">
        <f>Direct_Labor*AD24</f>
        <v>0</v>
      </c>
      <c r="AE10" s="28">
        <f>Direct_Labor*AE24</f>
        <v>0</v>
      </c>
      <c r="AF10" s="28">
        <f>Direct_Labor*AF24</f>
        <v>0</v>
      </c>
      <c r="AG10" s="28">
        <f>Direct_Labor*AG24</f>
        <v>0</v>
      </c>
      <c r="AH10" s="28">
        <f>Direct_Labor*AH24</f>
        <v>0</v>
      </c>
      <c r="AI10" s="28">
        <f>Direct_Labor*AI24</f>
        <v>0</v>
      </c>
      <c r="AJ10" s="28">
        <f>Direct_Labor*AJ24</f>
        <v>0</v>
      </c>
      <c r="AK10" s="28">
        <f>Direct_Labor*AK24</f>
        <v>0</v>
      </c>
      <c r="AL10" s="28">
        <f>Direct_Labor*AL24</f>
        <v>0</v>
      </c>
      <c r="AM10" s="28">
        <f>Direct_Labor*AM24</f>
        <v>0</v>
      </c>
      <c r="AN10" s="28">
        <f>Direct_Labor*AN24</f>
        <v>0</v>
      </c>
      <c r="AO10" s="28">
        <f>Direct_Labor*AO24</f>
        <v>0</v>
      </c>
      <c r="AP10" s="28">
        <f>Direct_Labor*AP24</f>
        <v>0</v>
      </c>
      <c r="AQ10" s="28">
        <f>Direct_Labor*AQ24</f>
        <v>0</v>
      </c>
      <c r="AR10" s="28">
        <f>Direct_Labor*AR24</f>
        <v>0</v>
      </c>
      <c r="AS10" s="28">
        <f>Direct_Labor*AS24</f>
        <v>0</v>
      </c>
      <c r="AT10" s="28">
        <f>Direct_Labor*AT24</f>
        <v>0</v>
      </c>
      <c r="AU10" s="28">
        <f>Direct_Labor*AU24</f>
        <v>0</v>
      </c>
      <c r="AV10" s="28">
        <f>Direct_Labor*AV24</f>
        <v>0</v>
      </c>
      <c r="AW10" s="28">
        <f>Direct_Labor*AW24</f>
        <v>0</v>
      </c>
      <c r="AX10" s="28">
        <f>Direct_Labor*AX24</f>
        <v>0</v>
      </c>
      <c r="AY10" s="28">
        <f>Direct_Labor*AY24</f>
        <v>0</v>
      </c>
      <c r="AZ10" s="28">
        <f>Direct_Labor*AZ24</f>
        <v>0</v>
      </c>
      <c r="BA10" s="28">
        <f>Direct_Labor*BA24</f>
        <v>0</v>
      </c>
      <c r="BB10" s="28">
        <f>Direct_Labor*BB24</f>
        <v>0</v>
      </c>
      <c r="BC10" s="28">
        <f>Direct_Labor*BC24</f>
        <v>0</v>
      </c>
      <c r="BD10" s="28">
        <f>Direct_Labor*BD24</f>
        <v>0</v>
      </c>
      <c r="BE10" s="28">
        <f>Direct_Labor*BE24</f>
        <v>0</v>
      </c>
      <c r="BF10" s="28">
        <f>Direct_Labor*BF24</f>
        <v>0</v>
      </c>
      <c r="BG10" s="28">
        <f>Direct_Labor*BG24</f>
        <v>0</v>
      </c>
      <c r="BH10" s="28">
        <f>Direct_Labor*BH24</f>
        <v>0</v>
      </c>
      <c r="BI10" s="28">
        <f>Direct_Labor*BI24</f>
        <v>0</v>
      </c>
    </row>
    <row r="12" spans="1:61">
      <c r="A12" s="3" t="s">
        <v>185</v>
      </c>
    </row>
    <row r="13" spans="1:61">
      <c r="A13" s="4" t="s">
        <v>186</v>
      </c>
      <c r="B13" s="28">
        <f>0</f>
        <v>0</v>
      </c>
      <c r="C13" s="28">
        <f>0</f>
        <v>0</v>
      </c>
      <c r="D13" s="28">
        <f>0</f>
        <v>0</v>
      </c>
      <c r="E13" s="28">
        <f>0</f>
        <v>0</v>
      </c>
      <c r="F13" s="28">
        <f>0</f>
        <v>0</v>
      </c>
      <c r="G13" s="28">
        <f>0</f>
        <v>0</v>
      </c>
      <c r="H13" s="28">
        <f>0</f>
        <v>0</v>
      </c>
      <c r="I13" s="28">
        <f>0</f>
        <v>0</v>
      </c>
      <c r="J13" s="28">
        <f>0</f>
        <v>0</v>
      </c>
      <c r="K13" s="28">
        <f>0</f>
        <v>0</v>
      </c>
      <c r="L13" s="28">
        <f>0</f>
        <v>0</v>
      </c>
      <c r="M13" s="28">
        <f>0</f>
        <v>0</v>
      </c>
      <c r="N13" s="28">
        <f>0</f>
        <v>0</v>
      </c>
      <c r="O13" s="28">
        <f>0</f>
        <v>0</v>
      </c>
      <c r="P13" s="28">
        <f>0</f>
        <v>0</v>
      </c>
      <c r="Q13" s="28">
        <f>0</f>
        <v>0</v>
      </c>
      <c r="R13" s="28">
        <f>0</f>
        <v>0</v>
      </c>
      <c r="S13" s="28">
        <f>0</f>
        <v>0</v>
      </c>
      <c r="T13" s="28">
        <f>0</f>
        <v>0</v>
      </c>
      <c r="U13" s="28">
        <f>0</f>
        <v>0</v>
      </c>
      <c r="V13" s="28">
        <f>0</f>
        <v>0</v>
      </c>
      <c r="W13" s="28">
        <f>0</f>
        <v>0</v>
      </c>
      <c r="X13" s="28">
        <f>0</f>
        <v>0</v>
      </c>
      <c r="Y13" s="28">
        <f>0</f>
        <v>0</v>
      </c>
      <c r="Z13" s="28">
        <f>0</f>
        <v>0</v>
      </c>
      <c r="AA13" s="28">
        <f>0</f>
        <v>0</v>
      </c>
      <c r="AB13" s="28">
        <f>0</f>
        <v>0</v>
      </c>
      <c r="AC13" s="28">
        <f>0</f>
        <v>0</v>
      </c>
      <c r="AD13" s="28">
        <f>0</f>
        <v>0</v>
      </c>
      <c r="AE13" s="28">
        <f>0</f>
        <v>0</v>
      </c>
      <c r="AF13" s="28">
        <f>0</f>
        <v>0</v>
      </c>
      <c r="AG13" s="28">
        <f>0</f>
        <v>0</v>
      </c>
      <c r="AH13" s="28">
        <f>0</f>
        <v>0</v>
      </c>
      <c r="AI13" s="28">
        <f>0</f>
        <v>0</v>
      </c>
      <c r="AJ13" s="28">
        <f>0</f>
        <v>0</v>
      </c>
      <c r="AK13" s="28">
        <f>0</f>
        <v>0</v>
      </c>
      <c r="AL13" s="28">
        <f>0</f>
        <v>0</v>
      </c>
      <c r="AM13" s="28">
        <f>0</f>
        <v>0</v>
      </c>
      <c r="AN13" s="28">
        <f>0</f>
        <v>0</v>
      </c>
      <c r="AO13" s="28">
        <f>0</f>
        <v>0</v>
      </c>
      <c r="AP13" s="28">
        <f>0</f>
        <v>0</v>
      </c>
      <c r="AQ13" s="28">
        <f>0</f>
        <v>0</v>
      </c>
      <c r="AR13" s="28">
        <f>0</f>
        <v>0</v>
      </c>
      <c r="AS13" s="28">
        <f>0</f>
        <v>0</v>
      </c>
      <c r="AT13" s="28">
        <f>0</f>
        <v>0</v>
      </c>
      <c r="AU13" s="28">
        <f>0</f>
        <v>0</v>
      </c>
      <c r="AV13" s="28">
        <f>0</f>
        <v>0</v>
      </c>
      <c r="AW13" s="28">
        <f>0</f>
        <v>0</v>
      </c>
      <c r="AX13" s="28">
        <f>0</f>
        <v>0</v>
      </c>
      <c r="AY13" s="28">
        <f>0</f>
        <v>0</v>
      </c>
      <c r="AZ13" s="28">
        <f>0</f>
        <v>0</v>
      </c>
      <c r="BA13" s="28">
        <f>0</f>
        <v>0</v>
      </c>
      <c r="BB13" s="28">
        <f>0</f>
        <v>0</v>
      </c>
      <c r="BC13" s="28">
        <f>0</f>
        <v>0</v>
      </c>
      <c r="BD13" s="28">
        <f>0</f>
        <v>0</v>
      </c>
      <c r="BE13" s="28">
        <f>0</f>
        <v>0</v>
      </c>
      <c r="BF13" s="28">
        <f>0</f>
        <v>0</v>
      </c>
      <c r="BG13" s="28">
        <f>0</f>
        <v>0</v>
      </c>
      <c r="BH13" s="28">
        <f>0</f>
        <v>0</v>
      </c>
      <c r="BI13" s="28">
        <f>0</f>
        <v>0</v>
      </c>
    </row>
    <row r="14" spans="1:61">
      <c r="A14" s="4" t="s">
        <v>187</v>
      </c>
      <c r="B14" s="28">
        <f>'CapEx Schedule'!B10</f>
        <v>0</v>
      </c>
      <c r="C14" s="28">
        <f>'CapEx Schedule'!C10</f>
        <v>0</v>
      </c>
      <c r="D14" s="28">
        <f>'CapEx Schedule'!D10</f>
        <v>0</v>
      </c>
      <c r="E14" s="28">
        <f>'CapEx Schedule'!E10</f>
        <v>0</v>
      </c>
      <c r="F14" s="28">
        <f>'CapEx Schedule'!F10</f>
        <v>0</v>
      </c>
      <c r="G14" s="28">
        <f>'CapEx Schedule'!G10</f>
        <v>0</v>
      </c>
      <c r="H14" s="28">
        <f>'CapEx Schedule'!H10</f>
        <v>0</v>
      </c>
      <c r="I14" s="28">
        <f>'CapEx Schedule'!I10</f>
        <v>0</v>
      </c>
      <c r="J14" s="28">
        <f>'CapEx Schedule'!J10</f>
        <v>0</v>
      </c>
      <c r="K14" s="28">
        <f>'CapEx Schedule'!K10</f>
        <v>0</v>
      </c>
      <c r="L14" s="28">
        <f>'CapEx Schedule'!L10</f>
        <v>0</v>
      </c>
      <c r="M14" s="28">
        <f>'CapEx Schedule'!M10</f>
        <v>0</v>
      </c>
      <c r="N14" s="28">
        <f>'CapEx Schedule'!N10</f>
        <v>0</v>
      </c>
      <c r="O14" s="28">
        <f>'CapEx Schedule'!O10</f>
        <v>0</v>
      </c>
      <c r="P14" s="28">
        <f>'CapEx Schedule'!P10</f>
        <v>0</v>
      </c>
      <c r="Q14" s="28">
        <f>'CapEx Schedule'!Q10</f>
        <v>0</v>
      </c>
      <c r="R14" s="28">
        <f>'CapEx Schedule'!R10</f>
        <v>0</v>
      </c>
      <c r="S14" s="28">
        <f>'CapEx Schedule'!S10</f>
        <v>0</v>
      </c>
      <c r="T14" s="28">
        <f>'CapEx Schedule'!T10</f>
        <v>0</v>
      </c>
      <c r="U14" s="28">
        <f>'CapEx Schedule'!U10</f>
        <v>0</v>
      </c>
      <c r="V14" s="28">
        <f>'CapEx Schedule'!V10</f>
        <v>0</v>
      </c>
      <c r="W14" s="28">
        <f>'CapEx Schedule'!W10</f>
        <v>0</v>
      </c>
      <c r="X14" s="28">
        <f>'CapEx Schedule'!X10</f>
        <v>0</v>
      </c>
      <c r="Y14" s="28">
        <f>'CapEx Schedule'!Y10</f>
        <v>0</v>
      </c>
      <c r="Z14" s="28">
        <f>'CapEx Schedule'!Z10</f>
        <v>0</v>
      </c>
      <c r="AA14" s="28">
        <f>'CapEx Schedule'!AA10</f>
        <v>0</v>
      </c>
      <c r="AB14" s="28">
        <f>'CapEx Schedule'!AB10</f>
        <v>0</v>
      </c>
      <c r="AC14" s="28">
        <f>'CapEx Schedule'!AC10</f>
        <v>0</v>
      </c>
      <c r="AD14" s="28">
        <f>'CapEx Schedule'!AD10</f>
        <v>0</v>
      </c>
      <c r="AE14" s="28">
        <f>'CapEx Schedule'!AE10</f>
        <v>0</v>
      </c>
      <c r="AF14" s="28">
        <f>'CapEx Schedule'!AF10</f>
        <v>0</v>
      </c>
      <c r="AG14" s="28">
        <f>'CapEx Schedule'!AG10</f>
        <v>0</v>
      </c>
      <c r="AH14" s="28">
        <f>'CapEx Schedule'!AH10</f>
        <v>0</v>
      </c>
      <c r="AI14" s="28">
        <f>'CapEx Schedule'!AI10</f>
        <v>0</v>
      </c>
      <c r="AJ14" s="28">
        <f>'CapEx Schedule'!AJ10</f>
        <v>0</v>
      </c>
      <c r="AK14" s="28">
        <f>'CapEx Schedule'!AK10</f>
        <v>0</v>
      </c>
      <c r="AL14" s="28">
        <f>'CapEx Schedule'!AL10</f>
        <v>0</v>
      </c>
      <c r="AM14" s="28">
        <f>'CapEx Schedule'!AM10</f>
        <v>0</v>
      </c>
      <c r="AN14" s="28">
        <f>'CapEx Schedule'!AN10</f>
        <v>0</v>
      </c>
      <c r="AO14" s="28">
        <f>'CapEx Schedule'!AO10</f>
        <v>0</v>
      </c>
      <c r="AP14" s="28">
        <f>'CapEx Schedule'!AP10</f>
        <v>0</v>
      </c>
      <c r="AQ14" s="28">
        <f>'CapEx Schedule'!AQ10</f>
        <v>0</v>
      </c>
      <c r="AR14" s="28">
        <f>'CapEx Schedule'!AR10</f>
        <v>0</v>
      </c>
      <c r="AS14" s="28">
        <f>'CapEx Schedule'!AS10</f>
        <v>0</v>
      </c>
      <c r="AT14" s="28">
        <f>'CapEx Schedule'!AT10</f>
        <v>0</v>
      </c>
      <c r="AU14" s="28">
        <f>'CapEx Schedule'!AU10</f>
        <v>0</v>
      </c>
      <c r="AV14" s="28">
        <f>'CapEx Schedule'!AV10</f>
        <v>0</v>
      </c>
      <c r="AW14" s="28">
        <f>'CapEx Schedule'!AW10</f>
        <v>0</v>
      </c>
      <c r="AX14" s="28">
        <f>'CapEx Schedule'!AX10</f>
        <v>0</v>
      </c>
      <c r="AY14" s="28">
        <f>'CapEx Schedule'!AY10</f>
        <v>0</v>
      </c>
      <c r="AZ14" s="28">
        <f>'CapEx Schedule'!AZ10</f>
        <v>0</v>
      </c>
      <c r="BA14" s="28">
        <f>'CapEx Schedule'!BA10</f>
        <v>0</v>
      </c>
      <c r="BB14" s="28">
        <f>'CapEx Schedule'!BB10</f>
        <v>0</v>
      </c>
      <c r="BC14" s="28">
        <f>'CapEx Schedule'!BC10</f>
        <v>0</v>
      </c>
      <c r="BD14" s="28">
        <f>'CapEx Schedule'!BD10</f>
        <v>0</v>
      </c>
      <c r="BE14" s="28">
        <f>'CapEx Schedule'!BE10</f>
        <v>0</v>
      </c>
      <c r="BF14" s="28">
        <f>'CapEx Schedule'!BF10</f>
        <v>0</v>
      </c>
      <c r="BG14" s="28">
        <f>'CapEx Schedule'!BG10</f>
        <v>0</v>
      </c>
      <c r="BH14" s="28">
        <f>'CapEx Schedule'!BH10</f>
        <v>0</v>
      </c>
      <c r="BI14" s="28">
        <f>'CapEx Schedule'!BI10</f>
        <v>0</v>
      </c>
    </row>
    <row r="15" spans="1:61">
      <c r="A15" s="31" t="s">
        <v>188</v>
      </c>
      <c r="B15" s="28">
        <f>SUM(B7, B10, B14)</f>
        <v>0</v>
      </c>
      <c r="C15" s="28">
        <f>SUM(C7, C10, C14)</f>
        <v>0</v>
      </c>
      <c r="D15" s="28">
        <f>SUM(D7, D10, D14)</f>
        <v>0</v>
      </c>
      <c r="E15" s="28">
        <f>SUM(E7, E10, E14)</f>
        <v>0</v>
      </c>
      <c r="F15" s="28">
        <f>SUM(F7, F10, F14)</f>
        <v>0</v>
      </c>
      <c r="G15" s="28">
        <f>SUM(G7, G10, G14)</f>
        <v>0</v>
      </c>
      <c r="H15" s="28">
        <f>SUM(H7, H10, H14)</f>
        <v>0</v>
      </c>
      <c r="I15" s="28">
        <f>SUM(I7, I10, I14)</f>
        <v>0</v>
      </c>
      <c r="J15" s="28">
        <f>SUM(J7, J10, J14)</f>
        <v>0</v>
      </c>
      <c r="K15" s="28">
        <f>SUM(K7, K10, K14)</f>
        <v>0</v>
      </c>
      <c r="L15" s="28">
        <f>SUM(L7, L10, L14)</f>
        <v>0</v>
      </c>
      <c r="M15" s="28">
        <f>SUM(M7, M10, M14)</f>
        <v>0</v>
      </c>
      <c r="N15" s="28">
        <f>SUM(N7, N10, N14)</f>
        <v>0</v>
      </c>
      <c r="O15" s="28">
        <f>SUM(O7, O10, O14)</f>
        <v>0</v>
      </c>
      <c r="P15" s="28">
        <f>SUM(P7, P10, P14)</f>
        <v>0</v>
      </c>
      <c r="Q15" s="28">
        <f>SUM(Q7, Q10, Q14)</f>
        <v>0</v>
      </c>
      <c r="R15" s="28">
        <f>SUM(R7, R10, R14)</f>
        <v>0</v>
      </c>
      <c r="S15" s="28">
        <f>SUM(S7, S10, S14)</f>
        <v>0</v>
      </c>
      <c r="T15" s="28">
        <f>SUM(T7, T10, T14)</f>
        <v>0</v>
      </c>
      <c r="U15" s="28">
        <f>SUM(U7, U10, U14)</f>
        <v>0</v>
      </c>
      <c r="V15" s="28">
        <f>SUM(V7, V10, V14)</f>
        <v>0</v>
      </c>
      <c r="W15" s="28">
        <f>SUM(W7, W10, W14)</f>
        <v>0</v>
      </c>
      <c r="X15" s="28">
        <f>SUM(X7, X10, X14)</f>
        <v>0</v>
      </c>
      <c r="Y15" s="28">
        <f>SUM(Y7, Y10, Y14)</f>
        <v>0</v>
      </c>
      <c r="Z15" s="28">
        <f>SUM(Z7, Z10, Z14)</f>
        <v>0</v>
      </c>
      <c r="AA15" s="28">
        <f>SUM(AA7, AA10, AA14)</f>
        <v>0</v>
      </c>
      <c r="AB15" s="28">
        <f>SUM(AB7, AB10, AB14)</f>
        <v>0</v>
      </c>
      <c r="AC15" s="28">
        <f>SUM(AC7, AC10, AC14)</f>
        <v>0</v>
      </c>
      <c r="AD15" s="28">
        <f>SUM(AD7, AD10, AD14)</f>
        <v>0</v>
      </c>
      <c r="AE15" s="28">
        <f>SUM(AE7, AE10, AE14)</f>
        <v>0</v>
      </c>
      <c r="AF15" s="28">
        <f>SUM(AF7, AF10, AF14)</f>
        <v>0</v>
      </c>
      <c r="AG15" s="28">
        <f>SUM(AG7, AG10, AG14)</f>
        <v>0</v>
      </c>
      <c r="AH15" s="28">
        <f>SUM(AH7, AH10, AH14)</f>
        <v>0</v>
      </c>
      <c r="AI15" s="28">
        <f>SUM(AI7, AI10, AI14)</f>
        <v>0</v>
      </c>
      <c r="AJ15" s="28">
        <f>SUM(AJ7, AJ10, AJ14)</f>
        <v>0</v>
      </c>
      <c r="AK15" s="28">
        <f>SUM(AK7, AK10, AK14)</f>
        <v>0</v>
      </c>
      <c r="AL15" s="28">
        <f>SUM(AL7, AL10, AL14)</f>
        <v>0</v>
      </c>
      <c r="AM15" s="28">
        <f>SUM(AM7, AM10, AM14)</f>
        <v>0</v>
      </c>
      <c r="AN15" s="28">
        <f>SUM(AN7, AN10, AN14)</f>
        <v>0</v>
      </c>
      <c r="AO15" s="28">
        <f>SUM(AO7, AO10, AO14)</f>
        <v>0</v>
      </c>
      <c r="AP15" s="28">
        <f>SUM(AP7, AP10, AP14)</f>
        <v>0</v>
      </c>
      <c r="AQ15" s="28">
        <f>SUM(AQ7, AQ10, AQ14)</f>
        <v>0</v>
      </c>
      <c r="AR15" s="28">
        <f>SUM(AR7, AR10, AR14)</f>
        <v>0</v>
      </c>
      <c r="AS15" s="28">
        <f>SUM(AS7, AS10, AS14)</f>
        <v>0</v>
      </c>
      <c r="AT15" s="28">
        <f>SUM(AT7, AT10, AT14)</f>
        <v>0</v>
      </c>
      <c r="AU15" s="28">
        <f>SUM(AU7, AU10, AU14)</f>
        <v>0</v>
      </c>
      <c r="AV15" s="28">
        <f>SUM(AV7, AV10, AV14)</f>
        <v>0</v>
      </c>
      <c r="AW15" s="28">
        <f>SUM(AW7, AW10, AW14)</f>
        <v>0</v>
      </c>
      <c r="AX15" s="28">
        <f>SUM(AX7, AX10, AX14)</f>
        <v>0</v>
      </c>
      <c r="AY15" s="28">
        <f>SUM(AY7, AY10, AY14)</f>
        <v>0</v>
      </c>
      <c r="AZ15" s="28">
        <f>SUM(AZ7, AZ10, AZ14)</f>
        <v>0</v>
      </c>
      <c r="BA15" s="28">
        <f>SUM(BA7, BA10, BA14)</f>
        <v>0</v>
      </c>
      <c r="BB15" s="28">
        <f>SUM(BB7, BB10, BB14)</f>
        <v>0</v>
      </c>
      <c r="BC15" s="28">
        <f>SUM(BC7, BC10, BC14)</f>
        <v>0</v>
      </c>
      <c r="BD15" s="28">
        <f>SUM(BD7, BD10, BD14)</f>
        <v>0</v>
      </c>
      <c r="BE15" s="28">
        <f>SUM(BE7, BE10, BE14)</f>
        <v>0</v>
      </c>
      <c r="BF15" s="28">
        <f>SUM(BF7, BF10, BF14)</f>
        <v>0</v>
      </c>
      <c r="BG15" s="28">
        <f>SUM(BG7, BG10, BG14)</f>
        <v>0</v>
      </c>
      <c r="BH15" s="28">
        <f>SUM(BH7, BH10, BH14)</f>
        <v>0</v>
      </c>
      <c r="BI15" s="28">
        <f>SUM(BI7, BI10, BI14)</f>
        <v>0</v>
      </c>
    </row>
    <row r="17" spans="1:61">
      <c r="A17" s="3" t="s">
        <v>189</v>
      </c>
    </row>
    <row r="18" spans="1:61">
      <c r="A18" s="4" t="s">
        <v>190</v>
      </c>
      <c r="B18" s="28">
        <v>0</v>
      </c>
      <c r="C18" s="28">
        <f>B21</f>
        <v>0</v>
      </c>
      <c r="D18" s="28">
        <f>C21</f>
        <v>0</v>
      </c>
      <c r="E18" s="28">
        <f>D21</f>
        <v>0</v>
      </c>
      <c r="F18" s="28">
        <f>E21</f>
        <v>0</v>
      </c>
      <c r="G18" s="28">
        <f>F21</f>
        <v>0</v>
      </c>
      <c r="H18" s="28">
        <f>G21</f>
        <v>0</v>
      </c>
      <c r="I18" s="28">
        <f>H21</f>
        <v>0</v>
      </c>
      <c r="J18" s="28">
        <f>I21</f>
        <v>0</v>
      </c>
      <c r="K18" s="28">
        <f>J21</f>
        <v>0</v>
      </c>
      <c r="L18" s="28">
        <f>K21</f>
        <v>0</v>
      </c>
      <c r="M18" s="28">
        <f>L21</f>
        <v>0</v>
      </c>
      <c r="N18" s="28">
        <f>M21</f>
        <v>0</v>
      </c>
      <c r="O18" s="28">
        <f>N21</f>
        <v>0</v>
      </c>
      <c r="P18" s="28">
        <f>O21</f>
        <v>0</v>
      </c>
      <c r="Q18" s="28">
        <f>P21</f>
        <v>0</v>
      </c>
      <c r="R18" s="28">
        <f>Q21</f>
        <v>0</v>
      </c>
      <c r="S18" s="28">
        <f>R21</f>
        <v>0</v>
      </c>
      <c r="T18" s="28">
        <f>S21</f>
        <v>0</v>
      </c>
      <c r="U18" s="28">
        <f>T21</f>
        <v>0</v>
      </c>
      <c r="V18" s="28">
        <f>U21</f>
        <v>0</v>
      </c>
      <c r="W18" s="28">
        <f>V21</f>
        <v>0</v>
      </c>
      <c r="X18" s="28">
        <f>W21</f>
        <v>0</v>
      </c>
      <c r="Y18" s="28">
        <f>X21</f>
        <v>0</v>
      </c>
      <c r="Z18" s="28">
        <f>Y21</f>
        <v>0</v>
      </c>
      <c r="AA18" s="28">
        <f>Z21</f>
        <v>0</v>
      </c>
      <c r="AB18" s="28">
        <f>AA21</f>
        <v>0</v>
      </c>
      <c r="AC18" s="28">
        <f>AB21</f>
        <v>0</v>
      </c>
      <c r="AD18" s="28">
        <f>AC21</f>
        <v>0</v>
      </c>
      <c r="AE18" s="28">
        <f>AD21</f>
        <v>0</v>
      </c>
      <c r="AF18" s="28">
        <f>AE21</f>
        <v>0</v>
      </c>
      <c r="AG18" s="28">
        <f>AF21</f>
        <v>0</v>
      </c>
      <c r="AH18" s="28">
        <f>AG21</f>
        <v>0</v>
      </c>
      <c r="AI18" s="28">
        <f>AH21</f>
        <v>0</v>
      </c>
      <c r="AJ18" s="28">
        <f>AI21</f>
        <v>0</v>
      </c>
      <c r="AK18" s="28">
        <f>AJ21</f>
        <v>0</v>
      </c>
      <c r="AL18" s="28">
        <f>AK21</f>
        <v>0</v>
      </c>
      <c r="AM18" s="28">
        <f>AL21</f>
        <v>0</v>
      </c>
      <c r="AN18" s="28">
        <f>AM21</f>
        <v>0</v>
      </c>
      <c r="AO18" s="28">
        <f>AN21</f>
        <v>0</v>
      </c>
      <c r="AP18" s="28">
        <f>AO21</f>
        <v>0</v>
      </c>
      <c r="AQ18" s="28">
        <f>AP21</f>
        <v>0</v>
      </c>
      <c r="AR18" s="28">
        <f>AQ21</f>
        <v>0</v>
      </c>
      <c r="AS18" s="28">
        <f>AR21</f>
        <v>0</v>
      </c>
      <c r="AT18" s="28">
        <f>AS21</f>
        <v>0</v>
      </c>
      <c r="AU18" s="28">
        <f>AT21</f>
        <v>0</v>
      </c>
      <c r="AV18" s="28">
        <f>AU21</f>
        <v>0</v>
      </c>
      <c r="AW18" s="28">
        <f>AV21</f>
        <v>0</v>
      </c>
      <c r="AX18" s="28">
        <f>AW21</f>
        <v>0</v>
      </c>
      <c r="AY18" s="28">
        <f>AX21</f>
        <v>0</v>
      </c>
      <c r="AZ18" s="28">
        <f>AY21</f>
        <v>0</v>
      </c>
      <c r="BA18" s="28">
        <f>AZ21</f>
        <v>0</v>
      </c>
      <c r="BB18" s="28">
        <f>BA21</f>
        <v>0</v>
      </c>
      <c r="BC18" s="28">
        <f>BB21</f>
        <v>0</v>
      </c>
      <c r="BD18" s="28">
        <f>BC21</f>
        <v>0</v>
      </c>
      <c r="BE18" s="28">
        <f>BD21</f>
        <v>0</v>
      </c>
      <c r="BF18" s="28">
        <f>BE21</f>
        <v>0</v>
      </c>
      <c r="BG18" s="28">
        <f>BF21</f>
        <v>0</v>
      </c>
      <c r="BH18" s="28">
        <f>BG21</f>
        <v>0</v>
      </c>
      <c r="BI18" s="28">
        <f>BH21</f>
        <v>0</v>
      </c>
    </row>
    <row r="19" spans="1:61">
      <c r="A19" s="4" t="s">
        <v>191</v>
      </c>
      <c r="B19" s="28">
        <f>B4+B5</f>
        <v>0</v>
      </c>
      <c r="C19" s="28">
        <f>C4+C5</f>
        <v>0</v>
      </c>
      <c r="D19" s="28">
        <f>D4+D5</f>
        <v>0</v>
      </c>
      <c r="E19" s="28">
        <f>E4+E5</f>
        <v>0</v>
      </c>
      <c r="F19" s="28">
        <f>F4+F5</f>
        <v>0</v>
      </c>
      <c r="G19" s="28">
        <f>G4+G5</f>
        <v>0</v>
      </c>
      <c r="H19" s="28">
        <f>H4+H5</f>
        <v>0</v>
      </c>
      <c r="I19" s="28">
        <f>I4+I5</f>
        <v>0</v>
      </c>
      <c r="J19" s="28">
        <f>J4+J5</f>
        <v>0</v>
      </c>
      <c r="K19" s="28">
        <f>K4+K5</f>
        <v>0</v>
      </c>
      <c r="L19" s="28">
        <f>L4+L5</f>
        <v>0</v>
      </c>
      <c r="M19" s="28">
        <f>M4+M5</f>
        <v>0</v>
      </c>
      <c r="N19" s="28">
        <f>N4+N5</f>
        <v>0</v>
      </c>
      <c r="O19" s="28">
        <f>O4+O5</f>
        <v>0</v>
      </c>
      <c r="P19" s="28">
        <f>P4+P5</f>
        <v>0</v>
      </c>
      <c r="Q19" s="28">
        <f>Q4+Q5</f>
        <v>0</v>
      </c>
      <c r="R19" s="28">
        <f>R4+R5</f>
        <v>0</v>
      </c>
      <c r="S19" s="28">
        <f>S4+S5</f>
        <v>0</v>
      </c>
      <c r="T19" s="28">
        <f>T4+T5</f>
        <v>0</v>
      </c>
      <c r="U19" s="28">
        <f>U4+U5</f>
        <v>0</v>
      </c>
      <c r="V19" s="28">
        <f>V4+V5</f>
        <v>0</v>
      </c>
      <c r="W19" s="28">
        <f>W4+W5</f>
        <v>0</v>
      </c>
      <c r="X19" s="28">
        <f>X4+X5</f>
        <v>0</v>
      </c>
      <c r="Y19" s="28">
        <f>Y4+Y5</f>
        <v>0</v>
      </c>
      <c r="Z19" s="28">
        <f>Z4+Z5</f>
        <v>0</v>
      </c>
      <c r="AA19" s="28">
        <f>AA4+AA5</f>
        <v>0</v>
      </c>
      <c r="AB19" s="28">
        <f>AB4+AB5</f>
        <v>0</v>
      </c>
      <c r="AC19" s="28">
        <f>AC4+AC5</f>
        <v>0</v>
      </c>
      <c r="AD19" s="28">
        <f>AD4+AD5</f>
        <v>0</v>
      </c>
      <c r="AE19" s="28">
        <f>AE4+AE5</f>
        <v>0</v>
      </c>
      <c r="AF19" s="28">
        <f>AF4+AF5</f>
        <v>0</v>
      </c>
      <c r="AG19" s="28">
        <f>AG4+AG5</f>
        <v>0</v>
      </c>
      <c r="AH19" s="28">
        <f>AH4+AH5</f>
        <v>0</v>
      </c>
      <c r="AI19" s="28">
        <f>AI4+AI5</f>
        <v>0</v>
      </c>
      <c r="AJ19" s="28">
        <f>AJ4+AJ5</f>
        <v>0</v>
      </c>
      <c r="AK19" s="28">
        <f>AK4+AK5</f>
        <v>0</v>
      </c>
      <c r="AL19" s="28">
        <f>AL4+AL5</f>
        <v>0</v>
      </c>
      <c r="AM19" s="28">
        <f>AM4+AM5</f>
        <v>0</v>
      </c>
      <c r="AN19" s="28">
        <f>AN4+AN5</f>
        <v>0</v>
      </c>
      <c r="AO19" s="28">
        <f>AO4+AO5</f>
        <v>0</v>
      </c>
      <c r="AP19" s="28">
        <f>AP4+AP5</f>
        <v>0</v>
      </c>
      <c r="AQ19" s="28">
        <f>AQ4+AQ5</f>
        <v>0</v>
      </c>
      <c r="AR19" s="28">
        <f>AR4+AR5</f>
        <v>0</v>
      </c>
      <c r="AS19" s="28">
        <f>AS4+AS5</f>
        <v>0</v>
      </c>
      <c r="AT19" s="28">
        <f>AT4+AT5</f>
        <v>0</v>
      </c>
      <c r="AU19" s="28">
        <f>AU4+AU5</f>
        <v>0</v>
      </c>
      <c r="AV19" s="28">
        <f>AV4+AV5</f>
        <v>0</v>
      </c>
      <c r="AW19" s="28">
        <f>AW4+AW5</f>
        <v>0</v>
      </c>
      <c r="AX19" s="28">
        <f>AX4+AX5</f>
        <v>0</v>
      </c>
      <c r="AY19" s="28">
        <f>AY4+AY5</f>
        <v>0</v>
      </c>
      <c r="AZ19" s="28">
        <f>AZ4+AZ5</f>
        <v>0</v>
      </c>
      <c r="BA19" s="28">
        <f>BA4+BA5</f>
        <v>0</v>
      </c>
      <c r="BB19" s="28">
        <f>BB4+BB5</f>
        <v>0</v>
      </c>
      <c r="BC19" s="28">
        <f>BC4+BC5</f>
        <v>0</v>
      </c>
      <c r="BD19" s="28">
        <f>BD4+BD5</f>
        <v>0</v>
      </c>
      <c r="BE19" s="28">
        <f>BE4+BE5</f>
        <v>0</v>
      </c>
      <c r="BF19" s="28">
        <f>BF4+BF5</f>
        <v>0</v>
      </c>
      <c r="BG19" s="28">
        <f>BG4+BG5</f>
        <v>0</v>
      </c>
      <c r="BH19" s="28">
        <f>BH4+BH5</f>
        <v>0</v>
      </c>
      <c r="BI19" s="28">
        <f>BI4+BI5</f>
        <v>0</v>
      </c>
    </row>
    <row r="20" spans="1:61">
      <c r="A20" s="4" t="s">
        <v>192</v>
      </c>
      <c r="B20" s="28">
        <f>B15</f>
        <v>0</v>
      </c>
      <c r="C20" s="28">
        <f>C15</f>
        <v>0</v>
      </c>
      <c r="D20" s="28">
        <f>D15</f>
        <v>0</v>
      </c>
      <c r="E20" s="28">
        <f>E15</f>
        <v>0</v>
      </c>
      <c r="F20" s="28">
        <f>F15</f>
        <v>0</v>
      </c>
      <c r="G20" s="28">
        <f>G15</f>
        <v>0</v>
      </c>
      <c r="H20" s="28">
        <f>H15</f>
        <v>0</v>
      </c>
      <c r="I20" s="28">
        <f>I15</f>
        <v>0</v>
      </c>
      <c r="J20" s="28">
        <f>J15</f>
        <v>0</v>
      </c>
      <c r="K20" s="28">
        <f>K15</f>
        <v>0</v>
      </c>
      <c r="L20" s="28">
        <f>L15</f>
        <v>0</v>
      </c>
      <c r="M20" s="28">
        <f>M15</f>
        <v>0</v>
      </c>
      <c r="N20" s="28">
        <f>N15</f>
        <v>0</v>
      </c>
      <c r="O20" s="28">
        <f>O15</f>
        <v>0</v>
      </c>
      <c r="P20" s="28">
        <f>P15</f>
        <v>0</v>
      </c>
      <c r="Q20" s="28">
        <f>Q15</f>
        <v>0</v>
      </c>
      <c r="R20" s="28">
        <f>R15</f>
        <v>0</v>
      </c>
      <c r="S20" s="28">
        <f>S15</f>
        <v>0</v>
      </c>
      <c r="T20" s="28">
        <f>T15</f>
        <v>0</v>
      </c>
      <c r="U20" s="28">
        <f>U15</f>
        <v>0</v>
      </c>
      <c r="V20" s="28">
        <f>V15</f>
        <v>0</v>
      </c>
      <c r="W20" s="28">
        <f>W15</f>
        <v>0</v>
      </c>
      <c r="X20" s="28">
        <f>X15</f>
        <v>0</v>
      </c>
      <c r="Y20" s="28">
        <f>Y15</f>
        <v>0</v>
      </c>
      <c r="Z20" s="28">
        <f>Z15</f>
        <v>0</v>
      </c>
      <c r="AA20" s="28">
        <f>AA15</f>
        <v>0</v>
      </c>
      <c r="AB20" s="28">
        <f>AB15</f>
        <v>0</v>
      </c>
      <c r="AC20" s="28">
        <f>AC15</f>
        <v>0</v>
      </c>
      <c r="AD20" s="28">
        <f>AD15</f>
        <v>0</v>
      </c>
      <c r="AE20" s="28">
        <f>AE15</f>
        <v>0</v>
      </c>
      <c r="AF20" s="28">
        <f>AF15</f>
        <v>0</v>
      </c>
      <c r="AG20" s="28">
        <f>AG15</f>
        <v>0</v>
      </c>
      <c r="AH20" s="28">
        <f>AH15</f>
        <v>0</v>
      </c>
      <c r="AI20" s="28">
        <f>AI15</f>
        <v>0</v>
      </c>
      <c r="AJ20" s="28">
        <f>AJ15</f>
        <v>0</v>
      </c>
      <c r="AK20" s="28">
        <f>AK15</f>
        <v>0</v>
      </c>
      <c r="AL20" s="28">
        <f>AL15</f>
        <v>0</v>
      </c>
      <c r="AM20" s="28">
        <f>AM15</f>
        <v>0</v>
      </c>
      <c r="AN20" s="28">
        <f>AN15</f>
        <v>0</v>
      </c>
      <c r="AO20" s="28">
        <f>AO15</f>
        <v>0</v>
      </c>
      <c r="AP20" s="28">
        <f>AP15</f>
        <v>0</v>
      </c>
      <c r="AQ20" s="28">
        <f>AQ15</f>
        <v>0</v>
      </c>
      <c r="AR20" s="28">
        <f>AR15</f>
        <v>0</v>
      </c>
      <c r="AS20" s="28">
        <f>AS15</f>
        <v>0</v>
      </c>
      <c r="AT20" s="28">
        <f>AT15</f>
        <v>0</v>
      </c>
      <c r="AU20" s="28">
        <f>AU15</f>
        <v>0</v>
      </c>
      <c r="AV20" s="28">
        <f>AV15</f>
        <v>0</v>
      </c>
      <c r="AW20" s="28">
        <f>AW15</f>
        <v>0</v>
      </c>
      <c r="AX20" s="28">
        <f>AX15</f>
        <v>0</v>
      </c>
      <c r="AY20" s="28">
        <f>AY15</f>
        <v>0</v>
      </c>
      <c r="AZ20" s="28">
        <f>AZ15</f>
        <v>0</v>
      </c>
      <c r="BA20" s="28">
        <f>BA15</f>
        <v>0</v>
      </c>
      <c r="BB20" s="28">
        <f>BB15</f>
        <v>0</v>
      </c>
      <c r="BC20" s="28">
        <f>BC15</f>
        <v>0</v>
      </c>
      <c r="BD20" s="28">
        <f>BD15</f>
        <v>0</v>
      </c>
      <c r="BE20" s="28">
        <f>BE15</f>
        <v>0</v>
      </c>
      <c r="BF20" s="28">
        <f>BF15</f>
        <v>0</v>
      </c>
      <c r="BG20" s="28">
        <f>BG15</f>
        <v>0</v>
      </c>
      <c r="BH20" s="28">
        <f>BH15</f>
        <v>0</v>
      </c>
      <c r="BI20" s="28">
        <f>BI15</f>
        <v>0</v>
      </c>
    </row>
    <row r="21" spans="1:61">
      <c r="A21" s="31" t="s">
        <v>193</v>
      </c>
      <c r="B21" s="28">
        <f>B18+B19-B20</f>
        <v>0</v>
      </c>
      <c r="C21" s="28">
        <f>C18+C19-C20</f>
        <v>0</v>
      </c>
      <c r="D21" s="28">
        <f>D18+D19-D20</f>
        <v>0</v>
      </c>
      <c r="E21" s="28">
        <f>E18+E19-E20</f>
        <v>0</v>
      </c>
      <c r="F21" s="28">
        <f>F18+F19-F20</f>
        <v>0</v>
      </c>
      <c r="G21" s="28">
        <f>G18+G19-G20</f>
        <v>0</v>
      </c>
      <c r="H21" s="28">
        <f>H18+H19-H20</f>
        <v>0</v>
      </c>
      <c r="I21" s="28">
        <f>I18+I19-I20</f>
        <v>0</v>
      </c>
      <c r="J21" s="28">
        <f>J18+J19-J20</f>
        <v>0</v>
      </c>
      <c r="K21" s="28">
        <f>K18+K19-K20</f>
        <v>0</v>
      </c>
      <c r="L21" s="28">
        <f>L18+L19-L20</f>
        <v>0</v>
      </c>
      <c r="M21" s="28">
        <f>M18+M19-M20</f>
        <v>0</v>
      </c>
      <c r="N21" s="28">
        <f>N18+N19-N20</f>
        <v>0</v>
      </c>
      <c r="O21" s="28">
        <f>O18+O19-O20</f>
        <v>0</v>
      </c>
      <c r="P21" s="28">
        <f>P18+P19-P20</f>
        <v>0</v>
      </c>
      <c r="Q21" s="28">
        <f>Q18+Q19-Q20</f>
        <v>0</v>
      </c>
      <c r="R21" s="28">
        <f>R18+R19-R20</f>
        <v>0</v>
      </c>
      <c r="S21" s="28">
        <f>S18+S19-S20</f>
        <v>0</v>
      </c>
      <c r="T21" s="28">
        <f>T18+T19-T20</f>
        <v>0</v>
      </c>
      <c r="U21" s="28">
        <f>U18+U19-U20</f>
        <v>0</v>
      </c>
      <c r="V21" s="28">
        <f>V18+V19-V20</f>
        <v>0</v>
      </c>
      <c r="W21" s="28">
        <f>W18+W19-W20</f>
        <v>0</v>
      </c>
      <c r="X21" s="28">
        <f>X18+X19-X20</f>
        <v>0</v>
      </c>
      <c r="Y21" s="28">
        <f>Y18+Y19-Y20</f>
        <v>0</v>
      </c>
      <c r="Z21" s="28">
        <f>Z18+Z19-Z20</f>
        <v>0</v>
      </c>
      <c r="AA21" s="28">
        <f>AA18+AA19-AA20</f>
        <v>0</v>
      </c>
      <c r="AB21" s="28">
        <f>AB18+AB19-AB20</f>
        <v>0</v>
      </c>
      <c r="AC21" s="28">
        <f>AC18+AC19-AC20</f>
        <v>0</v>
      </c>
      <c r="AD21" s="28">
        <f>AD18+AD19-AD20</f>
        <v>0</v>
      </c>
      <c r="AE21" s="28">
        <f>AE18+AE19-AE20</f>
        <v>0</v>
      </c>
      <c r="AF21" s="28">
        <f>AF18+AF19-AF20</f>
        <v>0</v>
      </c>
      <c r="AG21" s="28">
        <f>AG18+AG19-AG20</f>
        <v>0</v>
      </c>
      <c r="AH21" s="28">
        <f>AH18+AH19-AH20</f>
        <v>0</v>
      </c>
      <c r="AI21" s="28">
        <f>AI18+AI19-AI20</f>
        <v>0</v>
      </c>
      <c r="AJ21" s="28">
        <f>AJ18+AJ19-AJ20</f>
        <v>0</v>
      </c>
      <c r="AK21" s="28">
        <f>AK18+AK19-AK20</f>
        <v>0</v>
      </c>
      <c r="AL21" s="28">
        <f>AL18+AL19-AL20</f>
        <v>0</v>
      </c>
      <c r="AM21" s="28">
        <f>AM18+AM19-AM20</f>
        <v>0</v>
      </c>
      <c r="AN21" s="28">
        <f>AN18+AN19-AN20</f>
        <v>0</v>
      </c>
      <c r="AO21" s="28">
        <f>AO18+AO19-AO20</f>
        <v>0</v>
      </c>
      <c r="AP21" s="28">
        <f>AP18+AP19-AP20</f>
        <v>0</v>
      </c>
      <c r="AQ21" s="28">
        <f>AQ18+AQ19-AQ20</f>
        <v>0</v>
      </c>
      <c r="AR21" s="28">
        <f>AR18+AR19-AR20</f>
        <v>0</v>
      </c>
      <c r="AS21" s="28">
        <f>AS18+AS19-AS20</f>
        <v>0</v>
      </c>
      <c r="AT21" s="28">
        <f>AT18+AT19-AT20</f>
        <v>0</v>
      </c>
      <c r="AU21" s="28">
        <f>AU18+AU19-AU20</f>
        <v>0</v>
      </c>
      <c r="AV21" s="28">
        <f>AV18+AV19-AV20</f>
        <v>0</v>
      </c>
      <c r="AW21" s="28">
        <f>AW18+AW19-AW20</f>
        <v>0</v>
      </c>
      <c r="AX21" s="28">
        <f>AX18+AX19-AX20</f>
        <v>0</v>
      </c>
      <c r="AY21" s="28">
        <f>AY18+AY19-AY20</f>
        <v>0</v>
      </c>
      <c r="AZ21" s="28">
        <f>AZ18+AZ19-AZ20</f>
        <v>0</v>
      </c>
      <c r="BA21" s="28">
        <f>BA18+BA19-BA20</f>
        <v>0</v>
      </c>
      <c r="BB21" s="28">
        <f>BB18+BB19-BB20</f>
        <v>0</v>
      </c>
      <c r="BC21" s="28">
        <f>BC18+BC19-BC20</f>
        <v>0</v>
      </c>
      <c r="BD21" s="28">
        <f>BD18+BD19-BD20</f>
        <v>0</v>
      </c>
      <c r="BE21" s="28">
        <f>BE18+BE19-BE20</f>
        <v>0</v>
      </c>
      <c r="BF21" s="28">
        <f>BF18+BF19-BF20</f>
        <v>0</v>
      </c>
      <c r="BG21" s="28">
        <f>BG18+BG19-BG20</f>
        <v>0</v>
      </c>
      <c r="BH21" s="28">
        <f>BH18+BH19-BH20</f>
        <v>0</v>
      </c>
      <c r="BI21" s="28">
        <f>BI18+BI19-BI20</f>
        <v>0</v>
      </c>
    </row>
    <row r="23" spans="1:61">
      <c r="A23" s="3" t="s">
        <v>194</v>
      </c>
    </row>
    <row r="24" spans="1:61">
      <c r="A24" s="4" t="s">
        <v>195</v>
      </c>
      <c r="B24" s="26">
        <f>'Revenue Build'!B6</f>
        <v>0</v>
      </c>
      <c r="C24" s="26">
        <f>'Revenue Build'!C6</f>
        <v>0</v>
      </c>
      <c r="D24" s="26">
        <f>'Revenue Build'!D6</f>
        <v>0</v>
      </c>
      <c r="E24" s="26">
        <f>'Revenue Build'!E6</f>
        <v>0</v>
      </c>
      <c r="F24" s="26">
        <f>'Revenue Build'!F6</f>
        <v>0</v>
      </c>
      <c r="G24" s="26">
        <f>'Revenue Build'!G6</f>
        <v>0</v>
      </c>
      <c r="H24" s="26">
        <f>'Revenue Build'!H6</f>
        <v>0</v>
      </c>
      <c r="I24" s="26">
        <f>'Revenue Build'!I6</f>
        <v>0</v>
      </c>
      <c r="J24" s="26">
        <f>'Revenue Build'!J6</f>
        <v>0</v>
      </c>
      <c r="K24" s="26">
        <f>'Revenue Build'!K6</f>
        <v>0</v>
      </c>
      <c r="L24" s="26">
        <f>'Revenue Build'!L6</f>
        <v>0</v>
      </c>
      <c r="M24" s="26">
        <f>'Revenue Build'!M6</f>
        <v>0</v>
      </c>
      <c r="N24" s="26">
        <f>'Revenue Build'!N6</f>
        <v>0</v>
      </c>
      <c r="O24" s="26">
        <f>'Revenue Build'!O6</f>
        <v>0</v>
      </c>
      <c r="P24" s="26">
        <f>'Revenue Build'!P6</f>
        <v>0</v>
      </c>
      <c r="Q24" s="26">
        <f>'Revenue Build'!Q6</f>
        <v>0</v>
      </c>
      <c r="R24" s="26">
        <f>'Revenue Build'!R6</f>
        <v>0</v>
      </c>
      <c r="S24" s="26">
        <f>'Revenue Build'!S6</f>
        <v>0</v>
      </c>
      <c r="T24" s="26">
        <f>'Revenue Build'!T6</f>
        <v>0</v>
      </c>
      <c r="U24" s="26">
        <f>'Revenue Build'!U6</f>
        <v>0</v>
      </c>
      <c r="V24" s="26">
        <f>'Revenue Build'!V6</f>
        <v>0</v>
      </c>
      <c r="W24" s="26">
        <f>'Revenue Build'!W6</f>
        <v>0</v>
      </c>
      <c r="X24" s="26">
        <f>'Revenue Build'!X6</f>
        <v>0</v>
      </c>
      <c r="Y24" s="26">
        <f>'Revenue Build'!Y6</f>
        <v>0</v>
      </c>
      <c r="Z24" s="26">
        <f>'Revenue Build'!Z6</f>
        <v>0</v>
      </c>
      <c r="AA24" s="26">
        <f>'Revenue Build'!AA6</f>
        <v>0</v>
      </c>
      <c r="AB24" s="26">
        <f>'Revenue Build'!AB6</f>
        <v>0</v>
      </c>
      <c r="AC24" s="26">
        <f>'Revenue Build'!AC6</f>
        <v>0</v>
      </c>
      <c r="AD24" s="26">
        <f>'Revenue Build'!AD6</f>
        <v>0</v>
      </c>
      <c r="AE24" s="26">
        <f>'Revenue Build'!AE6</f>
        <v>0</v>
      </c>
      <c r="AF24" s="26">
        <f>'Revenue Build'!AF6</f>
        <v>0</v>
      </c>
      <c r="AG24" s="26">
        <f>'Revenue Build'!AG6</f>
        <v>0</v>
      </c>
      <c r="AH24" s="26">
        <f>'Revenue Build'!AH6</f>
        <v>0</v>
      </c>
      <c r="AI24" s="26">
        <f>'Revenue Build'!AI6</f>
        <v>0</v>
      </c>
      <c r="AJ24" s="26">
        <f>'Revenue Build'!AJ6</f>
        <v>0</v>
      </c>
      <c r="AK24" s="26">
        <f>'Revenue Build'!AK6</f>
        <v>0</v>
      </c>
      <c r="AL24" s="26">
        <f>'Revenue Build'!AL6</f>
        <v>0</v>
      </c>
      <c r="AM24" s="26">
        <f>'Revenue Build'!AM6</f>
        <v>0</v>
      </c>
      <c r="AN24" s="26">
        <f>'Revenue Build'!AN6</f>
        <v>0</v>
      </c>
      <c r="AO24" s="26">
        <f>'Revenue Build'!AO6</f>
        <v>0</v>
      </c>
      <c r="AP24" s="26">
        <f>'Revenue Build'!AP6</f>
        <v>0</v>
      </c>
      <c r="AQ24" s="26">
        <f>'Revenue Build'!AQ6</f>
        <v>0</v>
      </c>
      <c r="AR24" s="26">
        <f>'Revenue Build'!AR6</f>
        <v>0</v>
      </c>
      <c r="AS24" s="26">
        <f>'Revenue Build'!AS6</f>
        <v>0</v>
      </c>
      <c r="AT24" s="26">
        <f>'Revenue Build'!AT6</f>
        <v>0</v>
      </c>
      <c r="AU24" s="26">
        <f>'Revenue Build'!AU6</f>
        <v>0</v>
      </c>
      <c r="AV24" s="26">
        <f>'Revenue Build'!AV6</f>
        <v>0</v>
      </c>
      <c r="AW24" s="26">
        <f>'Revenue Build'!AW6</f>
        <v>0</v>
      </c>
      <c r="AX24" s="26">
        <f>'Revenue Build'!AX6</f>
        <v>0</v>
      </c>
      <c r="AY24" s="26">
        <f>'Revenue Build'!AY6</f>
        <v>0</v>
      </c>
      <c r="AZ24" s="26">
        <f>'Revenue Build'!AZ6</f>
        <v>0</v>
      </c>
      <c r="BA24" s="26">
        <f>'Revenue Build'!BA6</f>
        <v>0</v>
      </c>
      <c r="BB24" s="26">
        <f>'Revenue Build'!BB6</f>
        <v>0</v>
      </c>
      <c r="BC24" s="26">
        <f>'Revenue Build'!BC6</f>
        <v>0</v>
      </c>
      <c r="BD24" s="26">
        <f>'Revenue Build'!BD6</f>
        <v>0</v>
      </c>
      <c r="BE24" s="26">
        <f>'Revenue Build'!BE6</f>
        <v>0</v>
      </c>
      <c r="BF24" s="26">
        <f>'Revenue Build'!BF6</f>
        <v>0</v>
      </c>
      <c r="BG24" s="26">
        <f>'Revenue Build'!BG6</f>
        <v>0</v>
      </c>
      <c r="BH24" s="26">
        <f>'Revenue Build'!BH6</f>
        <v>0</v>
      </c>
      <c r="BI24" s="26">
        <f>'Revenue Build'!BI6</f>
        <v>0</v>
      </c>
    </row>
    <row r="25" spans="1:61">
      <c r="A25" s="4" t="s">
        <v>196</v>
      </c>
      <c r="B25" s="26">
        <f>IFERROR(OFFSET(B24, 0, 24), 0) / (1-Angels_Share_Annual)^2</f>
        <v>0</v>
      </c>
      <c r="C25" s="26">
        <f>IFERROR(OFFSET(C24, 0, 24), 0) / (1-Angels_Share_Annual)^2</f>
        <v>0</v>
      </c>
      <c r="D25" s="26">
        <f>IFERROR(OFFSET(D24, 0, 24), 0) / (1-Angels_Share_Annual)^2</f>
        <v>0</v>
      </c>
      <c r="E25" s="26">
        <f>IFERROR(OFFSET(E24, 0, 24), 0) / (1-Angels_Share_Annual)^2</f>
        <v>0</v>
      </c>
      <c r="F25" s="26">
        <f>IFERROR(OFFSET(F24, 0, 24), 0) / (1-Angels_Share_Annual)^2</f>
        <v>0</v>
      </c>
      <c r="G25" s="26">
        <f>IFERROR(OFFSET(G24, 0, 24), 0) / (1-Angels_Share_Annual)^2</f>
        <v>0</v>
      </c>
      <c r="H25" s="26">
        <f>IFERROR(OFFSET(H24, 0, 24), 0) / (1-Angels_Share_Annual)^2</f>
        <v>0</v>
      </c>
      <c r="I25" s="26">
        <f>IFERROR(OFFSET(I24, 0, 24), 0) / (1-Angels_Share_Annual)^2</f>
        <v>0</v>
      </c>
      <c r="J25" s="26">
        <f>IFERROR(OFFSET(J24, 0, 24), 0) / (1-Angels_Share_Annual)^2</f>
        <v>0</v>
      </c>
      <c r="K25" s="26">
        <f>IFERROR(OFFSET(K24, 0, 24), 0) / (1-Angels_Share_Annual)^2</f>
        <v>0</v>
      </c>
      <c r="L25" s="26">
        <f>IFERROR(OFFSET(L24, 0, 24), 0) / (1-Angels_Share_Annual)^2</f>
        <v>0</v>
      </c>
      <c r="M25" s="26">
        <f>IFERROR(OFFSET(M24, 0, 24), 0) / (1-Angels_Share_Annual)^2</f>
        <v>0</v>
      </c>
      <c r="N25" s="26">
        <f>IFERROR(OFFSET(N24, 0, 24), 0) / (1-Angels_Share_Annual)^2</f>
        <v>0</v>
      </c>
      <c r="O25" s="26">
        <f>IFERROR(OFFSET(O24, 0, 24), 0) / (1-Angels_Share_Annual)^2</f>
        <v>0</v>
      </c>
      <c r="P25" s="26">
        <f>IFERROR(OFFSET(P24, 0, 24), 0) / (1-Angels_Share_Annual)^2</f>
        <v>0</v>
      </c>
      <c r="Q25" s="26">
        <f>IFERROR(OFFSET(Q24, 0, 24), 0) / (1-Angels_Share_Annual)^2</f>
        <v>0</v>
      </c>
      <c r="R25" s="26">
        <f>IFERROR(OFFSET(R24, 0, 24), 0) / (1-Angels_Share_Annual)^2</f>
        <v>0</v>
      </c>
      <c r="S25" s="26">
        <f>IFERROR(OFFSET(S24, 0, 24), 0) / (1-Angels_Share_Annual)^2</f>
        <v>0</v>
      </c>
      <c r="T25" s="26">
        <f>IFERROR(OFFSET(T24, 0, 24), 0) / (1-Angels_Share_Annual)^2</f>
        <v>0</v>
      </c>
      <c r="U25" s="26">
        <f>IFERROR(OFFSET(U24, 0, 24), 0) / (1-Angels_Share_Annual)^2</f>
        <v>0</v>
      </c>
      <c r="V25" s="26">
        <f>IFERROR(OFFSET(V24, 0, 24), 0) / (1-Angels_Share_Annual)^2</f>
        <v>0</v>
      </c>
      <c r="W25" s="26">
        <f>IFERROR(OFFSET(W24, 0, 24), 0) / (1-Angels_Share_Annual)^2</f>
        <v>0</v>
      </c>
      <c r="X25" s="26">
        <f>IFERROR(OFFSET(X24, 0, 24), 0) / (1-Angels_Share_Annual)^2</f>
        <v>0</v>
      </c>
      <c r="Y25" s="26">
        <f>IFERROR(OFFSET(Y24, 0, 24), 0) / (1-Angels_Share_Annual)^2</f>
        <v>0</v>
      </c>
      <c r="Z25" s="26">
        <f>IFERROR(OFFSET(Z24, 0, 24), 0) / (1-Angels_Share_Annual)^2</f>
        <v>0</v>
      </c>
      <c r="AA25" s="26">
        <f>IFERROR(OFFSET(AA24, 0, 24), 0) / (1-Angels_Share_Annual)^2</f>
        <v>0</v>
      </c>
      <c r="AB25" s="26">
        <f>IFERROR(OFFSET(AB24, 0, 24), 0) / (1-Angels_Share_Annual)^2</f>
        <v>0</v>
      </c>
      <c r="AC25" s="26">
        <f>IFERROR(OFFSET(AC24, 0, 24), 0) / (1-Angels_Share_Annual)^2</f>
        <v>0</v>
      </c>
      <c r="AD25" s="26">
        <f>IFERROR(OFFSET(AD24, 0, 24), 0) / (1-Angels_Share_Annual)^2</f>
        <v>0</v>
      </c>
      <c r="AE25" s="26">
        <f>IFERROR(OFFSET(AE24, 0, 24), 0) / (1-Angels_Share_Annual)^2</f>
        <v>0</v>
      </c>
      <c r="AF25" s="26">
        <f>IFERROR(OFFSET(AF24, 0, 24), 0) / (1-Angels_Share_Annual)^2</f>
        <v>0</v>
      </c>
      <c r="AG25" s="26">
        <f>IFERROR(OFFSET(AG24, 0, 24), 0) / (1-Angels_Share_Annual)^2</f>
        <v>0</v>
      </c>
      <c r="AH25" s="26">
        <f>IFERROR(OFFSET(AH24, 0, 24), 0) / (1-Angels_Share_Annual)^2</f>
        <v>0</v>
      </c>
      <c r="AI25" s="26">
        <f>IFERROR(OFFSET(AI24, 0, 24), 0) / (1-Angels_Share_Annual)^2</f>
        <v>0</v>
      </c>
      <c r="AJ25" s="26">
        <f>IFERROR(OFFSET(AJ24, 0, 24), 0) / (1-Angels_Share_Annual)^2</f>
        <v>0</v>
      </c>
      <c r="AK25" s="26">
        <f>IFERROR(OFFSET(AK24, 0, 24), 0) / (1-Angels_Share_Annual)^2</f>
        <v>0</v>
      </c>
      <c r="AL25" s="26">
        <f>IFERROR(OFFSET(AL24, 0, 24), 0) / (1-Angels_Share_Annual)^2</f>
        <v>0</v>
      </c>
      <c r="AM25" s="26">
        <f>IFERROR(OFFSET(AM24, 0, 24), 0) / (1-Angels_Share_Annual)^2</f>
        <v>0</v>
      </c>
      <c r="AN25" s="26">
        <f>IFERROR(OFFSET(AN24, 0, 24), 0) / (1-Angels_Share_Annual)^2</f>
        <v>0</v>
      </c>
      <c r="AO25" s="26">
        <f>IFERROR(OFFSET(AO24, 0, 24), 0) / (1-Angels_Share_Annual)^2</f>
        <v>0</v>
      </c>
      <c r="AP25" s="26">
        <f>IFERROR(OFFSET(AP24, 0, 24), 0) / (1-Angels_Share_Annual)^2</f>
        <v>0</v>
      </c>
      <c r="AQ25" s="26">
        <f>IFERROR(OFFSET(AQ24, 0, 24), 0) / (1-Angels_Share_Annual)^2</f>
        <v>0</v>
      </c>
      <c r="AR25" s="26">
        <f>IFERROR(OFFSET(AR24, 0, 24), 0) / (1-Angels_Share_Annual)^2</f>
        <v>0</v>
      </c>
      <c r="AS25" s="26">
        <f>IFERROR(OFFSET(AS24, 0, 24), 0) / (1-Angels_Share_Annual)^2</f>
        <v>0</v>
      </c>
      <c r="AT25" s="26">
        <f>IFERROR(OFFSET(AT24, 0, 24), 0) / (1-Angels_Share_Annual)^2</f>
        <v>0</v>
      </c>
      <c r="AU25" s="26">
        <f>IFERROR(OFFSET(AU24, 0, 24), 0) / (1-Angels_Share_Annual)^2</f>
        <v>0</v>
      </c>
      <c r="AV25" s="26">
        <f>IFERROR(OFFSET(AV24, 0, 24), 0) / (1-Angels_Share_Annual)^2</f>
        <v>0</v>
      </c>
      <c r="AW25" s="26">
        <f>IFERROR(OFFSET(AW24, 0, 24), 0) / (1-Angels_Share_Annual)^2</f>
        <v>0</v>
      </c>
      <c r="AX25" s="26">
        <f>IFERROR(OFFSET(AX24, 0, 24), 0) / (1-Angels_Share_Annual)^2</f>
        <v>0</v>
      </c>
      <c r="AY25" s="26">
        <f>IFERROR(OFFSET(AY24, 0, 24), 0) / (1-Angels_Share_Annual)^2</f>
        <v>0</v>
      </c>
      <c r="AZ25" s="26">
        <f>IFERROR(OFFSET(AZ24, 0, 24), 0) / (1-Angels_Share_Annual)^2</f>
        <v>0</v>
      </c>
      <c r="BA25" s="26">
        <f>IFERROR(OFFSET(BA24, 0, 24), 0) / (1-Angels_Share_Annual)^2</f>
        <v>0</v>
      </c>
      <c r="BB25" s="26">
        <f>IFERROR(OFFSET(BB24, 0, 24), 0) / (1-Angels_Share_Annual)^2</f>
        <v>0</v>
      </c>
      <c r="BC25" s="26">
        <f>IFERROR(OFFSET(BC24, 0, 24), 0) / (1-Angels_Share_Annual)^2</f>
        <v>0</v>
      </c>
      <c r="BD25" s="26">
        <f>IFERROR(OFFSET(BD24, 0, 24), 0) / (1-Angels_Share_Annual)^2</f>
        <v>0</v>
      </c>
      <c r="BE25" s="26">
        <f>IFERROR(OFFSET(BE24, 0, 24), 0) / (1-Angels_Share_Annual)^2</f>
        <v>0</v>
      </c>
      <c r="BF25" s="26">
        <f>IFERROR(OFFSET(BF24, 0, 24), 0) / (1-Angels_Share_Annual)^2</f>
        <v>0</v>
      </c>
      <c r="BG25" s="26">
        <f>IFERROR(OFFSET(BG24, 0, 24), 0) / (1-Angels_Share_Annual)^2</f>
        <v>0</v>
      </c>
      <c r="BH25" s="26">
        <f>IFERROR(OFFSET(BH24, 0, 24), 0) / (1-Angels_Share_Annual)^2</f>
        <v>0</v>
      </c>
      <c r="BI25" s="26">
        <f>IFERROR(OFFSET(BI24, 0, 24), 0) / (1-Angels_Share_Annual)^2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I1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5.7109375" customWidth="1"/>
    <col min="2" max="60" width="12.7109375" customWidth="1"/>
  </cols>
  <sheetData>
    <row r="1" spans="1:61">
      <c r="A1" s="6" t="s">
        <v>246</v>
      </c>
      <c r="B1" s="24">
        <v>45292</v>
      </c>
      <c r="C1" s="24">
        <v>45323</v>
      </c>
      <c r="D1" s="24">
        <v>45352</v>
      </c>
      <c r="E1" s="24">
        <v>45383</v>
      </c>
      <c r="F1" s="24">
        <v>45413</v>
      </c>
      <c r="G1" s="24">
        <v>45444</v>
      </c>
      <c r="H1" s="24">
        <v>45474</v>
      </c>
      <c r="I1" s="24">
        <v>45505</v>
      </c>
      <c r="J1" s="24">
        <v>45536</v>
      </c>
      <c r="K1" s="24">
        <v>45566</v>
      </c>
      <c r="L1" s="24">
        <v>45597</v>
      </c>
      <c r="M1" s="24">
        <v>45627</v>
      </c>
      <c r="N1" s="24">
        <v>45658</v>
      </c>
      <c r="O1" s="24">
        <v>45689</v>
      </c>
      <c r="P1" s="24">
        <v>45717</v>
      </c>
      <c r="Q1" s="24">
        <v>45748</v>
      </c>
      <c r="R1" s="24">
        <v>45778</v>
      </c>
      <c r="S1" s="24">
        <v>45809</v>
      </c>
      <c r="T1" s="24">
        <v>45839</v>
      </c>
      <c r="U1" s="24">
        <v>45870</v>
      </c>
      <c r="V1" s="24">
        <v>45901</v>
      </c>
      <c r="W1" s="24">
        <v>45931</v>
      </c>
      <c r="X1" s="24">
        <v>45962</v>
      </c>
      <c r="Y1" s="24">
        <v>45992</v>
      </c>
      <c r="Z1" s="24">
        <v>46023</v>
      </c>
      <c r="AA1" s="24">
        <v>46054</v>
      </c>
      <c r="AB1" s="24">
        <v>46082</v>
      </c>
      <c r="AC1" s="24">
        <v>46113</v>
      </c>
      <c r="AD1" s="24">
        <v>46143</v>
      </c>
      <c r="AE1" s="24">
        <v>46174</v>
      </c>
      <c r="AF1" s="24">
        <v>46204</v>
      </c>
      <c r="AG1" s="24">
        <v>46235</v>
      </c>
      <c r="AH1" s="24">
        <v>46266</v>
      </c>
      <c r="AI1" s="24">
        <v>46296</v>
      </c>
      <c r="AJ1" s="24">
        <v>46327</v>
      </c>
      <c r="AK1" s="24">
        <v>46357</v>
      </c>
      <c r="AL1" s="24">
        <v>46388</v>
      </c>
      <c r="AM1" s="24">
        <v>46478</v>
      </c>
      <c r="AN1" s="24">
        <v>46569</v>
      </c>
      <c r="AO1" s="24">
        <v>46661</v>
      </c>
      <c r="AP1" s="24">
        <v>46753</v>
      </c>
      <c r="AQ1" s="24">
        <v>46844</v>
      </c>
      <c r="AR1" s="24">
        <v>46935</v>
      </c>
      <c r="AS1" s="24">
        <v>47027</v>
      </c>
      <c r="AT1" s="24">
        <v>47119</v>
      </c>
      <c r="AU1" s="24">
        <v>47484</v>
      </c>
    </row>
    <row r="2" spans="1:61"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  <c r="J2" s="2" t="s">
        <v>57</v>
      </c>
      <c r="K2" s="2" t="s">
        <v>58</v>
      </c>
      <c r="L2" s="2" t="s">
        <v>59</v>
      </c>
      <c r="M2" s="2" t="s">
        <v>60</v>
      </c>
      <c r="N2" s="2" t="s">
        <v>61</v>
      </c>
      <c r="O2" s="2" t="s">
        <v>62</v>
      </c>
      <c r="P2" s="2" t="s">
        <v>63</v>
      </c>
      <c r="Q2" s="2" t="s">
        <v>64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81</v>
      </c>
      <c r="AI2" s="2" t="s">
        <v>82</v>
      </c>
      <c r="AJ2" s="2" t="s">
        <v>83</v>
      </c>
      <c r="AK2" s="2" t="s">
        <v>84</v>
      </c>
      <c r="AL2" s="2" t="s">
        <v>85</v>
      </c>
      <c r="AM2" s="2" t="s">
        <v>86</v>
      </c>
      <c r="AN2" s="2" t="s">
        <v>87</v>
      </c>
      <c r="AO2" s="2" t="s">
        <v>88</v>
      </c>
      <c r="AP2" s="2" t="s">
        <v>89</v>
      </c>
      <c r="AQ2" s="2" t="s">
        <v>90</v>
      </c>
      <c r="AR2" s="2" t="s">
        <v>91</v>
      </c>
      <c r="AS2" s="2" t="s">
        <v>92</v>
      </c>
      <c r="AT2" s="2" t="s">
        <v>93</v>
      </c>
      <c r="AU2" s="2" t="s">
        <v>94</v>
      </c>
    </row>
    <row r="3" spans="1:61">
      <c r="A3" s="3" t="s">
        <v>197</v>
      </c>
    </row>
    <row r="4" spans="1:61">
      <c r="A4" s="4" t="s">
        <v>198</v>
      </c>
      <c r="B4" s="28">
        <f>Base_Salaries/12</f>
        <v>0</v>
      </c>
      <c r="C4" s="28">
        <f>Base_Salaries/12</f>
        <v>0</v>
      </c>
      <c r="D4" s="28">
        <f>Base_Salaries/12</f>
        <v>0</v>
      </c>
      <c r="E4" s="28">
        <f>Base_Salaries/12</f>
        <v>0</v>
      </c>
      <c r="F4" s="28">
        <f>Base_Salaries/12</f>
        <v>0</v>
      </c>
      <c r="G4" s="28">
        <f>Base_Salaries/12</f>
        <v>0</v>
      </c>
      <c r="H4" s="28">
        <f>Base_Salaries/12</f>
        <v>0</v>
      </c>
      <c r="I4" s="28">
        <f>Base_Salaries/12</f>
        <v>0</v>
      </c>
      <c r="J4" s="28">
        <f>Base_Salaries/12</f>
        <v>0</v>
      </c>
      <c r="K4" s="28">
        <f>Base_Salaries/12</f>
        <v>0</v>
      </c>
      <c r="L4" s="28">
        <f>Base_Salaries/12</f>
        <v>0</v>
      </c>
      <c r="M4" s="28">
        <f>Base_Salaries/12</f>
        <v>0</v>
      </c>
      <c r="N4" s="28">
        <f>Base_Salaries/12</f>
        <v>0</v>
      </c>
      <c r="O4" s="28">
        <f>Base_Salaries/12</f>
        <v>0</v>
      </c>
      <c r="P4" s="28">
        <f>Base_Salaries/12</f>
        <v>0</v>
      </c>
      <c r="Q4" s="28">
        <f>Base_Salaries/12</f>
        <v>0</v>
      </c>
      <c r="R4" s="28">
        <f>Base_Salaries/12</f>
        <v>0</v>
      </c>
      <c r="S4" s="28">
        <f>Base_Salaries/12</f>
        <v>0</v>
      </c>
      <c r="T4" s="28">
        <f>Base_Salaries/12</f>
        <v>0</v>
      </c>
      <c r="U4" s="28">
        <f>Base_Salaries/12</f>
        <v>0</v>
      </c>
      <c r="V4" s="28">
        <f>Base_Salaries/12</f>
        <v>0</v>
      </c>
      <c r="W4" s="28">
        <f>Base_Salaries/12</f>
        <v>0</v>
      </c>
      <c r="X4" s="28">
        <f>Base_Salaries/12</f>
        <v>0</v>
      </c>
      <c r="Y4" s="28">
        <f>Base_Salaries/12</f>
        <v>0</v>
      </c>
      <c r="Z4" s="28">
        <f>Base_Salaries/12</f>
        <v>0</v>
      </c>
      <c r="AA4" s="28">
        <f>Base_Salaries/12</f>
        <v>0</v>
      </c>
      <c r="AB4" s="28">
        <f>Base_Salaries/12</f>
        <v>0</v>
      </c>
      <c r="AC4" s="28">
        <f>Base_Salaries/12</f>
        <v>0</v>
      </c>
      <c r="AD4" s="28">
        <f>Base_Salaries/12</f>
        <v>0</v>
      </c>
      <c r="AE4" s="28">
        <f>Base_Salaries/12</f>
        <v>0</v>
      </c>
      <c r="AF4" s="28">
        <f>Base_Salaries/12</f>
        <v>0</v>
      </c>
      <c r="AG4" s="28">
        <f>Base_Salaries/12</f>
        <v>0</v>
      </c>
      <c r="AH4" s="28">
        <f>Base_Salaries/12</f>
        <v>0</v>
      </c>
      <c r="AI4" s="28">
        <f>Base_Salaries/12</f>
        <v>0</v>
      </c>
      <c r="AJ4" s="28">
        <f>Base_Salaries/12</f>
        <v>0</v>
      </c>
      <c r="AK4" s="28">
        <f>Base_Salaries/12</f>
        <v>0</v>
      </c>
      <c r="AL4" s="28">
        <f>Base_Salaries/12</f>
        <v>0</v>
      </c>
      <c r="AM4" s="28">
        <f>Base_Salaries/12</f>
        <v>0</v>
      </c>
      <c r="AN4" s="28">
        <f>Base_Salaries/12</f>
        <v>0</v>
      </c>
      <c r="AO4" s="28">
        <f>Base_Salaries/12</f>
        <v>0</v>
      </c>
      <c r="AP4" s="28">
        <f>Base_Salaries/12</f>
        <v>0</v>
      </c>
      <c r="AQ4" s="28">
        <f>Base_Salaries/12</f>
        <v>0</v>
      </c>
      <c r="AR4" s="28">
        <f>Base_Salaries/12</f>
        <v>0</v>
      </c>
      <c r="AS4" s="28">
        <f>Base_Salaries/12</f>
        <v>0</v>
      </c>
      <c r="AT4" s="28">
        <f>Base_Salaries/12</f>
        <v>0</v>
      </c>
      <c r="AU4" s="28">
        <f>Base_Salaries/12</f>
        <v>0</v>
      </c>
      <c r="AV4" s="28">
        <f>Base_Salaries/12</f>
        <v>0</v>
      </c>
      <c r="AW4" s="28">
        <f>Base_Salaries/12</f>
        <v>0</v>
      </c>
      <c r="AX4" s="28">
        <f>Base_Salaries/12</f>
        <v>0</v>
      </c>
      <c r="AY4" s="28">
        <f>Base_Salaries/12</f>
        <v>0</v>
      </c>
      <c r="AZ4" s="28">
        <f>Base_Salaries/12</f>
        <v>0</v>
      </c>
      <c r="BA4" s="28">
        <f>Base_Salaries/12</f>
        <v>0</v>
      </c>
      <c r="BB4" s="28">
        <f>Base_Salaries/12</f>
        <v>0</v>
      </c>
      <c r="BC4" s="28">
        <f>Base_Salaries/12</f>
        <v>0</v>
      </c>
      <c r="BD4" s="28">
        <f>Base_Salaries/12</f>
        <v>0</v>
      </c>
      <c r="BE4" s="28">
        <f>Base_Salaries/12</f>
        <v>0</v>
      </c>
      <c r="BF4" s="28">
        <f>Base_Salaries/12</f>
        <v>0</v>
      </c>
      <c r="BG4" s="28">
        <f>Base_Salaries/12</f>
        <v>0</v>
      </c>
      <c r="BH4" s="28">
        <f>Base_Salaries/12</f>
        <v>0</v>
      </c>
      <c r="BI4" s="28">
        <f>Base_Salaries/12</f>
        <v>0</v>
      </c>
    </row>
    <row r="5" spans="1:61">
      <c r="A5" s="4" t="s">
        <v>199</v>
      </c>
      <c r="B5" s="28">
        <f>B4*0.20</f>
        <v>0</v>
      </c>
      <c r="C5" s="28">
        <f>C4*0.20</f>
        <v>0</v>
      </c>
      <c r="D5" s="28">
        <f>D4*0.20</f>
        <v>0</v>
      </c>
      <c r="E5" s="28">
        <f>E4*0.20</f>
        <v>0</v>
      </c>
      <c r="F5" s="28">
        <f>F4*0.20</f>
        <v>0</v>
      </c>
      <c r="G5" s="28">
        <f>G4*0.20</f>
        <v>0</v>
      </c>
      <c r="H5" s="28">
        <f>H4*0.20</f>
        <v>0</v>
      </c>
      <c r="I5" s="28">
        <f>I4*0.20</f>
        <v>0</v>
      </c>
      <c r="J5" s="28">
        <f>J4*0.20</f>
        <v>0</v>
      </c>
      <c r="K5" s="28">
        <f>K4*0.20</f>
        <v>0</v>
      </c>
      <c r="L5" s="28">
        <f>L4*0.20</f>
        <v>0</v>
      </c>
      <c r="M5" s="28">
        <f>M4*0.20</f>
        <v>0</v>
      </c>
      <c r="N5" s="28">
        <f>N4*0.20</f>
        <v>0</v>
      </c>
      <c r="O5" s="28">
        <f>O4*0.20</f>
        <v>0</v>
      </c>
      <c r="P5" s="28">
        <f>P4*0.20</f>
        <v>0</v>
      </c>
      <c r="Q5" s="28">
        <f>Q4*0.20</f>
        <v>0</v>
      </c>
      <c r="R5" s="28">
        <f>R4*0.20</f>
        <v>0</v>
      </c>
      <c r="S5" s="28">
        <f>S4*0.20</f>
        <v>0</v>
      </c>
      <c r="T5" s="28">
        <f>T4*0.20</f>
        <v>0</v>
      </c>
      <c r="U5" s="28">
        <f>U4*0.20</f>
        <v>0</v>
      </c>
      <c r="V5" s="28">
        <f>V4*0.20</f>
        <v>0</v>
      </c>
      <c r="W5" s="28">
        <f>W4*0.20</f>
        <v>0</v>
      </c>
      <c r="X5" s="28">
        <f>X4*0.20</f>
        <v>0</v>
      </c>
      <c r="Y5" s="28">
        <f>Y4*0.20</f>
        <v>0</v>
      </c>
      <c r="Z5" s="28">
        <f>Z4*0.20</f>
        <v>0</v>
      </c>
      <c r="AA5" s="28">
        <f>AA4*0.20</f>
        <v>0</v>
      </c>
      <c r="AB5" s="28">
        <f>AB4*0.20</f>
        <v>0</v>
      </c>
      <c r="AC5" s="28">
        <f>AC4*0.20</f>
        <v>0</v>
      </c>
      <c r="AD5" s="28">
        <f>AD4*0.20</f>
        <v>0</v>
      </c>
      <c r="AE5" s="28">
        <f>AE4*0.20</f>
        <v>0</v>
      </c>
      <c r="AF5" s="28">
        <f>AF4*0.20</f>
        <v>0</v>
      </c>
      <c r="AG5" s="28">
        <f>AG4*0.20</f>
        <v>0</v>
      </c>
      <c r="AH5" s="28">
        <f>AH4*0.20</f>
        <v>0</v>
      </c>
      <c r="AI5" s="28">
        <f>AI4*0.20</f>
        <v>0</v>
      </c>
      <c r="AJ5" s="28">
        <f>AJ4*0.20</f>
        <v>0</v>
      </c>
      <c r="AK5" s="28">
        <f>AK4*0.20</f>
        <v>0</v>
      </c>
      <c r="AL5" s="28">
        <f>AL4*0.20</f>
        <v>0</v>
      </c>
      <c r="AM5" s="28">
        <f>AM4*0.20</f>
        <v>0</v>
      </c>
      <c r="AN5" s="28">
        <f>AN4*0.20</f>
        <v>0</v>
      </c>
      <c r="AO5" s="28">
        <f>AO4*0.20</f>
        <v>0</v>
      </c>
      <c r="AP5" s="28">
        <f>AP4*0.20</f>
        <v>0</v>
      </c>
      <c r="AQ5" s="28">
        <f>AQ4*0.20</f>
        <v>0</v>
      </c>
      <c r="AR5" s="28">
        <f>AR4*0.20</f>
        <v>0</v>
      </c>
      <c r="AS5" s="28">
        <f>AS4*0.20</f>
        <v>0</v>
      </c>
      <c r="AT5" s="28">
        <f>AT4*0.20</f>
        <v>0</v>
      </c>
      <c r="AU5" s="28">
        <f>AU4*0.20</f>
        <v>0</v>
      </c>
      <c r="AV5" s="28">
        <f>AV4*0.20</f>
        <v>0</v>
      </c>
      <c r="AW5" s="28">
        <f>AW4*0.20</f>
        <v>0</v>
      </c>
      <c r="AX5" s="28">
        <f>AX4*0.20</f>
        <v>0</v>
      </c>
      <c r="AY5" s="28">
        <f>AY4*0.20</f>
        <v>0</v>
      </c>
      <c r="AZ5" s="28">
        <f>AZ4*0.20</f>
        <v>0</v>
      </c>
      <c r="BA5" s="28">
        <f>BA4*0.20</f>
        <v>0</v>
      </c>
      <c r="BB5" s="28">
        <f>BB4*0.20</f>
        <v>0</v>
      </c>
      <c r="BC5" s="28">
        <f>BC4*0.20</f>
        <v>0</v>
      </c>
      <c r="BD5" s="28">
        <f>BD4*0.20</f>
        <v>0</v>
      </c>
      <c r="BE5" s="28">
        <f>BE4*0.20</f>
        <v>0</v>
      </c>
      <c r="BF5" s="28">
        <f>BF4*0.20</f>
        <v>0</v>
      </c>
      <c r="BG5" s="28">
        <f>BG4*0.20</f>
        <v>0</v>
      </c>
      <c r="BH5" s="28">
        <f>BH4*0.20</f>
        <v>0</v>
      </c>
      <c r="BI5" s="28">
        <f>BI4*0.20</f>
        <v>0</v>
      </c>
    </row>
    <row r="6" spans="1:61">
      <c r="A6" s="31" t="s">
        <v>200</v>
      </c>
      <c r="B6" s="28">
        <f>B4+B5</f>
        <v>0</v>
      </c>
      <c r="C6" s="28">
        <f>C4+C5</f>
        <v>0</v>
      </c>
      <c r="D6" s="28">
        <f>D4+D5</f>
        <v>0</v>
      </c>
      <c r="E6" s="28">
        <f>E4+E5</f>
        <v>0</v>
      </c>
      <c r="F6" s="28">
        <f>F4+F5</f>
        <v>0</v>
      </c>
      <c r="G6" s="28">
        <f>G4+G5</f>
        <v>0</v>
      </c>
      <c r="H6" s="28">
        <f>H4+H5</f>
        <v>0</v>
      </c>
      <c r="I6" s="28">
        <f>I4+I5</f>
        <v>0</v>
      </c>
      <c r="J6" s="28">
        <f>J4+J5</f>
        <v>0</v>
      </c>
      <c r="K6" s="28">
        <f>K4+K5</f>
        <v>0</v>
      </c>
      <c r="L6" s="28">
        <f>L4+L5</f>
        <v>0</v>
      </c>
      <c r="M6" s="28">
        <f>M4+M5</f>
        <v>0</v>
      </c>
      <c r="N6" s="28">
        <f>N4+N5</f>
        <v>0</v>
      </c>
      <c r="O6" s="28">
        <f>O4+O5</f>
        <v>0</v>
      </c>
      <c r="P6" s="28">
        <f>P4+P5</f>
        <v>0</v>
      </c>
      <c r="Q6" s="28">
        <f>Q4+Q5</f>
        <v>0</v>
      </c>
      <c r="R6" s="28">
        <f>R4+R5</f>
        <v>0</v>
      </c>
      <c r="S6" s="28">
        <f>S4+S5</f>
        <v>0</v>
      </c>
      <c r="T6" s="28">
        <f>T4+T5</f>
        <v>0</v>
      </c>
      <c r="U6" s="28">
        <f>U4+U5</f>
        <v>0</v>
      </c>
      <c r="V6" s="28">
        <f>V4+V5</f>
        <v>0</v>
      </c>
      <c r="W6" s="28">
        <f>W4+W5</f>
        <v>0</v>
      </c>
      <c r="X6" s="28">
        <f>X4+X5</f>
        <v>0</v>
      </c>
      <c r="Y6" s="28">
        <f>Y4+Y5</f>
        <v>0</v>
      </c>
      <c r="Z6" s="28">
        <f>Z4+Z5</f>
        <v>0</v>
      </c>
      <c r="AA6" s="28">
        <f>AA4+AA5</f>
        <v>0</v>
      </c>
      <c r="AB6" s="28">
        <f>AB4+AB5</f>
        <v>0</v>
      </c>
      <c r="AC6" s="28">
        <f>AC4+AC5</f>
        <v>0</v>
      </c>
      <c r="AD6" s="28">
        <f>AD4+AD5</f>
        <v>0</v>
      </c>
      <c r="AE6" s="28">
        <f>AE4+AE5</f>
        <v>0</v>
      </c>
      <c r="AF6" s="28">
        <f>AF4+AF5</f>
        <v>0</v>
      </c>
      <c r="AG6" s="28">
        <f>AG4+AG5</f>
        <v>0</v>
      </c>
      <c r="AH6" s="28">
        <f>AH4+AH5</f>
        <v>0</v>
      </c>
      <c r="AI6" s="28">
        <f>AI4+AI5</f>
        <v>0</v>
      </c>
      <c r="AJ6" s="28">
        <f>AJ4+AJ5</f>
        <v>0</v>
      </c>
      <c r="AK6" s="28">
        <f>AK4+AK5</f>
        <v>0</v>
      </c>
      <c r="AL6" s="28">
        <f>AL4+AL5</f>
        <v>0</v>
      </c>
      <c r="AM6" s="28">
        <f>AM4+AM5</f>
        <v>0</v>
      </c>
      <c r="AN6" s="28">
        <f>AN4+AN5</f>
        <v>0</v>
      </c>
      <c r="AO6" s="28">
        <f>AO4+AO5</f>
        <v>0</v>
      </c>
      <c r="AP6" s="28">
        <f>AP4+AP5</f>
        <v>0</v>
      </c>
      <c r="AQ6" s="28">
        <f>AQ4+AQ5</f>
        <v>0</v>
      </c>
      <c r="AR6" s="28">
        <f>AR4+AR5</f>
        <v>0</v>
      </c>
      <c r="AS6" s="28">
        <f>AS4+AS5</f>
        <v>0</v>
      </c>
      <c r="AT6" s="28">
        <f>AT4+AT5</f>
        <v>0</v>
      </c>
      <c r="AU6" s="28">
        <f>AU4+AU5</f>
        <v>0</v>
      </c>
      <c r="AV6" s="28">
        <f>AV4+AV5</f>
        <v>0</v>
      </c>
      <c r="AW6" s="28">
        <f>AW4+AW5</f>
        <v>0</v>
      </c>
      <c r="AX6" s="28">
        <f>AX4+AX5</f>
        <v>0</v>
      </c>
      <c r="AY6" s="28">
        <f>AY4+AY5</f>
        <v>0</v>
      </c>
      <c r="AZ6" s="28">
        <f>AZ4+AZ5</f>
        <v>0</v>
      </c>
      <c r="BA6" s="28">
        <f>BA4+BA5</f>
        <v>0</v>
      </c>
      <c r="BB6" s="28">
        <f>BB4+BB5</f>
        <v>0</v>
      </c>
      <c r="BC6" s="28">
        <f>BC4+BC5</f>
        <v>0</v>
      </c>
      <c r="BD6" s="28">
        <f>BD4+BD5</f>
        <v>0</v>
      </c>
      <c r="BE6" s="28">
        <f>BE4+BE5</f>
        <v>0</v>
      </c>
      <c r="BF6" s="28">
        <f>BF4+BF5</f>
        <v>0</v>
      </c>
      <c r="BG6" s="28">
        <f>BG4+BG5</f>
        <v>0</v>
      </c>
      <c r="BH6" s="28">
        <f>BH4+BH5</f>
        <v>0</v>
      </c>
      <c r="BI6" s="28">
        <f>BI4+BI5</f>
        <v>0</v>
      </c>
    </row>
    <row r="8" spans="1:61">
      <c r="A8" s="3" t="s">
        <v>201</v>
      </c>
    </row>
    <row r="9" spans="1:61">
      <c r="A9" s="4" t="s">
        <v>202</v>
      </c>
      <c r="B9" s="28">
        <f>'Revenue Build'!B20*Marketing_Pct_Revenue</f>
        <v>0</v>
      </c>
      <c r="C9" s="28">
        <f>'Revenue Build'!C20*Marketing_Pct_Revenue</f>
        <v>0</v>
      </c>
      <c r="D9" s="28">
        <f>'Revenue Build'!D20*Marketing_Pct_Revenue</f>
        <v>0</v>
      </c>
      <c r="E9" s="28">
        <f>'Revenue Build'!E20*Marketing_Pct_Revenue</f>
        <v>0</v>
      </c>
      <c r="F9" s="28">
        <f>'Revenue Build'!F20*Marketing_Pct_Revenue</f>
        <v>0</v>
      </c>
      <c r="G9" s="28">
        <f>'Revenue Build'!G20*Marketing_Pct_Revenue</f>
        <v>0</v>
      </c>
      <c r="H9" s="28">
        <f>'Revenue Build'!H20*Marketing_Pct_Revenue</f>
        <v>0</v>
      </c>
      <c r="I9" s="28">
        <f>'Revenue Build'!I20*Marketing_Pct_Revenue</f>
        <v>0</v>
      </c>
      <c r="J9" s="28">
        <f>'Revenue Build'!J20*Marketing_Pct_Revenue</f>
        <v>0</v>
      </c>
      <c r="K9" s="28">
        <f>'Revenue Build'!K20*Marketing_Pct_Revenue</f>
        <v>0</v>
      </c>
      <c r="L9" s="28">
        <f>'Revenue Build'!L20*Marketing_Pct_Revenue</f>
        <v>0</v>
      </c>
      <c r="M9" s="28">
        <f>'Revenue Build'!M20*Marketing_Pct_Revenue</f>
        <v>0</v>
      </c>
      <c r="N9" s="28">
        <f>'Revenue Build'!N20*Marketing_Pct_Revenue</f>
        <v>0</v>
      </c>
      <c r="O9" s="28">
        <f>'Revenue Build'!O20*Marketing_Pct_Revenue</f>
        <v>0</v>
      </c>
      <c r="P9" s="28">
        <f>'Revenue Build'!P20*Marketing_Pct_Revenue</f>
        <v>0</v>
      </c>
      <c r="Q9" s="28">
        <f>'Revenue Build'!Q20*Marketing_Pct_Revenue</f>
        <v>0</v>
      </c>
      <c r="R9" s="28">
        <f>'Revenue Build'!R20*Marketing_Pct_Revenue</f>
        <v>0</v>
      </c>
      <c r="S9" s="28">
        <f>'Revenue Build'!S20*Marketing_Pct_Revenue</f>
        <v>0</v>
      </c>
      <c r="T9" s="28">
        <f>'Revenue Build'!T20*Marketing_Pct_Revenue</f>
        <v>0</v>
      </c>
      <c r="U9" s="28">
        <f>'Revenue Build'!U20*Marketing_Pct_Revenue</f>
        <v>0</v>
      </c>
      <c r="V9" s="28">
        <f>'Revenue Build'!V20*Marketing_Pct_Revenue</f>
        <v>0</v>
      </c>
      <c r="W9" s="28">
        <f>'Revenue Build'!W20*Marketing_Pct_Revenue</f>
        <v>0</v>
      </c>
      <c r="X9" s="28">
        <f>'Revenue Build'!X20*Marketing_Pct_Revenue</f>
        <v>0</v>
      </c>
      <c r="Y9" s="28">
        <f>'Revenue Build'!Y20*Marketing_Pct_Revenue</f>
        <v>0</v>
      </c>
      <c r="Z9" s="28">
        <f>'Revenue Build'!Z20*Marketing_Pct_Revenue</f>
        <v>0</v>
      </c>
      <c r="AA9" s="28">
        <f>'Revenue Build'!AA20*Marketing_Pct_Revenue</f>
        <v>0</v>
      </c>
      <c r="AB9" s="28">
        <f>'Revenue Build'!AB20*Marketing_Pct_Revenue</f>
        <v>0</v>
      </c>
      <c r="AC9" s="28">
        <f>'Revenue Build'!AC20*Marketing_Pct_Revenue</f>
        <v>0</v>
      </c>
      <c r="AD9" s="28">
        <f>'Revenue Build'!AD20*Marketing_Pct_Revenue</f>
        <v>0</v>
      </c>
      <c r="AE9" s="28">
        <f>'Revenue Build'!AE20*Marketing_Pct_Revenue</f>
        <v>0</v>
      </c>
      <c r="AF9" s="28">
        <f>'Revenue Build'!AF20*Marketing_Pct_Revenue</f>
        <v>0</v>
      </c>
      <c r="AG9" s="28">
        <f>'Revenue Build'!AG20*Marketing_Pct_Revenue</f>
        <v>0</v>
      </c>
      <c r="AH9" s="28">
        <f>'Revenue Build'!AH20*Marketing_Pct_Revenue</f>
        <v>0</v>
      </c>
      <c r="AI9" s="28">
        <f>'Revenue Build'!AI20*Marketing_Pct_Revenue</f>
        <v>0</v>
      </c>
      <c r="AJ9" s="28">
        <f>'Revenue Build'!AJ20*Marketing_Pct_Revenue</f>
        <v>0</v>
      </c>
      <c r="AK9" s="28">
        <f>'Revenue Build'!AK20*Marketing_Pct_Revenue</f>
        <v>0</v>
      </c>
      <c r="AL9" s="28">
        <f>'Revenue Build'!AL20*Marketing_Pct_Revenue</f>
        <v>0</v>
      </c>
      <c r="AM9" s="28">
        <f>'Revenue Build'!AM20*Marketing_Pct_Revenue</f>
        <v>0</v>
      </c>
      <c r="AN9" s="28">
        <f>'Revenue Build'!AN20*Marketing_Pct_Revenue</f>
        <v>0</v>
      </c>
      <c r="AO9" s="28">
        <f>'Revenue Build'!AO20*Marketing_Pct_Revenue</f>
        <v>0</v>
      </c>
      <c r="AP9" s="28">
        <f>'Revenue Build'!AP20*Marketing_Pct_Revenue</f>
        <v>0</v>
      </c>
      <c r="AQ9" s="28">
        <f>'Revenue Build'!AQ20*Marketing_Pct_Revenue</f>
        <v>0</v>
      </c>
      <c r="AR9" s="28">
        <f>'Revenue Build'!AR20*Marketing_Pct_Revenue</f>
        <v>0</v>
      </c>
      <c r="AS9" s="28">
        <f>'Revenue Build'!AS20*Marketing_Pct_Revenue</f>
        <v>0</v>
      </c>
      <c r="AT9" s="28">
        <f>'Revenue Build'!AT20*Marketing_Pct_Revenue</f>
        <v>0</v>
      </c>
      <c r="AU9" s="28">
        <f>'Revenue Build'!AU20*Marketing_Pct_Revenue</f>
        <v>0</v>
      </c>
      <c r="AV9" s="28">
        <f>'Revenue Build'!AV20*Marketing_Pct_Revenue</f>
        <v>0</v>
      </c>
      <c r="AW9" s="28">
        <f>'Revenue Build'!AW20*Marketing_Pct_Revenue</f>
        <v>0</v>
      </c>
      <c r="AX9" s="28">
        <f>'Revenue Build'!AX20*Marketing_Pct_Revenue</f>
        <v>0</v>
      </c>
      <c r="AY9" s="28">
        <f>'Revenue Build'!AY20*Marketing_Pct_Revenue</f>
        <v>0</v>
      </c>
      <c r="AZ9" s="28">
        <f>'Revenue Build'!AZ20*Marketing_Pct_Revenue</f>
        <v>0</v>
      </c>
      <c r="BA9" s="28">
        <f>'Revenue Build'!BA20*Marketing_Pct_Revenue</f>
        <v>0</v>
      </c>
      <c r="BB9" s="28">
        <f>'Revenue Build'!BB20*Marketing_Pct_Revenue</f>
        <v>0</v>
      </c>
      <c r="BC9" s="28">
        <f>'Revenue Build'!BC20*Marketing_Pct_Revenue</f>
        <v>0</v>
      </c>
      <c r="BD9" s="28">
        <f>'Revenue Build'!BD20*Marketing_Pct_Revenue</f>
        <v>0</v>
      </c>
      <c r="BE9" s="28">
        <f>'Revenue Build'!BE20*Marketing_Pct_Revenue</f>
        <v>0</v>
      </c>
      <c r="BF9" s="28">
        <f>'Revenue Build'!BF20*Marketing_Pct_Revenue</f>
        <v>0</v>
      </c>
      <c r="BG9" s="28">
        <f>'Revenue Build'!BG20*Marketing_Pct_Revenue</f>
        <v>0</v>
      </c>
      <c r="BH9" s="28">
        <f>'Revenue Build'!BH20*Marketing_Pct_Revenue</f>
        <v>0</v>
      </c>
      <c r="BI9" s="28">
        <f>'Revenue Build'!BI20*Marketing_Pct_Revenue</f>
        <v>0</v>
      </c>
    </row>
    <row r="10" spans="1:61">
      <c r="A10" s="31" t="s">
        <v>203</v>
      </c>
      <c r="B10" s="28">
        <f>B9</f>
        <v>0</v>
      </c>
      <c r="C10" s="28">
        <f>C9</f>
        <v>0</v>
      </c>
      <c r="D10" s="28">
        <f>D9</f>
        <v>0</v>
      </c>
      <c r="E10" s="28">
        <f>E9</f>
        <v>0</v>
      </c>
      <c r="F10" s="28">
        <f>F9</f>
        <v>0</v>
      </c>
      <c r="G10" s="28">
        <f>G9</f>
        <v>0</v>
      </c>
      <c r="H10" s="28">
        <f>H9</f>
        <v>0</v>
      </c>
      <c r="I10" s="28">
        <f>I9</f>
        <v>0</v>
      </c>
      <c r="J10" s="28">
        <f>J9</f>
        <v>0</v>
      </c>
      <c r="K10" s="28">
        <f>K9</f>
        <v>0</v>
      </c>
      <c r="L10" s="28">
        <f>L9</f>
        <v>0</v>
      </c>
      <c r="M10" s="28">
        <f>M9</f>
        <v>0</v>
      </c>
      <c r="N10" s="28">
        <f>N9</f>
        <v>0</v>
      </c>
      <c r="O10" s="28">
        <f>O9</f>
        <v>0</v>
      </c>
      <c r="P10" s="28">
        <f>P9</f>
        <v>0</v>
      </c>
      <c r="Q10" s="28">
        <f>Q9</f>
        <v>0</v>
      </c>
      <c r="R10" s="28">
        <f>R9</f>
        <v>0</v>
      </c>
      <c r="S10" s="28">
        <f>S9</f>
        <v>0</v>
      </c>
      <c r="T10" s="28">
        <f>T9</f>
        <v>0</v>
      </c>
      <c r="U10" s="28">
        <f>U9</f>
        <v>0</v>
      </c>
      <c r="V10" s="28">
        <f>V9</f>
        <v>0</v>
      </c>
      <c r="W10" s="28">
        <f>W9</f>
        <v>0</v>
      </c>
      <c r="X10" s="28">
        <f>X9</f>
        <v>0</v>
      </c>
      <c r="Y10" s="28">
        <f>Y9</f>
        <v>0</v>
      </c>
      <c r="Z10" s="28">
        <f>Z9</f>
        <v>0</v>
      </c>
      <c r="AA10" s="28">
        <f>AA9</f>
        <v>0</v>
      </c>
      <c r="AB10" s="28">
        <f>AB9</f>
        <v>0</v>
      </c>
      <c r="AC10" s="28">
        <f>AC9</f>
        <v>0</v>
      </c>
      <c r="AD10" s="28">
        <f>AD9</f>
        <v>0</v>
      </c>
      <c r="AE10" s="28">
        <f>AE9</f>
        <v>0</v>
      </c>
      <c r="AF10" s="28">
        <f>AF9</f>
        <v>0</v>
      </c>
      <c r="AG10" s="28">
        <f>AG9</f>
        <v>0</v>
      </c>
      <c r="AH10" s="28">
        <f>AH9</f>
        <v>0</v>
      </c>
      <c r="AI10" s="28">
        <f>AI9</f>
        <v>0</v>
      </c>
      <c r="AJ10" s="28">
        <f>AJ9</f>
        <v>0</v>
      </c>
      <c r="AK10" s="28">
        <f>AK9</f>
        <v>0</v>
      </c>
      <c r="AL10" s="28">
        <f>AL9</f>
        <v>0</v>
      </c>
      <c r="AM10" s="28">
        <f>AM9</f>
        <v>0</v>
      </c>
      <c r="AN10" s="28">
        <f>AN9</f>
        <v>0</v>
      </c>
      <c r="AO10" s="28">
        <f>AO9</f>
        <v>0</v>
      </c>
      <c r="AP10" s="28">
        <f>AP9</f>
        <v>0</v>
      </c>
      <c r="AQ10" s="28">
        <f>AQ9</f>
        <v>0</v>
      </c>
      <c r="AR10" s="28">
        <f>AR9</f>
        <v>0</v>
      </c>
      <c r="AS10" s="28">
        <f>AS9</f>
        <v>0</v>
      </c>
      <c r="AT10" s="28">
        <f>AT9</f>
        <v>0</v>
      </c>
      <c r="AU10" s="28">
        <f>AU9</f>
        <v>0</v>
      </c>
      <c r="AV10" s="28">
        <f>AV9</f>
        <v>0</v>
      </c>
      <c r="AW10" s="28">
        <f>AW9</f>
        <v>0</v>
      </c>
      <c r="AX10" s="28">
        <f>AX9</f>
        <v>0</v>
      </c>
      <c r="AY10" s="28">
        <f>AY9</f>
        <v>0</v>
      </c>
      <c r="AZ10" s="28">
        <f>AZ9</f>
        <v>0</v>
      </c>
      <c r="BA10" s="28">
        <f>BA9</f>
        <v>0</v>
      </c>
      <c r="BB10" s="28">
        <f>BB9</f>
        <v>0</v>
      </c>
      <c r="BC10" s="28">
        <f>BC9</f>
        <v>0</v>
      </c>
      <c r="BD10" s="28">
        <f>BD9</f>
        <v>0</v>
      </c>
      <c r="BE10" s="28">
        <f>BE9</f>
        <v>0</v>
      </c>
      <c r="BF10" s="28">
        <f>BF9</f>
        <v>0</v>
      </c>
      <c r="BG10" s="28">
        <f>BG9</f>
        <v>0</v>
      </c>
      <c r="BH10" s="28">
        <f>BH9</f>
        <v>0</v>
      </c>
      <c r="BI10" s="28">
        <f>BI9</f>
        <v>0</v>
      </c>
    </row>
    <row r="12" spans="1:61">
      <c r="A12" s="3" t="s">
        <v>204</v>
      </c>
    </row>
    <row r="13" spans="1:61">
      <c r="A13" s="4" t="s">
        <v>205</v>
      </c>
      <c r="B13" s="28">
        <f>Rent_per_Month</f>
        <v>0</v>
      </c>
      <c r="C13" s="28">
        <f>Rent_per_Month</f>
        <v>0</v>
      </c>
      <c r="D13" s="28">
        <f>Rent_per_Month</f>
        <v>0</v>
      </c>
      <c r="E13" s="28">
        <f>Rent_per_Month</f>
        <v>0</v>
      </c>
      <c r="F13" s="28">
        <f>Rent_per_Month</f>
        <v>0</v>
      </c>
      <c r="G13" s="28">
        <f>Rent_per_Month</f>
        <v>0</v>
      </c>
      <c r="H13" s="28">
        <f>Rent_per_Month</f>
        <v>0</v>
      </c>
      <c r="I13" s="28">
        <f>Rent_per_Month</f>
        <v>0</v>
      </c>
      <c r="J13" s="28">
        <f>Rent_per_Month</f>
        <v>0</v>
      </c>
      <c r="K13" s="28">
        <f>Rent_per_Month</f>
        <v>0</v>
      </c>
      <c r="L13" s="28">
        <f>Rent_per_Month</f>
        <v>0</v>
      </c>
      <c r="M13" s="28">
        <f>Rent_per_Month</f>
        <v>0</v>
      </c>
      <c r="N13" s="28">
        <f>Rent_per_Month</f>
        <v>0</v>
      </c>
      <c r="O13" s="28">
        <f>Rent_per_Month</f>
        <v>0</v>
      </c>
      <c r="P13" s="28">
        <f>Rent_per_Month</f>
        <v>0</v>
      </c>
      <c r="Q13" s="28">
        <f>Rent_per_Month</f>
        <v>0</v>
      </c>
      <c r="R13" s="28">
        <f>Rent_per_Month</f>
        <v>0</v>
      </c>
      <c r="S13" s="28">
        <f>Rent_per_Month</f>
        <v>0</v>
      </c>
      <c r="T13" s="28">
        <f>Rent_per_Month</f>
        <v>0</v>
      </c>
      <c r="U13" s="28">
        <f>Rent_per_Month</f>
        <v>0</v>
      </c>
      <c r="V13" s="28">
        <f>Rent_per_Month</f>
        <v>0</v>
      </c>
      <c r="W13" s="28">
        <f>Rent_per_Month</f>
        <v>0</v>
      </c>
      <c r="X13" s="28">
        <f>Rent_per_Month</f>
        <v>0</v>
      </c>
      <c r="Y13" s="28">
        <f>Rent_per_Month</f>
        <v>0</v>
      </c>
      <c r="Z13" s="28">
        <f>Rent_per_Month</f>
        <v>0</v>
      </c>
      <c r="AA13" s="28">
        <f>Rent_per_Month</f>
        <v>0</v>
      </c>
      <c r="AB13" s="28">
        <f>Rent_per_Month</f>
        <v>0</v>
      </c>
      <c r="AC13" s="28">
        <f>Rent_per_Month</f>
        <v>0</v>
      </c>
      <c r="AD13" s="28">
        <f>Rent_per_Month</f>
        <v>0</v>
      </c>
      <c r="AE13" s="28">
        <f>Rent_per_Month</f>
        <v>0</v>
      </c>
      <c r="AF13" s="28">
        <f>Rent_per_Month</f>
        <v>0</v>
      </c>
      <c r="AG13" s="28">
        <f>Rent_per_Month</f>
        <v>0</v>
      </c>
      <c r="AH13" s="28">
        <f>Rent_per_Month</f>
        <v>0</v>
      </c>
      <c r="AI13" s="28">
        <f>Rent_per_Month</f>
        <v>0</v>
      </c>
      <c r="AJ13" s="28">
        <f>Rent_per_Month</f>
        <v>0</v>
      </c>
      <c r="AK13" s="28">
        <f>Rent_per_Month</f>
        <v>0</v>
      </c>
      <c r="AL13" s="28">
        <f>Rent_per_Month</f>
        <v>0</v>
      </c>
      <c r="AM13" s="28">
        <f>Rent_per_Month</f>
        <v>0</v>
      </c>
      <c r="AN13" s="28">
        <f>Rent_per_Month</f>
        <v>0</v>
      </c>
      <c r="AO13" s="28">
        <f>Rent_per_Month</f>
        <v>0</v>
      </c>
      <c r="AP13" s="28">
        <f>Rent_per_Month</f>
        <v>0</v>
      </c>
      <c r="AQ13" s="28">
        <f>Rent_per_Month</f>
        <v>0</v>
      </c>
      <c r="AR13" s="28">
        <f>Rent_per_Month</f>
        <v>0</v>
      </c>
      <c r="AS13" s="28">
        <f>Rent_per_Month</f>
        <v>0</v>
      </c>
      <c r="AT13" s="28">
        <f>Rent_per_Month</f>
        <v>0</v>
      </c>
      <c r="AU13" s="28">
        <f>Rent_per_Month</f>
        <v>0</v>
      </c>
      <c r="AV13" s="28">
        <f>Rent_per_Month</f>
        <v>0</v>
      </c>
      <c r="AW13" s="28">
        <f>Rent_per_Month</f>
        <v>0</v>
      </c>
      <c r="AX13" s="28">
        <f>Rent_per_Month</f>
        <v>0</v>
      </c>
      <c r="AY13" s="28">
        <f>Rent_per_Month</f>
        <v>0</v>
      </c>
      <c r="AZ13" s="28">
        <f>Rent_per_Month</f>
        <v>0</v>
      </c>
      <c r="BA13" s="28">
        <f>Rent_per_Month</f>
        <v>0</v>
      </c>
      <c r="BB13" s="28">
        <f>Rent_per_Month</f>
        <v>0</v>
      </c>
      <c r="BC13" s="28">
        <f>Rent_per_Month</f>
        <v>0</v>
      </c>
      <c r="BD13" s="28">
        <f>Rent_per_Month</f>
        <v>0</v>
      </c>
      <c r="BE13" s="28">
        <f>Rent_per_Month</f>
        <v>0</v>
      </c>
      <c r="BF13" s="28">
        <f>Rent_per_Month</f>
        <v>0</v>
      </c>
      <c r="BG13" s="28">
        <f>Rent_per_Month</f>
        <v>0</v>
      </c>
      <c r="BH13" s="28">
        <f>Rent_per_Month</f>
        <v>0</v>
      </c>
      <c r="BI13" s="28">
        <f>Rent_per_Month</f>
        <v>0</v>
      </c>
    </row>
    <row r="14" spans="1:61">
      <c r="A14" s="4" t="s">
        <v>206</v>
      </c>
      <c r="B14" s="28">
        <f>Insurance_Annual/12</f>
        <v>0</v>
      </c>
      <c r="C14" s="28">
        <f>Insurance_Annual/12</f>
        <v>0</v>
      </c>
      <c r="D14" s="28">
        <f>Insurance_Annual/12</f>
        <v>0</v>
      </c>
      <c r="E14" s="28">
        <f>Insurance_Annual/12</f>
        <v>0</v>
      </c>
      <c r="F14" s="28">
        <f>Insurance_Annual/12</f>
        <v>0</v>
      </c>
      <c r="G14" s="28">
        <f>Insurance_Annual/12</f>
        <v>0</v>
      </c>
      <c r="H14" s="28">
        <f>Insurance_Annual/12</f>
        <v>0</v>
      </c>
      <c r="I14" s="28">
        <f>Insurance_Annual/12</f>
        <v>0</v>
      </c>
      <c r="J14" s="28">
        <f>Insurance_Annual/12</f>
        <v>0</v>
      </c>
      <c r="K14" s="28">
        <f>Insurance_Annual/12</f>
        <v>0</v>
      </c>
      <c r="L14" s="28">
        <f>Insurance_Annual/12</f>
        <v>0</v>
      </c>
      <c r="M14" s="28">
        <f>Insurance_Annual/12</f>
        <v>0</v>
      </c>
      <c r="N14" s="28">
        <f>Insurance_Annual/12</f>
        <v>0</v>
      </c>
      <c r="O14" s="28">
        <f>Insurance_Annual/12</f>
        <v>0</v>
      </c>
      <c r="P14" s="28">
        <f>Insurance_Annual/12</f>
        <v>0</v>
      </c>
      <c r="Q14" s="28">
        <f>Insurance_Annual/12</f>
        <v>0</v>
      </c>
      <c r="R14" s="28">
        <f>Insurance_Annual/12</f>
        <v>0</v>
      </c>
      <c r="S14" s="28">
        <f>Insurance_Annual/12</f>
        <v>0</v>
      </c>
      <c r="T14" s="28">
        <f>Insurance_Annual/12</f>
        <v>0</v>
      </c>
      <c r="U14" s="28">
        <f>Insurance_Annual/12</f>
        <v>0</v>
      </c>
      <c r="V14" s="28">
        <f>Insurance_Annual/12</f>
        <v>0</v>
      </c>
      <c r="W14" s="28">
        <f>Insurance_Annual/12</f>
        <v>0</v>
      </c>
      <c r="X14" s="28">
        <f>Insurance_Annual/12</f>
        <v>0</v>
      </c>
      <c r="Y14" s="28">
        <f>Insurance_Annual/12</f>
        <v>0</v>
      </c>
      <c r="Z14" s="28">
        <f>Insurance_Annual/12</f>
        <v>0</v>
      </c>
      <c r="AA14" s="28">
        <f>Insurance_Annual/12</f>
        <v>0</v>
      </c>
      <c r="AB14" s="28">
        <f>Insurance_Annual/12</f>
        <v>0</v>
      </c>
      <c r="AC14" s="28">
        <f>Insurance_Annual/12</f>
        <v>0</v>
      </c>
      <c r="AD14" s="28">
        <f>Insurance_Annual/12</f>
        <v>0</v>
      </c>
      <c r="AE14" s="28">
        <f>Insurance_Annual/12</f>
        <v>0</v>
      </c>
      <c r="AF14" s="28">
        <f>Insurance_Annual/12</f>
        <v>0</v>
      </c>
      <c r="AG14" s="28">
        <f>Insurance_Annual/12</f>
        <v>0</v>
      </c>
      <c r="AH14" s="28">
        <f>Insurance_Annual/12</f>
        <v>0</v>
      </c>
      <c r="AI14" s="28">
        <f>Insurance_Annual/12</f>
        <v>0</v>
      </c>
      <c r="AJ14" s="28">
        <f>Insurance_Annual/12</f>
        <v>0</v>
      </c>
      <c r="AK14" s="28">
        <f>Insurance_Annual/12</f>
        <v>0</v>
      </c>
      <c r="AL14" s="28">
        <f>Insurance_Annual/12</f>
        <v>0</v>
      </c>
      <c r="AM14" s="28">
        <f>Insurance_Annual/12</f>
        <v>0</v>
      </c>
      <c r="AN14" s="28">
        <f>Insurance_Annual/12</f>
        <v>0</v>
      </c>
      <c r="AO14" s="28">
        <f>Insurance_Annual/12</f>
        <v>0</v>
      </c>
      <c r="AP14" s="28">
        <f>Insurance_Annual/12</f>
        <v>0</v>
      </c>
      <c r="AQ14" s="28">
        <f>Insurance_Annual/12</f>
        <v>0</v>
      </c>
      <c r="AR14" s="28">
        <f>Insurance_Annual/12</f>
        <v>0</v>
      </c>
      <c r="AS14" s="28">
        <f>Insurance_Annual/12</f>
        <v>0</v>
      </c>
      <c r="AT14" s="28">
        <f>Insurance_Annual/12</f>
        <v>0</v>
      </c>
      <c r="AU14" s="28">
        <f>Insurance_Annual/12</f>
        <v>0</v>
      </c>
      <c r="AV14" s="28">
        <f>Insurance_Annual/12</f>
        <v>0</v>
      </c>
      <c r="AW14" s="28">
        <f>Insurance_Annual/12</f>
        <v>0</v>
      </c>
      <c r="AX14" s="28">
        <f>Insurance_Annual/12</f>
        <v>0</v>
      </c>
      <c r="AY14" s="28">
        <f>Insurance_Annual/12</f>
        <v>0</v>
      </c>
      <c r="AZ14" s="28">
        <f>Insurance_Annual/12</f>
        <v>0</v>
      </c>
      <c r="BA14" s="28">
        <f>Insurance_Annual/12</f>
        <v>0</v>
      </c>
      <c r="BB14" s="28">
        <f>Insurance_Annual/12</f>
        <v>0</v>
      </c>
      <c r="BC14" s="28">
        <f>Insurance_Annual/12</f>
        <v>0</v>
      </c>
      <c r="BD14" s="28">
        <f>Insurance_Annual/12</f>
        <v>0</v>
      </c>
      <c r="BE14" s="28">
        <f>Insurance_Annual/12</f>
        <v>0</v>
      </c>
      <c r="BF14" s="28">
        <f>Insurance_Annual/12</f>
        <v>0</v>
      </c>
      <c r="BG14" s="28">
        <f>Insurance_Annual/12</f>
        <v>0</v>
      </c>
      <c r="BH14" s="28">
        <f>Insurance_Annual/12</f>
        <v>0</v>
      </c>
      <c r="BI14" s="28">
        <f>Insurance_Annual/12</f>
        <v>0</v>
      </c>
    </row>
    <row r="15" spans="1:61">
      <c r="A15" s="31" t="s">
        <v>207</v>
      </c>
      <c r="B15" s="28">
        <f>B13+B14</f>
        <v>0</v>
      </c>
      <c r="C15" s="28">
        <f>C13+C14</f>
        <v>0</v>
      </c>
      <c r="D15" s="28">
        <f>D13+D14</f>
        <v>0</v>
      </c>
      <c r="E15" s="28">
        <f>E13+E14</f>
        <v>0</v>
      </c>
      <c r="F15" s="28">
        <f>F13+F14</f>
        <v>0</v>
      </c>
      <c r="G15" s="28">
        <f>G13+G14</f>
        <v>0</v>
      </c>
      <c r="H15" s="28">
        <f>H13+H14</f>
        <v>0</v>
      </c>
      <c r="I15" s="28">
        <f>I13+I14</f>
        <v>0</v>
      </c>
      <c r="J15" s="28">
        <f>J13+J14</f>
        <v>0</v>
      </c>
      <c r="K15" s="28">
        <f>K13+K14</f>
        <v>0</v>
      </c>
      <c r="L15" s="28">
        <f>L13+L14</f>
        <v>0</v>
      </c>
      <c r="M15" s="28">
        <f>M13+M14</f>
        <v>0</v>
      </c>
      <c r="N15" s="28">
        <f>N13+N14</f>
        <v>0</v>
      </c>
      <c r="O15" s="28">
        <f>O13+O14</f>
        <v>0</v>
      </c>
      <c r="P15" s="28">
        <f>P13+P14</f>
        <v>0</v>
      </c>
      <c r="Q15" s="28">
        <f>Q13+Q14</f>
        <v>0</v>
      </c>
      <c r="R15" s="28">
        <f>R13+R14</f>
        <v>0</v>
      </c>
      <c r="S15" s="28">
        <f>S13+S14</f>
        <v>0</v>
      </c>
      <c r="T15" s="28">
        <f>T13+T14</f>
        <v>0</v>
      </c>
      <c r="U15" s="28">
        <f>U13+U14</f>
        <v>0</v>
      </c>
      <c r="V15" s="28">
        <f>V13+V14</f>
        <v>0</v>
      </c>
      <c r="W15" s="28">
        <f>W13+W14</f>
        <v>0</v>
      </c>
      <c r="X15" s="28">
        <f>X13+X14</f>
        <v>0</v>
      </c>
      <c r="Y15" s="28">
        <f>Y13+Y14</f>
        <v>0</v>
      </c>
      <c r="Z15" s="28">
        <f>Z13+Z14</f>
        <v>0</v>
      </c>
      <c r="AA15" s="28">
        <f>AA13+AA14</f>
        <v>0</v>
      </c>
      <c r="AB15" s="28">
        <f>AB13+AB14</f>
        <v>0</v>
      </c>
      <c r="AC15" s="28">
        <f>AC13+AC14</f>
        <v>0</v>
      </c>
      <c r="AD15" s="28">
        <f>AD13+AD14</f>
        <v>0</v>
      </c>
      <c r="AE15" s="28">
        <f>AE13+AE14</f>
        <v>0</v>
      </c>
      <c r="AF15" s="28">
        <f>AF13+AF14</f>
        <v>0</v>
      </c>
      <c r="AG15" s="28">
        <f>AG13+AG14</f>
        <v>0</v>
      </c>
      <c r="AH15" s="28">
        <f>AH13+AH14</f>
        <v>0</v>
      </c>
      <c r="AI15" s="28">
        <f>AI13+AI14</f>
        <v>0</v>
      </c>
      <c r="AJ15" s="28">
        <f>AJ13+AJ14</f>
        <v>0</v>
      </c>
      <c r="AK15" s="28">
        <f>AK13+AK14</f>
        <v>0</v>
      </c>
      <c r="AL15" s="28">
        <f>AL13+AL14</f>
        <v>0</v>
      </c>
      <c r="AM15" s="28">
        <f>AM13+AM14</f>
        <v>0</v>
      </c>
      <c r="AN15" s="28">
        <f>AN13+AN14</f>
        <v>0</v>
      </c>
      <c r="AO15" s="28">
        <f>AO13+AO14</f>
        <v>0</v>
      </c>
      <c r="AP15" s="28">
        <f>AP13+AP14</f>
        <v>0</v>
      </c>
      <c r="AQ15" s="28">
        <f>AQ13+AQ14</f>
        <v>0</v>
      </c>
      <c r="AR15" s="28">
        <f>AR13+AR14</f>
        <v>0</v>
      </c>
      <c r="AS15" s="28">
        <f>AS13+AS14</f>
        <v>0</v>
      </c>
      <c r="AT15" s="28">
        <f>AT13+AT14</f>
        <v>0</v>
      </c>
      <c r="AU15" s="28">
        <f>AU13+AU14</f>
        <v>0</v>
      </c>
      <c r="AV15" s="28">
        <f>AV13+AV14</f>
        <v>0</v>
      </c>
      <c r="AW15" s="28">
        <f>AW13+AW14</f>
        <v>0</v>
      </c>
      <c r="AX15" s="28">
        <f>AX13+AX14</f>
        <v>0</v>
      </c>
      <c r="AY15" s="28">
        <f>AY13+AY14</f>
        <v>0</v>
      </c>
      <c r="AZ15" s="28">
        <f>AZ13+AZ14</f>
        <v>0</v>
      </c>
      <c r="BA15" s="28">
        <f>BA13+BA14</f>
        <v>0</v>
      </c>
      <c r="BB15" s="28">
        <f>BB13+BB14</f>
        <v>0</v>
      </c>
      <c r="BC15" s="28">
        <f>BC13+BC14</f>
        <v>0</v>
      </c>
      <c r="BD15" s="28">
        <f>BD13+BD14</f>
        <v>0</v>
      </c>
      <c r="BE15" s="28">
        <f>BE13+BE14</f>
        <v>0</v>
      </c>
      <c r="BF15" s="28">
        <f>BF13+BF14</f>
        <v>0</v>
      </c>
      <c r="BG15" s="28">
        <f>BG13+BG14</f>
        <v>0</v>
      </c>
      <c r="BH15" s="28">
        <f>BH13+BH14</f>
        <v>0</v>
      </c>
      <c r="BI15" s="28">
        <f>BI13+BI14</f>
        <v>0</v>
      </c>
    </row>
    <row r="17" spans="1:61">
      <c r="A17" s="31" t="s">
        <v>208</v>
      </c>
      <c r="B17" s="28">
        <f>B6+B10+B15</f>
        <v>0</v>
      </c>
      <c r="C17" s="28">
        <f>C6+C10+C15</f>
        <v>0</v>
      </c>
      <c r="D17" s="28">
        <f>D6+D10+D15</f>
        <v>0</v>
      </c>
      <c r="E17" s="28">
        <f>E6+E10+E15</f>
        <v>0</v>
      </c>
      <c r="F17" s="28">
        <f>F6+F10+F15</f>
        <v>0</v>
      </c>
      <c r="G17" s="28">
        <f>G6+G10+G15</f>
        <v>0</v>
      </c>
      <c r="H17" s="28">
        <f>H6+H10+H15</f>
        <v>0</v>
      </c>
      <c r="I17" s="28">
        <f>I6+I10+I15</f>
        <v>0</v>
      </c>
      <c r="J17" s="28">
        <f>J6+J10+J15</f>
        <v>0</v>
      </c>
      <c r="K17" s="28">
        <f>K6+K10+K15</f>
        <v>0</v>
      </c>
      <c r="L17" s="28">
        <f>L6+L10+L15</f>
        <v>0</v>
      </c>
      <c r="M17" s="28">
        <f>M6+M10+M15</f>
        <v>0</v>
      </c>
      <c r="N17" s="28">
        <f>N6+N10+N15</f>
        <v>0</v>
      </c>
      <c r="O17" s="28">
        <f>O6+O10+O15</f>
        <v>0</v>
      </c>
      <c r="P17" s="28">
        <f>P6+P10+P15</f>
        <v>0</v>
      </c>
      <c r="Q17" s="28">
        <f>Q6+Q10+Q15</f>
        <v>0</v>
      </c>
      <c r="R17" s="28">
        <f>R6+R10+R15</f>
        <v>0</v>
      </c>
      <c r="S17" s="28">
        <f>S6+S10+S15</f>
        <v>0</v>
      </c>
      <c r="T17" s="28">
        <f>T6+T10+T15</f>
        <v>0</v>
      </c>
      <c r="U17" s="28">
        <f>U6+U10+U15</f>
        <v>0</v>
      </c>
      <c r="V17" s="28">
        <f>V6+V10+V15</f>
        <v>0</v>
      </c>
      <c r="W17" s="28">
        <f>W6+W10+W15</f>
        <v>0</v>
      </c>
      <c r="X17" s="28">
        <f>X6+X10+X15</f>
        <v>0</v>
      </c>
      <c r="Y17" s="28">
        <f>Y6+Y10+Y15</f>
        <v>0</v>
      </c>
      <c r="Z17" s="28">
        <f>Z6+Z10+Z15</f>
        <v>0</v>
      </c>
      <c r="AA17" s="28">
        <f>AA6+AA10+AA15</f>
        <v>0</v>
      </c>
      <c r="AB17" s="28">
        <f>AB6+AB10+AB15</f>
        <v>0</v>
      </c>
      <c r="AC17" s="28">
        <f>AC6+AC10+AC15</f>
        <v>0</v>
      </c>
      <c r="AD17" s="28">
        <f>AD6+AD10+AD15</f>
        <v>0</v>
      </c>
      <c r="AE17" s="28">
        <f>AE6+AE10+AE15</f>
        <v>0</v>
      </c>
      <c r="AF17" s="28">
        <f>AF6+AF10+AF15</f>
        <v>0</v>
      </c>
      <c r="AG17" s="28">
        <f>AG6+AG10+AG15</f>
        <v>0</v>
      </c>
      <c r="AH17" s="28">
        <f>AH6+AH10+AH15</f>
        <v>0</v>
      </c>
      <c r="AI17" s="28">
        <f>AI6+AI10+AI15</f>
        <v>0</v>
      </c>
      <c r="AJ17" s="28">
        <f>AJ6+AJ10+AJ15</f>
        <v>0</v>
      </c>
      <c r="AK17" s="28">
        <f>AK6+AK10+AK15</f>
        <v>0</v>
      </c>
      <c r="AL17" s="28">
        <f>AL6+AL10+AL15</f>
        <v>0</v>
      </c>
      <c r="AM17" s="28">
        <f>AM6+AM10+AM15</f>
        <v>0</v>
      </c>
      <c r="AN17" s="28">
        <f>AN6+AN10+AN15</f>
        <v>0</v>
      </c>
      <c r="AO17" s="28">
        <f>AO6+AO10+AO15</f>
        <v>0</v>
      </c>
      <c r="AP17" s="28">
        <f>AP6+AP10+AP15</f>
        <v>0</v>
      </c>
      <c r="AQ17" s="28">
        <f>AQ6+AQ10+AQ15</f>
        <v>0</v>
      </c>
      <c r="AR17" s="28">
        <f>AR6+AR10+AR15</f>
        <v>0</v>
      </c>
      <c r="AS17" s="28">
        <f>AS6+AS10+AS15</f>
        <v>0</v>
      </c>
      <c r="AT17" s="28">
        <f>AT6+AT10+AT15</f>
        <v>0</v>
      </c>
      <c r="AU17" s="28">
        <f>AU6+AU10+AU15</f>
        <v>0</v>
      </c>
      <c r="AV17" s="28">
        <f>AV6+AV10+AV15</f>
        <v>0</v>
      </c>
      <c r="AW17" s="28">
        <f>AW6+AW10+AW15</f>
        <v>0</v>
      </c>
      <c r="AX17" s="28">
        <f>AX6+AX10+AX15</f>
        <v>0</v>
      </c>
      <c r="AY17" s="28">
        <f>AY6+AY10+AY15</f>
        <v>0</v>
      </c>
      <c r="AZ17" s="28">
        <f>AZ6+AZ10+AZ15</f>
        <v>0</v>
      </c>
      <c r="BA17" s="28">
        <f>BA6+BA10+BA15</f>
        <v>0</v>
      </c>
      <c r="BB17" s="28">
        <f>BB6+BB10+BB15</f>
        <v>0</v>
      </c>
      <c r="BC17" s="28">
        <f>BC6+BC10+BC15</f>
        <v>0</v>
      </c>
      <c r="BD17" s="28">
        <f>BD6+BD10+BD15</f>
        <v>0</v>
      </c>
      <c r="BE17" s="28">
        <f>BE6+BE10+BE15</f>
        <v>0</v>
      </c>
      <c r="BF17" s="28">
        <f>BF6+BF10+BF15</f>
        <v>0</v>
      </c>
      <c r="BG17" s="28">
        <f>BG6+BG10+BG15</f>
        <v>0</v>
      </c>
      <c r="BH17" s="28">
        <f>BH6+BH10+BH15</f>
        <v>0</v>
      </c>
      <c r="BI17" s="28">
        <f>BI6+BI10+BI15</f>
        <v>0</v>
      </c>
    </row>
  </sheetData>
  <hyperlinks>
    <hyperlink ref="A1" location="Cover!A1" display="Cov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"/>
  <sheetViews>
    <sheetView workbookViewId="0"/>
  </sheetViews>
  <sheetFormatPr defaultRowHeight="15"/>
  <cols>
    <col min="1" max="1" width="25.7109375" customWidth="1"/>
    <col min="2" max="4" width="15.7109375" customWidth="1"/>
    <col min="5" max="6" width="12.7109375" customWidth="1"/>
  </cols>
  <sheetData>
    <row r="1" spans="1:6">
      <c r="A1" s="6" t="s">
        <v>246</v>
      </c>
    </row>
    <row r="2" spans="1:6">
      <c r="B2" s="1" t="s">
        <v>209</v>
      </c>
      <c r="C2" s="1"/>
      <c r="D2" s="1"/>
    </row>
    <row r="4" spans="1:6">
      <c r="A4" s="2" t="s">
        <v>210</v>
      </c>
      <c r="B4" s="2" t="s">
        <v>211</v>
      </c>
      <c r="C4" s="2" t="s">
        <v>212</v>
      </c>
      <c r="D4" s="2" t="s">
        <v>213</v>
      </c>
      <c r="E4" s="2" t="s">
        <v>214</v>
      </c>
      <c r="F4" s="2" t="s">
        <v>215</v>
      </c>
    </row>
    <row r="5" spans="1:6">
      <c r="A5" s="4" t="s">
        <v>216</v>
      </c>
      <c r="B5" s="4" t="s">
        <v>217</v>
      </c>
      <c r="C5" s="25">
        <v>1</v>
      </c>
      <c r="D5" s="25">
        <v>1</v>
      </c>
      <c r="E5" s="25">
        <v>1</v>
      </c>
      <c r="F5" s="25">
        <v>1</v>
      </c>
    </row>
    <row r="6" spans="1:6">
      <c r="A6" s="4" t="s">
        <v>216</v>
      </c>
      <c r="B6" s="4" t="s">
        <v>218</v>
      </c>
      <c r="C6" s="25">
        <v>1</v>
      </c>
      <c r="D6" s="25">
        <v>2</v>
      </c>
      <c r="E6" s="25">
        <v>3</v>
      </c>
      <c r="F6" s="25">
        <v>3</v>
      </c>
    </row>
    <row r="7" spans="1:6">
      <c r="A7" s="4" t="s">
        <v>216</v>
      </c>
      <c r="B7" s="4" t="s">
        <v>219</v>
      </c>
      <c r="C7" s="25">
        <v>2</v>
      </c>
      <c r="D7" s="25">
        <v>3</v>
      </c>
      <c r="E7" s="25">
        <v>4</v>
      </c>
      <c r="F7" s="25">
        <v>5</v>
      </c>
    </row>
    <row r="8" spans="1:6">
      <c r="A8" s="4" t="s">
        <v>201</v>
      </c>
      <c r="B8" s="4" t="s">
        <v>220</v>
      </c>
      <c r="C8" s="25">
        <v>1</v>
      </c>
      <c r="D8" s="25">
        <v>1</v>
      </c>
      <c r="E8" s="25">
        <v>1</v>
      </c>
      <c r="F8" s="25">
        <v>1</v>
      </c>
    </row>
    <row r="9" spans="1:6">
      <c r="A9" s="4" t="s">
        <v>201</v>
      </c>
      <c r="B9" s="4" t="s">
        <v>221</v>
      </c>
      <c r="C9" s="25">
        <v>1</v>
      </c>
      <c r="D9" s="25">
        <v>2</v>
      </c>
      <c r="E9" s="25">
        <v>3</v>
      </c>
      <c r="F9" s="25">
        <v>4</v>
      </c>
    </row>
    <row r="10" spans="1:6">
      <c r="A10" s="4" t="s">
        <v>201</v>
      </c>
      <c r="B10" s="4" t="s">
        <v>222</v>
      </c>
      <c r="C10" s="25">
        <v>1</v>
      </c>
      <c r="D10" s="25">
        <v>1</v>
      </c>
      <c r="E10" s="25">
        <v>1</v>
      </c>
      <c r="F10" s="25">
        <v>2</v>
      </c>
    </row>
    <row r="11" spans="1:6">
      <c r="A11" s="4" t="s">
        <v>223</v>
      </c>
      <c r="B11" s="4" t="s">
        <v>224</v>
      </c>
      <c r="C11" s="25">
        <v>1</v>
      </c>
      <c r="D11" s="25">
        <v>1</v>
      </c>
      <c r="E11" s="25">
        <v>1</v>
      </c>
      <c r="F11" s="25">
        <v>1</v>
      </c>
    </row>
    <row r="12" spans="1:6">
      <c r="A12" s="4" t="s">
        <v>223</v>
      </c>
      <c r="B12" s="4" t="s">
        <v>225</v>
      </c>
      <c r="C12" s="25">
        <v>0</v>
      </c>
      <c r="D12" s="25">
        <v>1</v>
      </c>
      <c r="E12" s="25">
        <v>1</v>
      </c>
      <c r="F12" s="25">
        <v>1</v>
      </c>
    </row>
    <row r="13" spans="1:6">
      <c r="A13" s="4" t="s">
        <v>223</v>
      </c>
      <c r="B13" s="4" t="s">
        <v>226</v>
      </c>
      <c r="C13" s="25">
        <v>1</v>
      </c>
      <c r="D13" s="25">
        <v>1</v>
      </c>
      <c r="E13" s="25">
        <v>1</v>
      </c>
      <c r="F13" s="25">
        <v>1</v>
      </c>
    </row>
    <row r="15" spans="1:6">
      <c r="B15" s="31" t="s">
        <v>227</v>
      </c>
      <c r="C15" s="31">
        <f>SUM(C5:C13)</f>
        <v>0</v>
      </c>
      <c r="D15" s="31">
        <f>SUM(D5:D13)</f>
        <v>0</v>
      </c>
      <c r="E15" s="31">
        <f>SUM(E5:E13)</f>
        <v>0</v>
      </c>
      <c r="F15" s="31">
        <f>SUM(F5:F13)</f>
        <v>0</v>
      </c>
    </row>
  </sheetData>
  <mergeCells count="1">
    <mergeCell ref="B2:D2"/>
  </mergeCells>
  <hyperlinks>
    <hyperlink ref="A1" location="Cover!A1" display="Cove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48</vt:i4>
      </vt:variant>
    </vt:vector>
  </HeadingPairs>
  <TitlesOfParts>
    <vt:vector size="68" baseType="lpstr">
      <vt:lpstr>Cover</vt:lpstr>
      <vt:lpstr>Control Panel</vt:lpstr>
      <vt:lpstr>Unit Economics</vt:lpstr>
      <vt:lpstr>Channel Strategy</vt:lpstr>
      <vt:lpstr>Assumptions</vt:lpstr>
      <vt:lpstr>Revenue Build</vt:lpstr>
      <vt:lpstr>COGS Build</vt:lpstr>
      <vt:lpstr>OpEx Build</vt:lpstr>
      <vt:lpstr>Headcount</vt:lpstr>
      <vt:lpstr>CapEx Schedule</vt:lpstr>
      <vt:lpstr>Debt Schedule</vt:lpstr>
      <vt:lpstr>Working Capital</vt:lpstr>
      <vt:lpstr>Income Statement</vt:lpstr>
      <vt:lpstr>Cash Flow Statement</vt:lpstr>
      <vt:lpstr>Balance Sheet</vt:lpstr>
      <vt:lpstr>Cap Table</vt:lpstr>
      <vt:lpstr>Data Import</vt:lpstr>
      <vt:lpstr>Returns Analysis</vt:lpstr>
      <vt:lpstr>Dashboard</vt:lpstr>
      <vt:lpstr>Checks</vt:lpstr>
      <vt:lpstr>Actuals_Table</vt:lpstr>
      <vt:lpstr>ActualsCutoff</vt:lpstr>
      <vt:lpstr>Angels_Share_Annual</vt:lpstr>
      <vt:lpstr>Annual_Growth_Rate</vt:lpstr>
      <vt:lpstr>Avg_Price_per_Bottle</vt:lpstr>
      <vt:lpstr>Base_Salaries</vt:lpstr>
      <vt:lpstr>Bottle_and_Packaging</vt:lpstr>
      <vt:lpstr>DataSourceMode</vt:lpstr>
      <vt:lpstr>Debt_Issuance</vt:lpstr>
      <vt:lpstr>Debt_Repayment</vt:lpstr>
      <vt:lpstr>Direct_Labor</vt:lpstr>
      <vt:lpstr>DiscountRate</vt:lpstr>
      <vt:lpstr>Distributor_Margin</vt:lpstr>
      <vt:lpstr>Ending_Debt</vt:lpstr>
      <vt:lpstr>Ending_Inventory</vt:lpstr>
      <vt:lpstr>Ending_PPE</vt:lpstr>
      <vt:lpstr>Excise_Tax_per_Bottle</vt:lpstr>
      <vt:lpstr>Expansion_Y3</vt:lpstr>
      <vt:lpstr>Grain_per_Bottle</vt:lpstr>
      <vt:lpstr>Initial_Equipment</vt:lpstr>
      <vt:lpstr>Initial_Equity</vt:lpstr>
      <vt:lpstr>Insurance_Annual</vt:lpstr>
      <vt:lpstr>Interest_Expense</vt:lpstr>
      <vt:lpstr>Interest_Rate</vt:lpstr>
      <vt:lpstr>Inventory_Days</vt:lpstr>
      <vt:lpstr>Loan_Term_Years</vt:lpstr>
      <vt:lpstr>Maintenance_CapEx_Pct</vt:lpstr>
      <vt:lpstr>Marketing_Pct_Revenue</vt:lpstr>
      <vt:lpstr>ModelStartDate</vt:lpstr>
      <vt:lpstr>Net_Revenue</vt:lpstr>
      <vt:lpstr>Other_Materials</vt:lpstr>
      <vt:lpstr>Payable_Days</vt:lpstr>
      <vt:lpstr>Project_IRR</vt:lpstr>
      <vt:lpstr>Project_MOIC</vt:lpstr>
      <vt:lpstr>Rent_per_Month</vt:lpstr>
      <vt:lpstr>Revenue_Days_Sales</vt:lpstr>
      <vt:lpstr>SelectedScenario</vt:lpstr>
      <vt:lpstr>TaxRate</vt:lpstr>
      <vt:lpstr>Term_Loan</vt:lpstr>
      <vt:lpstr>Timeline</vt:lpstr>
      <vt:lpstr>Total_Capex</vt:lpstr>
      <vt:lpstr>Total_COGS</vt:lpstr>
      <vt:lpstr>Total_Depreciation</vt:lpstr>
      <vt:lpstr>Total_Gross_Revenue</vt:lpstr>
      <vt:lpstr>Total_OpEx</vt:lpstr>
      <vt:lpstr>Total_Units</vt:lpstr>
      <vt:lpstr>Wholesale_Pct_of_Sales</vt:lpstr>
      <vt:lpstr>Year_1_Bottles_Sold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2025-07-09T05:59:53Z</dcterms:created>
  <dcterms:modified xsi:type="dcterms:W3CDTF">2025-07-09T05:59:53Z</dcterms:modified>
</cp:coreProperties>
</file>