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<sst xmlns="http://schemas.openxmlformats.org/spreadsheetml/2006/main" count="74" uniqueCount="49">
  <si>
    <t>Einheit</t>
  </si>
  <si>
    <t>umgerechnet</t>
  </si>
  <si>
    <t>Power consumption ESP32 - active</t>
  </si>
  <si>
    <t>mA</t>
  </si>
  <si>
    <t>A</t>
  </si>
  <si>
    <t>power consumption ESP32 - deep sleep
Firebeetle32: 0,010 mA
ESP32 Devkit: 10 mA</t>
  </si>
  <si>
    <t>Power consumption relais - Groove - Bistable 2 coil</t>
  </si>
  <si>
    <t>Power consumption 5V arduino relais</t>
  </si>
  <si>
    <t>Power generation with Solar Panel 2,5W - 5V</t>
  </si>
  <si>
    <t>Consumption of Receiver ESP32 in the station</t>
  </si>
  <si>
    <t>active time per wake up from deep sleep</t>
  </si>
  <si>
    <t>ms</t>
  </si>
  <si>
    <t>s</t>
  </si>
  <si>
    <t>interval in which the ESP32 wakes up
typically every 10s
when no communication available 30s(for example at nights or when the mower is out of range)
Since the mower is sleeping at least half of the day, I choose the average of 20s</t>
  </si>
  <si>
    <t>Seconds per day</t>
  </si>
  <si>
    <t>active time per day</t>
  </si>
  <si>
    <t>Power consumption for active</t>
  </si>
  <si>
    <t>Ah</t>
  </si>
  <si>
    <t>sleep time per day</t>
  </si>
  <si>
    <t>Power consumption for sleep</t>
  </si>
  <si>
    <t>Grove Relais - the relay only needs power when switching the state. That way it uses much less energy</t>
  </si>
  <si>
    <t>Relais switched(mow cylces x 2) per day</t>
  </si>
  <si>
    <t>times, consumption/day:</t>
  </si>
  <si>
    <t>Arduino 5V relais - Stays on for the hole time it is switched</t>
  </si>
  <si>
    <t>Time relays on per cyle(basically the time until the mower battery is empty)
Typically 150 minutes</t>
  </si>
  <si>
    <t>minutes, consumption/day:</t>
  </si>
  <si>
    <t>Total consumption per day</t>
  </si>
  <si>
    <t>=</t>
  </si>
  <si>
    <t>mAh</t>
  </si>
  <si>
    <t>Battery capacity</t>
  </si>
  <si>
    <t>Battery lifetime</t>
  </si>
  <si>
    <t>Days</t>
  </si>
  <si>
    <t>Sun hours a day(germany average over year)</t>
  </si>
  <si>
    <t>hours</t>
  </si>
  <si>
    <t>Lets assume the solar panel produces 1/3 of its capacity during a sun hour. Which is quite realistic according to my tests</t>
  </si>
  <si>
    <t>power generation per hour:</t>
  </si>
  <si>
    <t>Energy production per day</t>
  </si>
  <si>
    <t>Energy balance per day</t>
  </si>
  <si>
    <t>-&gt; Green means overproduction, Red means underproduction</t>
  </si>
  <si>
    <t xml:space="preserve">Batterylifetime </t>
  </si>
  <si>
    <t>Consumption of Sender ESP32 in the mower</t>
  </si>
  <si>
    <t>consumption per hour</t>
  </si>
  <si>
    <t>Time per cycle</t>
  </si>
  <si>
    <t>Hours - Consumption:</t>
  </si>
  <si>
    <t>Watt</t>
  </si>
  <si>
    <t>Husqvarna Battery capacity</t>
  </si>
  <si>
    <t>Ah / 18V</t>
  </si>
  <si>
    <t>capacity % used by esp32 per cycle</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</si>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</sst>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0.000000"/>
    <numFmt numFmtId="166" formatCode="0.0"/>
  </numFmts>
  <fonts count="4">
    <font>
      <sz val="10.0"/>
      <color rgb="FF000000"/>
      <name val="Arial"/>
    </font>
    <font>
      <color theme="1"/>
      <name val="Arial"/>
    </font>
    <font/>
    <font>
      <b/>
      <sz val="18.0"/>
      <color theme="1"/>
      <name val="Arial"/>
    </font>
  </fonts>
  <fills count="9">
    <fill>
      <patternFill patternType="none"/>
    </fill>
    <fill>
      <patternFill patternType="lightGray"/>
    </fill>
    <fill>
      <patternFill patternType="solid">
        <fgColor rgb="FFCFE2F3"/>
        <bgColor rgb="FFCFE2F3"/>
      </patternFill>
    </fill>
    <fill>
      <patternFill patternType="solid">
        <fgColor rgb="FFCCCCCC"/>
        <bgColor rgb="FFCCCCCC"/>
      </patternFill>
    </fill>
    <fill>
      <patternFill patternType="solid">
        <fgColor rgb="FFD9D9D9"/>
        <bgColor rgb="FFD9D9D9"/>
      </patternFill>
    </fill>
    <fill>
      <patternFill patternType="solid">
        <fgColor rgb="FFB7B7B7"/>
        <bgColor rgb="FFB7B7B7"/>
      </patternFill>
    </fill>
    <fill>
      <patternFill patternType="solid">
        <fgColor rgb="FFFFFF00"/>
        <bgColor rgb="FFFFFF00"/>
      </patternFill>
    </fill>
    <fill>
      <patternFill patternType="solid">
        <fgColor rgb="FFC9DAF8"/>
        <bgColor rgb="FFC9DAF8"/>
      </patternFill>
    </fill>
    <fill>
      <patternFill patternType="solid">
        <fgColor rgb="FFB6D7A8"/>
        <bgColor rgb="FFB6D7A8"/>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000000"/>
      </top>
    </border>
    <border>
      <bottom style="medium">
        <color rgb="FF000000"/>
      </bottom>
    </border>
    <border>
      <top style="thin">
        <color rgb="FF000000"/>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Fill="1" applyFont="1"/>
    <xf borderId="0" fillId="2" fontId="2" numFmtId="0" xfId="0" applyAlignment="1" applyFont="1">
      <alignment readingOrder="0"/>
    </xf>
    <xf borderId="1" fillId="0" fontId="3" numFmtId="0" xfId="0" applyAlignment="1" applyBorder="1" applyFont="1">
      <alignment horizontal="center" readingOrder="0"/>
    </xf>
    <xf borderId="2" fillId="0" fontId="2" numFmtId="0" xfId="0" applyBorder="1" applyFont="1"/>
    <xf borderId="3" fillId="0" fontId="2" numFmtId="0" xfId="0" applyBorder="1" applyFont="1"/>
    <xf borderId="0" fillId="0" fontId="1" numFmtId="0" xfId="0" applyAlignment="1" applyFont="1">
      <alignment readingOrder="0" shrinkToFit="0" wrapText="1"/>
    </xf>
    <xf borderId="0" fillId="3" fontId="1" numFmtId="0" xfId="0" applyAlignment="1" applyFont="1">
      <alignment readingOrder="0"/>
    </xf>
    <xf borderId="0" fillId="4" fontId="1" numFmtId="0" xfId="0" applyFill="1" applyFont="1"/>
    <xf borderId="0" fillId="5" fontId="1" numFmtId="164" xfId="0" applyFill="1" applyFont="1" applyNumberFormat="1"/>
    <xf borderId="0" fillId="5" fontId="1" numFmtId="0" xfId="0" applyFont="1"/>
    <xf borderId="0" fillId="4" fontId="1" numFmtId="165" xfId="0" applyAlignment="1" applyFont="1" applyNumberFormat="1">
      <alignment readingOrder="0"/>
    </xf>
    <xf borderId="0" fillId="4" fontId="1" numFmtId="2" xfId="0" applyAlignment="1" applyFont="1" applyNumberFormat="1">
      <alignment readingOrder="0"/>
    </xf>
    <xf borderId="4" fillId="0" fontId="1" numFmtId="0" xfId="0" applyAlignment="1" applyBorder="1" applyFont="1">
      <alignment readingOrder="0"/>
    </xf>
    <xf borderId="4" fillId="0" fontId="1" numFmtId="0" xfId="0" applyBorder="1" applyFont="1"/>
    <xf borderId="4" fillId="6" fontId="1" numFmtId="164" xfId="0" applyBorder="1" applyFill="1" applyFont="1" applyNumberFormat="1"/>
    <xf borderId="0" fillId="0" fontId="2" numFmtId="0" xfId="0" applyAlignment="1" applyFont="1">
      <alignment readingOrder="0"/>
    </xf>
    <xf quotePrefix="1" borderId="0" fillId="0" fontId="1" numFmtId="0" xfId="0" applyAlignment="1" applyFont="1">
      <alignment readingOrder="0"/>
    </xf>
    <xf borderId="0" fillId="6" fontId="1" numFmtId="164" xfId="0" applyFont="1" applyNumberFormat="1"/>
    <xf borderId="0" fillId="7" fontId="1" numFmtId="0" xfId="0" applyAlignment="1" applyFill="1" applyFont="1">
      <alignment readingOrder="0"/>
    </xf>
    <xf borderId="0" fillId="8" fontId="1" numFmtId="1" xfId="0" applyFill="1" applyFont="1" applyNumberFormat="1"/>
    <xf borderId="5" fillId="0" fontId="1" numFmtId="0" xfId="0" applyBorder="1" applyFont="1"/>
    <xf borderId="0" fillId="4" fontId="1" numFmtId="0" xfId="0" applyAlignment="1" applyFont="1">
      <alignment readingOrder="0"/>
    </xf>
    <xf borderId="0" fillId="4" fontId="1" numFmtId="166" xfId="0" applyFont="1" applyNumberFormat="1"/>
    <xf borderId="6" fillId="0" fontId="1" numFmtId="0" xfId="0" applyAlignment="1" applyBorder="1" applyFont="1">
      <alignment readingOrder="0"/>
    </xf>
    <xf borderId="6" fillId="0" fontId="1" numFmtId="0" xfId="0" applyBorder="1" applyFont="1"/>
    <xf borderId="6" fillId="6" fontId="1" numFmtId="166" xfId="0" applyBorder="1" applyFont="1" applyNumberFormat="1"/>
    <xf borderId="0" fillId="0" fontId="1" numFmtId="166" xfId="0" applyFont="1" applyNumberFormat="1"/>
    <xf borderId="0" fillId="0" fontId="1" numFmtId="2" xfId="0" applyAlignment="1" applyFont="1" applyNumberFormat="1">
      <alignment horizontal="right"/>
    </xf>
    <xf borderId="0" fillId="6" fontId="1" numFmtId="0" xfId="0" applyAlignment="1" applyFont="1">
      <alignment readingOrder="0"/>
    </xf>
    <xf borderId="0" fillId="8" fontId="1" numFmtId="166" xfId="0" applyFont="1" applyNumberFormat="1"/>
  </cellXfs>
  <cellStyles count="1">
    <cellStyle xfId="0" name="Normal" builtinId="0"/>
  </cellStyles>
  <dxfs count="3">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5" max="5" width="19.71"/>
    <col customWidth="1" min="8" max="8" width="19.0"/>
  </cols>
  <sheetData>
    <row r="1">
      <c r="E1" s="1" t="s">
        <v>0</v>
      </c>
      <c r="F1" s="1" t="s">
        <v>1</v>
      </c>
      <c r="G1" s="1" t="s">
        <v>0</v>
      </c>
    </row>
    <row r="2">
      <c r="A2" s="1" t="s">
        <v>2</v>
      </c>
      <c r="D2" s="2">
        <v>150.0</v>
      </c>
      <c r="E2" s="1" t="s">
        <v>3</v>
      </c>
      <c r="F2" s="3">
        <f t="shared" ref="F2:F6" si="1">D2/1000</f>
        <v>0.15</v>
      </c>
      <c r="G2" s="1" t="s">
        <v>4</v>
      </c>
    </row>
    <row r="3">
      <c r="A3" s="1" t="s">
        <v>5</v>
      </c>
      <c r="D3" s="4">
        <v>0.01</v>
      </c>
      <c r="E3" s="1" t="s">
        <v>3</v>
      </c>
      <c r="F3" s="3">
        <f t="shared" si="1"/>
        <v>0.00001</v>
      </c>
      <c r="G3" s="1" t="s">
        <v>4</v>
      </c>
    </row>
    <row r="4">
      <c r="A4" s="1" t="s">
        <v>6</v>
      </c>
      <c r="D4" s="2">
        <v>200.0</v>
      </c>
      <c r="E4" s="1" t="s">
        <v>3</v>
      </c>
      <c r="F4" s="3">
        <f t="shared" si="1"/>
        <v>0.2</v>
      </c>
      <c r="G4" s="1" t="s">
        <v>4</v>
      </c>
    </row>
    <row r="5">
      <c r="A5" s="1" t="s">
        <v>7</v>
      </c>
      <c r="D5" s="2">
        <v>80.0</v>
      </c>
      <c r="E5" s="1" t="s">
        <v>3</v>
      </c>
      <c r="F5" s="3">
        <f t="shared" si="1"/>
        <v>0.08</v>
      </c>
      <c r="G5" s="1" t="s">
        <v>4</v>
      </c>
    </row>
    <row r="6">
      <c r="A6" s="1" t="s">
        <v>8</v>
      </c>
      <c r="D6" s="2">
        <v>500.0</v>
      </c>
      <c r="E6" s="1" t="s">
        <v>3</v>
      </c>
      <c r="F6" s="3">
        <f t="shared" si="1"/>
        <v>0.5</v>
      </c>
      <c r="G6" s="1" t="s">
        <v>4</v>
      </c>
    </row>
    <row r="9">
      <c r="A9" s="5" t="s">
        <v>9</v>
      </c>
      <c r="B9" s="6"/>
      <c r="C9" s="6"/>
      <c r="D9" s="6"/>
      <c r="E9" s="6"/>
      <c r="F9" s="6"/>
      <c r="G9" s="6"/>
      <c r="H9" s="7"/>
    </row>
    <row r="10">
      <c r="A10" s="1" t="s">
        <v>10</v>
      </c>
      <c r="D10" s="2">
        <v>100.0</v>
      </c>
      <c r="E10" s="1" t="s">
        <v>11</v>
      </c>
      <c r="F10" s="3">
        <f>D10/1000</f>
        <v>0.1</v>
      </c>
      <c r="G10" s="1" t="s">
        <v>12</v>
      </c>
    </row>
    <row r="11">
      <c r="A11" s="8" t="s">
        <v>13</v>
      </c>
      <c r="D11" s="2">
        <v>20.0</v>
      </c>
      <c r="E11" s="1" t="s">
        <v>12</v>
      </c>
    </row>
    <row r="13">
      <c r="B13" s="1" t="s">
        <v>14</v>
      </c>
      <c r="F13" s="9">
        <f>60*60*24</f>
        <v>86400</v>
      </c>
      <c r="G13" s="1" t="s">
        <v>12</v>
      </c>
    </row>
    <row r="15">
      <c r="B15" s="1" t="s">
        <v>15</v>
      </c>
      <c r="F15" s="10">
        <f>F13/D11*F10</f>
        <v>432</v>
      </c>
      <c r="G15" s="1" t="s">
        <v>12</v>
      </c>
    </row>
    <row r="16">
      <c r="B16" s="1" t="s">
        <v>16</v>
      </c>
      <c r="F16" s="11">
        <f>F2/60/60*(F15)</f>
        <v>0.018</v>
      </c>
      <c r="G16" s="1" t="s">
        <v>17</v>
      </c>
    </row>
    <row r="17">
      <c r="B17" s="1" t="s">
        <v>18</v>
      </c>
      <c r="F17" s="10">
        <f>F13-F15</f>
        <v>85968</v>
      </c>
      <c r="G17" s="1" t="s">
        <v>12</v>
      </c>
    </row>
    <row r="18">
      <c r="B18" s="1" t="s">
        <v>19</v>
      </c>
      <c r="F18" s="12">
        <f>F3/60/60*F17</f>
        <v>0.0002388</v>
      </c>
      <c r="G18" s="1" t="s">
        <v>17</v>
      </c>
    </row>
    <row r="19">
      <c r="A19" s="8" t="s">
        <v>20</v>
      </c>
      <c r="B19" s="8" t="s">
        <v>21</v>
      </c>
      <c r="D19" s="4">
        <v>8.0</v>
      </c>
      <c r="E19" s="8" t="s">
        <v>22</v>
      </c>
      <c r="F19" s="13">
        <f>F4*0.00000138889*D19</f>
        <v>0.000002222224</v>
      </c>
      <c r="G19" s="1" t="s">
        <v>17</v>
      </c>
      <c r="I19" s="1"/>
    </row>
    <row r="20">
      <c r="A20" s="8" t="s">
        <v>23</v>
      </c>
      <c r="B20" s="8" t="s">
        <v>24</v>
      </c>
      <c r="D20" s="4">
        <v>0.0</v>
      </c>
      <c r="E20" s="8" t="s">
        <v>25</v>
      </c>
      <c r="F20" s="14">
        <f>D20/60*D19/2*D5/1000</f>
        <v>0</v>
      </c>
      <c r="G20" s="1" t="s">
        <v>17</v>
      </c>
      <c r="I20" s="1"/>
    </row>
    <row r="23">
      <c r="B23" s="15" t="s">
        <v>26</v>
      </c>
      <c r="C23" s="16"/>
      <c r="D23" s="16"/>
      <c r="E23" s="16"/>
      <c r="F23" s="17">
        <f>F18+F16+F19+F20</f>
        <v>0.01824102222</v>
      </c>
      <c r="G23" s="15" t="s">
        <v>17</v>
      </c>
    </row>
    <row r="24">
      <c r="B24" s="18" t="s">
        <v>26</v>
      </c>
      <c r="E24" s="19" t="s">
        <v>27</v>
      </c>
      <c r="F24" s="20">
        <f>F23*1000</f>
        <v>18.24102222</v>
      </c>
      <c r="G24" s="1" t="s">
        <v>28</v>
      </c>
    </row>
    <row r="26">
      <c r="B26" s="1" t="s">
        <v>29</v>
      </c>
      <c r="D26" s="21">
        <v>3000.0</v>
      </c>
      <c r="E26" s="1" t="s">
        <v>28</v>
      </c>
    </row>
    <row r="27">
      <c r="B27" s="1" t="s">
        <v>30</v>
      </c>
      <c r="F27" s="22">
        <f>D26/F24</f>
        <v>164.4644671</v>
      </c>
      <c r="G27" s="1" t="s">
        <v>31</v>
      </c>
    </row>
    <row r="28">
      <c r="B28" s="23"/>
      <c r="C28" s="23"/>
      <c r="D28" s="23"/>
      <c r="E28" s="23"/>
      <c r="F28" s="23"/>
      <c r="G28" s="23"/>
    </row>
    <row r="29">
      <c r="B29" s="1" t="s">
        <v>32</v>
      </c>
      <c r="F29" s="24">
        <v>4.6</v>
      </c>
      <c r="G29" s="1" t="s">
        <v>33</v>
      </c>
    </row>
    <row r="30">
      <c r="B30" s="8" t="s">
        <v>34</v>
      </c>
      <c r="E30" s="8" t="s">
        <v>35</v>
      </c>
      <c r="F30" s="25">
        <f>D6/3</f>
        <v>166.6666667</v>
      </c>
      <c r="G30" s="1" t="s">
        <v>28</v>
      </c>
    </row>
    <row r="31">
      <c r="B31" s="26" t="s">
        <v>36</v>
      </c>
      <c r="C31" s="27"/>
      <c r="D31" s="27"/>
      <c r="E31" s="27"/>
      <c r="F31" s="28">
        <f>F29*F30</f>
        <v>766.6666667</v>
      </c>
      <c r="G31" s="26" t="s">
        <v>28</v>
      </c>
    </row>
    <row r="33">
      <c r="B33" s="1" t="s">
        <v>37</v>
      </c>
      <c r="F33" s="29">
        <f>F31-F24</f>
        <v>748.4256444</v>
      </c>
      <c r="G33" s="1" t="s">
        <v>28</v>
      </c>
      <c r="H33" s="1" t="s">
        <v>38</v>
      </c>
    </row>
    <row r="34">
      <c r="B34" s="1" t="s">
        <v>39</v>
      </c>
      <c r="F34" s="30" t="str">
        <f>IF(F33&gt;0,"∞", D26/F33*-1)</f>
        <v>∞</v>
      </c>
      <c r="G34" s="1" t="s">
        <v>31</v>
      </c>
    </row>
    <row r="37">
      <c r="A37" s="5" t="s">
        <v>40</v>
      </c>
      <c r="B37" s="6"/>
      <c r="C37" s="6"/>
      <c r="D37" s="6"/>
      <c r="E37" s="6"/>
      <c r="F37" s="6"/>
      <c r="G37" s="6"/>
      <c r="H37" s="7"/>
    </row>
    <row r="39">
      <c r="B39" s="1" t="s">
        <v>41</v>
      </c>
      <c r="F39" s="31">
        <f>F2</f>
        <v>0.15</v>
      </c>
      <c r="G39" s="1" t="s">
        <v>17</v>
      </c>
    </row>
    <row r="40">
      <c r="B40" s="18" t="s">
        <v>42</v>
      </c>
      <c r="D40" s="1">
        <v>2.5</v>
      </c>
      <c r="E40" s="1" t="s">
        <v>43</v>
      </c>
      <c r="F40" s="31">
        <f>F39*5*D40</f>
        <v>1.875</v>
      </c>
      <c r="G40" s="18" t="s">
        <v>44</v>
      </c>
    </row>
    <row r="42">
      <c r="B42" s="1" t="s">
        <v>45</v>
      </c>
      <c r="D42" s="2">
        <v>3.0</v>
      </c>
      <c r="E42" s="18" t="s">
        <v>46</v>
      </c>
      <c r="F42" s="10">
        <f>D42*18</f>
        <v>54</v>
      </c>
      <c r="G42" s="1" t="s">
        <v>44</v>
      </c>
    </row>
    <row r="44">
      <c r="B44" s="1" t="s">
        <v>47</v>
      </c>
      <c r="F44" s="32">
        <f>F40/F42*100</f>
        <v>3.472222222</v>
      </c>
      <c r="G44" s="1" t="s">
        <v>48</v>
      </c>
    </row>
  </sheetData>
  <mergeCells count="12">
    <mergeCell ref="A11:C11"/>
    <mergeCell ref="B19:C19"/>
    <mergeCell ref="B20:C20"/>
    <mergeCell ref="B30:D30"/>
    <mergeCell ref="A37:H37"/>
    <mergeCell ref="A2:C2"/>
    <mergeCell ref="A3:C3"/>
    <mergeCell ref="A4:C4"/>
    <mergeCell ref="A5:C5"/>
    <mergeCell ref="A6:C6"/>
    <mergeCell ref="A10:C10"/>
    <mergeCell ref="A9:H9"/>
  </mergeCells>
  <conditionalFormatting sqref="F33">
    <cfRule type="cellIs" dxfId="0" priority="1" operator="greaterThan">
      <formula>0</formula>
    </cfRule>
  </conditionalFormatting>
  <conditionalFormatting sqref="F33">
    <cfRule type="cellIs" dxfId="1" priority="2" operator="lessThan">
      <formula>0</formula>
    </cfRule>
  </conditionalFormatting>
  <conditionalFormatting sqref="F34">
    <cfRule type="cellIs" dxfId="1" priority="3" operator="lessThan">
      <formula>150</formula>
    </cfRule>
  </conditionalFormatting>
  <conditionalFormatting sqref="F34">
    <cfRule type="containsText" dxfId="0" priority="4" operator="containsText" text="∞">
      <formula>NOT(ISERROR(SEARCH(("∞"),(F34))))</formula>
    </cfRule>
  </conditionalFormatting>
  <conditionalFormatting sqref="F34">
    <cfRule type="cellIs" dxfId="2" priority="5" operator="greaterThan">
      <formula>150</formula>
    </cfRule>
  </conditionalFormatting>
  <drawing r:id="rId1"/>
</worksheet>
</file>