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timom\Desktop\Classes\Excel\"/>
    </mc:Choice>
  </mc:AlternateContent>
  <bookViews>
    <workbookView xWindow="0" yWindow="0" windowWidth="28800" windowHeight="12210" activeTab="4" xr2:uid="{00000000-000D-0000-FFFF-FFFF00000000}"/>
  </bookViews>
  <sheets>
    <sheet name="Managers" sheetId="1" r:id="rId1"/>
    <sheet name="Service" sheetId="4" r:id="rId2"/>
    <sheet name="Accounting" sheetId="5" r:id="rId3"/>
    <sheet name="Summary" sheetId="6" r:id="rId4"/>
    <sheet name="Loan" sheetId="7" r:id="rId5"/>
  </sheets>
  <definedNames>
    <definedName name="review_date" localSheetId="2" hidden="1">Accounting!$C$6:$C$14</definedName>
    <definedName name="review_date" comment="Date of last review" localSheetId="1">Service!$C$6:$C$14</definedName>
    <definedName name="review_date" hidden="1">Service!$C$6:$C$14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7" l="1"/>
  <c r="B10" i="7" s="1"/>
  <c r="B11" i="7" s="1"/>
  <c r="H7" i="4"/>
  <c r="H8" i="4"/>
  <c r="H9" i="4"/>
  <c r="H10" i="4"/>
  <c r="H11" i="4"/>
  <c r="H12" i="4"/>
  <c r="H13" i="4"/>
  <c r="H14" i="4"/>
  <c r="H6" i="4"/>
  <c r="G7" i="4"/>
  <c r="G8" i="4"/>
  <c r="G9" i="4"/>
  <c r="G10" i="4"/>
  <c r="G11" i="4"/>
  <c r="G12" i="4"/>
  <c r="G13" i="4"/>
  <c r="G14" i="4"/>
  <c r="G6" i="4"/>
  <c r="E7" i="4"/>
  <c r="E8" i="4"/>
  <c r="E9" i="4"/>
  <c r="E10" i="4"/>
  <c r="E11" i="4"/>
  <c r="E12" i="4"/>
  <c r="E13" i="4"/>
  <c r="E14" i="4"/>
  <c r="E6" i="4"/>
  <c r="I7" i="4"/>
  <c r="I8" i="4"/>
  <c r="I9" i="4"/>
  <c r="I10" i="4"/>
  <c r="I11" i="4"/>
  <c r="I12" i="4"/>
  <c r="I13" i="4"/>
  <c r="I14" i="4"/>
  <c r="I6" i="4"/>
  <c r="B4" i="6" l="1"/>
  <c r="B22" i="4"/>
  <c r="B21" i="4"/>
  <c r="B20" i="4"/>
  <c r="B15" i="4"/>
  <c r="G3" i="1"/>
  <c r="G4" i="1"/>
  <c r="G5" i="1"/>
  <c r="G6" i="1"/>
  <c r="G7" i="1"/>
  <c r="G8" i="1"/>
  <c r="G9" i="1"/>
  <c r="G2" i="1"/>
  <c r="F3" i="1" l="1"/>
  <c r="F4" i="1"/>
  <c r="F5" i="1"/>
  <c r="F6" i="1"/>
  <c r="F7" i="1"/>
  <c r="F8" i="1"/>
  <c r="F9" i="1"/>
  <c r="E3" i="1"/>
  <c r="E4" i="1"/>
  <c r="E5" i="1"/>
  <c r="E6" i="1"/>
  <c r="E7" i="1"/>
  <c r="E8" i="1"/>
  <c r="E9" i="1"/>
  <c r="F2" i="1"/>
  <c r="E2" i="1"/>
  <c r="D3" i="1"/>
  <c r="D4" i="1"/>
  <c r="D5" i="1"/>
  <c r="D6" i="1"/>
  <c r="D7" i="1"/>
  <c r="D8" i="1"/>
  <c r="D9" i="1"/>
  <c r="D2" i="1"/>
  <c r="F15" i="5" l="1"/>
  <c r="E14" i="5" l="1"/>
  <c r="E13" i="5"/>
  <c r="E12" i="5"/>
  <c r="E11" i="5"/>
  <c r="E10" i="5"/>
  <c r="E9" i="5"/>
  <c r="E8" i="5"/>
  <c r="E7" i="5"/>
  <c r="E6" i="5"/>
  <c r="F15" i="4"/>
</calcChain>
</file>

<file path=xl/sharedStrings.xml><?xml version="1.0" encoding="utf-8"?>
<sst xmlns="http://schemas.openxmlformats.org/spreadsheetml/2006/main" count="85" uniqueCount="74">
  <si>
    <t>Name</t>
  </si>
  <si>
    <t>Department</t>
  </si>
  <si>
    <t>Proper</t>
  </si>
  <si>
    <t>Upper</t>
  </si>
  <si>
    <t>Lower</t>
  </si>
  <si>
    <t>Substitute</t>
  </si>
  <si>
    <t>sALES</t>
  </si>
  <si>
    <t>saLEs</t>
  </si>
  <si>
    <t>saleS</t>
  </si>
  <si>
    <t>Last Name</t>
  </si>
  <si>
    <t>Professional Development Hours</t>
  </si>
  <si>
    <t>Review Date</t>
  </si>
  <si>
    <t>Rating</t>
  </si>
  <si>
    <t>Next 
Review</t>
  </si>
  <si>
    <t>Salary</t>
  </si>
  <si>
    <t>Bonus</t>
  </si>
  <si>
    <t>Pay Bonus</t>
  </si>
  <si>
    <t xml:space="preserve">Percentage of Total </t>
  </si>
  <si>
    <t>Storey</t>
  </si>
  <si>
    <t>Totals</t>
  </si>
  <si>
    <t>Department Statistics</t>
  </si>
  <si>
    <t>Top Rating</t>
  </si>
  <si>
    <t xml:space="preserve">Number </t>
  </si>
  <si>
    <t xml:space="preserve">Average Salary </t>
  </si>
  <si>
    <t xml:space="preserve">Total Salary </t>
  </si>
  <si>
    <t>Accounting Department</t>
  </si>
  <si>
    <t>Next Review</t>
  </si>
  <si>
    <t>Gosselin</t>
  </si>
  <si>
    <t>Ramerez</t>
  </si>
  <si>
    <t>Suille</t>
  </si>
  <si>
    <t>TOTAL</t>
  </si>
  <si>
    <t>Loan Amount</t>
  </si>
  <si>
    <t>Interest Rate</t>
  </si>
  <si>
    <t>Term in Months</t>
  </si>
  <si>
    <t>Monthly Payment:</t>
  </si>
  <si>
    <t>Total Payments:</t>
  </si>
  <si>
    <t>Total Interest:</t>
  </si>
  <si>
    <t>JasonSears@company.com</t>
  </si>
  <si>
    <t>Jason Sears</t>
  </si>
  <si>
    <t>CarolTaft@company.com</t>
  </si>
  <si>
    <t>Carol Taft</t>
  </si>
  <si>
    <t>service</t>
  </si>
  <si>
    <t>OperaTions</t>
  </si>
  <si>
    <t>OpErations</t>
  </si>
  <si>
    <t>LucyKnoll@company.com</t>
  </si>
  <si>
    <t>MiaMeng@company.com</t>
  </si>
  <si>
    <t>RobertDally@company.com</t>
  </si>
  <si>
    <t>CareyDegual@company.com</t>
  </si>
  <si>
    <t>JodyWolls@company.com</t>
  </si>
  <si>
    <t>MaryAllen@company.com</t>
  </si>
  <si>
    <t>Service Department</t>
  </si>
  <si>
    <t>Boady</t>
  </si>
  <si>
    <t>Cane</t>
  </si>
  <si>
    <t>Dugal</t>
  </si>
  <si>
    <t>Hennely</t>
  </si>
  <si>
    <t>Krones</t>
  </si>
  <si>
    <t>Malone</t>
  </si>
  <si>
    <t>Mercy</t>
  </si>
  <si>
    <t>Stone</t>
  </si>
  <si>
    <t>Bonus Pay</t>
  </si>
  <si>
    <t>Lacy</t>
  </si>
  <si>
    <t>Grey</t>
  </si>
  <si>
    <t>Logue</t>
  </si>
  <si>
    <t>Anderson</t>
  </si>
  <si>
    <t>McFadden</t>
  </si>
  <si>
    <t>Zole</t>
  </si>
  <si>
    <t>Salary Summary</t>
  </si>
  <si>
    <t>Equipment Loan Quote</t>
  </si>
  <si>
    <t>Lucy Knoll</t>
  </si>
  <si>
    <t>Mia Meng</t>
  </si>
  <si>
    <t>Robert Dally</t>
  </si>
  <si>
    <t>Carey Degual</t>
  </si>
  <si>
    <t>Jody Wolls</t>
  </si>
  <si>
    <t>Mary 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</si>
</sst>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i/>
      <sz val="18"/>
      <color theme="0"/>
      <name val="Gill Sans MT"/>
      <family val="2"/>
    </font>
    <font>
      <b/>
      <sz val="16"/>
      <color theme="0"/>
      <name val="Gill Sans MT"/>
      <family val="2"/>
    </font>
    <font>
      <b/>
      <i/>
      <sz val="10"/>
      <name val="Gill Sans MT"/>
      <family val="2"/>
    </font>
    <font>
      <sz val="10"/>
      <name val="Gill Sans MT"/>
      <family val="2"/>
    </font>
    <font>
      <b/>
      <sz val="12"/>
      <color theme="9" tint="-0.249977111117893"/>
      <name val="Gill Sans MT"/>
      <family val="2"/>
    </font>
    <font>
      <sz val="12"/>
      <color theme="9"/>
      <name val="Gill Sans MT"/>
      <family val="2"/>
    </font>
    <font>
      <b/>
      <sz val="12"/>
      <color theme="9"/>
      <name val="Gill Sans MT"/>
      <family val="2"/>
    </font>
    <font>
      <sz val="12"/>
      <name val="Arial"/>
      <family val="2"/>
    </font>
    <font>
      <sz val="10"/>
      <name val="Arial"/>
      <family val="2"/>
    </font>
    <font>
      <b/>
      <sz val="14"/>
      <color theme="9" tint="-0.249977111117893"/>
      <name val="Gill Sans MT"/>
      <family val="2"/>
    </font>
    <font>
      <b/>
      <sz val="14"/>
      <name val="Gill Sans MT"/>
      <family val="2"/>
    </font>
    <font>
      <sz val="14"/>
      <name val="Gill Sans MT"/>
      <family val="2"/>
    </font>
    <font>
      <sz val="12"/>
      <color theme="9" tint="-0.249977111117893"/>
      <name val="Gill Sans MT"/>
      <family val="2"/>
    </font>
    <font>
      <b/>
      <i/>
      <sz val="18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0"/>
      <name val="Franklin Gothic Book"/>
      <family val="2"/>
    </font>
    <font>
      <sz val="10"/>
      <color theme="9"/>
      <name val="Gill Sans MT"/>
      <family val="2"/>
    </font>
    <font>
      <b/>
      <i/>
      <sz val="18"/>
      <color theme="0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b/>
      <i/>
      <sz val="14"/>
      <color theme="9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/>
        <bgColor rgb="FFFFFFFF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" fontId="2" fillId="0" borderId="0"/>
    <xf numFmtId="44" fontId="11" fillId="0" borderId="0" applyFont="0" applyFill="0" applyBorder="0" applyAlignment="0" applyProtection="0"/>
  </cellStyleXfs>
  <cellXfs count="84">
    <xf numFmtId="0" fontId="0" fillId="0" borderId="0" xfId="0"/>
    <xf numFmtId="1" fontId="2" fillId="0" borderId="0" xfId="2" applyFont="1" applyFill="1" applyBorder="1"/>
    <xf numFmtId="14" fontId="5" fillId="0" borderId="0" xfId="2" applyNumberFormat="1" applyFont="1" applyFill="1" applyBorder="1"/>
    <xf numFmtId="1" fontId="6" fillId="0" borderId="0" xfId="2" applyFont="1" applyFill="1" applyBorder="1"/>
    <xf numFmtId="1" fontId="7" fillId="0" borderId="0" xfId="2" applyFont="1" applyFill="1" applyBorder="1" applyAlignment="1">
      <alignment horizontal="left" wrapText="1"/>
    </xf>
    <xf numFmtId="1" fontId="7" fillId="0" borderId="0" xfId="2" applyFont="1" applyFill="1" applyBorder="1" applyAlignment="1">
      <alignment horizontal="center" wrapText="1"/>
    </xf>
    <xf numFmtId="1" fontId="7" fillId="0" borderId="0" xfId="2" quotePrefix="1" applyFont="1" applyFill="1" applyBorder="1" applyAlignment="1">
      <alignment horizontal="center" wrapText="1"/>
    </xf>
    <xf numFmtId="1" fontId="7" fillId="0" borderId="0" xfId="2" applyFont="1" applyFill="1" applyBorder="1" applyAlignment="1">
      <alignment horizontal="center"/>
    </xf>
    <xf numFmtId="1" fontId="8" fillId="0" borderId="0" xfId="2" applyFont="1" applyFill="1" applyBorder="1" applyAlignment="1">
      <alignment horizontal="left"/>
    </xf>
    <xf numFmtId="1" fontId="8" fillId="0" borderId="0" xfId="2" applyFont="1" applyFill="1" applyBorder="1" applyAlignment="1">
      <alignment horizontal="center"/>
    </xf>
    <xf numFmtId="14" fontId="8" fillId="0" borderId="0" xfId="2" applyNumberFormat="1" applyFont="1" applyFill="1" applyBorder="1"/>
    <xf numFmtId="1" fontId="8" fillId="0" borderId="0" xfId="2" applyNumberFormat="1" applyFont="1" applyFill="1" applyBorder="1" applyAlignment="1">
      <alignment horizontal="center"/>
    </xf>
    <xf numFmtId="44" fontId="8" fillId="0" borderId="0" xfId="2" applyNumberFormat="1" applyFont="1" applyFill="1" applyBorder="1"/>
    <xf numFmtId="7" fontId="8" fillId="0" borderId="0" xfId="2" applyNumberFormat="1" applyFont="1" applyFill="1" applyBorder="1"/>
    <xf numFmtId="10" fontId="8" fillId="0" borderId="0" xfId="2" applyNumberFormat="1" applyFont="1" applyFill="1" applyBorder="1"/>
    <xf numFmtId="1" fontId="9" fillId="0" borderId="0" xfId="2" applyFont="1" applyFill="1" applyBorder="1" applyAlignment="1">
      <alignment horizontal="left"/>
    </xf>
    <xf numFmtId="1" fontId="8" fillId="0" borderId="0" xfId="2" applyFont="1" applyFill="1" applyBorder="1"/>
    <xf numFmtId="1" fontId="10" fillId="0" borderId="0" xfId="2" applyFont="1" applyFill="1" applyBorder="1"/>
    <xf numFmtId="44" fontId="9" fillId="0" borderId="0" xfId="3" applyNumberFormat="1" applyFont="1" applyFill="1" applyBorder="1"/>
    <xf numFmtId="164" fontId="8" fillId="0" borderId="0" xfId="3" applyNumberFormat="1" applyFont="1" applyFill="1" applyBorder="1"/>
    <xf numFmtId="1" fontId="6" fillId="0" borderId="0" xfId="2" applyNumberFormat="1" applyFont="1" applyFill="1" applyBorder="1"/>
    <xf numFmtId="1" fontId="13" fillId="0" borderId="0" xfId="2" applyFont="1" applyFill="1" applyBorder="1" applyAlignment="1"/>
    <xf numFmtId="1" fontId="14" fillId="0" borderId="0" xfId="2" applyFont="1" applyFill="1" applyBorder="1"/>
    <xf numFmtId="14" fontId="6" fillId="0" borderId="0" xfId="2" applyNumberFormat="1" applyFont="1" applyFill="1" applyBorder="1"/>
    <xf numFmtId="1" fontId="7" fillId="0" borderId="0" xfId="2" applyFont="1" applyFill="1" applyBorder="1"/>
    <xf numFmtId="1" fontId="15" fillId="0" borderId="0" xfId="2" applyFont="1" applyFill="1" applyBorder="1"/>
    <xf numFmtId="44" fontId="15" fillId="0" borderId="0" xfId="2" applyNumberFormat="1" applyFont="1" applyFill="1" applyBorder="1"/>
    <xf numFmtId="1" fontId="17" fillId="0" borderId="0" xfId="2" applyFont="1"/>
    <xf numFmtId="1" fontId="17" fillId="0" borderId="0" xfId="2" applyFont="1" applyFill="1" applyBorder="1"/>
    <xf numFmtId="14" fontId="19" fillId="0" borderId="0" xfId="2" applyNumberFormat="1" applyFont="1" applyFill="1" applyBorder="1"/>
    <xf numFmtId="1" fontId="20" fillId="0" borderId="0" xfId="2" applyFont="1" applyFill="1" applyBorder="1"/>
    <xf numFmtId="1" fontId="17" fillId="0" borderId="0" xfId="2" applyFont="1" applyFill="1"/>
    <xf numFmtId="1" fontId="21" fillId="0" borderId="0" xfId="2" applyFont="1" applyFill="1" applyBorder="1" applyAlignment="1">
      <alignment horizontal="left"/>
    </xf>
    <xf numFmtId="1" fontId="21" fillId="0" borderId="0" xfId="2" applyFont="1" applyFill="1" applyBorder="1" applyAlignment="1">
      <alignment horizontal="center" wrapText="1"/>
    </xf>
    <xf numFmtId="1" fontId="21" fillId="0" borderId="0" xfId="2" applyFont="1" applyFill="1" applyBorder="1" applyAlignment="1">
      <alignment horizontal="center"/>
    </xf>
    <xf numFmtId="1" fontId="22" fillId="0" borderId="0" xfId="2" applyFont="1" applyFill="1" applyBorder="1" applyAlignment="1">
      <alignment horizontal="left"/>
    </xf>
    <xf numFmtId="1" fontId="22" fillId="0" borderId="0" xfId="2" applyFont="1" applyFill="1" applyBorder="1" applyAlignment="1">
      <alignment horizontal="center"/>
    </xf>
    <xf numFmtId="14" fontId="22" fillId="0" borderId="0" xfId="2" applyNumberFormat="1" applyFont="1" applyFill="1" applyBorder="1"/>
    <xf numFmtId="1" fontId="22" fillId="0" borderId="0" xfId="2" applyNumberFormat="1" applyFont="1" applyFill="1" applyBorder="1"/>
    <xf numFmtId="14" fontId="22" fillId="0" borderId="0" xfId="2" applyNumberFormat="1" applyFont="1" applyFill="1" applyBorder="1" applyAlignment="1">
      <alignment horizontal="center"/>
    </xf>
    <xf numFmtId="44" fontId="22" fillId="0" borderId="0" xfId="2" applyNumberFormat="1" applyFont="1" applyFill="1" applyBorder="1"/>
    <xf numFmtId="1" fontId="23" fillId="0" borderId="0" xfId="2" applyFont="1" applyFill="1" applyBorder="1" applyAlignment="1">
      <alignment horizontal="left"/>
    </xf>
    <xf numFmtId="1" fontId="22" fillId="0" borderId="0" xfId="2" applyFont="1" applyFill="1" applyBorder="1"/>
    <xf numFmtId="1" fontId="24" fillId="0" borderId="0" xfId="2" applyFont="1" applyFill="1" applyBorder="1"/>
    <xf numFmtId="44" fontId="23" fillId="0" borderId="0" xfId="3" applyNumberFormat="1" applyFont="1" applyFill="1" applyBorder="1"/>
    <xf numFmtId="1" fontId="17" fillId="0" borderId="0" xfId="2" applyNumberFormat="1" applyFont="1" applyFill="1" applyBorder="1"/>
    <xf numFmtId="1" fontId="25" fillId="0" borderId="0" xfId="2" applyFont="1" applyFill="1" applyBorder="1" applyAlignment="1"/>
    <xf numFmtId="1" fontId="26" fillId="0" borderId="0" xfId="2" applyFont="1" applyFill="1" applyBorder="1"/>
    <xf numFmtId="14" fontId="17" fillId="0" borderId="0" xfId="2" applyNumberFormat="1" applyFont="1" applyFill="1" applyBorder="1"/>
    <xf numFmtId="1" fontId="27" fillId="0" borderId="0" xfId="2" applyFont="1" applyFill="1" applyBorder="1" applyAlignment="1"/>
    <xf numFmtId="1" fontId="2" fillId="0" borderId="0" xfId="2"/>
    <xf numFmtId="1" fontId="6" fillId="0" borderId="0" xfId="2" applyFont="1"/>
    <xf numFmtId="1" fontId="28" fillId="0" borderId="0" xfId="2" applyFont="1"/>
    <xf numFmtId="1" fontId="9" fillId="0" borderId="0" xfId="2" applyFont="1" applyFill="1" applyBorder="1" applyAlignment="1">
      <alignment horizontal="center"/>
    </xf>
    <xf numFmtId="1" fontId="11" fillId="0" borderId="0" xfId="2" applyFont="1" applyFill="1" applyBorder="1"/>
    <xf numFmtId="1" fontId="31" fillId="0" borderId="0" xfId="2" applyFont="1" applyFill="1" applyBorder="1" applyAlignment="1">
      <alignment wrapText="1"/>
    </xf>
    <xf numFmtId="44" fontId="32" fillId="0" borderId="0" xfId="2" applyNumberFormat="1" applyFont="1" applyFill="1" applyBorder="1"/>
    <xf numFmtId="1" fontId="31" fillId="0" borderId="0" xfId="2" quotePrefix="1" applyFont="1" applyFill="1" applyBorder="1" applyAlignment="1">
      <alignment horizontal="left"/>
    </xf>
    <xf numFmtId="10" fontId="32" fillId="0" borderId="0" xfId="2" applyNumberFormat="1" applyFont="1" applyFill="1" applyBorder="1"/>
    <xf numFmtId="1" fontId="31" fillId="0" borderId="0" xfId="2" applyFont="1" applyFill="1" applyBorder="1" applyAlignment="1">
      <alignment horizontal="left" wrapText="1"/>
    </xf>
    <xf numFmtId="1" fontId="32" fillId="0" borderId="0" xfId="2" applyFont="1" applyFill="1" applyBorder="1"/>
    <xf numFmtId="1" fontId="33" fillId="3" borderId="0" xfId="2" quotePrefix="1" applyFont="1" applyFill="1" applyBorder="1" applyAlignment="1">
      <alignment horizontal="right"/>
    </xf>
    <xf numFmtId="1" fontId="33" fillId="3" borderId="0" xfId="2" applyFont="1" applyFill="1" applyBorder="1" applyAlignment="1">
      <alignment horizontal="right"/>
    </xf>
    <xf numFmtId="44" fontId="34" fillId="3" borderId="0" xfId="3" applyFont="1" applyFill="1" applyBorder="1"/>
    <xf numFmtId="1" fontId="16" fillId="0" borderId="0" xfId="2" applyFont="1" applyFill="1" applyBorder="1" applyAlignment="1"/>
    <xf numFmtId="1" fontId="18" fillId="0" borderId="0" xfId="2" applyFont="1" applyFill="1" applyBorder="1" applyAlignment="1"/>
    <xf numFmtId="1" fontId="29" fillId="0" borderId="0" xfId="2" applyFont="1" applyFill="1" applyBorder="1" applyAlignment="1"/>
    <xf numFmtId="1" fontId="30" fillId="0" borderId="0" xfId="2" applyFont="1" applyFill="1" applyBorder="1" applyAlignment="1"/>
    <xf numFmtId="1" fontId="3" fillId="3" borderId="0" xfId="2" applyFont="1" applyFill="1" applyBorder="1" applyAlignment="1">
      <alignment horizontal="center"/>
    </xf>
    <xf numFmtId="1" fontId="4" fillId="3" borderId="0" xfId="2" applyFont="1" applyFill="1" applyBorder="1" applyAlignment="1">
      <alignment horizontal="center"/>
    </xf>
    <xf numFmtId="1" fontId="12" fillId="0" borderId="0" xfId="2" applyFont="1" applyFill="1" applyBorder="1" applyAlignment="1">
      <alignment horizontal="center"/>
    </xf>
    <xf numFmtId="1" fontId="7" fillId="0" borderId="0" xfId="2" applyFont="1" applyFill="1" applyBorder="1" applyAlignment="1">
      <alignment horizontal="center"/>
    </xf>
    <xf numFmtId="1" fontId="16" fillId="3" borderId="0" xfId="2" applyFont="1" applyFill="1" applyBorder="1" applyAlignment="1">
      <alignment horizontal="center"/>
    </xf>
    <xf numFmtId="1" fontId="18" fillId="3" borderId="0" xfId="2" applyFont="1" applyFill="1" applyBorder="1" applyAlignment="1">
      <alignment horizontal="center"/>
    </xf>
    <xf numFmtId="1" fontId="4" fillId="2" borderId="0" xfId="2" applyFont="1" applyFill="1" applyBorder="1" applyAlignment="1">
      <alignment horizontal="center"/>
    </xf>
    <xf numFmtId="1" fontId="29" fillId="2" borderId="0" xfId="2" applyFont="1" applyFill="1" applyBorder="1" applyAlignment="1">
      <alignment horizontal="center"/>
    </xf>
    <xf numFmtId="1" fontId="30" fillId="2" borderId="0" xfId="2" applyFont="1" applyFill="1" applyBorder="1" applyAlignment="1">
      <alignment horizontal="center"/>
    </xf>
    <xf numFmtId="0" fontId="35" fillId="0" borderId="0" xfId="0" applyFont="1"/>
    <xf numFmtId="0" fontId="36" fillId="4" borderId="0" xfId="0" applyFont="1" applyFill="1" applyAlignment="1">
      <alignment horizontal="center"/>
    </xf>
    <xf numFmtId="0" fontId="36" fillId="4" borderId="0" xfId="0" applyFont="1" applyFill="1"/>
    <xf numFmtId="0" fontId="37" fillId="0" borderId="0" xfId="1" applyFont="1"/>
    <xf numFmtId="0" fontId="36" fillId="0" borderId="0" xfId="0" applyFont="1"/>
    <xf numFmtId="44" fontId="28" fillId="0" borderId="0" xfId="2" applyNumberFormat="1" applyFont="1"/>
    <xf numFmtId="44" fontId="34" fillId="3" borderId="0" xfId="2" applyNumberFormat="1" applyFont="1" applyFill="1" applyBorder="1"/>
  </cellXfs>
  <cellStyles count="4">
    <cellStyle name="Currency 2" xfId="3" xr:uid="{00000000-0005-0000-0000-000000000000}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Dally@company.com" TargetMode="External"/><Relationship Id="rId3" Type="http://schemas.openxmlformats.org/officeDocument/2006/relationships/hyperlink" Target="mailto:LucyKnoll@company.com" TargetMode="External"/><Relationship Id="rId7" Type="http://schemas.openxmlformats.org/officeDocument/2006/relationships/hyperlink" Target="mailto:AlMeng@company.com" TargetMode="External"/><Relationship Id="rId2" Type="http://schemas.openxmlformats.org/officeDocument/2006/relationships/hyperlink" Target="mailto:PaulaJones@company.com" TargetMode="External"/><Relationship Id="rId1" Type="http://schemas.openxmlformats.org/officeDocument/2006/relationships/hyperlink" Target="mailto:JohnSmith@company.com" TargetMode="External"/><Relationship Id="rId6" Type="http://schemas.openxmlformats.org/officeDocument/2006/relationships/hyperlink" Target="mailto:MaryAllen@company.com" TargetMode="External"/><Relationship Id="rId5" Type="http://schemas.openxmlformats.org/officeDocument/2006/relationships/hyperlink" Target="mailto:JodyWolls@company.com" TargetMode="External"/><Relationship Id="rId4" Type="http://schemas.openxmlformats.org/officeDocument/2006/relationships/hyperlink" Target="mailto:CareyDegual@company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G9"/>
  <sheetViews>
    <sheetView zoomScale="120" zoomScaleNormal="120" workbookViewId="0">
      <selection activeCell="H8" sqref="H8"/>
    </sheetView>
  </sheetViews>
  <sheetFormatPr defaultRowHeight="15" x14ac:dyDescent="0.25"/>
  <cols>
    <col min="1" max="1" width="27.42578125" style="77" customWidth="1"/>
    <col min="2" max="2" width="18.140625" style="77" customWidth="1"/>
    <col min="3" max="3" width="11.7109375" style="77" bestFit="1" customWidth="1"/>
    <col min="4" max="7" width="11.7109375" style="77" customWidth="1"/>
    <col min="8" max="16384" width="9.140625" style="77"/>
  </cols>
  <sheetData>
    <row r="1" spans="1:7" x14ac:dyDescent="0.25">
      <c r="B1" s="78" t="s">
        <v>0</v>
      </c>
      <c r="C1" s="79" t="s">
        <v>1</v>
      </c>
      <c r="D1" s="79" t="s">
        <v>2</v>
      </c>
      <c r="E1" s="79" t="s">
        <v>3</v>
      </c>
      <c r="F1" s="79" t="s">
        <v>4</v>
      </c>
      <c r="G1" s="79" t="s">
        <v>5</v>
      </c>
    </row>
    <row r="2" spans="1:7" x14ac:dyDescent="0.25">
      <c r="A2" s="80" t="s">
        <v>37</v>
      </c>
      <c r="B2" s="81" t="s">
        <v>38</v>
      </c>
      <c r="C2" s="81" t="s">
        <v>41</v>
      </c>
      <c r="D2" s="81" t="str">
        <f>PROPER($C2)</f>
        <v>Service</v>
      </c>
      <c r="E2" s="81" t="str">
        <f>UPPER($C2)</f>
        <v>SERVICE</v>
      </c>
      <c r="F2" s="81" t="str">
        <f>LOWER($C2)</f>
        <v>service</v>
      </c>
      <c r="G2" s="81" t="str">
        <f>SUBSTITUTE(F2,"operations","IT")</f>
        <v>service</v>
      </c>
    </row>
    <row r="3" spans="1:7" x14ac:dyDescent="0.25">
      <c r="A3" s="80" t="s">
        <v>39</v>
      </c>
      <c r="B3" s="81" t="s">
        <v>40</v>
      </c>
      <c r="C3" s="81" t="s">
        <v>6</v>
      </c>
      <c r="D3" s="81" t="str">
        <f t="shared" ref="D3:D9" si="0">PROPER($C3)</f>
        <v>Sales</v>
      </c>
      <c r="E3" s="81" t="str">
        <f t="shared" ref="E3:E9" si="1">UPPER($C3)</f>
        <v>SALES</v>
      </c>
      <c r="F3" s="81" t="str">
        <f t="shared" ref="F3:F9" si="2">LOWER($C3)</f>
        <v>sales</v>
      </c>
      <c r="G3" s="81" t="str">
        <f t="shared" ref="G3:G9" si="3">SUBSTITUTE(F3,"operations","IT")</f>
        <v>sales</v>
      </c>
    </row>
    <row r="4" spans="1:7" x14ac:dyDescent="0.25">
      <c r="A4" s="80" t="s">
        <v>44</v>
      </c>
      <c r="B4" s="81" t="s">
        <v>68</v>
      </c>
      <c r="C4" s="81" t="s">
        <v>42</v>
      </c>
      <c r="D4" s="81" t="str">
        <f t="shared" si="0"/>
        <v>Operations</v>
      </c>
      <c r="E4" s="81" t="str">
        <f t="shared" si="1"/>
        <v>OPERATIONS</v>
      </c>
      <c r="F4" s="81" t="str">
        <f t="shared" si="2"/>
        <v>operations</v>
      </c>
      <c r="G4" s="81" t="str">
        <f t="shared" si="3"/>
        <v>IT</v>
      </c>
    </row>
    <row r="5" spans="1:7" x14ac:dyDescent="0.25">
      <c r="A5" s="80" t="s">
        <v>45</v>
      </c>
      <c r="B5" s="81" t="s">
        <v>69</v>
      </c>
      <c r="C5" s="81" t="s">
        <v>41</v>
      </c>
      <c r="D5" s="81" t="str">
        <f t="shared" si="0"/>
        <v>Service</v>
      </c>
      <c r="E5" s="81" t="str">
        <f t="shared" si="1"/>
        <v>SERVICE</v>
      </c>
      <c r="F5" s="81" t="str">
        <f t="shared" si="2"/>
        <v>service</v>
      </c>
      <c r="G5" s="81" t="str">
        <f t="shared" si="3"/>
        <v>service</v>
      </c>
    </row>
    <row r="6" spans="1:7" x14ac:dyDescent="0.25">
      <c r="A6" s="80" t="s">
        <v>46</v>
      </c>
      <c r="B6" s="81" t="s">
        <v>70</v>
      </c>
      <c r="C6" s="81" t="s">
        <v>7</v>
      </c>
      <c r="D6" s="81" t="str">
        <f t="shared" si="0"/>
        <v>Sales</v>
      </c>
      <c r="E6" s="81" t="str">
        <f t="shared" si="1"/>
        <v>SALES</v>
      </c>
      <c r="F6" s="81" t="str">
        <f t="shared" si="2"/>
        <v>sales</v>
      </c>
      <c r="G6" s="81" t="str">
        <f t="shared" si="3"/>
        <v>sales</v>
      </c>
    </row>
    <row r="7" spans="1:7" x14ac:dyDescent="0.25">
      <c r="A7" s="80" t="s">
        <v>47</v>
      </c>
      <c r="B7" s="81" t="s">
        <v>71</v>
      </c>
      <c r="C7" s="81" t="s">
        <v>8</v>
      </c>
      <c r="D7" s="81" t="str">
        <f t="shared" si="0"/>
        <v>Sales</v>
      </c>
      <c r="E7" s="81" t="str">
        <f t="shared" si="1"/>
        <v>SALES</v>
      </c>
      <c r="F7" s="81" t="str">
        <f t="shared" si="2"/>
        <v>sales</v>
      </c>
      <c r="G7" s="81" t="str">
        <f t="shared" si="3"/>
        <v>sales</v>
      </c>
    </row>
    <row r="8" spans="1:7" x14ac:dyDescent="0.25">
      <c r="A8" s="80" t="s">
        <v>48</v>
      </c>
      <c r="B8" s="81" t="s">
        <v>72</v>
      </c>
      <c r="C8" s="81" t="s">
        <v>41</v>
      </c>
      <c r="D8" s="81" t="str">
        <f t="shared" si="0"/>
        <v>Service</v>
      </c>
      <c r="E8" s="81" t="str">
        <f t="shared" si="1"/>
        <v>SERVICE</v>
      </c>
      <c r="F8" s="81" t="str">
        <f t="shared" si="2"/>
        <v>service</v>
      </c>
      <c r="G8" s="81" t="str">
        <f t="shared" si="3"/>
        <v>service</v>
      </c>
    </row>
    <row r="9" spans="1:7" x14ac:dyDescent="0.25">
      <c r="A9" s="80" t="s">
        <v>49</v>
      </c>
      <c r="B9" s="81" t="s">
        <v>73</v>
      </c>
      <c r="C9" s="81" t="s">
        <v>43</v>
      </c>
      <c r="D9" s="81" t="str">
        <f t="shared" si="0"/>
        <v>Operations</v>
      </c>
      <c r="E9" s="81" t="str">
        <f t="shared" si="1"/>
        <v>OPERATIONS</v>
      </c>
      <c r="F9" s="81" t="str">
        <f t="shared" si="2"/>
        <v>operations</v>
      </c>
      <c r="G9" s="81" t="str">
        <f t="shared" si="3"/>
        <v>IT</v>
      </c>
    </row>
  </sheetData>
  <hyperlinks>
    <hyperlink ref="A2" r:id="rId1" display="JohnSmith@company.com" xr:uid="{00000000-0004-0000-0000-000000000000}"/>
    <hyperlink ref="A3" r:id="rId2" display="PaulaJones@company.com" xr:uid="{00000000-0004-0000-0000-000001000000}"/>
    <hyperlink ref="A4" r:id="rId3" xr:uid="{00000000-0004-0000-0000-000002000000}"/>
    <hyperlink ref="A7" r:id="rId4" xr:uid="{00000000-0004-0000-0000-000003000000}"/>
    <hyperlink ref="A8" r:id="rId5" xr:uid="{00000000-0004-0000-0000-000004000000}"/>
    <hyperlink ref="A9" r:id="rId6" xr:uid="{00000000-0004-0000-0000-000005000000}"/>
    <hyperlink ref="A5" r:id="rId7" display="AlMeng@company.com" xr:uid="{00000000-0004-0000-0000-000006000000}"/>
    <hyperlink ref="A6" r:id="rId8" xr:uid="{00000000-0004-0000-0000-000007000000}"/>
  </hyperlinks>
  <pageMargins left="0.7" right="0.7" top="0.75" bottom="0.75" header="0.3" footer="0.3"/>
  <pageSetup orientation="landscape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I22"/>
  <sheetViews>
    <sheetView zoomScale="120" zoomScaleNormal="120" workbookViewId="0">
      <selection activeCell="H18" sqref="H18"/>
    </sheetView>
  </sheetViews>
  <sheetFormatPr defaultColWidth="9.140625" defaultRowHeight="12.75" x14ac:dyDescent="0.2"/>
  <cols>
    <col min="1" max="1" width="18" style="1" customWidth="1"/>
    <col min="2" max="2" width="16.5703125" style="1" customWidth="1"/>
    <col min="3" max="3" width="10.5703125" style="1" bestFit="1" customWidth="1"/>
    <col min="4" max="4" width="8.28515625" style="1" customWidth="1"/>
    <col min="5" max="5" width="11.85546875" style="1" customWidth="1"/>
    <col min="6" max="6" width="17.85546875" style="1" bestFit="1" customWidth="1"/>
    <col min="7" max="7" width="13.85546875" style="1" customWidth="1"/>
    <col min="8" max="8" width="10.5703125" style="1" customWidth="1"/>
    <col min="9" max="9" width="16.140625" style="1" customWidth="1"/>
    <col min="10" max="16384" width="9.140625" style="1"/>
  </cols>
  <sheetData>
    <row r="1" spans="1:9" ht="27.75" x14ac:dyDescent="0.55000000000000004">
      <c r="A1" s="68" t="s">
        <v>50</v>
      </c>
      <c r="B1" s="68"/>
      <c r="C1" s="68"/>
      <c r="D1" s="68"/>
      <c r="E1" s="68"/>
      <c r="F1" s="68"/>
      <c r="G1" s="68"/>
      <c r="H1" s="68"/>
      <c r="I1" s="68"/>
    </row>
    <row r="2" spans="1:9" ht="24.75" x14ac:dyDescent="0.5">
      <c r="A2" s="69" t="s">
        <v>59</v>
      </c>
      <c r="B2" s="69"/>
      <c r="C2" s="69"/>
      <c r="D2" s="69"/>
      <c r="E2" s="69"/>
      <c r="F2" s="69"/>
      <c r="G2" s="69"/>
      <c r="H2" s="69"/>
      <c r="I2" s="69"/>
    </row>
    <row r="3" spans="1:9" ht="15" x14ac:dyDescent="0.3">
      <c r="A3" s="2"/>
      <c r="B3" s="2"/>
      <c r="C3" s="3"/>
      <c r="D3" s="3"/>
      <c r="E3" s="3"/>
      <c r="F3" s="3"/>
      <c r="G3" s="3"/>
      <c r="H3" s="3"/>
      <c r="I3" s="3"/>
    </row>
    <row r="4" spans="1:9" ht="12" customHeight="1" x14ac:dyDescent="0.3">
      <c r="A4" s="3"/>
      <c r="B4" s="3"/>
      <c r="C4" s="3"/>
      <c r="D4" s="3"/>
      <c r="E4" s="3"/>
      <c r="F4" s="3"/>
      <c r="G4" s="3"/>
      <c r="H4" s="3"/>
      <c r="I4" s="3"/>
    </row>
    <row r="5" spans="1:9" ht="61.5" customHeight="1" x14ac:dyDescent="0.4">
      <c r="A5" s="4" t="s">
        <v>9</v>
      </c>
      <c r="B5" s="5" t="s">
        <v>10</v>
      </c>
      <c r="C5" s="5" t="s">
        <v>11</v>
      </c>
      <c r="D5" s="5" t="s">
        <v>12</v>
      </c>
      <c r="E5" s="6" t="s">
        <v>13</v>
      </c>
      <c r="F5" s="7" t="s">
        <v>14</v>
      </c>
      <c r="G5" s="7" t="s">
        <v>15</v>
      </c>
      <c r="H5" s="5" t="s">
        <v>16</v>
      </c>
      <c r="I5" s="5" t="s">
        <v>17</v>
      </c>
    </row>
    <row r="6" spans="1:9" ht="19.5" x14ac:dyDescent="0.4">
      <c r="A6" s="8" t="s">
        <v>51</v>
      </c>
      <c r="B6" s="9">
        <v>5</v>
      </c>
      <c r="C6" s="10">
        <v>42742</v>
      </c>
      <c r="D6" s="11">
        <v>5</v>
      </c>
      <c r="E6" s="10">
        <f>review_date+183</f>
        <v>42925</v>
      </c>
      <c r="F6" s="12">
        <v>59740</v>
      </c>
      <c r="G6" s="13">
        <f>IF($D6=5,$F6*5%,0)</f>
        <v>2987</v>
      </c>
      <c r="H6" s="12" t="b">
        <f>AND($G6&gt;0,$B6&gt;6)</f>
        <v>0</v>
      </c>
      <c r="I6" s="14">
        <f>IFERROR($F6/$F$15,"ERROR")</f>
        <v>0.13725760499954048</v>
      </c>
    </row>
    <row r="7" spans="1:9" ht="19.5" x14ac:dyDescent="0.4">
      <c r="A7" s="8" t="s">
        <v>52</v>
      </c>
      <c r="B7" s="9">
        <v>9</v>
      </c>
      <c r="C7" s="10">
        <v>42826</v>
      </c>
      <c r="D7" s="11">
        <v>4</v>
      </c>
      <c r="E7" s="10">
        <f>review_date+183</f>
        <v>43009</v>
      </c>
      <c r="F7" s="12">
        <v>66800</v>
      </c>
      <c r="G7" s="13">
        <f t="shared" ref="G7:G14" si="0">IF($D7=5,$F7*5%,0)</f>
        <v>0</v>
      </c>
      <c r="H7" s="12" t="b">
        <f t="shared" ref="H7:H14" si="1">AND($G7&gt;0,$B7&gt;6)</f>
        <v>0</v>
      </c>
      <c r="I7" s="14">
        <f t="shared" ref="I7:I14" si="2">IFERROR($F7/$F$15,"ERROR")</f>
        <v>0.15347854057531476</v>
      </c>
    </row>
    <row r="8" spans="1:9" ht="19.5" x14ac:dyDescent="0.4">
      <c r="A8" s="8" t="s">
        <v>53</v>
      </c>
      <c r="B8" s="9">
        <v>1</v>
      </c>
      <c r="C8" s="10">
        <v>42887</v>
      </c>
      <c r="D8" s="11">
        <v>4</v>
      </c>
      <c r="E8" s="10">
        <f>review_date+183</f>
        <v>43070</v>
      </c>
      <c r="F8" s="12">
        <v>33400</v>
      </c>
      <c r="G8" s="13">
        <f t="shared" si="0"/>
        <v>0</v>
      </c>
      <c r="H8" s="12" t="b">
        <f t="shared" si="1"/>
        <v>0</v>
      </c>
      <c r="I8" s="14">
        <f t="shared" si="2"/>
        <v>7.6739270287657382E-2</v>
      </c>
    </row>
    <row r="9" spans="1:9" ht="19.5" x14ac:dyDescent="0.4">
      <c r="A9" s="8" t="s">
        <v>54</v>
      </c>
      <c r="B9" s="9">
        <v>7</v>
      </c>
      <c r="C9" s="10">
        <v>42826</v>
      </c>
      <c r="D9" s="11">
        <v>5</v>
      </c>
      <c r="E9" s="10">
        <f>review_date+183</f>
        <v>43009</v>
      </c>
      <c r="F9" s="12">
        <v>45500</v>
      </c>
      <c r="G9" s="13">
        <f t="shared" si="0"/>
        <v>2275</v>
      </c>
      <c r="H9" s="12" t="b">
        <f t="shared" si="1"/>
        <v>1</v>
      </c>
      <c r="I9" s="14">
        <f t="shared" si="2"/>
        <v>0.10454002389486261</v>
      </c>
    </row>
    <row r="10" spans="1:9" ht="19.5" x14ac:dyDescent="0.4">
      <c r="A10" s="8" t="s">
        <v>55</v>
      </c>
      <c r="B10" s="9">
        <v>10</v>
      </c>
      <c r="C10" s="10">
        <v>42795</v>
      </c>
      <c r="D10" s="11">
        <v>4</v>
      </c>
      <c r="E10" s="10">
        <f>review_date+183</f>
        <v>42978</v>
      </c>
      <c r="F10" s="12">
        <v>37500</v>
      </c>
      <c r="G10" s="13">
        <f t="shared" si="0"/>
        <v>0</v>
      </c>
      <c r="H10" s="12" t="b">
        <f t="shared" si="1"/>
        <v>0</v>
      </c>
      <c r="I10" s="14">
        <f t="shared" si="2"/>
        <v>8.6159360352908734E-2</v>
      </c>
    </row>
    <row r="11" spans="1:9" ht="19.5" x14ac:dyDescent="0.4">
      <c r="A11" s="8" t="s">
        <v>56</v>
      </c>
      <c r="B11" s="9">
        <v>4</v>
      </c>
      <c r="C11" s="10">
        <v>42870</v>
      </c>
      <c r="D11" s="11">
        <v>3</v>
      </c>
      <c r="E11" s="10">
        <f>review_date+183</f>
        <v>43053</v>
      </c>
      <c r="F11" s="12">
        <v>36500</v>
      </c>
      <c r="G11" s="13">
        <f t="shared" si="0"/>
        <v>0</v>
      </c>
      <c r="H11" s="12" t="b">
        <f t="shared" si="1"/>
        <v>0</v>
      </c>
      <c r="I11" s="14">
        <f t="shared" si="2"/>
        <v>8.3861777410164512E-2</v>
      </c>
    </row>
    <row r="12" spans="1:9" ht="19.5" x14ac:dyDescent="0.4">
      <c r="A12" s="8" t="s">
        <v>57</v>
      </c>
      <c r="B12" s="9">
        <v>4</v>
      </c>
      <c r="C12" s="10">
        <v>42887</v>
      </c>
      <c r="D12" s="11">
        <v>5</v>
      </c>
      <c r="E12" s="10">
        <f>review_date+183</f>
        <v>43070</v>
      </c>
      <c r="F12" s="12">
        <v>57500</v>
      </c>
      <c r="G12" s="13">
        <f t="shared" si="0"/>
        <v>2875</v>
      </c>
      <c r="H12" s="12" t="b">
        <f t="shared" si="1"/>
        <v>0</v>
      </c>
      <c r="I12" s="14">
        <f t="shared" si="2"/>
        <v>0.13211101920779339</v>
      </c>
    </row>
    <row r="13" spans="1:9" ht="19.5" x14ac:dyDescent="0.4">
      <c r="A13" s="8" t="s">
        <v>58</v>
      </c>
      <c r="B13" s="9">
        <v>6</v>
      </c>
      <c r="C13" s="10">
        <v>42948</v>
      </c>
      <c r="D13" s="11">
        <v>3</v>
      </c>
      <c r="E13" s="10">
        <f>review_date+183</f>
        <v>43131</v>
      </c>
      <c r="F13" s="12">
        <v>28600</v>
      </c>
      <c r="G13" s="13">
        <f t="shared" si="0"/>
        <v>0</v>
      </c>
      <c r="H13" s="12" t="b">
        <f t="shared" si="1"/>
        <v>0</v>
      </c>
      <c r="I13" s="14">
        <f t="shared" si="2"/>
        <v>6.5710872162485071E-2</v>
      </c>
    </row>
    <row r="14" spans="1:9" ht="19.5" x14ac:dyDescent="0.4">
      <c r="A14" s="8" t="s">
        <v>18</v>
      </c>
      <c r="B14" s="9">
        <v>8</v>
      </c>
      <c r="C14" s="10">
        <v>42939</v>
      </c>
      <c r="D14" s="11">
        <v>5</v>
      </c>
      <c r="E14" s="10">
        <f>review_date+183</f>
        <v>43122</v>
      </c>
      <c r="F14" s="12">
        <v>69700</v>
      </c>
      <c r="G14" s="13">
        <f t="shared" si="0"/>
        <v>3485</v>
      </c>
      <c r="H14" s="12" t="b">
        <f t="shared" si="1"/>
        <v>1</v>
      </c>
      <c r="I14" s="14">
        <f t="shared" si="2"/>
        <v>0.16014153110927304</v>
      </c>
    </row>
    <row r="15" spans="1:9" ht="19.5" x14ac:dyDescent="0.4">
      <c r="A15" s="15" t="s">
        <v>19</v>
      </c>
      <c r="B15" s="16">
        <f>SUM(B$6:B$14)</f>
        <v>54</v>
      </c>
      <c r="C15" s="16"/>
      <c r="D15" s="16"/>
      <c r="E15" s="17"/>
      <c r="F15" s="18">
        <f>SUM(F6:F14)</f>
        <v>435240</v>
      </c>
      <c r="G15" s="12"/>
      <c r="H15" s="19"/>
      <c r="I15" s="16"/>
    </row>
    <row r="16" spans="1:9" ht="15" x14ac:dyDescent="0.3">
      <c r="A16" s="3"/>
      <c r="B16" s="3"/>
      <c r="C16" s="3"/>
      <c r="D16" s="20"/>
      <c r="E16" s="3"/>
      <c r="F16" s="3"/>
      <c r="G16" s="3"/>
      <c r="H16" s="3"/>
      <c r="I16" s="3"/>
    </row>
    <row r="17" spans="1:9" ht="15" x14ac:dyDescent="0.3">
      <c r="A17" s="3"/>
      <c r="B17" s="3"/>
      <c r="C17" s="3"/>
      <c r="D17" s="20"/>
      <c r="E17" s="3"/>
      <c r="F17" s="3"/>
      <c r="G17" s="3"/>
      <c r="H17" s="3"/>
      <c r="I17" s="3"/>
    </row>
    <row r="18" spans="1:9" ht="18" customHeight="1" x14ac:dyDescent="0.45">
      <c r="A18" s="70" t="s">
        <v>20</v>
      </c>
      <c r="B18" s="70"/>
      <c r="C18" s="21"/>
      <c r="D18" s="21"/>
      <c r="E18" s="21"/>
      <c r="F18" s="21"/>
      <c r="G18" s="21"/>
      <c r="H18" s="21"/>
      <c r="I18" s="3"/>
    </row>
    <row r="19" spans="1:9" ht="16.5" customHeight="1" x14ac:dyDescent="0.45">
      <c r="A19" s="71" t="s">
        <v>21</v>
      </c>
      <c r="B19" s="71"/>
      <c r="C19" s="22"/>
      <c r="D19" s="20"/>
      <c r="E19" s="3"/>
      <c r="F19" s="3"/>
      <c r="G19" s="3"/>
      <c r="H19" s="23"/>
      <c r="I19" s="3"/>
    </row>
    <row r="20" spans="1:9" ht="18.75" customHeight="1" x14ac:dyDescent="0.4">
      <c r="A20" s="24" t="s">
        <v>22</v>
      </c>
      <c r="B20" s="25">
        <f>COUNTIF($D$6:$D$14,5)</f>
        <v>4</v>
      </c>
      <c r="C20" s="3"/>
      <c r="D20" s="3"/>
      <c r="E20" s="3"/>
      <c r="F20" s="3"/>
      <c r="G20" s="3"/>
      <c r="H20" s="3"/>
      <c r="I20" s="3"/>
    </row>
    <row r="21" spans="1:9" ht="19.5" customHeight="1" x14ac:dyDescent="0.4">
      <c r="A21" s="24" t="s">
        <v>23</v>
      </c>
      <c r="B21" s="26">
        <f>AVERAGEIF($D$6:$D$14,5,$F$6:$F$14)</f>
        <v>58110</v>
      </c>
      <c r="C21" s="3"/>
      <c r="D21" s="3"/>
      <c r="E21" s="3"/>
      <c r="F21" s="3"/>
      <c r="G21" s="3"/>
      <c r="H21" s="3"/>
      <c r="I21" s="3"/>
    </row>
    <row r="22" spans="1:9" ht="19.5" x14ac:dyDescent="0.4">
      <c r="A22" s="24" t="s">
        <v>24</v>
      </c>
      <c r="B22" s="26">
        <f>SUMIF($D$6:$D$14,5,$F$6:$F$14)</f>
        <v>232440</v>
      </c>
      <c r="C22" s="3"/>
      <c r="D22" s="3"/>
      <c r="E22" s="3"/>
      <c r="F22" s="3"/>
      <c r="G22" s="3"/>
      <c r="H22" s="3"/>
      <c r="I22" s="3"/>
    </row>
  </sheetData>
  <mergeCells count="4">
    <mergeCell ref="A1:I1"/>
    <mergeCell ref="A2:I2"/>
    <mergeCell ref="A18:B18"/>
    <mergeCell ref="A19:B19"/>
  </mergeCells>
  <pageMargins left="0.75" right="0.75" top="1" bottom="1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K23"/>
  <sheetViews>
    <sheetView zoomScale="120" zoomScaleNormal="120" workbookViewId="0">
      <selection activeCell="E14" sqref="E14"/>
    </sheetView>
  </sheetViews>
  <sheetFormatPr defaultColWidth="9.140625" defaultRowHeight="12.75" x14ac:dyDescent="0.2"/>
  <cols>
    <col min="1" max="1" width="13" style="28" customWidth="1"/>
    <col min="2" max="2" width="15.7109375" style="28" customWidth="1"/>
    <col min="3" max="3" width="12.28515625" style="28" bestFit="1" customWidth="1"/>
    <col min="4" max="4" width="8" style="28" customWidth="1"/>
    <col min="5" max="5" width="13.5703125" style="28" customWidth="1"/>
    <col min="6" max="6" width="15.85546875" style="28" bestFit="1" customWidth="1"/>
    <col min="7" max="7" width="13.140625" style="28" bestFit="1" customWidth="1"/>
    <col min="8" max="8" width="17.42578125" style="28" customWidth="1"/>
    <col min="9" max="9" width="14.5703125" style="28" customWidth="1"/>
    <col min="10" max="11" width="9.140625" style="27"/>
    <col min="12" max="16384" width="9.140625" style="28"/>
  </cols>
  <sheetData>
    <row r="1" spans="1:11" ht="34.5" customHeight="1" x14ac:dyDescent="0.35">
      <c r="A1" s="72" t="s">
        <v>25</v>
      </c>
      <c r="B1" s="72"/>
      <c r="C1" s="72"/>
      <c r="D1" s="72"/>
      <c r="E1" s="72"/>
      <c r="F1" s="72"/>
      <c r="G1" s="64"/>
      <c r="H1" s="64"/>
      <c r="I1" s="64"/>
    </row>
    <row r="2" spans="1:11" ht="23.25" customHeight="1" x14ac:dyDescent="0.35">
      <c r="A2" s="73" t="s">
        <v>59</v>
      </c>
      <c r="B2" s="73"/>
      <c r="C2" s="73"/>
      <c r="D2" s="73"/>
      <c r="E2" s="73"/>
      <c r="F2" s="73"/>
      <c r="G2" s="65"/>
      <c r="H2" s="65"/>
      <c r="I2" s="65"/>
    </row>
    <row r="3" spans="1:11" x14ac:dyDescent="0.2">
      <c r="A3" s="29"/>
      <c r="B3" s="29"/>
      <c r="C3" s="30"/>
      <c r="D3" s="30"/>
      <c r="E3" s="30"/>
      <c r="F3" s="30"/>
      <c r="G3" s="30"/>
      <c r="H3" s="30"/>
      <c r="I3" s="30"/>
      <c r="J3" s="31"/>
      <c r="K3" s="31"/>
    </row>
    <row r="4" spans="1:11" ht="12" customHeight="1" x14ac:dyDescent="0.2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</row>
    <row r="5" spans="1:11" ht="63" customHeight="1" x14ac:dyDescent="0.25">
      <c r="A5" s="32" t="s">
        <v>9</v>
      </c>
      <c r="B5" s="33" t="s">
        <v>10</v>
      </c>
      <c r="C5" s="33" t="s">
        <v>11</v>
      </c>
      <c r="D5" s="33" t="s">
        <v>12</v>
      </c>
      <c r="E5" s="33" t="s">
        <v>26</v>
      </c>
      <c r="F5" s="34" t="s">
        <v>14</v>
      </c>
      <c r="G5"/>
      <c r="H5"/>
      <c r="I5"/>
    </row>
    <row r="6" spans="1:11" ht="15.75" x14ac:dyDescent="0.25">
      <c r="A6" s="35" t="s">
        <v>60</v>
      </c>
      <c r="B6" s="36">
        <v>8</v>
      </c>
      <c r="C6" s="37">
        <v>42806</v>
      </c>
      <c r="D6" s="38">
        <v>5</v>
      </c>
      <c r="E6" s="39">
        <f>C6+183</f>
        <v>42989</v>
      </c>
      <c r="F6" s="40">
        <v>41645</v>
      </c>
      <c r="G6"/>
      <c r="H6"/>
      <c r="I6"/>
    </row>
    <row r="7" spans="1:11" ht="15.75" x14ac:dyDescent="0.25">
      <c r="A7" s="35" t="s">
        <v>61</v>
      </c>
      <c r="B7" s="36">
        <v>2</v>
      </c>
      <c r="C7" s="37">
        <v>42901</v>
      </c>
      <c r="D7" s="38">
        <v>4</v>
      </c>
      <c r="E7" s="39">
        <f t="shared" ref="E7:E14" si="0">C7+183</f>
        <v>43084</v>
      </c>
      <c r="F7" s="40">
        <v>38650</v>
      </c>
      <c r="G7"/>
      <c r="H7"/>
      <c r="I7"/>
    </row>
    <row r="8" spans="1:11" ht="15.75" x14ac:dyDescent="0.25">
      <c r="A8" s="35" t="s">
        <v>62</v>
      </c>
      <c r="B8" s="36">
        <v>2</v>
      </c>
      <c r="C8" s="37">
        <v>42948</v>
      </c>
      <c r="D8" s="38">
        <v>3</v>
      </c>
      <c r="E8" s="39">
        <f t="shared" si="0"/>
        <v>43131</v>
      </c>
      <c r="F8" s="40">
        <v>53200</v>
      </c>
      <c r="G8"/>
      <c r="H8"/>
      <c r="I8"/>
    </row>
    <row r="9" spans="1:11" ht="15.75" x14ac:dyDescent="0.25">
      <c r="A9" s="35" t="s">
        <v>63</v>
      </c>
      <c r="B9" s="36">
        <v>8</v>
      </c>
      <c r="C9" s="37">
        <v>42887</v>
      </c>
      <c r="D9" s="38">
        <v>4</v>
      </c>
      <c r="E9" s="39">
        <f t="shared" si="0"/>
        <v>43070</v>
      </c>
      <c r="F9" s="40">
        <v>65500</v>
      </c>
      <c r="G9"/>
      <c r="H9"/>
      <c r="I9"/>
    </row>
    <row r="10" spans="1:11" ht="15.75" x14ac:dyDescent="0.25">
      <c r="A10" s="35" t="s">
        <v>27</v>
      </c>
      <c r="B10" s="36">
        <v>9</v>
      </c>
      <c r="C10" s="37">
        <v>42812</v>
      </c>
      <c r="D10" s="38">
        <v>5</v>
      </c>
      <c r="E10" s="39">
        <f t="shared" si="0"/>
        <v>42995</v>
      </c>
      <c r="F10" s="40">
        <v>39500</v>
      </c>
      <c r="G10"/>
      <c r="H10"/>
      <c r="I10"/>
    </row>
    <row r="11" spans="1:11" ht="15.75" x14ac:dyDescent="0.25">
      <c r="A11" s="35" t="s">
        <v>28</v>
      </c>
      <c r="B11" s="36">
        <v>5</v>
      </c>
      <c r="C11" s="37">
        <v>42856</v>
      </c>
      <c r="D11" s="38">
        <v>5</v>
      </c>
      <c r="E11" s="39">
        <f t="shared" si="0"/>
        <v>43039</v>
      </c>
      <c r="F11" s="40">
        <v>36500</v>
      </c>
      <c r="G11"/>
      <c r="H11"/>
      <c r="I11"/>
    </row>
    <row r="12" spans="1:11" ht="15.75" x14ac:dyDescent="0.25">
      <c r="A12" s="35" t="s">
        <v>64</v>
      </c>
      <c r="B12" s="36">
        <v>10</v>
      </c>
      <c r="C12" s="37">
        <v>42917</v>
      </c>
      <c r="D12" s="38">
        <v>4</v>
      </c>
      <c r="E12" s="39">
        <f t="shared" si="0"/>
        <v>43100</v>
      </c>
      <c r="F12" s="40">
        <v>66500</v>
      </c>
      <c r="G12"/>
      <c r="H12"/>
      <c r="I12"/>
    </row>
    <row r="13" spans="1:11" ht="15.75" x14ac:dyDescent="0.25">
      <c r="A13" s="35" t="s">
        <v>29</v>
      </c>
      <c r="B13" s="36">
        <v>6</v>
      </c>
      <c r="C13" s="37">
        <v>42736</v>
      </c>
      <c r="D13" s="38">
        <v>5</v>
      </c>
      <c r="E13" s="39">
        <f t="shared" si="0"/>
        <v>42919</v>
      </c>
      <c r="F13" s="40">
        <v>29600</v>
      </c>
      <c r="G13"/>
      <c r="H13"/>
      <c r="I13"/>
    </row>
    <row r="14" spans="1:11" ht="15.75" x14ac:dyDescent="0.25">
      <c r="A14" s="35" t="s">
        <v>65</v>
      </c>
      <c r="B14" s="36">
        <v>6</v>
      </c>
      <c r="C14" s="37">
        <v>43054</v>
      </c>
      <c r="D14" s="38">
        <v>1</v>
      </c>
      <c r="E14" s="39">
        <f t="shared" si="0"/>
        <v>43237</v>
      </c>
      <c r="F14" s="40">
        <v>45700</v>
      </c>
      <c r="G14"/>
      <c r="H14"/>
      <c r="I14"/>
    </row>
    <row r="15" spans="1:11" ht="15.75" x14ac:dyDescent="0.25">
      <c r="A15" s="41" t="s">
        <v>19</v>
      </c>
      <c r="B15" s="42"/>
      <c r="C15" s="42"/>
      <c r="D15" s="38"/>
      <c r="E15" s="43"/>
      <c r="F15" s="44">
        <f>SUM(F6:F14)</f>
        <v>416795</v>
      </c>
      <c r="G15"/>
      <c r="H15"/>
      <c r="I15"/>
    </row>
    <row r="16" spans="1:11" x14ac:dyDescent="0.2">
      <c r="D16" s="45"/>
    </row>
    <row r="17" spans="1:11" x14ac:dyDescent="0.2">
      <c r="D17" s="45"/>
    </row>
    <row r="18" spans="1:11" ht="18.75" x14ac:dyDescent="0.3">
      <c r="A18" s="27"/>
      <c r="B18" s="27"/>
      <c r="C18" s="46"/>
      <c r="D18" s="46"/>
      <c r="E18" s="46"/>
      <c r="F18" s="46"/>
      <c r="G18" s="46"/>
      <c r="H18" s="46"/>
      <c r="J18" s="28"/>
      <c r="K18" s="28"/>
    </row>
    <row r="19" spans="1:11" ht="18.75" x14ac:dyDescent="0.3">
      <c r="A19" s="27"/>
      <c r="B19" s="27"/>
      <c r="C19" s="47"/>
      <c r="D19" s="45"/>
      <c r="H19" s="48"/>
      <c r="J19" s="28"/>
      <c r="K19" s="28"/>
    </row>
    <row r="20" spans="1:11" x14ac:dyDescent="0.2">
      <c r="A20" s="27"/>
      <c r="B20" s="27"/>
      <c r="J20" s="28"/>
      <c r="K20" s="28"/>
    </row>
    <row r="21" spans="1:11" x14ac:dyDescent="0.2">
      <c r="A21" s="27"/>
      <c r="B21" s="27"/>
      <c r="J21" s="28"/>
      <c r="K21" s="28"/>
    </row>
    <row r="22" spans="1:11" x14ac:dyDescent="0.2">
      <c r="A22" s="27"/>
      <c r="B22" s="27"/>
      <c r="J22" s="28"/>
      <c r="K22" s="28"/>
    </row>
    <row r="23" spans="1:11" x14ac:dyDescent="0.2">
      <c r="A23" s="27"/>
      <c r="B23" s="27"/>
      <c r="D23" s="45"/>
      <c r="J23" s="28"/>
      <c r="K23" s="28"/>
    </row>
  </sheetData>
  <mergeCells count="2">
    <mergeCell ref="A1:F1"/>
    <mergeCell ref="A2:F2"/>
  </mergeCells>
  <pageMargins left="0.7" right="0.7" top="0.75" bottom="0.75" header="0.3" footer="0.3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A1:C4"/>
  <sheetViews>
    <sheetView zoomScale="120" zoomScaleNormal="120" workbookViewId="0">
      <selection activeCell="B4" sqref="B4"/>
    </sheetView>
  </sheetViews>
  <sheetFormatPr defaultColWidth="9.140625" defaultRowHeight="12.75" x14ac:dyDescent="0.2"/>
  <cols>
    <col min="1" max="1" width="13.42578125" style="50" customWidth="1"/>
    <col min="2" max="2" width="15.7109375" style="50" customWidth="1"/>
    <col min="3" max="3" width="12.85546875" style="50" customWidth="1"/>
    <col min="4" max="16384" width="9.140625" style="50"/>
  </cols>
  <sheetData>
    <row r="1" spans="1:3" ht="24.75" x14ac:dyDescent="0.5">
      <c r="A1" s="74" t="s">
        <v>66</v>
      </c>
      <c r="B1" s="74"/>
      <c r="C1" s="49"/>
    </row>
    <row r="2" spans="1:3" ht="15" x14ac:dyDescent="0.3">
      <c r="A2" s="51"/>
      <c r="B2" s="51"/>
    </row>
    <row r="3" spans="1:3" ht="19.5" x14ac:dyDescent="0.4">
      <c r="A3" s="52"/>
      <c r="B3" s="53" t="s">
        <v>14</v>
      </c>
    </row>
    <row r="4" spans="1:3" ht="19.5" x14ac:dyDescent="0.4">
      <c r="A4" s="53" t="s">
        <v>30</v>
      </c>
      <c r="B4" s="82">
        <f>SUM(Service:Accounting!$F$15)</f>
        <v>852035</v>
      </c>
    </row>
  </sheetData>
  <mergeCells count="1">
    <mergeCell ref="A1:B1"/>
  </mergeCells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F11"/>
  <sheetViews>
    <sheetView tabSelected="1" zoomScale="120" zoomScaleNormal="120" workbookViewId="0">
      <selection activeCell="D23" sqref="D23"/>
    </sheetView>
  </sheetViews>
  <sheetFormatPr defaultColWidth="9.140625" defaultRowHeight="12.75" x14ac:dyDescent="0.2"/>
  <cols>
    <col min="1" max="1" width="26.85546875" style="54" customWidth="1"/>
    <col min="2" max="2" width="21.28515625" style="54" bestFit="1" customWidth="1"/>
    <col min="3" max="16384" width="9.140625" style="54"/>
  </cols>
  <sheetData>
    <row r="1" spans="1:6" ht="23.25" x14ac:dyDescent="0.35">
      <c r="A1" s="75" t="s">
        <v>50</v>
      </c>
      <c r="B1" s="75"/>
      <c r="C1" s="66"/>
      <c r="D1" s="66"/>
      <c r="E1" s="66"/>
      <c r="F1" s="66"/>
    </row>
    <row r="2" spans="1:6" ht="18.75" x14ac:dyDescent="0.3">
      <c r="A2" s="76" t="s">
        <v>67</v>
      </c>
      <c r="B2" s="76"/>
      <c r="C2" s="67"/>
      <c r="D2" s="67"/>
      <c r="E2" s="67"/>
      <c r="F2" s="67"/>
    </row>
    <row r="4" spans="1:6" ht="18.75" x14ac:dyDescent="0.3">
      <c r="A4" s="55" t="s">
        <v>31</v>
      </c>
      <c r="B4" s="56">
        <v>125000</v>
      </c>
    </row>
    <row r="5" spans="1:6" ht="18.75" x14ac:dyDescent="0.3">
      <c r="A5" s="57" t="s">
        <v>32</v>
      </c>
      <c r="B5" s="58">
        <v>4.7500000000000001E-2</v>
      </c>
    </row>
    <row r="6" spans="1:6" ht="18.75" x14ac:dyDescent="0.3">
      <c r="A6" s="59" t="s">
        <v>33</v>
      </c>
      <c r="B6" s="60">
        <v>48</v>
      </c>
    </row>
    <row r="9" spans="1:6" ht="18" x14ac:dyDescent="0.25">
      <c r="A9" s="61" t="s">
        <v>34</v>
      </c>
      <c r="B9" s="83">
        <f>PMT($B$5/12,$B$6,-$B$4)</f>
        <v>2864.5272415953118</v>
      </c>
    </row>
    <row r="10" spans="1:6" ht="18" x14ac:dyDescent="0.25">
      <c r="A10" s="62" t="s">
        <v>35</v>
      </c>
      <c r="B10" s="63">
        <f>$B$6*$B$9</f>
        <v>137497.30759657497</v>
      </c>
    </row>
    <row r="11" spans="1:6" ht="18" x14ac:dyDescent="0.25">
      <c r="A11" s="62" t="s">
        <v>36</v>
      </c>
      <c r="B11" s="63">
        <f>$B$10-$B$4</f>
        <v>12497.307596574974</v>
      </c>
    </row>
  </sheetData>
  <mergeCells count="2">
    <mergeCell ref="A1:B1"/>
    <mergeCell ref="A2:B2"/>
  </mergeCells>
  <pageMargins left="0.75" right="0.75" top="1" bottom="1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Managers</vt:lpstr>
      <vt:lpstr>Service</vt:lpstr>
      <vt:lpstr>Accounting</vt:lpstr>
      <vt:lpstr>Summary</vt:lpstr>
      <vt:lpstr>Loan</vt:lpstr>
      <vt:lpstr>Service!review_date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W</dc:creator>
  <cp:lastModifiedBy>Timothy Cayer</cp:lastModifiedBy>
  <cp:lastPrinted>2015-07-10T18:44:42Z</cp:lastPrinted>
  <dcterms:created xsi:type="dcterms:W3CDTF">2012-07-25T10:45:32Z</dcterms:created>
  <dcterms:modified xsi:type="dcterms:W3CDTF">2017-11-16T20:09:41Z</dcterms:modified>
</cp:coreProperties>
</file>