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er\Dropbox\Master Data Science\finance\6\"/>
    </mc:Choice>
  </mc:AlternateContent>
  <xr:revisionPtr revIDLastSave="0" documentId="13_ncr:1_{E1DACF28-B8AA-4373-A87F-3F2735B7DF21}" xr6:coauthVersionLast="40" xr6:coauthVersionMax="40" xr10:uidLastSave="{00000000-0000-0000-0000-000000000000}"/>
  <bookViews>
    <workbookView xWindow="0" yWindow="0" windowWidth="24870" windowHeight="7920" activeTab="1" xr2:uid="{02F8A662-B9F7-47BB-841F-D13DD3AA14F7}"/>
  </bookViews>
  <sheets>
    <sheet name="ex1" sheetId="1" r:id="rId1"/>
    <sheet name="ex2" sheetId="2" r:id="rId2"/>
    <sheet name="ex3" sheetId="3" r:id="rId3"/>
    <sheet name="Sheet4" sheetId="4" r:id="rId4"/>
  </sheets>
  <calcPr calcId="191029" iterate="1" iterateCount="3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3" l="1"/>
  <c r="B26" i="3"/>
  <c r="L7" i="3"/>
  <c r="L8" i="3"/>
  <c r="L9" i="3"/>
  <c r="L10" i="3"/>
  <c r="L6" i="3"/>
  <c r="C23" i="3"/>
  <c r="P66" i="2"/>
  <c r="P64" i="2"/>
  <c r="Q62" i="2"/>
  <c r="R62" i="2"/>
  <c r="S62" i="2"/>
  <c r="T62" i="2"/>
  <c r="P62" i="2"/>
  <c r="Q60" i="2"/>
  <c r="R60" i="2"/>
  <c r="S60" i="2"/>
  <c r="T60" i="2"/>
  <c r="P60" i="2"/>
  <c r="G11" i="3"/>
  <c r="F11" i="3"/>
  <c r="E11" i="3"/>
  <c r="E98" i="1" l="1"/>
  <c r="F98" i="1"/>
  <c r="G98" i="1"/>
  <c r="H98" i="1"/>
  <c r="H99" i="1" s="1"/>
  <c r="H103" i="1" s="1"/>
  <c r="I98" i="1"/>
  <c r="M60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61" i="2"/>
  <c r="K62" i="2"/>
  <c r="K63" i="2"/>
  <c r="K64" i="2"/>
  <c r="K65" i="2"/>
  <c r="K66" i="2"/>
  <c r="K67" i="2"/>
  <c r="K60" i="2"/>
  <c r="M55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60" i="2"/>
  <c r="F101" i="2"/>
  <c r="F102" i="2" s="1"/>
  <c r="E102" i="2"/>
  <c r="C119" i="2"/>
  <c r="D102" i="2"/>
  <c r="D101" i="2"/>
  <c r="C101" i="2"/>
  <c r="C102" i="2" s="1"/>
  <c r="C103" i="2" s="1"/>
  <c r="C104" i="2" s="1"/>
  <c r="C105" i="2" s="1"/>
  <c r="C106" i="2" s="1"/>
  <c r="C107" i="2" s="1"/>
  <c r="C108" i="2" s="1"/>
  <c r="C109" i="2" s="1"/>
  <c r="I153" i="2"/>
  <c r="G61" i="2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C61" i="2"/>
  <c r="C62" i="2" s="1"/>
  <c r="D60" i="2"/>
  <c r="C60" i="2"/>
  <c r="I52" i="2"/>
  <c r="A52" i="2"/>
  <c r="I51" i="2"/>
  <c r="I1" i="2"/>
  <c r="A1" i="2"/>
  <c r="F103" i="1"/>
  <c r="E103" i="1"/>
  <c r="F101" i="1"/>
  <c r="G101" i="1"/>
  <c r="H101" i="1"/>
  <c r="I101" i="1"/>
  <c r="E101" i="1"/>
  <c r="F100" i="1"/>
  <c r="G100" i="1"/>
  <c r="H100" i="1"/>
  <c r="I100" i="1"/>
  <c r="E100" i="1"/>
  <c r="F99" i="1"/>
  <c r="G99" i="1"/>
  <c r="G103" i="1" s="1"/>
  <c r="E99" i="1"/>
  <c r="F97" i="1"/>
  <c r="G97" i="1"/>
  <c r="H97" i="1"/>
  <c r="I97" i="1"/>
  <c r="E97" i="1"/>
  <c r="F96" i="1"/>
  <c r="G96" i="1"/>
  <c r="H96" i="1"/>
  <c r="I96" i="1"/>
  <c r="E96" i="1"/>
  <c r="F95" i="1"/>
  <c r="G95" i="1"/>
  <c r="H95" i="1"/>
  <c r="I95" i="1"/>
  <c r="E95" i="1"/>
  <c r="F94" i="1"/>
  <c r="G94" i="1"/>
  <c r="H94" i="1"/>
  <c r="I94" i="1"/>
  <c r="E94" i="1"/>
  <c r="I99" i="1" l="1"/>
  <c r="I103" i="1" s="1"/>
  <c r="E60" i="2"/>
  <c r="F60" i="2" s="1"/>
  <c r="D61" i="2" s="1"/>
  <c r="E61" i="2" s="1"/>
  <c r="F61" i="2" s="1"/>
  <c r="E101" i="2"/>
  <c r="C63" i="2"/>
  <c r="D62" i="2" l="1"/>
  <c r="E62" i="2" s="1"/>
  <c r="F62" i="2" s="1"/>
  <c r="C64" i="2"/>
  <c r="G58" i="1"/>
  <c r="H58" i="1" s="1"/>
  <c r="I58" i="1" s="1"/>
  <c r="F58" i="1"/>
  <c r="R52" i="1"/>
  <c r="I52" i="1"/>
  <c r="A52" i="1"/>
  <c r="R51" i="1"/>
  <c r="R1" i="1"/>
  <c r="I1" i="1"/>
  <c r="A1" i="1"/>
  <c r="D103" i="2" l="1"/>
  <c r="D63" i="2"/>
  <c r="E63" i="2" s="1"/>
  <c r="F63" i="2" s="1"/>
  <c r="C65" i="2"/>
  <c r="E103" i="2" l="1"/>
  <c r="D64" i="2"/>
  <c r="E64" i="2" s="1"/>
  <c r="F64" i="2" s="1"/>
  <c r="C66" i="2"/>
  <c r="F103" i="2" l="1"/>
  <c r="C67" i="2"/>
  <c r="D65" i="2"/>
  <c r="E65" i="2" s="1"/>
  <c r="F65" i="2" s="1"/>
  <c r="D104" i="2" l="1"/>
  <c r="E104" i="2" s="1"/>
  <c r="F104" i="2" s="1"/>
  <c r="D66" i="2"/>
  <c r="E66" i="2" s="1"/>
  <c r="F66" i="2" s="1"/>
  <c r="C68" i="2"/>
  <c r="D105" i="2" l="1"/>
  <c r="E105" i="2" s="1"/>
  <c r="F105" i="2" s="1"/>
  <c r="C69" i="2"/>
  <c r="C110" i="2"/>
  <c r="D67" i="2"/>
  <c r="E67" i="2" s="1"/>
  <c r="F67" i="2" s="1"/>
  <c r="D106" i="2" l="1"/>
  <c r="E106" i="2" s="1"/>
  <c r="F106" i="2" s="1"/>
  <c r="D68" i="2"/>
  <c r="E68" i="2" s="1"/>
  <c r="F68" i="2" s="1"/>
  <c r="C70" i="2"/>
  <c r="C111" i="2"/>
  <c r="D107" i="2" l="1"/>
  <c r="E107" i="2" s="1"/>
  <c r="F107" i="2" s="1"/>
  <c r="D69" i="2"/>
  <c r="E69" i="2" s="1"/>
  <c r="F69" i="2" s="1"/>
  <c r="C71" i="2"/>
  <c r="C112" i="2"/>
  <c r="D108" i="2" l="1"/>
  <c r="E108" i="2" s="1"/>
  <c r="F108" i="2" s="1"/>
  <c r="D70" i="2"/>
  <c r="E70" i="2" s="1"/>
  <c r="F70" i="2" s="1"/>
  <c r="C113" i="2"/>
  <c r="C72" i="2"/>
  <c r="D109" i="2" l="1"/>
  <c r="E109" i="2" s="1"/>
  <c r="F109" i="2" s="1"/>
  <c r="C73" i="2"/>
  <c r="C114" i="2"/>
  <c r="D71" i="2"/>
  <c r="E71" i="2" s="1"/>
  <c r="F71" i="2" s="1"/>
  <c r="D110" i="2" l="1"/>
  <c r="E110" i="2" s="1"/>
  <c r="F110" i="2" s="1"/>
  <c r="D72" i="2"/>
  <c r="E72" i="2" s="1"/>
  <c r="F72" i="2"/>
  <c r="C74" i="2"/>
  <c r="C115" i="2"/>
  <c r="D111" i="2" l="1"/>
  <c r="E111" i="2" s="1"/>
  <c r="F111" i="2" s="1"/>
  <c r="C116" i="2"/>
  <c r="C75" i="2"/>
  <c r="D73" i="2"/>
  <c r="E73" i="2" s="1"/>
  <c r="F73" i="2" s="1"/>
  <c r="D112" i="2" l="1"/>
  <c r="E112" i="2" s="1"/>
  <c r="F112" i="2" s="1"/>
  <c r="D74" i="2"/>
  <c r="E74" i="2" s="1"/>
  <c r="F74" i="2" s="1"/>
  <c r="C117" i="2"/>
  <c r="C76" i="2"/>
  <c r="D113" i="2" l="1"/>
  <c r="E113" i="2" s="1"/>
  <c r="F113" i="2" s="1"/>
  <c r="D75" i="2"/>
  <c r="E75" i="2" s="1"/>
  <c r="F75" i="2" s="1"/>
  <c r="C77" i="2"/>
  <c r="C118" i="2"/>
  <c r="D114" i="2" l="1"/>
  <c r="E114" i="2" s="1"/>
  <c r="F114" i="2" s="1"/>
  <c r="D76" i="2"/>
  <c r="E76" i="2" s="1"/>
  <c r="F76" i="2"/>
  <c r="C78" i="2"/>
  <c r="D115" i="2" l="1"/>
  <c r="E115" i="2" s="1"/>
  <c r="F115" i="2" s="1"/>
  <c r="D77" i="2"/>
  <c r="E77" i="2" s="1"/>
  <c r="F77" i="2" s="1"/>
  <c r="C79" i="2"/>
  <c r="D116" i="2" l="1"/>
  <c r="E116" i="2" s="1"/>
  <c r="F116" i="2" s="1"/>
  <c r="D78" i="2"/>
  <c r="E78" i="2" s="1"/>
  <c r="F78" i="2" s="1"/>
  <c r="C80" i="2"/>
  <c r="D117" i="2" l="1"/>
  <c r="E117" i="2" s="1"/>
  <c r="F117" i="2" s="1"/>
  <c r="D79" i="2"/>
  <c r="E79" i="2" s="1"/>
  <c r="F79" i="2" s="1"/>
  <c r="C81" i="2"/>
  <c r="D118" i="2" l="1"/>
  <c r="E118" i="2" s="1"/>
  <c r="F118" i="2" s="1"/>
  <c r="D80" i="2"/>
  <c r="E80" i="2" s="1"/>
  <c r="F80" i="2" s="1"/>
  <c r="C82" i="2"/>
  <c r="D119" i="2" l="1"/>
  <c r="F119" i="2" s="1"/>
  <c r="D81" i="2"/>
  <c r="E81" i="2" s="1"/>
  <c r="F81" i="2"/>
  <c r="C83" i="2"/>
  <c r="D82" i="2" l="1"/>
  <c r="E82" i="2" s="1"/>
  <c r="F82" i="2" s="1"/>
  <c r="C84" i="2"/>
  <c r="D83" i="2" l="1"/>
  <c r="E83" i="2" s="1"/>
  <c r="F83" i="2" s="1"/>
  <c r="C85" i="2"/>
  <c r="D84" i="2" l="1"/>
  <c r="E84" i="2" s="1"/>
  <c r="F84" i="2" s="1"/>
  <c r="C86" i="2"/>
  <c r="D85" i="2" l="1"/>
  <c r="E85" i="2" s="1"/>
  <c r="F85" i="2" s="1"/>
  <c r="C87" i="2"/>
  <c r="D86" i="2" l="1"/>
  <c r="E86" i="2" s="1"/>
  <c r="F86" i="2" s="1"/>
  <c r="C88" i="2"/>
  <c r="D87" i="2" l="1"/>
  <c r="E87" i="2" s="1"/>
  <c r="F87" i="2" s="1"/>
  <c r="C89" i="2"/>
  <c r="D88" i="2" l="1"/>
  <c r="E88" i="2" s="1"/>
  <c r="F88" i="2" s="1"/>
  <c r="C90" i="2"/>
  <c r="D89" i="2" l="1"/>
  <c r="E89" i="2" s="1"/>
  <c r="F89" i="2"/>
  <c r="C91" i="2"/>
  <c r="D90" i="2" l="1"/>
  <c r="E90" i="2" s="1"/>
  <c r="F90" i="2" s="1"/>
  <c r="C92" i="2"/>
  <c r="D91" i="2" l="1"/>
  <c r="E91" i="2" s="1"/>
  <c r="F91" i="2" s="1"/>
  <c r="C93" i="2"/>
  <c r="D92" i="2" l="1"/>
  <c r="E92" i="2" s="1"/>
  <c r="F92" i="2" s="1"/>
  <c r="C94" i="2"/>
  <c r="D93" i="2" l="1"/>
  <c r="E93" i="2" s="1"/>
  <c r="F93" i="2"/>
  <c r="C95" i="2"/>
  <c r="D94" i="2" l="1"/>
  <c r="E94" i="2" s="1"/>
  <c r="F94" i="2" s="1"/>
  <c r="C96" i="2"/>
  <c r="D95" i="2" l="1"/>
  <c r="E95" i="2" s="1"/>
  <c r="F95" i="2" s="1"/>
  <c r="C97" i="2"/>
  <c r="D96" i="2" l="1"/>
  <c r="E96" i="2" s="1"/>
  <c r="F96" i="2" s="1"/>
  <c r="C98" i="2"/>
  <c r="D97" i="2" l="1"/>
  <c r="E97" i="2" s="1"/>
  <c r="F97" i="2" s="1"/>
  <c r="C99" i="2"/>
  <c r="C100" i="2" l="1"/>
  <c r="D98" i="2"/>
  <c r="E98" i="2" s="1"/>
  <c r="F98" i="2" s="1"/>
  <c r="D99" i="2" l="1"/>
  <c r="E99" i="2" s="1"/>
  <c r="F99" i="2" s="1"/>
  <c r="D100" i="2" l="1"/>
  <c r="E100" i="2" s="1"/>
  <c r="F100" i="2" s="1"/>
</calcChain>
</file>

<file path=xl/sharedStrings.xml><?xml version="1.0" encoding="utf-8"?>
<sst xmlns="http://schemas.openxmlformats.org/spreadsheetml/2006/main" count="100" uniqueCount="88">
  <si>
    <t>Project:</t>
  </si>
  <si>
    <t>AIRTHREAD ACQUISITION</t>
  </si>
  <si>
    <t>Analysis:</t>
  </si>
  <si>
    <t>Operating Assumptions</t>
  </si>
  <si>
    <t>Draft:</t>
  </si>
  <si>
    <t>n</t>
  </si>
  <si>
    <t>Footer:</t>
  </si>
  <si>
    <t>Harvard Business Publishing</t>
  </si>
  <si>
    <t>Size Factor</t>
  </si>
  <si>
    <t>Revenue Projections:</t>
  </si>
  <si>
    <t>Service Revenue</t>
  </si>
  <si>
    <t>Service Revenue Growth</t>
  </si>
  <si>
    <t>Equipment Revenue</t>
  </si>
  <si>
    <t>Equipment Revenue/Service Revenue (1)</t>
  </si>
  <si>
    <t>Operating Expenses:</t>
  </si>
  <si>
    <t>System Operating Expenses</t>
  </si>
  <si>
    <t>System Operating Exp./Service Revenue</t>
  </si>
  <si>
    <t>Cost of Equipment Sold</t>
  </si>
  <si>
    <t>Equipment COGS</t>
  </si>
  <si>
    <t>Selling, General &amp; Administrative</t>
  </si>
  <si>
    <t>SG&amp;A/Total Revenue</t>
  </si>
  <si>
    <t>Depreciation &amp; Amortization</t>
  </si>
  <si>
    <t>Tax Rate</t>
  </si>
  <si>
    <t>Working Capital Assumptions (1):</t>
  </si>
  <si>
    <t>Accounts Receivable</t>
  </si>
  <si>
    <t>Days Sales Equip. Rev.</t>
  </si>
  <si>
    <t>Prepaid Expenses</t>
  </si>
  <si>
    <t>Accounts Payable</t>
  </si>
  <si>
    <t>Deferred Serv. Revenue</t>
  </si>
  <si>
    <t>Accrued Liabilities</t>
  </si>
  <si>
    <t>Capital Expenditures (2):</t>
  </si>
  <si>
    <t>Capital Expenditures</t>
  </si>
  <si>
    <t>Cap-x/Total Revenue</t>
  </si>
  <si>
    <t>woring capital</t>
  </si>
  <si>
    <t>Total revenue</t>
  </si>
  <si>
    <t>total cash operating expences</t>
  </si>
  <si>
    <t>Ebit</t>
  </si>
  <si>
    <t>Ebit x tax rate</t>
  </si>
  <si>
    <t>change in working capital</t>
  </si>
  <si>
    <t>Depreciation</t>
  </si>
  <si>
    <t>Capital Expenditure</t>
  </si>
  <si>
    <t>FCF</t>
  </si>
  <si>
    <t>Amortization Schedule</t>
  </si>
  <si>
    <t>Term Loan Amortization</t>
  </si>
  <si>
    <t>Annual</t>
  </si>
  <si>
    <t>Amortization</t>
  </si>
  <si>
    <t>Payment</t>
  </si>
  <si>
    <t>Interest</t>
  </si>
  <si>
    <t>Principal</t>
  </si>
  <si>
    <t>Balance</t>
  </si>
  <si>
    <t>Period</t>
  </si>
  <si>
    <t>Date:</t>
  </si>
  <si>
    <t>tax shield</t>
  </si>
  <si>
    <t>APV</t>
  </si>
  <si>
    <t>Total tax shield</t>
  </si>
  <si>
    <t>Equity</t>
  </si>
  <si>
    <t>Net</t>
  </si>
  <si>
    <t>Debt/</t>
  </si>
  <si>
    <t>Comparable Companies:</t>
  </si>
  <si>
    <t>Market Value</t>
  </si>
  <si>
    <t>Debt</t>
  </si>
  <si>
    <t>Value</t>
  </si>
  <si>
    <r>
      <t>Beta</t>
    </r>
    <r>
      <rPr>
        <b/>
        <vertAlign val="superscript"/>
        <sz val="8"/>
        <color theme="1"/>
        <rFont val="Times New Roman"/>
        <family val="1"/>
      </rPr>
      <t>1</t>
    </r>
  </si>
  <si>
    <t>Revenue</t>
  </si>
  <si>
    <t>EBIT</t>
  </si>
  <si>
    <t>EBITDA</t>
  </si>
  <si>
    <t>Income</t>
  </si>
  <si>
    <t>Universal Mobile</t>
  </si>
  <si>
    <t>Neuberger Wireless</t>
  </si>
  <si>
    <t>Agile Connections</t>
  </si>
  <si>
    <t>Big Country Communications</t>
  </si>
  <si>
    <t>Rocky Mountain Wireless</t>
  </si>
  <si>
    <t>Average</t>
  </si>
  <si>
    <t>1) Equity betas were estimated on a weekly based on weekly stock returns over a three year period.</t>
  </si>
  <si>
    <t>Note:  The current industry and competitor leverage ratios reflect the historical averages that existed over the past three years.</t>
  </si>
  <si>
    <t>Bu:</t>
  </si>
  <si>
    <t>ebit</t>
  </si>
  <si>
    <t>PV tax paid</t>
  </si>
  <si>
    <t>total</t>
  </si>
  <si>
    <t>Bu = Be/(1+D/E*(1-Tauc))</t>
  </si>
  <si>
    <t>Mean return (market return)</t>
  </si>
  <si>
    <t>return</t>
  </si>
  <si>
    <t>rf</t>
  </si>
  <si>
    <t>Use WACC</t>
  </si>
  <si>
    <t>FCF2012</t>
  </si>
  <si>
    <t>R_airthread</t>
  </si>
  <si>
    <t>Shielded taxe rate Tauc is 0.27</t>
  </si>
  <si>
    <t xml:space="preserve">Tau_c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</si>
</sst>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_);\(0\)"/>
    <numFmt numFmtId="166" formatCode="#,##0.0_);\(#,##0.0\)"/>
    <numFmt numFmtId="167" formatCode="#,##0.00&quot;x&quot;;\(#,##0.00&quot;x&quot;\)"/>
    <numFmt numFmtId="168" formatCode="#,##0.0000_);\(#,##0.0000\)"/>
    <numFmt numFmtId="169" formatCode="#,##0.00000_);\(#,##0.00000\)"/>
    <numFmt numFmtId="170" formatCode="0.000000"/>
    <numFmt numFmtId="171" formatCode="#,##0.000_);\(#,##0.000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i/>
      <sz val="12"/>
      <color theme="1"/>
      <name val="Times New Roman"/>
      <family val="2"/>
    </font>
    <font>
      <sz val="8"/>
      <color rgb="FF0000FF"/>
      <name val="Times New Roman"/>
      <family val="2"/>
    </font>
    <font>
      <i/>
      <sz val="12"/>
      <color rgb="FF800080"/>
      <name val="Times New Roman"/>
      <family val="2"/>
    </font>
    <font>
      <i/>
      <u/>
      <sz val="8"/>
      <color theme="1"/>
      <name val="Times New Roman"/>
      <family val="1"/>
    </font>
    <font>
      <b/>
      <sz val="8"/>
      <color theme="1"/>
      <name val="Times New Roman"/>
      <family val="2"/>
    </font>
    <font>
      <b/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8"/>
      <name val="Times New Roman"/>
      <family val="1"/>
    </font>
    <font>
      <sz val="8"/>
      <color indexed="14"/>
      <name val="Times New Roman"/>
      <family val="1"/>
    </font>
    <font>
      <sz val="8"/>
      <color indexed="8"/>
      <name val="Times New Roman"/>
      <family val="1"/>
    </font>
    <font>
      <b/>
      <sz val="8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b/>
      <vertAlign val="superscript"/>
      <sz val="8"/>
      <color theme="1"/>
      <name val="Times New Roman"/>
      <family val="1"/>
    </font>
    <font>
      <u/>
      <sz val="8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2">
    <xf numFmtId="0" fontId="0" fillId="0" borderId="0" xfId="0"/>
    <xf numFmtId="37" fontId="2" fillId="0" borderId="0" xfId="0" applyNumberFormat="1" applyFont="1"/>
    <xf numFmtId="37" fontId="2" fillId="0" borderId="0" xfId="0" applyNumberFormat="1" applyFont="1" applyAlignment="1">
      <alignment horizontal="right"/>
    </xf>
    <xf numFmtId="37" fontId="0" fillId="2" borderId="0" xfId="0" applyNumberFormat="1" applyFill="1"/>
    <xf numFmtId="37" fontId="0" fillId="2" borderId="0" xfId="0" applyNumberFormat="1" applyFill="1" applyAlignment="1">
      <alignment horizontal="right"/>
    </xf>
    <xf numFmtId="37" fontId="3" fillId="0" borderId="0" xfId="0" applyNumberFormat="1" applyFont="1"/>
    <xf numFmtId="37" fontId="3" fillId="0" borderId="0" xfId="0" applyNumberFormat="1" applyFont="1" applyAlignment="1">
      <alignment horizontal="right"/>
    </xf>
    <xf numFmtId="37" fontId="0" fillId="0" borderId="0" xfId="0" applyNumberFormat="1"/>
    <xf numFmtId="37" fontId="4" fillId="0" borderId="0" xfId="0" applyNumberFormat="1" applyFont="1"/>
    <xf numFmtId="164" fontId="4" fillId="0" borderId="0" xfId="0" applyNumberFormat="1" applyFont="1"/>
    <xf numFmtId="37" fontId="0" fillId="0" borderId="1" xfId="0" applyNumberFormat="1" applyBorder="1"/>
    <xf numFmtId="37" fontId="5" fillId="0" borderId="1" xfId="0" applyNumberFormat="1" applyFont="1" applyBorder="1" applyAlignment="1">
      <alignment horizontal="right"/>
    </xf>
    <xf numFmtId="37" fontId="6" fillId="0" borderId="0" xfId="0" applyNumberFormat="1" applyFont="1"/>
    <xf numFmtId="165" fontId="7" fillId="3" borderId="2" xfId="0" applyNumberFormat="1" applyFont="1" applyFill="1" applyBorder="1"/>
    <xf numFmtId="165" fontId="7" fillId="3" borderId="3" xfId="0" applyNumberFormat="1" applyFont="1" applyFill="1" applyBorder="1"/>
    <xf numFmtId="165" fontId="7" fillId="3" borderId="4" xfId="0" applyNumberFormat="1" applyFont="1" applyFill="1" applyBorder="1"/>
    <xf numFmtId="37" fontId="8" fillId="0" borderId="0" xfId="0" applyNumberFormat="1" applyFont="1"/>
    <xf numFmtId="166" fontId="8" fillId="0" borderId="0" xfId="0" applyNumberFormat="1" applyFont="1"/>
    <xf numFmtId="37" fontId="9" fillId="0" borderId="0" xfId="0" applyNumberFormat="1" applyFont="1"/>
    <xf numFmtId="164" fontId="9" fillId="0" borderId="0" xfId="0" applyNumberFormat="1" applyFont="1" applyBorder="1"/>
    <xf numFmtId="164" fontId="9" fillId="0" borderId="0" xfId="0" applyNumberFormat="1" applyFon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10" fontId="0" fillId="0" borderId="0" xfId="0" applyNumberFormat="1"/>
    <xf numFmtId="37" fontId="1" fillId="0" borderId="0" xfId="0" applyNumberFormat="1" applyFont="1"/>
    <xf numFmtId="37" fontId="0" fillId="0" borderId="0" xfId="0" applyNumberFormat="1" applyAlignment="1">
      <alignment horizontal="right"/>
    </xf>
    <xf numFmtId="37" fontId="10" fillId="0" borderId="0" xfId="0" applyNumberFormat="1" applyFont="1" applyBorder="1"/>
    <xf numFmtId="37" fontId="11" fillId="0" borderId="1" xfId="0" applyNumberFormat="1" applyFont="1" applyBorder="1"/>
    <xf numFmtId="10" fontId="11" fillId="0" borderId="1" xfId="0" applyNumberFormat="1" applyFont="1" applyBorder="1"/>
    <xf numFmtId="37" fontId="12" fillId="0" borderId="1" xfId="0" applyNumberFormat="1" applyFont="1" applyBorder="1"/>
    <xf numFmtId="14" fontId="10" fillId="0" borderId="0" xfId="0" applyNumberFormat="1" applyFont="1"/>
    <xf numFmtId="14" fontId="13" fillId="0" borderId="0" xfId="0" applyNumberFormat="1" applyFont="1"/>
    <xf numFmtId="14" fontId="11" fillId="0" borderId="0" xfId="0" applyNumberFormat="1" applyFont="1"/>
    <xf numFmtId="37" fontId="11" fillId="0" borderId="0" xfId="0" applyNumberFormat="1" applyFont="1"/>
    <xf numFmtId="168" fontId="0" fillId="0" borderId="0" xfId="0" applyNumberFormat="1"/>
    <xf numFmtId="169" fontId="0" fillId="0" borderId="0" xfId="0" applyNumberFormat="1"/>
    <xf numFmtId="170" fontId="2" fillId="0" borderId="0" xfId="0" applyNumberFormat="1" applyFont="1"/>
    <xf numFmtId="170" fontId="0" fillId="2" borderId="0" xfId="0" applyNumberFormat="1" applyFill="1"/>
    <xf numFmtId="170" fontId="3" fillId="0" borderId="0" xfId="0" applyNumberFormat="1" applyFont="1"/>
    <xf numFmtId="170" fontId="0" fillId="0" borderId="0" xfId="0" applyNumberFormat="1"/>
    <xf numFmtId="170" fontId="0" fillId="0" borderId="1" xfId="0" applyNumberFormat="1" applyBorder="1"/>
    <xf numFmtId="9" fontId="15" fillId="0" borderId="0" xfId="1" applyFont="1"/>
    <xf numFmtId="37" fontId="15" fillId="0" borderId="0" xfId="1" applyNumberFormat="1" applyFont="1"/>
    <xf numFmtId="9" fontId="7" fillId="3" borderId="5" xfId="1" applyFont="1" applyFill="1" applyBorder="1" applyAlignment="1">
      <alignment horizontal="right"/>
    </xf>
    <xf numFmtId="9" fontId="7" fillId="3" borderId="6" xfId="1" applyFont="1" applyFill="1" applyBorder="1" applyAlignment="1">
      <alignment horizontal="right"/>
    </xf>
    <xf numFmtId="37" fontId="7" fillId="3" borderId="6" xfId="1" applyNumberFormat="1" applyFont="1" applyFill="1" applyBorder="1" applyAlignment="1">
      <alignment horizontal="right"/>
    </xf>
    <xf numFmtId="37" fontId="7" fillId="3" borderId="6" xfId="0" applyNumberFormat="1" applyFont="1" applyFill="1" applyBorder="1" applyAlignment="1">
      <alignment horizontal="right"/>
    </xf>
    <xf numFmtId="37" fontId="7" fillId="3" borderId="7" xfId="0" applyNumberFormat="1" applyFont="1" applyFill="1" applyBorder="1" applyAlignment="1">
      <alignment horizontal="right"/>
    </xf>
    <xf numFmtId="9" fontId="6" fillId="0" borderId="0" xfId="1" applyFont="1"/>
    <xf numFmtId="9" fontId="7" fillId="3" borderId="8" xfId="1" applyFont="1" applyFill="1" applyBorder="1" applyAlignment="1">
      <alignment horizontal="right"/>
    </xf>
    <xf numFmtId="9" fontId="7" fillId="3" borderId="1" xfId="1" applyFont="1" applyFill="1" applyBorder="1" applyAlignment="1">
      <alignment horizontal="right"/>
    </xf>
    <xf numFmtId="37" fontId="7" fillId="3" borderId="1" xfId="1" applyNumberFormat="1" applyFont="1" applyFill="1" applyBorder="1" applyAlignment="1">
      <alignment horizontal="right"/>
    </xf>
    <xf numFmtId="37" fontId="7" fillId="3" borderId="1" xfId="0" applyNumberFormat="1" applyFont="1" applyFill="1" applyBorder="1" applyAlignment="1">
      <alignment horizontal="right"/>
    </xf>
    <xf numFmtId="37" fontId="7" fillId="3" borderId="9" xfId="0" applyNumberFormat="1" applyFont="1" applyFill="1" applyBorder="1" applyAlignment="1">
      <alignment horizontal="right"/>
    </xf>
    <xf numFmtId="164" fontId="15" fillId="0" borderId="0" xfId="1" applyNumberFormat="1" applyFont="1"/>
    <xf numFmtId="39" fontId="15" fillId="0" borderId="0" xfId="1" applyNumberFormat="1" applyFont="1"/>
    <xf numFmtId="164" fontId="17" fillId="0" borderId="0" xfId="1" applyNumberFormat="1" applyFont="1"/>
    <xf numFmtId="39" fontId="17" fillId="0" borderId="0" xfId="1" applyNumberFormat="1" applyFont="1"/>
    <xf numFmtId="39" fontId="0" fillId="0" borderId="0" xfId="0" applyNumberFormat="1"/>
    <xf numFmtId="171" fontId="0" fillId="0" borderId="0" xfId="0" applyNumberFormat="1"/>
    <xf numFmtId="37" fontId="7" fillId="3" borderId="0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CD76-6FB1-4CFE-8131-1472F2D06331}">
  <dimension ref="A1:R103"/>
  <sheetViews>
    <sheetView topLeftCell="A74" workbookViewId="0">
      <selection activeCell="K94" sqref="K94"/>
    </sheetView>
  </sheetViews>
  <sheetFormatPr defaultColWidth="8" defaultRowHeight="15" x14ac:dyDescent="0.25"/>
  <cols>
    <col min="1" max="4" width="8" style="7"/>
    <col min="5" max="5" width="8.28515625" style="7" bestFit="1" customWidth="1"/>
    <col min="6" max="16384" width="8" style="7"/>
  </cols>
  <sheetData>
    <row r="1" spans="1:18" s="1" customFormat="1" ht="18.75" hidden="1" x14ac:dyDescent="0.3">
      <c r="A1" s="1" t="str">
        <f>$C$6</f>
        <v>AIRTHREAD ACQUISITION</v>
      </c>
      <c r="I1" s="1" t="str">
        <f>IF($C$8="Y","Draft","")</f>
        <v/>
      </c>
      <c r="R1" s="2" t="str">
        <f>$C$7</f>
        <v>Operating Assumptions</v>
      </c>
    </row>
    <row r="2" spans="1:18" s="3" customFormat="1" ht="2.1" hidden="1" customHeight="1" x14ac:dyDescent="0.25">
      <c r="R2" s="4"/>
    </row>
    <row r="3" spans="1:18" s="5" customFormat="1" ht="15.75" hidden="1" x14ac:dyDescent="0.25">
      <c r="R3" s="6"/>
    </row>
    <row r="4" spans="1:18" hidden="1" x14ac:dyDescent="0.25"/>
    <row r="5" spans="1:18" hidden="1" x14ac:dyDescent="0.25"/>
    <row r="6" spans="1:18" hidden="1" x14ac:dyDescent="0.25">
      <c r="A6" s="7" t="s">
        <v>0</v>
      </c>
      <c r="C6" s="8" t="s">
        <v>1</v>
      </c>
    </row>
    <row r="7" spans="1:18" hidden="1" x14ac:dyDescent="0.25">
      <c r="A7" s="7" t="s">
        <v>2</v>
      </c>
      <c r="C7" s="8" t="s">
        <v>3</v>
      </c>
    </row>
    <row r="8" spans="1:18" hidden="1" x14ac:dyDescent="0.25">
      <c r="A8" s="7" t="s">
        <v>4</v>
      </c>
      <c r="C8" s="8" t="s">
        <v>5</v>
      </c>
    </row>
    <row r="9" spans="1:18" hidden="1" x14ac:dyDescent="0.25">
      <c r="A9" s="7" t="s">
        <v>6</v>
      </c>
      <c r="C9" s="8" t="s">
        <v>7</v>
      </c>
    </row>
    <row r="10" spans="1:18" hidden="1" x14ac:dyDescent="0.25"/>
    <row r="11" spans="1:18" hidden="1" x14ac:dyDescent="0.25">
      <c r="A11" s="7" t="s">
        <v>8</v>
      </c>
      <c r="C11" s="9">
        <v>1</v>
      </c>
    </row>
    <row r="12" spans="1:18" hidden="1" x14ac:dyDescent="0.25"/>
    <row r="13" spans="1:18" hidden="1" x14ac:dyDescent="0.25"/>
    <row r="14" spans="1:18" hidden="1" x14ac:dyDescent="0.25"/>
    <row r="15" spans="1:18" hidden="1" x14ac:dyDescent="0.25"/>
    <row r="16" spans="1:18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spans="1:18" hidden="1" x14ac:dyDescent="0.25"/>
    <row r="50" spans="1:18" hidden="1" x14ac:dyDescent="0.25"/>
    <row r="51" spans="1:18" s="10" customFormat="1" ht="15.75" hidden="1" x14ac:dyDescent="0.25">
      <c r="R51" s="11" t="str">
        <f>$C$9</f>
        <v>Harvard Business Publishing</v>
      </c>
    </row>
    <row r="52" spans="1:18" ht="18.75" x14ac:dyDescent="0.3">
      <c r="A52" s="1" t="str">
        <f>$C$6</f>
        <v>AIRTHREAD ACQUISITION</v>
      </c>
      <c r="B52" s="1"/>
      <c r="C52" s="1"/>
      <c r="D52" s="1"/>
      <c r="E52" s="1"/>
      <c r="F52" s="1"/>
      <c r="G52" s="1"/>
      <c r="H52" s="1"/>
      <c r="I52" s="1" t="str">
        <f>IF($C$8="Y","Draft","")</f>
        <v/>
      </c>
      <c r="J52" s="1"/>
      <c r="K52" s="1"/>
      <c r="L52" s="1"/>
      <c r="M52" s="1"/>
      <c r="N52" s="1"/>
      <c r="O52" s="1"/>
      <c r="P52" s="1"/>
      <c r="Q52" s="1"/>
      <c r="R52" s="2" t="str">
        <f>$C$7</f>
        <v>Operating Assumptions</v>
      </c>
    </row>
    <row r="53" spans="1:18" ht="2.1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4"/>
    </row>
    <row r="54" spans="1:18" ht="15.7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6"/>
    </row>
    <row r="58" spans="1:18" x14ac:dyDescent="0.25">
      <c r="A58" s="12" t="s">
        <v>9</v>
      </c>
      <c r="E58" s="13">
        <v>2008</v>
      </c>
      <c r="F58" s="14">
        <f>E58+1</f>
        <v>2009</v>
      </c>
      <c r="G58" s="14">
        <f>F58+1</f>
        <v>2010</v>
      </c>
      <c r="H58" s="14">
        <f>G58+1</f>
        <v>2011</v>
      </c>
      <c r="I58" s="15">
        <f>H58+1</f>
        <v>2012</v>
      </c>
    </row>
    <row r="59" spans="1:18" x14ac:dyDescent="0.25">
      <c r="A59" s="16" t="s">
        <v>10</v>
      </c>
      <c r="B59" s="16"/>
      <c r="C59" s="16"/>
      <c r="D59" s="16"/>
      <c r="E59" s="17">
        <v>4194.3301799999999</v>
      </c>
      <c r="F59" s="17">
        <v>4781.5364052000004</v>
      </c>
      <c r="G59" s="17">
        <v>5379.2284558499996</v>
      </c>
      <c r="H59" s="17">
        <v>5917.1513014350003</v>
      </c>
      <c r="I59" s="17">
        <v>6331.3518925354501</v>
      </c>
    </row>
    <row r="60" spans="1:18" x14ac:dyDescent="0.25">
      <c r="A60" s="18" t="s">
        <v>11</v>
      </c>
      <c r="B60" s="18"/>
      <c r="C60" s="18"/>
      <c r="D60" s="18"/>
      <c r="E60" s="19">
        <v>0.14000000000000001</v>
      </c>
      <c r="F60" s="19">
        <v>0.14000000000000001</v>
      </c>
      <c r="G60" s="19">
        <v>0.125</v>
      </c>
      <c r="H60" s="19">
        <v>0.1</v>
      </c>
      <c r="I60" s="19">
        <v>7.0000000000000007E-2</v>
      </c>
    </row>
    <row r="62" spans="1:18" x14ac:dyDescent="0.25">
      <c r="A62" s="16" t="s">
        <v>12</v>
      </c>
      <c r="E62" s="17">
        <v>314.77315023873302</v>
      </c>
      <c r="F62" s="17">
        <v>358.84139127215502</v>
      </c>
      <c r="G62" s="17">
        <v>403.69656518117398</v>
      </c>
      <c r="H62" s="17">
        <v>444.06622169929199</v>
      </c>
      <c r="I62" s="17">
        <v>475.15085721824198</v>
      </c>
    </row>
    <row r="63" spans="1:18" x14ac:dyDescent="0.25">
      <c r="A63" s="18" t="s">
        <v>13</v>
      </c>
      <c r="B63" s="18"/>
      <c r="C63" s="18"/>
      <c r="D63" s="18"/>
      <c r="E63" s="20">
        <v>7.5047298789131703E-2</v>
      </c>
      <c r="F63" s="20">
        <v>7.5047298789131703E-2</v>
      </c>
      <c r="G63" s="20">
        <v>7.5047298789131703E-2</v>
      </c>
      <c r="H63" s="20">
        <v>7.5047298789131703E-2</v>
      </c>
      <c r="I63" s="20">
        <v>7.5047298789131703E-2</v>
      </c>
    </row>
    <row r="65" spans="1:9" x14ac:dyDescent="0.25">
      <c r="A65" s="12" t="s">
        <v>14</v>
      </c>
    </row>
    <row r="66" spans="1:9" x14ac:dyDescent="0.25">
      <c r="A66" s="7" t="s">
        <v>15</v>
      </c>
      <c r="E66" s="21">
        <v>838.86603600000001</v>
      </c>
      <c r="F66" s="21">
        <v>956.30728104000002</v>
      </c>
      <c r="G66" s="21">
        <v>1075.84569117</v>
      </c>
      <c r="H66" s="21">
        <v>1183.430260287</v>
      </c>
      <c r="I66" s="21">
        <v>1266.2703785070901</v>
      </c>
    </row>
    <row r="67" spans="1:9" x14ac:dyDescent="0.25">
      <c r="A67" s="18" t="s">
        <v>16</v>
      </c>
      <c r="B67" s="18"/>
      <c r="C67" s="18"/>
      <c r="D67" s="18"/>
      <c r="E67" s="20">
        <v>0.2</v>
      </c>
      <c r="F67" s="20">
        <v>0.2</v>
      </c>
      <c r="G67" s="20">
        <v>0.2</v>
      </c>
      <c r="H67" s="20">
        <v>0.2</v>
      </c>
      <c r="I67" s="20">
        <v>0.2</v>
      </c>
    </row>
    <row r="69" spans="1:9" x14ac:dyDescent="0.25">
      <c r="A69" s="7" t="s">
        <v>17</v>
      </c>
      <c r="E69" s="21">
        <v>755.45556057295903</v>
      </c>
      <c r="F69" s="21">
        <v>861.21933905317201</v>
      </c>
      <c r="G69" s="21">
        <v>968.87175643481703</v>
      </c>
      <c r="H69" s="21">
        <v>1065.7589320782999</v>
      </c>
      <c r="I69" s="21">
        <v>1140.3620573237799</v>
      </c>
    </row>
    <row r="70" spans="1:9" x14ac:dyDescent="0.25">
      <c r="A70" s="18" t="s">
        <v>18</v>
      </c>
      <c r="B70" s="18"/>
      <c r="C70" s="18"/>
      <c r="D70" s="18"/>
      <c r="E70" s="20">
        <v>2.4</v>
      </c>
      <c r="F70" s="20">
        <v>2.4</v>
      </c>
      <c r="G70" s="20">
        <v>2.4</v>
      </c>
      <c r="H70" s="20">
        <v>2.4</v>
      </c>
      <c r="I70" s="20">
        <v>2.4</v>
      </c>
    </row>
    <row r="72" spans="1:9" x14ac:dyDescent="0.25">
      <c r="A72" s="7" t="s">
        <v>19</v>
      </c>
      <c r="E72" s="21">
        <v>1803.64133209549</v>
      </c>
      <c r="F72" s="21">
        <v>2056.1511185888598</v>
      </c>
      <c r="G72" s="21">
        <v>2313.17000841247</v>
      </c>
      <c r="H72" s="21">
        <v>2544.4870092537199</v>
      </c>
      <c r="I72" s="21">
        <v>2722.6010999014802</v>
      </c>
    </row>
    <row r="73" spans="1:9" x14ac:dyDescent="0.25">
      <c r="A73" s="18" t="s">
        <v>20</v>
      </c>
      <c r="B73" s="18"/>
      <c r="C73" s="18"/>
      <c r="D73" s="18"/>
      <c r="E73" s="20">
        <v>0.4</v>
      </c>
      <c r="F73" s="20">
        <v>0.4</v>
      </c>
      <c r="G73" s="20">
        <v>0.4</v>
      </c>
      <c r="H73" s="20">
        <v>0.4</v>
      </c>
      <c r="I73" s="20">
        <v>0.4</v>
      </c>
    </row>
    <row r="75" spans="1:9" x14ac:dyDescent="0.25">
      <c r="A75" s="7" t="s">
        <v>21</v>
      </c>
      <c r="E75" s="21">
        <v>705.22931974886603</v>
      </c>
      <c r="F75" s="21">
        <v>803.96142451370702</v>
      </c>
      <c r="G75" s="21">
        <v>867.43875315467596</v>
      </c>
      <c r="H75" s="21">
        <v>922.37654085447298</v>
      </c>
      <c r="I75" s="21">
        <v>952.91038496551801</v>
      </c>
    </row>
    <row r="77" spans="1:9" x14ac:dyDescent="0.25">
      <c r="A77" s="7" t="s">
        <v>22</v>
      </c>
      <c r="E77" s="22">
        <v>0.4</v>
      </c>
      <c r="F77" s="22">
        <v>0.4</v>
      </c>
      <c r="G77" s="22">
        <v>0.4</v>
      </c>
      <c r="H77" s="22">
        <v>0.4</v>
      </c>
      <c r="I77" s="22">
        <v>0.4</v>
      </c>
    </row>
    <row r="79" spans="1:9" x14ac:dyDescent="0.25">
      <c r="A79" s="12" t="s">
        <v>23</v>
      </c>
    </row>
    <row r="80" spans="1:9" x14ac:dyDescent="0.25">
      <c r="A80" s="7" t="s">
        <v>24</v>
      </c>
      <c r="E80" s="23">
        <v>41.667318688383098</v>
      </c>
      <c r="F80" s="23">
        <v>41.667318688383098</v>
      </c>
      <c r="G80" s="23">
        <v>41.667318688383098</v>
      </c>
      <c r="H80" s="23">
        <v>41.667318688383098</v>
      </c>
      <c r="I80" s="23">
        <v>41.667318688383098</v>
      </c>
    </row>
    <row r="81" spans="1:9" x14ac:dyDescent="0.25">
      <c r="A81" s="7" t="s">
        <v>25</v>
      </c>
      <c r="E81" s="23">
        <v>154.36021230095801</v>
      </c>
      <c r="F81" s="23">
        <v>154.36021230095801</v>
      </c>
      <c r="G81" s="23">
        <v>154.36021230095801</v>
      </c>
      <c r="H81" s="23">
        <v>154.36021230095801</v>
      </c>
      <c r="I81" s="23">
        <v>154.36021230095801</v>
      </c>
    </row>
    <row r="82" spans="1:9" x14ac:dyDescent="0.25">
      <c r="A82" s="7" t="s">
        <v>26</v>
      </c>
      <c r="E82" s="24">
        <v>1.38067509544899E-2</v>
      </c>
      <c r="F82" s="24">
        <v>1.38067509544899E-2</v>
      </c>
      <c r="G82" s="24">
        <v>1.38067509544899E-2</v>
      </c>
      <c r="H82" s="24">
        <v>1.38067509544899E-2</v>
      </c>
      <c r="I82" s="24">
        <v>1.38067509544899E-2</v>
      </c>
    </row>
    <row r="83" spans="1:9" x14ac:dyDescent="0.25">
      <c r="A83" s="7" t="s">
        <v>27</v>
      </c>
      <c r="E83" s="23">
        <v>35.536489789823698</v>
      </c>
      <c r="F83" s="23">
        <v>35.536489789823698</v>
      </c>
      <c r="G83" s="23">
        <v>35.536489789823698</v>
      </c>
      <c r="H83" s="23">
        <v>35.536489789823698</v>
      </c>
      <c r="I83" s="23">
        <v>35.536489789823698</v>
      </c>
    </row>
    <row r="84" spans="1:9" x14ac:dyDescent="0.25">
      <c r="A84" s="7" t="s">
        <v>28</v>
      </c>
      <c r="E84" s="23">
        <v>14.0121369868444</v>
      </c>
      <c r="F84" s="23">
        <v>14.0121369868444</v>
      </c>
      <c r="G84" s="23">
        <v>14.0121369868444</v>
      </c>
      <c r="H84" s="23">
        <v>14.0121369868444</v>
      </c>
      <c r="I84" s="23">
        <v>14.0121369868444</v>
      </c>
    </row>
    <row r="85" spans="1:9" x14ac:dyDescent="0.25">
      <c r="A85" s="7" t="s">
        <v>29</v>
      </c>
      <c r="E85" s="23">
        <v>6.84505830201274</v>
      </c>
      <c r="F85" s="23">
        <v>6.84505830201274</v>
      </c>
      <c r="G85" s="23">
        <v>6.84505830201274</v>
      </c>
      <c r="H85" s="23">
        <v>6.84505830201274</v>
      </c>
      <c r="I85" s="23">
        <v>6.84505830201274</v>
      </c>
    </row>
    <row r="87" spans="1:9" x14ac:dyDescent="0.25">
      <c r="A87" s="12" t="s">
        <v>30</v>
      </c>
    </row>
    <row r="88" spans="1:9" x14ac:dyDescent="0.25">
      <c r="A88" s="7" t="s">
        <v>31</v>
      </c>
      <c r="E88" s="21">
        <v>631.27446623342303</v>
      </c>
      <c r="F88" s="21">
        <v>719.65289150610204</v>
      </c>
      <c r="G88" s="21">
        <v>867.43875315467596</v>
      </c>
      <c r="H88" s="21">
        <v>970.08567227798005</v>
      </c>
      <c r="I88" s="21">
        <v>1055.0079262118199</v>
      </c>
    </row>
    <row r="89" spans="1:9" x14ac:dyDescent="0.25">
      <c r="A89" s="18" t="s">
        <v>32</v>
      </c>
      <c r="B89" s="18"/>
      <c r="C89" s="18"/>
      <c r="D89" s="18"/>
      <c r="E89" s="20">
        <v>0.14000000000000001</v>
      </c>
      <c r="F89" s="20">
        <v>0.14000000000000001</v>
      </c>
      <c r="G89" s="20">
        <v>0.15</v>
      </c>
      <c r="H89" s="20">
        <v>0.1525</v>
      </c>
      <c r="I89" s="20">
        <v>0.155</v>
      </c>
    </row>
    <row r="94" spans="1:9" x14ac:dyDescent="0.25">
      <c r="A94" s="7" t="s">
        <v>34</v>
      </c>
      <c r="E94" s="7">
        <f>E59+E62</f>
        <v>4509.1033302387332</v>
      </c>
      <c r="F94" s="7">
        <f t="shared" ref="F94:I94" si="0">F59+F62</f>
        <v>5140.3777964721558</v>
      </c>
      <c r="G94" s="7">
        <f t="shared" si="0"/>
        <v>5782.9250210311739</v>
      </c>
      <c r="H94" s="7">
        <f t="shared" si="0"/>
        <v>6361.2175231342926</v>
      </c>
      <c r="I94" s="7">
        <f t="shared" si="0"/>
        <v>6806.5027497536921</v>
      </c>
    </row>
    <row r="95" spans="1:9" x14ac:dyDescent="0.25">
      <c r="A95" s="7" t="s">
        <v>35</v>
      </c>
      <c r="E95" s="7">
        <f>E66+E69+E72+E75</f>
        <v>4103.1922484173156</v>
      </c>
      <c r="F95" s="7">
        <f t="shared" ref="F95:I95" si="1">F66+F69+F72+F75</f>
        <v>4677.6391631957385</v>
      </c>
      <c r="G95" s="7">
        <f t="shared" si="1"/>
        <v>5225.3262091719635</v>
      </c>
      <c r="H95" s="7">
        <f t="shared" si="1"/>
        <v>5716.0527424734937</v>
      </c>
      <c r="I95" s="7">
        <f t="shared" si="1"/>
        <v>6082.1439206978685</v>
      </c>
    </row>
    <row r="96" spans="1:9" x14ac:dyDescent="0.25">
      <c r="A96" s="25" t="s">
        <v>36</v>
      </c>
      <c r="E96" s="7">
        <f>E94-E95</f>
        <v>405.91108182141761</v>
      </c>
      <c r="F96" s="7">
        <f t="shared" ref="F96:I96" si="2">F94-F95</f>
        <v>462.7386332764172</v>
      </c>
      <c r="G96" s="7">
        <f t="shared" si="2"/>
        <v>557.5988118592104</v>
      </c>
      <c r="H96" s="7">
        <f t="shared" si="2"/>
        <v>645.1647806607989</v>
      </c>
      <c r="I96" s="7">
        <f t="shared" si="2"/>
        <v>724.35882905582366</v>
      </c>
    </row>
    <row r="97" spans="1:9" x14ac:dyDescent="0.25">
      <c r="A97" s="25" t="s">
        <v>37</v>
      </c>
      <c r="E97" s="7">
        <f>E96*E73</f>
        <v>162.36443272856707</v>
      </c>
      <c r="F97" s="7">
        <f t="shared" ref="F97:I97" si="3">F96*F73</f>
        <v>185.09545331056688</v>
      </c>
      <c r="G97" s="7">
        <f t="shared" si="3"/>
        <v>223.03952474368418</v>
      </c>
      <c r="H97" s="7">
        <f t="shared" si="3"/>
        <v>258.06591226431959</v>
      </c>
      <c r="I97" s="7">
        <f t="shared" si="3"/>
        <v>289.7435316223295</v>
      </c>
    </row>
    <row r="98" spans="1:9" x14ac:dyDescent="0.25">
      <c r="A98" s="7" t="s">
        <v>33</v>
      </c>
      <c r="E98" s="7">
        <f t="shared" ref="E98:H98" si="4">(E80*E94+E81*E62+E82*E95-E95*E83-E85*E95-E84*E59)/360</f>
        <v>10.711607928685165</v>
      </c>
      <c r="F98" s="7">
        <f t="shared" si="4"/>
        <v>12.211233038700893</v>
      </c>
      <c r="G98" s="7">
        <f t="shared" si="4"/>
        <v>18.094200138981694</v>
      </c>
      <c r="H98" s="7">
        <f t="shared" si="4"/>
        <v>23.646820411674547</v>
      </c>
      <c r="I98" s="7">
        <f>(I80*I94+I81*I62+I82*I95-I95*I83-I85*I95-I84*I59)/360</f>
        <v>29.307322117402308</v>
      </c>
    </row>
    <row r="99" spans="1:9" x14ac:dyDescent="0.25">
      <c r="A99" s="25" t="s">
        <v>38</v>
      </c>
      <c r="E99" s="7">
        <f>E98-D98</f>
        <v>10.711607928685165</v>
      </c>
      <c r="F99" s="7">
        <f t="shared" ref="F99:I99" si="5">F98-E98</f>
        <v>1.4996251100157281</v>
      </c>
      <c r="G99" s="7">
        <f t="shared" si="5"/>
        <v>5.8829671002808013</v>
      </c>
      <c r="H99" s="7">
        <f t="shared" si="5"/>
        <v>5.5526202726928524</v>
      </c>
      <c r="I99" s="7">
        <f t="shared" si="5"/>
        <v>5.6605017057277607</v>
      </c>
    </row>
    <row r="100" spans="1:9" x14ac:dyDescent="0.25">
      <c r="A100" s="7" t="s">
        <v>39</v>
      </c>
      <c r="E100" s="7">
        <f>E75</f>
        <v>705.22931974886603</v>
      </c>
      <c r="F100" s="7">
        <f t="shared" ref="F100:I100" si="6">F75</f>
        <v>803.96142451370702</v>
      </c>
      <c r="G100" s="7">
        <f t="shared" si="6"/>
        <v>867.43875315467596</v>
      </c>
      <c r="H100" s="7">
        <f t="shared" si="6"/>
        <v>922.37654085447298</v>
      </c>
      <c r="I100" s="7">
        <f t="shared" si="6"/>
        <v>952.91038496551801</v>
      </c>
    </row>
    <row r="101" spans="1:9" x14ac:dyDescent="0.25">
      <c r="A101" s="7" t="s">
        <v>40</v>
      </c>
      <c r="E101" s="7">
        <f>E88</f>
        <v>631.27446623342303</v>
      </c>
      <c r="F101" s="7">
        <f t="shared" ref="F101:I101" si="7">F88</f>
        <v>719.65289150610204</v>
      </c>
      <c r="G101" s="7">
        <f t="shared" si="7"/>
        <v>867.43875315467596</v>
      </c>
      <c r="H101" s="7">
        <f t="shared" si="7"/>
        <v>970.08567227798005</v>
      </c>
      <c r="I101" s="7">
        <f t="shared" si="7"/>
        <v>1055.0079262118199</v>
      </c>
    </row>
    <row r="103" spans="1:9" x14ac:dyDescent="0.25">
      <c r="A103" s="7" t="s">
        <v>41</v>
      </c>
      <c r="E103" s="7">
        <f>E96-E97-E99+E100+E101</f>
        <v>1569.3388271464544</v>
      </c>
      <c r="F103" s="7">
        <f t="shared" ref="F103:I103" si="8">F96-F97-F99+F100+F101</f>
        <v>1799.7578708756437</v>
      </c>
      <c r="G103" s="7">
        <f t="shared" si="8"/>
        <v>2063.5538263245971</v>
      </c>
      <c r="H103" s="7">
        <f t="shared" si="8"/>
        <v>2274.0084612562396</v>
      </c>
      <c r="I103" s="7">
        <f t="shared" si="8"/>
        <v>2436.8731069051046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86E5-2F6D-459A-B538-E78D661334BE}">
  <dimension ref="A1:T153"/>
  <sheetViews>
    <sheetView tabSelected="1" topLeftCell="A55" workbookViewId="0">
      <selection activeCell="O66" sqref="O66"/>
    </sheetView>
  </sheetViews>
  <sheetFormatPr defaultColWidth="8" defaultRowHeight="15" x14ac:dyDescent="0.25"/>
  <cols>
    <col min="1" max="1" width="9.28515625" style="7" customWidth="1"/>
    <col min="2" max="2" width="4.140625" style="7" customWidth="1"/>
    <col min="3" max="9" width="8" style="7"/>
    <col min="10" max="10" width="12.28515625" style="40" customWidth="1"/>
    <col min="11" max="11" width="8.28515625" style="7" bestFit="1" customWidth="1"/>
    <col min="12" max="13" width="9.28515625" style="7" bestFit="1" customWidth="1"/>
    <col min="14" max="14" width="8" style="7"/>
    <col min="15" max="15" width="12.28515625" style="7" customWidth="1"/>
    <col min="16" max="16384" width="8" style="7"/>
  </cols>
  <sheetData>
    <row r="1" spans="1:10" s="1" customFormat="1" ht="18.75" hidden="1" x14ac:dyDescent="0.3">
      <c r="A1" s="1" t="str">
        <f>$C$6</f>
        <v>AIRTHREAD ACQUISITION</v>
      </c>
      <c r="I1" s="2" t="str">
        <f>$C$7</f>
        <v>Amortization Schedule</v>
      </c>
      <c r="J1" s="37"/>
    </row>
    <row r="2" spans="1:10" s="3" customFormat="1" ht="2.1" hidden="1" customHeight="1" x14ac:dyDescent="0.25">
      <c r="I2" s="4"/>
      <c r="J2" s="38"/>
    </row>
    <row r="3" spans="1:10" s="5" customFormat="1" ht="15.75" hidden="1" x14ac:dyDescent="0.25">
      <c r="I3" s="6"/>
      <c r="J3" s="39"/>
    </row>
    <row r="4" spans="1:10" hidden="1" x14ac:dyDescent="0.25"/>
    <row r="5" spans="1:10" hidden="1" x14ac:dyDescent="0.25"/>
    <row r="6" spans="1:10" hidden="1" x14ac:dyDescent="0.25">
      <c r="A6" s="7" t="s">
        <v>0</v>
      </c>
      <c r="C6" s="8" t="s">
        <v>1</v>
      </c>
    </row>
    <row r="7" spans="1:10" hidden="1" x14ac:dyDescent="0.25">
      <c r="A7" s="7" t="s">
        <v>2</v>
      </c>
      <c r="C7" s="8" t="s">
        <v>42</v>
      </c>
    </row>
    <row r="8" spans="1:10" hidden="1" x14ac:dyDescent="0.25">
      <c r="A8" s="7" t="s">
        <v>4</v>
      </c>
      <c r="C8" s="8" t="s">
        <v>5</v>
      </c>
    </row>
    <row r="9" spans="1:10" hidden="1" x14ac:dyDescent="0.25">
      <c r="A9" s="7" t="s">
        <v>6</v>
      </c>
      <c r="C9" s="8" t="s">
        <v>7</v>
      </c>
    </row>
    <row r="10" spans="1:10" hidden="1" x14ac:dyDescent="0.25"/>
    <row r="11" spans="1:10" hidden="1" x14ac:dyDescent="0.25">
      <c r="A11" s="7" t="s">
        <v>8</v>
      </c>
      <c r="C11" s="9">
        <v>1</v>
      </c>
    </row>
    <row r="12" spans="1:10" hidden="1" x14ac:dyDescent="0.25"/>
    <row r="13" spans="1:10" hidden="1" x14ac:dyDescent="0.25"/>
    <row r="14" spans="1:10" hidden="1" x14ac:dyDescent="0.25"/>
    <row r="15" spans="1:10" hidden="1" x14ac:dyDescent="0.25"/>
    <row r="16" spans="1:10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spans="1:20" hidden="1" x14ac:dyDescent="0.25"/>
    <row r="50" spans="1:20" hidden="1" x14ac:dyDescent="0.25"/>
    <row r="51" spans="1:20" s="10" customFormat="1" ht="15.75" hidden="1" x14ac:dyDescent="0.25">
      <c r="I51" s="11" t="str">
        <f>$C$9</f>
        <v>Harvard Business Publishing</v>
      </c>
      <c r="J51" s="41"/>
    </row>
    <row r="52" spans="1:20" ht="18.75" x14ac:dyDescent="0.3">
      <c r="A52" s="1" t="str">
        <f>$C$6</f>
        <v>AIRTHREAD ACQUISITION</v>
      </c>
      <c r="B52" s="1"/>
      <c r="C52" s="1"/>
      <c r="D52" s="1"/>
      <c r="E52" s="1"/>
      <c r="F52" s="1"/>
      <c r="G52" s="1"/>
      <c r="H52" s="1"/>
      <c r="I52" s="2" t="str">
        <f>$C$7</f>
        <v>Amortization Schedule</v>
      </c>
    </row>
    <row r="53" spans="1:20" ht="2.1" customHeight="1" x14ac:dyDescent="0.25">
      <c r="A53" s="3"/>
      <c r="B53" s="3"/>
      <c r="C53" s="3"/>
      <c r="D53" s="3"/>
      <c r="E53" s="3"/>
      <c r="F53" s="3"/>
      <c r="G53" s="3"/>
      <c r="H53" s="3"/>
      <c r="I53" s="4"/>
    </row>
    <row r="54" spans="1:20" ht="15.75" x14ac:dyDescent="0.25">
      <c r="A54" s="5" t="s">
        <v>43</v>
      </c>
      <c r="B54" s="5"/>
      <c r="C54" s="5"/>
      <c r="D54" s="5"/>
      <c r="E54" s="5"/>
      <c r="F54" s="5"/>
      <c r="G54" s="5"/>
      <c r="H54" s="5"/>
      <c r="I54" s="6"/>
    </row>
    <row r="55" spans="1:20" x14ac:dyDescent="0.25">
      <c r="M55" s="7">
        <f>17*0.055</f>
        <v>0.93500000000000005</v>
      </c>
    </row>
    <row r="57" spans="1:20" x14ac:dyDescent="0.25">
      <c r="D57" s="26" t="s">
        <v>44</v>
      </c>
      <c r="G57" s="26" t="s">
        <v>45</v>
      </c>
    </row>
    <row r="58" spans="1:20" x14ac:dyDescent="0.25">
      <c r="B58" s="27"/>
      <c r="C58" s="26" t="s">
        <v>46</v>
      </c>
      <c r="D58" s="26" t="s">
        <v>47</v>
      </c>
      <c r="E58" s="26" t="s">
        <v>48</v>
      </c>
      <c r="F58" s="26" t="s">
        <v>49</v>
      </c>
      <c r="G58" s="26" t="s">
        <v>50</v>
      </c>
      <c r="J58" s="40" t="s">
        <v>52</v>
      </c>
      <c r="K58" s="7" t="s">
        <v>53</v>
      </c>
      <c r="M58" s="7" t="s">
        <v>54</v>
      </c>
    </row>
    <row r="59" spans="1:20" x14ac:dyDescent="0.25">
      <c r="A59" s="26" t="s">
        <v>51</v>
      </c>
      <c r="C59" s="28">
        <v>40.779242244914002</v>
      </c>
      <c r="D59" s="29">
        <v>5.5E-2</v>
      </c>
      <c r="E59" s="10"/>
      <c r="F59" s="30">
        <v>3757.54545454545</v>
      </c>
      <c r="G59" s="28">
        <v>120</v>
      </c>
      <c r="O59" s="7" t="s">
        <v>76</v>
      </c>
      <c r="P59" s="7">
        <v>405.91108182141761</v>
      </c>
      <c r="Q59" s="7">
        <v>462.7386332764172</v>
      </c>
      <c r="R59" s="7">
        <v>557.5988118592104</v>
      </c>
      <c r="S59" s="7">
        <v>645.1647806607989</v>
      </c>
      <c r="T59" s="7">
        <v>724.35882905582366</v>
      </c>
    </row>
    <row r="60" spans="1:20" x14ac:dyDescent="0.25">
      <c r="A60" s="31">
        <v>39478</v>
      </c>
      <c r="C60" s="7">
        <f>C59</f>
        <v>40.779242244914002</v>
      </c>
      <c r="D60" s="7">
        <f>($D$59/12)*F59</f>
        <v>17.222083333333313</v>
      </c>
      <c r="E60" s="7">
        <f t="shared" ref="E60:E100" si="0">C60-D60</f>
        <v>23.557158911580689</v>
      </c>
      <c r="F60" s="7">
        <f t="shared" ref="F60:F119" si="1">F59-E60</f>
        <v>3733.9882956338693</v>
      </c>
      <c r="G60" s="7">
        <v>1</v>
      </c>
      <c r="J60" s="40">
        <f>D60*0.35</f>
        <v>6.027729166666659</v>
      </c>
      <c r="K60" s="36">
        <f>J60/(1+POWER(D$59/12,G60))</f>
        <v>6.0002281211115642</v>
      </c>
      <c r="L60" s="35"/>
      <c r="M60" s="35">
        <f>SUM(K60:K119)</f>
        <v>288.41368619956609</v>
      </c>
      <c r="P60" s="7">
        <f>P59/POWER(1+$D$59,P61)</f>
        <v>384.74984058902146</v>
      </c>
      <c r="Q60" s="7">
        <f t="shared" ref="Q60:T60" si="2">Q59/POWER(1+$D$59,Q61)</f>
        <v>415.74864291136072</v>
      </c>
      <c r="R60" s="7">
        <f t="shared" si="2"/>
        <v>474.85876731196811</v>
      </c>
      <c r="S60" s="7">
        <f t="shared" si="2"/>
        <v>520.78781313828927</v>
      </c>
      <c r="T60" s="7">
        <f t="shared" si="2"/>
        <v>554.23182461861438</v>
      </c>
    </row>
    <row r="61" spans="1:20" x14ac:dyDescent="0.25">
      <c r="A61" s="31">
        <v>39506</v>
      </c>
      <c r="C61" s="7">
        <f>C59</f>
        <v>40.779242244914002</v>
      </c>
      <c r="D61" s="7">
        <f t="shared" ref="D61:D119" si="3">($D$59/12)*F60</f>
        <v>17.114113021655236</v>
      </c>
      <c r="E61" s="7">
        <f t="shared" si="0"/>
        <v>23.665129223258766</v>
      </c>
      <c r="F61" s="7">
        <f t="shared" si="1"/>
        <v>3710.3231664106106</v>
      </c>
      <c r="G61" s="7">
        <f>G60+1</f>
        <v>2</v>
      </c>
      <c r="J61" s="40">
        <f t="shared" ref="J61:J119" si="4">D61*0.35</f>
        <v>5.9899395575793317</v>
      </c>
      <c r="K61" s="36">
        <f t="shared" ref="K61:K119" si="5">J61/(1+POWER(D$59/12,G61))</f>
        <v>5.9898137298950758</v>
      </c>
      <c r="P61" s="7">
        <v>1</v>
      </c>
      <c r="Q61" s="7">
        <v>2</v>
      </c>
      <c r="R61" s="7">
        <v>3</v>
      </c>
      <c r="S61" s="7">
        <v>4</v>
      </c>
      <c r="T61" s="7">
        <v>5</v>
      </c>
    </row>
    <row r="62" spans="1:20" x14ac:dyDescent="0.25">
      <c r="A62" s="31">
        <v>39538</v>
      </c>
      <c r="C62" s="7">
        <f>C61</f>
        <v>40.779242244914002</v>
      </c>
      <c r="D62" s="7">
        <f t="shared" si="3"/>
        <v>17.005647846048632</v>
      </c>
      <c r="E62" s="7">
        <f t="shared" si="0"/>
        <v>23.77359439886537</v>
      </c>
      <c r="F62" s="7">
        <f t="shared" si="1"/>
        <v>3686.5495720117451</v>
      </c>
      <c r="G62" s="7">
        <f>G61+1</f>
        <v>3</v>
      </c>
      <c r="J62" s="40">
        <f t="shared" si="4"/>
        <v>5.9519767461170208</v>
      </c>
      <c r="K62" s="36">
        <f t="shared" si="5"/>
        <v>5.9519761730498706</v>
      </c>
      <c r="O62" s="7" t="s">
        <v>77</v>
      </c>
      <c r="P62" s="7">
        <f>P60*0.4</f>
        <v>153.89993623560861</v>
      </c>
      <c r="Q62" s="7">
        <f t="shared" ref="Q62:T62" si="6">Q60*0.4</f>
        <v>166.29945716454429</v>
      </c>
      <c r="R62" s="7">
        <f t="shared" si="6"/>
        <v>189.94350692478724</v>
      </c>
      <c r="S62" s="7">
        <f t="shared" si="6"/>
        <v>208.31512525531571</v>
      </c>
      <c r="T62" s="7">
        <f t="shared" si="6"/>
        <v>221.69272984744578</v>
      </c>
    </row>
    <row r="63" spans="1:20" x14ac:dyDescent="0.25">
      <c r="A63" s="31">
        <v>39568</v>
      </c>
      <c r="C63" s="7">
        <f>C62</f>
        <v>40.779242244914002</v>
      </c>
      <c r="D63" s="7">
        <f t="shared" si="3"/>
        <v>16.896685538387164</v>
      </c>
      <c r="E63" s="7">
        <f t="shared" si="0"/>
        <v>23.882556706526838</v>
      </c>
      <c r="F63" s="7">
        <f t="shared" si="1"/>
        <v>3662.6670153052182</v>
      </c>
      <c r="G63" s="7">
        <f t="shared" ref="G63:G100" si="7">G62+1</f>
        <v>4</v>
      </c>
      <c r="J63" s="40">
        <f t="shared" si="4"/>
        <v>5.9138399384355074</v>
      </c>
      <c r="K63" s="36">
        <f t="shared" si="5"/>
        <v>5.9138399358257789</v>
      </c>
    </row>
    <row r="64" spans="1:20" x14ac:dyDescent="0.25">
      <c r="A64" s="31">
        <v>39599</v>
      </c>
      <c r="C64" s="7">
        <f>C63</f>
        <v>40.779242244914002</v>
      </c>
      <c r="D64" s="7">
        <f t="shared" si="3"/>
        <v>16.787223820148917</v>
      </c>
      <c r="E64" s="7">
        <f t="shared" si="0"/>
        <v>23.992018424765085</v>
      </c>
      <c r="F64" s="7">
        <f t="shared" si="1"/>
        <v>3638.6749968804534</v>
      </c>
      <c r="G64" s="7">
        <f t="shared" si="7"/>
        <v>5</v>
      </c>
      <c r="J64" s="40">
        <f t="shared" si="4"/>
        <v>5.8755283370521205</v>
      </c>
      <c r="K64" s="36">
        <f t="shared" si="5"/>
        <v>5.8755283370402367</v>
      </c>
      <c r="O64" s="7" t="s">
        <v>78</v>
      </c>
      <c r="P64" s="7">
        <f>SUM(P62:T62)</f>
        <v>940.1507554277016</v>
      </c>
    </row>
    <row r="65" spans="1:16" x14ac:dyDescent="0.25">
      <c r="A65" s="31">
        <v>39629</v>
      </c>
      <c r="C65" s="7">
        <f>C64</f>
        <v>40.779242244914002</v>
      </c>
      <c r="D65" s="7">
        <f t="shared" si="3"/>
        <v>16.677260402368745</v>
      </c>
      <c r="E65" s="7">
        <f t="shared" si="0"/>
        <v>24.101981842545257</v>
      </c>
      <c r="F65" s="7">
        <f t="shared" si="1"/>
        <v>3614.5730150379081</v>
      </c>
      <c r="G65" s="7">
        <f t="shared" si="7"/>
        <v>6</v>
      </c>
      <c r="J65" s="40">
        <f t="shared" si="4"/>
        <v>5.8370411408290606</v>
      </c>
      <c r="K65" s="36">
        <f t="shared" si="5"/>
        <v>5.8370411408290064</v>
      </c>
    </row>
    <row r="66" spans="1:16" x14ac:dyDescent="0.25">
      <c r="A66" s="31">
        <v>39660</v>
      </c>
      <c r="C66" s="7">
        <f>C65</f>
        <v>40.779242244914002</v>
      </c>
      <c r="D66" s="7">
        <f t="shared" si="3"/>
        <v>16.566792985590414</v>
      </c>
      <c r="E66" s="7">
        <f t="shared" si="0"/>
        <v>24.212449259323588</v>
      </c>
      <c r="F66" s="7">
        <f t="shared" si="1"/>
        <v>3590.3605657785847</v>
      </c>
      <c r="G66" s="7">
        <f t="shared" si="7"/>
        <v>7</v>
      </c>
      <c r="J66" s="40">
        <f t="shared" si="4"/>
        <v>5.7983775449566446</v>
      </c>
      <c r="K66" s="36">
        <f t="shared" si="5"/>
        <v>5.7983775449566446</v>
      </c>
      <c r="O66" s="7" t="s">
        <v>87</v>
      </c>
      <c r="P66" s="60">
        <f>(P64-M60)/P64*0.4</f>
        <v>0.27729045175595973</v>
      </c>
    </row>
    <row r="67" spans="1:16" x14ac:dyDescent="0.25">
      <c r="A67" s="31">
        <v>39691</v>
      </c>
      <c r="C67" s="7">
        <f t="shared" ref="C67:C109" si="8">C66</f>
        <v>40.779242244914002</v>
      </c>
      <c r="D67" s="7">
        <f t="shared" si="3"/>
        <v>16.455819259818515</v>
      </c>
      <c r="E67" s="7">
        <f t="shared" si="0"/>
        <v>24.323422985095487</v>
      </c>
      <c r="F67" s="7">
        <f t="shared" si="1"/>
        <v>3566.0371427934892</v>
      </c>
      <c r="G67" s="7">
        <f t="shared" si="7"/>
        <v>8</v>
      </c>
      <c r="J67" s="40">
        <f t="shared" si="4"/>
        <v>5.7595367409364799</v>
      </c>
      <c r="K67" s="36">
        <f t="shared" si="5"/>
        <v>5.7595367409364799</v>
      </c>
    </row>
    <row r="68" spans="1:16" x14ac:dyDescent="0.25">
      <c r="A68" s="31">
        <v>39721</v>
      </c>
      <c r="C68" s="7">
        <f t="shared" si="8"/>
        <v>40.779242244914002</v>
      </c>
      <c r="D68" s="7">
        <f t="shared" si="3"/>
        <v>16.344336904470158</v>
      </c>
      <c r="E68" s="7">
        <f t="shared" si="0"/>
        <v>24.434905340443844</v>
      </c>
      <c r="F68" s="7">
        <f t="shared" si="1"/>
        <v>3541.6022374530453</v>
      </c>
      <c r="G68" s="7">
        <f t="shared" si="7"/>
        <v>9</v>
      </c>
      <c r="J68" s="40">
        <f t="shared" si="4"/>
        <v>5.720517916564555</v>
      </c>
      <c r="K68" s="36">
        <f t="shared" si="5"/>
        <v>5.720517916564555</v>
      </c>
    </row>
    <row r="69" spans="1:16" x14ac:dyDescent="0.25">
      <c r="A69" s="31">
        <v>39752</v>
      </c>
      <c r="C69" s="7">
        <f t="shared" si="8"/>
        <v>40.779242244914002</v>
      </c>
      <c r="D69" s="7">
        <f t="shared" si="3"/>
        <v>16.232343588326458</v>
      </c>
      <c r="E69" s="7">
        <f t="shared" si="0"/>
        <v>24.546898656587544</v>
      </c>
      <c r="F69" s="7">
        <f t="shared" si="1"/>
        <v>3517.0553387964578</v>
      </c>
      <c r="G69" s="7">
        <f t="shared" si="7"/>
        <v>10</v>
      </c>
      <c r="J69" s="40">
        <f t="shared" si="4"/>
        <v>5.6813202559142599</v>
      </c>
      <c r="K69" s="36">
        <f t="shared" si="5"/>
        <v>5.6813202559142599</v>
      </c>
    </row>
    <row r="70" spans="1:16" x14ac:dyDescent="0.25">
      <c r="A70" s="31">
        <v>39782</v>
      </c>
      <c r="C70" s="7">
        <f t="shared" si="8"/>
        <v>40.779242244914002</v>
      </c>
      <c r="D70" s="7">
        <f t="shared" si="3"/>
        <v>16.119836969483764</v>
      </c>
      <c r="E70" s="7">
        <f t="shared" si="0"/>
        <v>24.659405275430238</v>
      </c>
      <c r="F70" s="7">
        <f t="shared" si="1"/>
        <v>3492.3959335210275</v>
      </c>
      <c r="G70" s="7">
        <f t="shared" si="7"/>
        <v>11</v>
      </c>
      <c r="J70" s="40">
        <f t="shared" si="4"/>
        <v>5.6419429393193168</v>
      </c>
      <c r="K70" s="36">
        <f t="shared" si="5"/>
        <v>5.6419429393193168</v>
      </c>
    </row>
    <row r="71" spans="1:16" x14ac:dyDescent="0.25">
      <c r="A71" s="32">
        <v>39813</v>
      </c>
      <c r="B71" s="16"/>
      <c r="C71" s="16">
        <f t="shared" si="8"/>
        <v>40.779242244914002</v>
      </c>
      <c r="D71" s="16">
        <f t="shared" si="3"/>
        <v>16.006814695304708</v>
      </c>
      <c r="E71" s="16">
        <f t="shared" si="0"/>
        <v>24.772427549609294</v>
      </c>
      <c r="F71" s="16">
        <f t="shared" si="1"/>
        <v>3467.6235059714181</v>
      </c>
      <c r="G71" s="16">
        <f t="shared" si="7"/>
        <v>12</v>
      </c>
      <c r="J71" s="40">
        <f t="shared" si="4"/>
        <v>5.6023851433566474</v>
      </c>
      <c r="K71" s="36">
        <f t="shared" si="5"/>
        <v>5.6023851433566474</v>
      </c>
    </row>
    <row r="72" spans="1:16" x14ac:dyDescent="0.25">
      <c r="A72" s="31">
        <v>39844</v>
      </c>
      <c r="C72" s="7">
        <f t="shared" si="8"/>
        <v>40.779242244914002</v>
      </c>
      <c r="D72" s="7">
        <f t="shared" si="3"/>
        <v>15.893274402369</v>
      </c>
      <c r="E72" s="7">
        <f t="shared" si="0"/>
        <v>24.885967842545</v>
      </c>
      <c r="F72" s="7">
        <f t="shared" si="1"/>
        <v>3442.737538128873</v>
      </c>
      <c r="G72" s="7">
        <f t="shared" si="7"/>
        <v>13</v>
      </c>
      <c r="J72" s="40">
        <f t="shared" si="4"/>
        <v>5.5626460408291498</v>
      </c>
      <c r="K72" s="36">
        <f t="shared" si="5"/>
        <v>5.5626460408291498</v>
      </c>
    </row>
    <row r="73" spans="1:16" x14ac:dyDescent="0.25">
      <c r="A73" s="31">
        <v>39872</v>
      </c>
      <c r="C73" s="7">
        <f t="shared" si="8"/>
        <v>40.779242244914002</v>
      </c>
      <c r="D73" s="7">
        <f t="shared" si="3"/>
        <v>15.779213716424001</v>
      </c>
      <c r="E73" s="7">
        <f t="shared" si="0"/>
        <v>25.000028528489999</v>
      </c>
      <c r="F73" s="7">
        <f t="shared" si="1"/>
        <v>3417.737509600383</v>
      </c>
      <c r="G73" s="7">
        <f t="shared" si="7"/>
        <v>14</v>
      </c>
      <c r="J73" s="40">
        <f t="shared" si="4"/>
        <v>5.5227248007484002</v>
      </c>
      <c r="K73" s="36">
        <f t="shared" si="5"/>
        <v>5.5227248007484002</v>
      </c>
    </row>
    <row r="74" spans="1:16" x14ac:dyDescent="0.25">
      <c r="A74" s="31">
        <v>39903</v>
      </c>
      <c r="C74" s="7">
        <f t="shared" si="8"/>
        <v>40.779242244914002</v>
      </c>
      <c r="D74" s="7">
        <f t="shared" si="3"/>
        <v>15.664630252335089</v>
      </c>
      <c r="E74" s="7">
        <f t="shared" si="0"/>
        <v>25.114611992578915</v>
      </c>
      <c r="F74" s="7">
        <f t="shared" si="1"/>
        <v>3392.6228976078041</v>
      </c>
      <c r="G74" s="7">
        <f t="shared" si="7"/>
        <v>15</v>
      </c>
      <c r="J74" s="40">
        <f t="shared" si="4"/>
        <v>5.4826205883172809</v>
      </c>
      <c r="K74" s="36">
        <f t="shared" si="5"/>
        <v>5.4826205883172809</v>
      </c>
    </row>
    <row r="75" spans="1:16" x14ac:dyDescent="0.25">
      <c r="A75" s="31">
        <v>39933</v>
      </c>
      <c r="C75" s="7">
        <f t="shared" si="8"/>
        <v>40.779242244914002</v>
      </c>
      <c r="D75" s="7">
        <f t="shared" si="3"/>
        <v>15.549521614035768</v>
      </c>
      <c r="E75" s="7">
        <f t="shared" si="0"/>
        <v>25.229720630878234</v>
      </c>
      <c r="F75" s="7">
        <f t="shared" si="1"/>
        <v>3367.393176976926</v>
      </c>
      <c r="G75" s="7">
        <f t="shared" si="7"/>
        <v>16</v>
      </c>
      <c r="J75" s="40">
        <f t="shared" si="4"/>
        <v>5.4423325649125189</v>
      </c>
      <c r="K75" s="36">
        <f t="shared" si="5"/>
        <v>5.4423325649125189</v>
      </c>
    </row>
    <row r="76" spans="1:16" x14ac:dyDescent="0.25">
      <c r="A76" s="31">
        <v>39964</v>
      </c>
      <c r="C76" s="7">
        <f t="shared" si="8"/>
        <v>40.779242244914002</v>
      </c>
      <c r="D76" s="7">
        <f t="shared" si="3"/>
        <v>15.433885394477578</v>
      </c>
      <c r="E76" s="7">
        <f t="shared" si="0"/>
        <v>25.345356850436424</v>
      </c>
      <c r="F76" s="7">
        <f t="shared" si="1"/>
        <v>3342.0478201264896</v>
      </c>
      <c r="G76" s="7">
        <f t="shared" si="7"/>
        <v>17</v>
      </c>
      <c r="J76" s="40">
        <f t="shared" si="4"/>
        <v>5.4018598880671522</v>
      </c>
      <c r="K76" s="36">
        <f t="shared" si="5"/>
        <v>5.4018598880671522</v>
      </c>
    </row>
    <row r="77" spans="1:16" x14ac:dyDescent="0.25">
      <c r="A77" s="31">
        <v>39994</v>
      </c>
      <c r="C77" s="7">
        <f t="shared" si="8"/>
        <v>40.779242244914002</v>
      </c>
      <c r="D77" s="7">
        <f t="shared" si="3"/>
        <v>15.317719175579743</v>
      </c>
      <c r="E77" s="7">
        <f t="shared" si="0"/>
        <v>25.461523069334259</v>
      </c>
      <c r="F77" s="7">
        <f t="shared" si="1"/>
        <v>3316.5862970571552</v>
      </c>
      <c r="G77" s="7">
        <f t="shared" si="7"/>
        <v>18</v>
      </c>
      <c r="J77" s="40">
        <f t="shared" si="4"/>
        <v>5.3612017114529094</v>
      </c>
      <c r="K77" s="36">
        <f t="shared" si="5"/>
        <v>5.3612017114529094</v>
      </c>
    </row>
    <row r="78" spans="1:16" x14ac:dyDescent="0.25">
      <c r="A78" s="31">
        <v>40025</v>
      </c>
      <c r="C78" s="7">
        <f t="shared" si="8"/>
        <v>40.779242244914002</v>
      </c>
      <c r="D78" s="7">
        <f t="shared" si="3"/>
        <v>15.201020528178628</v>
      </c>
      <c r="E78" s="7">
        <f t="shared" si="0"/>
        <v>25.578221716735374</v>
      </c>
      <c r="F78" s="7">
        <f t="shared" si="1"/>
        <v>3291.00807534042</v>
      </c>
      <c r="G78" s="7">
        <f t="shared" si="7"/>
        <v>19</v>
      </c>
      <c r="J78" s="40">
        <f t="shared" si="4"/>
        <v>5.3203571848625195</v>
      </c>
      <c r="K78" s="36">
        <f t="shared" si="5"/>
        <v>5.3203571848625195</v>
      </c>
    </row>
    <row r="79" spans="1:16" x14ac:dyDescent="0.25">
      <c r="A79" s="31">
        <v>40056</v>
      </c>
      <c r="C79" s="7">
        <f t="shared" si="8"/>
        <v>40.779242244914002</v>
      </c>
      <c r="D79" s="7">
        <f t="shared" si="3"/>
        <v>15.083787011976925</v>
      </c>
      <c r="E79" s="7">
        <f t="shared" si="0"/>
        <v>25.695455232937078</v>
      </c>
      <c r="F79" s="7">
        <f t="shared" si="1"/>
        <v>3265.3126201074829</v>
      </c>
      <c r="G79" s="7">
        <f t="shared" si="7"/>
        <v>20</v>
      </c>
      <c r="J79" s="40">
        <f t="shared" si="4"/>
        <v>5.2793254541919232</v>
      </c>
      <c r="K79" s="36">
        <f t="shared" si="5"/>
        <v>5.2793254541919232</v>
      </c>
    </row>
    <row r="80" spans="1:16" x14ac:dyDescent="0.25">
      <c r="A80" s="31">
        <v>40086</v>
      </c>
      <c r="C80" s="7">
        <f t="shared" si="8"/>
        <v>40.779242244914002</v>
      </c>
      <c r="D80" s="7">
        <f t="shared" si="3"/>
        <v>14.96601617549263</v>
      </c>
      <c r="E80" s="7">
        <f t="shared" si="0"/>
        <v>25.813226069421372</v>
      </c>
      <c r="F80" s="7">
        <f t="shared" si="1"/>
        <v>3239.4993940380614</v>
      </c>
      <c r="G80" s="7">
        <f t="shared" si="7"/>
        <v>21</v>
      </c>
      <c r="J80" s="40">
        <f t="shared" si="4"/>
        <v>5.23810566142242</v>
      </c>
      <c r="K80" s="36">
        <f t="shared" si="5"/>
        <v>5.23810566142242</v>
      </c>
    </row>
    <row r="81" spans="1:11" x14ac:dyDescent="0.25">
      <c r="A81" s="31">
        <v>40117</v>
      </c>
      <c r="C81" s="7">
        <f t="shared" si="8"/>
        <v>40.779242244914002</v>
      </c>
      <c r="D81" s="7">
        <f t="shared" si="3"/>
        <v>14.847705556007782</v>
      </c>
      <c r="E81" s="7">
        <f t="shared" si="0"/>
        <v>25.93153668890622</v>
      </c>
      <c r="F81" s="7">
        <f t="shared" si="1"/>
        <v>3213.567857349155</v>
      </c>
      <c r="G81" s="7">
        <f t="shared" si="7"/>
        <v>22</v>
      </c>
      <c r="J81" s="40">
        <f t="shared" si="4"/>
        <v>5.1966969446027234</v>
      </c>
      <c r="K81" s="36">
        <f t="shared" si="5"/>
        <v>5.1966969446027234</v>
      </c>
    </row>
    <row r="82" spans="1:11" x14ac:dyDescent="0.25">
      <c r="A82" s="31">
        <v>40147</v>
      </c>
      <c r="C82" s="7">
        <f t="shared" si="8"/>
        <v>40.779242244914002</v>
      </c>
      <c r="D82" s="7">
        <f t="shared" si="3"/>
        <v>14.72885267951696</v>
      </c>
      <c r="E82" s="7">
        <f t="shared" si="0"/>
        <v>26.05038956539704</v>
      </c>
      <c r="F82" s="7">
        <f t="shared" si="1"/>
        <v>3187.5174677837581</v>
      </c>
      <c r="G82" s="7">
        <f t="shared" si="7"/>
        <v>23</v>
      </c>
      <c r="J82" s="40">
        <f t="shared" si="4"/>
        <v>5.1550984378309357</v>
      </c>
      <c r="K82" s="36">
        <f t="shared" si="5"/>
        <v>5.1550984378309357</v>
      </c>
    </row>
    <row r="83" spans="1:11" x14ac:dyDescent="0.25">
      <c r="A83" s="32">
        <v>40178</v>
      </c>
      <c r="B83" s="16"/>
      <c r="C83" s="16">
        <f t="shared" si="8"/>
        <v>40.779242244914002</v>
      </c>
      <c r="D83" s="16">
        <f t="shared" si="3"/>
        <v>14.609455060675558</v>
      </c>
      <c r="E83" s="16">
        <f t="shared" si="0"/>
        <v>26.169787184238444</v>
      </c>
      <c r="F83" s="16">
        <f t="shared" si="1"/>
        <v>3161.3476805995197</v>
      </c>
      <c r="G83" s="16">
        <f t="shared" si="7"/>
        <v>24</v>
      </c>
      <c r="J83" s="40">
        <f t="shared" si="4"/>
        <v>5.113309271236445</v>
      </c>
      <c r="K83" s="36">
        <f t="shared" si="5"/>
        <v>5.113309271236445</v>
      </c>
    </row>
    <row r="84" spans="1:11" x14ac:dyDescent="0.25">
      <c r="A84" s="31">
        <v>40209</v>
      </c>
      <c r="C84" s="7">
        <f t="shared" si="8"/>
        <v>40.779242244914002</v>
      </c>
      <c r="D84" s="7">
        <f t="shared" si="3"/>
        <v>14.489510202747798</v>
      </c>
      <c r="E84" s="7">
        <f t="shared" si="0"/>
        <v>26.289732042166204</v>
      </c>
      <c r="F84" s="7">
        <f t="shared" si="1"/>
        <v>3135.0579485573535</v>
      </c>
      <c r="G84" s="7">
        <f t="shared" si="7"/>
        <v>25</v>
      </c>
      <c r="J84" s="40">
        <f t="shared" si="4"/>
        <v>5.0713285709617288</v>
      </c>
      <c r="K84" s="36">
        <f t="shared" si="5"/>
        <v>5.0713285709617288</v>
      </c>
    </row>
    <row r="85" spans="1:11" x14ac:dyDescent="0.25">
      <c r="A85" s="31">
        <v>40237</v>
      </c>
      <c r="C85" s="7">
        <f t="shared" si="8"/>
        <v>40.779242244914002</v>
      </c>
      <c r="D85" s="7">
        <f t="shared" si="3"/>
        <v>14.369015597554537</v>
      </c>
      <c r="E85" s="7">
        <f t="shared" si="0"/>
        <v>26.410226647359465</v>
      </c>
      <c r="F85" s="7">
        <f t="shared" si="1"/>
        <v>3108.6477219099938</v>
      </c>
      <c r="G85" s="7">
        <f t="shared" si="7"/>
        <v>26</v>
      </c>
      <c r="J85" s="40">
        <f t="shared" si="4"/>
        <v>5.0291554591440875</v>
      </c>
      <c r="K85" s="36">
        <f t="shared" si="5"/>
        <v>5.0291554591440875</v>
      </c>
    </row>
    <row r="86" spans="1:11" x14ac:dyDescent="0.25">
      <c r="A86" s="31">
        <v>40268</v>
      </c>
      <c r="C86" s="7">
        <f t="shared" si="8"/>
        <v>40.779242244914002</v>
      </c>
      <c r="D86" s="7">
        <f t="shared" si="3"/>
        <v>14.247968725420805</v>
      </c>
      <c r="E86" s="7">
        <f t="shared" si="0"/>
        <v>26.531273519493197</v>
      </c>
      <c r="F86" s="7">
        <f t="shared" si="1"/>
        <v>3082.1164483905004</v>
      </c>
      <c r="G86" s="7">
        <f t="shared" si="7"/>
        <v>27</v>
      </c>
      <c r="J86" s="40">
        <f t="shared" si="4"/>
        <v>4.9867890538972812</v>
      </c>
      <c r="K86" s="36">
        <f t="shared" si="5"/>
        <v>4.9867890538972812</v>
      </c>
    </row>
    <row r="87" spans="1:11" x14ac:dyDescent="0.25">
      <c r="A87" s="31">
        <v>40298</v>
      </c>
      <c r="C87" s="7">
        <f t="shared" si="8"/>
        <v>40.779242244914002</v>
      </c>
      <c r="D87" s="7">
        <f t="shared" si="3"/>
        <v>14.126367055123128</v>
      </c>
      <c r="E87" s="7">
        <f t="shared" si="0"/>
        <v>26.652875189790876</v>
      </c>
      <c r="F87" s="7">
        <f t="shared" si="1"/>
        <v>3055.4635732007096</v>
      </c>
      <c r="G87" s="7">
        <f t="shared" si="7"/>
        <v>28</v>
      </c>
      <c r="J87" s="40">
        <f t="shared" si="4"/>
        <v>4.944228469293094</v>
      </c>
      <c r="K87" s="36">
        <f t="shared" si="5"/>
        <v>4.944228469293094</v>
      </c>
    </row>
    <row r="88" spans="1:11" x14ac:dyDescent="0.25">
      <c r="A88" s="31">
        <v>40329</v>
      </c>
      <c r="C88" s="7">
        <f t="shared" si="8"/>
        <v>40.779242244914002</v>
      </c>
      <c r="D88" s="7">
        <f t="shared" si="3"/>
        <v>14.004208043836586</v>
      </c>
      <c r="E88" s="7">
        <f t="shared" si="0"/>
        <v>26.775034201077418</v>
      </c>
      <c r="F88" s="7">
        <f t="shared" si="1"/>
        <v>3028.6885389996323</v>
      </c>
      <c r="G88" s="7">
        <f t="shared" si="7"/>
        <v>29</v>
      </c>
      <c r="J88" s="40">
        <f t="shared" si="4"/>
        <v>4.9014728153428049</v>
      </c>
      <c r="K88" s="36">
        <f t="shared" si="5"/>
        <v>4.9014728153428049</v>
      </c>
    </row>
    <row r="89" spans="1:11" x14ac:dyDescent="0.25">
      <c r="A89" s="31">
        <v>40359</v>
      </c>
      <c r="C89" s="7">
        <f t="shared" si="8"/>
        <v>40.779242244914002</v>
      </c>
      <c r="D89" s="7">
        <f t="shared" si="3"/>
        <v>13.881489137081648</v>
      </c>
      <c r="E89" s="7">
        <f t="shared" si="0"/>
        <v>26.897753107832354</v>
      </c>
      <c r="F89" s="7">
        <f t="shared" si="1"/>
        <v>3001.7907858918002</v>
      </c>
      <c r="G89" s="7">
        <f t="shared" si="7"/>
        <v>30</v>
      </c>
      <c r="J89" s="40">
        <f t="shared" si="4"/>
        <v>4.8585211979785763</v>
      </c>
      <c r="K89" s="36">
        <f t="shared" si="5"/>
        <v>4.8585211979785763</v>
      </c>
    </row>
    <row r="90" spans="1:11" x14ac:dyDescent="0.25">
      <c r="A90" s="31">
        <v>40390</v>
      </c>
      <c r="C90" s="7">
        <f t="shared" si="8"/>
        <v>40.779242244914002</v>
      </c>
      <c r="D90" s="7">
        <f t="shared" si="3"/>
        <v>13.758207768670751</v>
      </c>
      <c r="E90" s="7">
        <f t="shared" si="0"/>
        <v>27.021034476243251</v>
      </c>
      <c r="F90" s="7">
        <f t="shared" si="1"/>
        <v>2974.769751415557</v>
      </c>
      <c r="G90" s="7">
        <f t="shared" si="7"/>
        <v>31</v>
      </c>
      <c r="J90" s="40">
        <f t="shared" si="4"/>
        <v>4.8153727190347624</v>
      </c>
      <c r="K90" s="36">
        <f t="shared" si="5"/>
        <v>4.8153727190347624</v>
      </c>
    </row>
    <row r="91" spans="1:11" x14ac:dyDescent="0.25">
      <c r="A91" s="31">
        <v>40421</v>
      </c>
      <c r="C91" s="7">
        <f t="shared" si="8"/>
        <v>40.779242244914002</v>
      </c>
      <c r="D91" s="7">
        <f t="shared" si="3"/>
        <v>13.634361360654637</v>
      </c>
      <c r="E91" s="7">
        <f t="shared" si="0"/>
        <v>27.144880884259365</v>
      </c>
      <c r="F91" s="7">
        <f t="shared" si="1"/>
        <v>2947.6248705312978</v>
      </c>
      <c r="G91" s="7">
        <f t="shared" si="7"/>
        <v>32</v>
      </c>
      <c r="J91" s="40">
        <f t="shared" si="4"/>
        <v>4.7720264762291222</v>
      </c>
      <c r="K91" s="36">
        <f t="shared" si="5"/>
        <v>4.7720264762291222</v>
      </c>
    </row>
    <row r="92" spans="1:11" x14ac:dyDescent="0.25">
      <c r="A92" s="31">
        <v>40451</v>
      </c>
      <c r="C92" s="7">
        <f t="shared" si="8"/>
        <v>40.779242244914002</v>
      </c>
      <c r="D92" s="7">
        <f t="shared" si="3"/>
        <v>13.509947323268449</v>
      </c>
      <c r="E92" s="7">
        <f t="shared" si="0"/>
        <v>27.269294921645553</v>
      </c>
      <c r="F92" s="7">
        <f t="shared" si="1"/>
        <v>2920.3555756096521</v>
      </c>
      <c r="G92" s="7">
        <f t="shared" si="7"/>
        <v>33</v>
      </c>
      <c r="J92" s="40">
        <f t="shared" si="4"/>
        <v>4.7284815631439567</v>
      </c>
      <c r="K92" s="36">
        <f t="shared" si="5"/>
        <v>4.7284815631439567</v>
      </c>
    </row>
    <row r="93" spans="1:11" x14ac:dyDescent="0.25">
      <c r="A93" s="31">
        <v>40482</v>
      </c>
      <c r="C93" s="7">
        <f t="shared" si="8"/>
        <v>40.779242244914002</v>
      </c>
      <c r="D93" s="7">
        <f t="shared" si="3"/>
        <v>13.384963054877572</v>
      </c>
      <c r="E93" s="7">
        <f t="shared" si="0"/>
        <v>27.394279190036428</v>
      </c>
      <c r="F93" s="7">
        <f t="shared" si="1"/>
        <v>2892.9612964196158</v>
      </c>
      <c r="G93" s="7">
        <f t="shared" si="7"/>
        <v>34</v>
      </c>
      <c r="J93" s="40">
        <f t="shared" si="4"/>
        <v>4.6847370692071495</v>
      </c>
      <c r="K93" s="36">
        <f t="shared" si="5"/>
        <v>4.6847370692071495</v>
      </c>
    </row>
    <row r="94" spans="1:11" x14ac:dyDescent="0.25">
      <c r="A94" s="31">
        <v>40512</v>
      </c>
      <c r="C94" s="7">
        <f t="shared" si="8"/>
        <v>40.779242244914002</v>
      </c>
      <c r="D94" s="7">
        <f t="shared" si="3"/>
        <v>13.259405941923239</v>
      </c>
      <c r="E94" s="7">
        <f t="shared" si="0"/>
        <v>27.519836302990761</v>
      </c>
      <c r="F94" s="7">
        <f t="shared" si="1"/>
        <v>2865.441460116625</v>
      </c>
      <c r="G94" s="7">
        <f t="shared" si="7"/>
        <v>35</v>
      </c>
      <c r="J94" s="40">
        <f t="shared" si="4"/>
        <v>4.6407920796731332</v>
      </c>
      <c r="K94" s="36">
        <f t="shared" si="5"/>
        <v>4.6407920796731332</v>
      </c>
    </row>
    <row r="95" spans="1:11" x14ac:dyDescent="0.25">
      <c r="A95" s="32">
        <v>40543</v>
      </c>
      <c r="B95" s="16"/>
      <c r="C95" s="16">
        <f t="shared" si="8"/>
        <v>40.779242244914002</v>
      </c>
      <c r="D95" s="16">
        <f t="shared" si="3"/>
        <v>13.133273358867864</v>
      </c>
      <c r="E95" s="16">
        <f t="shared" si="0"/>
        <v>27.645968886046138</v>
      </c>
      <c r="F95" s="16">
        <f t="shared" si="1"/>
        <v>2837.795491230579</v>
      </c>
      <c r="G95" s="16">
        <f t="shared" si="7"/>
        <v>36</v>
      </c>
      <c r="J95" s="40">
        <f t="shared" si="4"/>
        <v>4.5966456756037521</v>
      </c>
      <c r="K95" s="36">
        <f t="shared" si="5"/>
        <v>4.5966456756037521</v>
      </c>
    </row>
    <row r="96" spans="1:11" x14ac:dyDescent="0.25">
      <c r="A96" s="31">
        <v>40574</v>
      </c>
      <c r="C96" s="7">
        <f t="shared" si="8"/>
        <v>40.779242244914002</v>
      </c>
      <c r="D96" s="7">
        <f t="shared" si="3"/>
        <v>13.006562668140154</v>
      </c>
      <c r="E96" s="7">
        <f t="shared" si="0"/>
        <v>27.772679576773847</v>
      </c>
      <c r="F96" s="7">
        <f t="shared" si="1"/>
        <v>2810.0228116538051</v>
      </c>
      <c r="G96" s="7">
        <f t="shared" si="7"/>
        <v>37</v>
      </c>
      <c r="J96" s="40">
        <f t="shared" si="4"/>
        <v>4.5522969338490533</v>
      </c>
      <c r="K96" s="36">
        <f t="shared" si="5"/>
        <v>4.5522969338490533</v>
      </c>
    </row>
    <row r="97" spans="1:11" x14ac:dyDescent="0.25">
      <c r="A97" s="31">
        <v>40602</v>
      </c>
      <c r="C97" s="7">
        <f t="shared" si="8"/>
        <v>40.779242244914002</v>
      </c>
      <c r="D97" s="7">
        <f t="shared" si="3"/>
        <v>12.879271220079939</v>
      </c>
      <c r="E97" s="7">
        <f t="shared" si="0"/>
        <v>27.899971024834063</v>
      </c>
      <c r="F97" s="7">
        <f t="shared" si="1"/>
        <v>2782.1228406289711</v>
      </c>
      <c r="G97" s="7">
        <f t="shared" si="7"/>
        <v>38</v>
      </c>
      <c r="J97" s="40">
        <f t="shared" si="4"/>
        <v>4.5077449270279786</v>
      </c>
      <c r="K97" s="36">
        <f t="shared" si="5"/>
        <v>4.5077449270279786</v>
      </c>
    </row>
    <row r="98" spans="1:11" x14ac:dyDescent="0.25">
      <c r="A98" s="31">
        <v>40633</v>
      </c>
      <c r="C98" s="7">
        <f t="shared" si="8"/>
        <v>40.779242244914002</v>
      </c>
      <c r="D98" s="7">
        <f t="shared" si="3"/>
        <v>12.751396352882784</v>
      </c>
      <c r="E98" s="7">
        <f t="shared" si="0"/>
        <v>28.027845892031216</v>
      </c>
      <c r="F98" s="7">
        <f t="shared" si="1"/>
        <v>2754.09499473694</v>
      </c>
      <c r="G98" s="7">
        <f t="shared" si="7"/>
        <v>39</v>
      </c>
      <c r="J98" s="40">
        <f t="shared" si="4"/>
        <v>4.4629887235089738</v>
      </c>
      <c r="K98" s="36">
        <f t="shared" si="5"/>
        <v>4.4629887235089738</v>
      </c>
    </row>
    <row r="99" spans="1:11" x14ac:dyDescent="0.25">
      <c r="A99" s="31">
        <v>40663</v>
      </c>
      <c r="C99" s="7">
        <f t="shared" si="8"/>
        <v>40.779242244914002</v>
      </c>
      <c r="D99" s="7">
        <f t="shared" si="3"/>
        <v>12.622935392544308</v>
      </c>
      <c r="E99" s="7">
        <f t="shared" si="0"/>
        <v>28.156306852369696</v>
      </c>
      <c r="F99" s="7">
        <f t="shared" si="1"/>
        <v>2725.9386878845703</v>
      </c>
      <c r="G99" s="7">
        <f t="shared" si="7"/>
        <v>40</v>
      </c>
      <c r="J99" s="40">
        <f t="shared" si="4"/>
        <v>4.4180273873905076</v>
      </c>
      <c r="K99" s="36">
        <f t="shared" si="5"/>
        <v>4.4180273873905076</v>
      </c>
    </row>
    <row r="100" spans="1:11" x14ac:dyDescent="0.25">
      <c r="A100" s="31">
        <v>40694</v>
      </c>
      <c r="C100" s="7">
        <f t="shared" si="8"/>
        <v>40.779242244914002</v>
      </c>
      <c r="D100" s="7">
        <f t="shared" si="3"/>
        <v>12.493885652804281</v>
      </c>
      <c r="E100" s="7">
        <f t="shared" si="0"/>
        <v>28.285356592109721</v>
      </c>
      <c r="F100" s="7">
        <f t="shared" si="1"/>
        <v>2697.6533312924607</v>
      </c>
      <c r="G100" s="7">
        <f t="shared" si="7"/>
        <v>41</v>
      </c>
      <c r="J100" s="40">
        <f t="shared" si="4"/>
        <v>4.3728599784814977</v>
      </c>
      <c r="K100" s="36">
        <f t="shared" si="5"/>
        <v>4.3728599784814977</v>
      </c>
    </row>
    <row r="101" spans="1:11" x14ac:dyDescent="0.25">
      <c r="A101" s="31">
        <v>40724</v>
      </c>
      <c r="C101" s="7">
        <f t="shared" si="8"/>
        <v>40.779242244914002</v>
      </c>
      <c r="D101" s="7">
        <f t="shared" si="3"/>
        <v>12.364244435090445</v>
      </c>
      <c r="E101" s="7">
        <f>C101-D101</f>
        <v>28.414997809823557</v>
      </c>
      <c r="F101" s="7">
        <f t="shared" si="1"/>
        <v>2669.2383334826372</v>
      </c>
      <c r="G101" s="7">
        <f>G100+1</f>
        <v>42</v>
      </c>
      <c r="J101" s="40">
        <f t="shared" si="4"/>
        <v>4.3274855522816553</v>
      </c>
      <c r="K101" s="36">
        <f t="shared" si="5"/>
        <v>4.3274855522816553</v>
      </c>
    </row>
    <row r="102" spans="1:11" ht="15.75" x14ac:dyDescent="0.25">
      <c r="A102" s="31">
        <v>40755</v>
      </c>
      <c r="C102" s="7">
        <f t="shared" si="8"/>
        <v>40.779242244914002</v>
      </c>
      <c r="D102" s="7">
        <f t="shared" si="3"/>
        <v>12.234009028462088</v>
      </c>
      <c r="E102" s="7">
        <f t="shared" ref="E102:E118" si="9">C102-D102</f>
        <v>28.545233216451912</v>
      </c>
      <c r="F102" s="7">
        <f t="shared" si="1"/>
        <v>2640.6931002661854</v>
      </c>
      <c r="G102" s="7">
        <f>G101+1</f>
        <v>43</v>
      </c>
      <c r="H102" s="10"/>
      <c r="I102" s="11"/>
      <c r="J102" s="40">
        <f t="shared" si="4"/>
        <v>4.2819031599617308</v>
      </c>
      <c r="K102" s="36">
        <f t="shared" si="5"/>
        <v>4.2819031599617308</v>
      </c>
    </row>
    <row r="103" spans="1:11" x14ac:dyDescent="0.25">
      <c r="A103" s="31">
        <v>40786</v>
      </c>
      <c r="C103" s="7">
        <f t="shared" si="8"/>
        <v>40.779242244914002</v>
      </c>
      <c r="D103" s="7">
        <f t="shared" si="3"/>
        <v>12.103176709553351</v>
      </c>
      <c r="E103" s="7">
        <f t="shared" si="9"/>
        <v>28.67606553536065</v>
      </c>
      <c r="F103" s="7">
        <f t="shared" si="1"/>
        <v>2612.0170347308249</v>
      </c>
      <c r="G103" s="7">
        <f t="shared" ref="G103:G119" si="10">G102+1</f>
        <v>44</v>
      </c>
      <c r="J103" s="40">
        <f t="shared" si="4"/>
        <v>4.2361118483436728</v>
      </c>
      <c r="K103" s="36">
        <f t="shared" si="5"/>
        <v>4.2361118483436728</v>
      </c>
    </row>
    <row r="104" spans="1:11" ht="11.25" customHeight="1" x14ac:dyDescent="0.25">
      <c r="A104" s="31">
        <v>40816</v>
      </c>
      <c r="C104" s="7">
        <f t="shared" si="8"/>
        <v>40.779242244914002</v>
      </c>
      <c r="D104" s="7">
        <f t="shared" si="3"/>
        <v>11.971744742516281</v>
      </c>
      <c r="E104" s="7">
        <f t="shared" si="9"/>
        <v>28.807497502397723</v>
      </c>
      <c r="F104" s="7">
        <f t="shared" si="1"/>
        <v>2583.2095372284271</v>
      </c>
      <c r="G104" s="7">
        <f t="shared" si="10"/>
        <v>45</v>
      </c>
      <c r="J104" s="40">
        <f t="shared" si="4"/>
        <v>4.1901106598806983</v>
      </c>
      <c r="K104" s="36">
        <f t="shared" si="5"/>
        <v>4.1901106598806983</v>
      </c>
    </row>
    <row r="105" spans="1:11" x14ac:dyDescent="0.25">
      <c r="A105" s="31">
        <v>40847</v>
      </c>
      <c r="C105" s="7">
        <f t="shared" si="8"/>
        <v>40.779242244914002</v>
      </c>
      <c r="D105" s="7">
        <f t="shared" si="3"/>
        <v>11.839710378963623</v>
      </c>
      <c r="E105" s="7">
        <f t="shared" si="9"/>
        <v>28.939531865950379</v>
      </c>
      <c r="F105" s="7">
        <f t="shared" si="1"/>
        <v>2554.2700053624767</v>
      </c>
      <c r="G105" s="7">
        <f t="shared" si="10"/>
        <v>46</v>
      </c>
      <c r="J105" s="40">
        <f t="shared" si="4"/>
        <v>4.143898632637268</v>
      </c>
      <c r="K105" s="36">
        <f t="shared" si="5"/>
        <v>4.143898632637268</v>
      </c>
    </row>
    <row r="106" spans="1:11" x14ac:dyDescent="0.25">
      <c r="A106" s="31">
        <v>40877</v>
      </c>
      <c r="C106" s="7">
        <f t="shared" si="8"/>
        <v>40.779242244914002</v>
      </c>
      <c r="D106" s="7">
        <f t="shared" si="3"/>
        <v>11.707070857911351</v>
      </c>
      <c r="E106" s="7">
        <f t="shared" si="9"/>
        <v>29.072171387002651</v>
      </c>
      <c r="F106" s="7">
        <f t="shared" si="1"/>
        <v>2525.1978339754742</v>
      </c>
      <c r="G106" s="7">
        <f t="shared" si="10"/>
        <v>47</v>
      </c>
      <c r="J106" s="40">
        <f t="shared" si="4"/>
        <v>4.0974748002689729</v>
      </c>
      <c r="K106" s="36">
        <f t="shared" si="5"/>
        <v>4.0974748002689729</v>
      </c>
    </row>
    <row r="107" spans="1:11" x14ac:dyDescent="0.25">
      <c r="A107" s="32">
        <v>40908</v>
      </c>
      <c r="B107" s="16"/>
      <c r="C107" s="7">
        <f t="shared" si="8"/>
        <v>40.779242244914002</v>
      </c>
      <c r="D107" s="7">
        <f t="shared" si="3"/>
        <v>11.573823405720923</v>
      </c>
      <c r="E107" s="7">
        <f t="shared" si="9"/>
        <v>29.205418839193079</v>
      </c>
      <c r="F107" s="7">
        <f t="shared" si="1"/>
        <v>2495.9924151362811</v>
      </c>
      <c r="G107" s="16">
        <f t="shared" si="10"/>
        <v>48</v>
      </c>
      <c r="J107" s="40">
        <f t="shared" si="4"/>
        <v>4.0508381920023231</v>
      </c>
      <c r="K107" s="36">
        <f t="shared" si="5"/>
        <v>4.0508381920023231</v>
      </c>
    </row>
    <row r="108" spans="1:11" x14ac:dyDescent="0.25">
      <c r="A108" s="31">
        <v>40939</v>
      </c>
      <c r="C108" s="7">
        <f t="shared" si="8"/>
        <v>40.779242244914002</v>
      </c>
      <c r="D108" s="7">
        <f t="shared" si="3"/>
        <v>11.439965236041289</v>
      </c>
      <c r="E108" s="7">
        <f t="shared" si="9"/>
        <v>29.339277008872713</v>
      </c>
      <c r="F108" s="7">
        <f t="shared" si="1"/>
        <v>2466.6531381274085</v>
      </c>
      <c r="G108" s="7">
        <f t="shared" si="10"/>
        <v>49</v>
      </c>
      <c r="J108" s="40">
        <f t="shared" si="4"/>
        <v>4.0039878326144507</v>
      </c>
      <c r="K108" s="36">
        <f t="shared" si="5"/>
        <v>4.0039878326144507</v>
      </c>
    </row>
    <row r="109" spans="1:11" x14ac:dyDescent="0.25">
      <c r="A109" s="31">
        <v>40967</v>
      </c>
      <c r="C109" s="7">
        <f t="shared" si="8"/>
        <v>40.779242244914002</v>
      </c>
      <c r="D109" s="7">
        <f t="shared" si="3"/>
        <v>11.305493549750622</v>
      </c>
      <c r="E109" s="7">
        <f t="shared" si="9"/>
        <v>29.47374869516338</v>
      </c>
      <c r="F109" s="7">
        <f t="shared" si="1"/>
        <v>2437.179389432245</v>
      </c>
      <c r="G109" s="7">
        <f t="shared" si="10"/>
        <v>50</v>
      </c>
      <c r="J109" s="40">
        <f t="shared" si="4"/>
        <v>3.9569227424127176</v>
      </c>
      <c r="K109" s="36">
        <f t="shared" si="5"/>
        <v>3.9569227424127176</v>
      </c>
    </row>
    <row r="110" spans="1:11" x14ac:dyDescent="0.25">
      <c r="A110" s="31">
        <v>40999</v>
      </c>
      <c r="C110" s="7">
        <f t="shared" ref="C110:C119" si="11">C109</f>
        <v>40.779242244914002</v>
      </c>
      <c r="D110" s="7">
        <f t="shared" si="3"/>
        <v>11.170405534897789</v>
      </c>
      <c r="E110" s="7">
        <f t="shared" si="9"/>
        <v>29.608836710016213</v>
      </c>
      <c r="F110" s="7">
        <f t="shared" si="1"/>
        <v>2407.570552722229</v>
      </c>
      <c r="G110" s="7">
        <f t="shared" si="10"/>
        <v>51</v>
      </c>
      <c r="J110" s="40">
        <f t="shared" si="4"/>
        <v>3.9096419372142259</v>
      </c>
      <c r="K110" s="36">
        <f t="shared" si="5"/>
        <v>3.9096419372142259</v>
      </c>
    </row>
    <row r="111" spans="1:11" x14ac:dyDescent="0.25">
      <c r="A111" s="31">
        <v>41029</v>
      </c>
      <c r="C111" s="7">
        <f t="shared" si="11"/>
        <v>40.779242244914002</v>
      </c>
      <c r="D111" s="7">
        <f t="shared" si="3"/>
        <v>11.03469836664355</v>
      </c>
      <c r="E111" s="7">
        <f t="shared" si="9"/>
        <v>29.744543878270452</v>
      </c>
      <c r="F111" s="7">
        <f t="shared" si="1"/>
        <v>2377.8260088439583</v>
      </c>
      <c r="G111" s="7">
        <f t="shared" si="10"/>
        <v>52</v>
      </c>
      <c r="J111" s="40">
        <f t="shared" si="4"/>
        <v>3.8621444283252422</v>
      </c>
      <c r="K111" s="36">
        <f t="shared" si="5"/>
        <v>3.8621444283252422</v>
      </c>
    </row>
    <row r="112" spans="1:11" x14ac:dyDescent="0.25">
      <c r="A112" s="31">
        <v>41060</v>
      </c>
      <c r="C112" s="7">
        <f t="shared" si="11"/>
        <v>40.779242244914002</v>
      </c>
      <c r="D112" s="7">
        <f t="shared" si="3"/>
        <v>10.898369207201476</v>
      </c>
      <c r="E112" s="7">
        <f t="shared" si="9"/>
        <v>29.880873037712526</v>
      </c>
      <c r="F112" s="7">
        <f t="shared" si="1"/>
        <v>2347.9451358062456</v>
      </c>
      <c r="G112" s="7">
        <f t="shared" si="10"/>
        <v>53</v>
      </c>
      <c r="J112" s="40">
        <f t="shared" si="4"/>
        <v>3.8144292225205163</v>
      </c>
      <c r="K112" s="36">
        <f t="shared" si="5"/>
        <v>3.8144292225205163</v>
      </c>
    </row>
    <row r="113" spans="1:11" x14ac:dyDescent="0.25">
      <c r="A113" s="31">
        <v>41090</v>
      </c>
      <c r="C113" s="7">
        <f t="shared" si="11"/>
        <v>40.779242244914002</v>
      </c>
      <c r="D113" s="7">
        <f t="shared" si="3"/>
        <v>10.761415205778626</v>
      </c>
      <c r="E113" s="7">
        <f t="shared" si="9"/>
        <v>30.017827039135376</v>
      </c>
      <c r="F113" s="7">
        <f t="shared" si="1"/>
        <v>2317.9273087671104</v>
      </c>
      <c r="G113" s="7">
        <f t="shared" si="10"/>
        <v>54</v>
      </c>
      <c r="J113" s="40">
        <f t="shared" si="4"/>
        <v>3.7664953220225188</v>
      </c>
      <c r="K113" s="36">
        <f t="shared" si="5"/>
        <v>3.7664953220225188</v>
      </c>
    </row>
    <row r="114" spans="1:11" x14ac:dyDescent="0.25">
      <c r="A114" s="31">
        <v>41121</v>
      </c>
      <c r="C114" s="7">
        <f t="shared" si="11"/>
        <v>40.779242244914002</v>
      </c>
      <c r="D114" s="7">
        <f t="shared" si="3"/>
        <v>10.623833498515923</v>
      </c>
      <c r="E114" s="7">
        <f t="shared" si="9"/>
        <v>30.155408746398081</v>
      </c>
      <c r="F114" s="7">
        <f t="shared" si="1"/>
        <v>2287.7719000207121</v>
      </c>
      <c r="G114" s="7">
        <f t="shared" si="10"/>
        <v>55</v>
      </c>
      <c r="J114" s="40">
        <f t="shared" si="4"/>
        <v>3.718341724480573</v>
      </c>
      <c r="K114" s="36">
        <f t="shared" si="5"/>
        <v>3.718341724480573</v>
      </c>
    </row>
    <row r="115" spans="1:11" x14ac:dyDescent="0.25">
      <c r="A115" s="31">
        <v>41152</v>
      </c>
      <c r="C115" s="7">
        <f t="shared" si="11"/>
        <v>40.779242244914002</v>
      </c>
      <c r="D115" s="7">
        <f t="shared" si="3"/>
        <v>10.485621208428263</v>
      </c>
      <c r="E115" s="7">
        <f t="shared" si="9"/>
        <v>30.293621036485739</v>
      </c>
      <c r="F115" s="7">
        <f t="shared" si="1"/>
        <v>2257.4782789842266</v>
      </c>
      <c r="G115" s="7">
        <f t="shared" si="10"/>
        <v>56</v>
      </c>
      <c r="J115" s="40">
        <f t="shared" si="4"/>
        <v>3.6699674229498918</v>
      </c>
      <c r="K115" s="36">
        <f t="shared" si="5"/>
        <v>3.6699674229498918</v>
      </c>
    </row>
    <row r="116" spans="1:11" x14ac:dyDescent="0.25">
      <c r="A116" s="31">
        <v>41182</v>
      </c>
      <c r="C116" s="7">
        <f t="shared" si="11"/>
        <v>40.779242244914002</v>
      </c>
      <c r="D116" s="7">
        <f t="shared" si="3"/>
        <v>10.346775445344372</v>
      </c>
      <c r="E116" s="7">
        <f t="shared" si="9"/>
        <v>30.432466799569632</v>
      </c>
      <c r="F116" s="7">
        <f t="shared" si="1"/>
        <v>2227.0458121846568</v>
      </c>
      <c r="G116" s="7">
        <f t="shared" si="10"/>
        <v>57</v>
      </c>
      <c r="J116" s="40">
        <f t="shared" si="4"/>
        <v>3.62137140587053</v>
      </c>
      <c r="K116" s="36">
        <f t="shared" si="5"/>
        <v>3.62137140587053</v>
      </c>
    </row>
    <row r="117" spans="1:11" x14ac:dyDescent="0.25">
      <c r="A117" s="31">
        <v>41213</v>
      </c>
      <c r="C117" s="7">
        <f t="shared" si="11"/>
        <v>40.779242244914002</v>
      </c>
      <c r="D117" s="7">
        <f t="shared" si="3"/>
        <v>10.207293305846344</v>
      </c>
      <c r="E117" s="7">
        <f t="shared" si="9"/>
        <v>30.57194893906766</v>
      </c>
      <c r="F117" s="7">
        <f t="shared" si="1"/>
        <v>2196.4738632455892</v>
      </c>
      <c r="G117" s="7">
        <f t="shared" si="10"/>
        <v>58</v>
      </c>
      <c r="J117" s="40">
        <f t="shared" si="4"/>
        <v>3.57255265704622</v>
      </c>
      <c r="K117" s="36">
        <f t="shared" si="5"/>
        <v>3.57255265704622</v>
      </c>
    </row>
    <row r="118" spans="1:11" x14ac:dyDescent="0.25">
      <c r="A118" s="31">
        <v>41243</v>
      </c>
      <c r="C118" s="7">
        <f t="shared" si="11"/>
        <v>40.779242244914002</v>
      </c>
      <c r="D118" s="7">
        <f t="shared" si="3"/>
        <v>10.067171873208951</v>
      </c>
      <c r="E118" s="7">
        <f t="shared" si="9"/>
        <v>30.712070371705053</v>
      </c>
      <c r="F118" s="7">
        <f t="shared" si="1"/>
        <v>2165.7617928738841</v>
      </c>
      <c r="G118" s="7">
        <f t="shared" si="10"/>
        <v>59</v>
      </c>
      <c r="J118" s="40">
        <f t="shared" si="4"/>
        <v>3.5235101556231325</v>
      </c>
      <c r="K118" s="36">
        <f t="shared" si="5"/>
        <v>3.5235101556231325</v>
      </c>
    </row>
    <row r="119" spans="1:11" x14ac:dyDescent="0.25">
      <c r="A119" s="33">
        <v>41274</v>
      </c>
      <c r="B119" s="34"/>
      <c r="C119" s="7">
        <f t="shared" si="11"/>
        <v>40.779242244914002</v>
      </c>
      <c r="D119" s="7">
        <f t="shared" si="3"/>
        <v>9.9264082173386363</v>
      </c>
      <c r="E119" s="7">
        <v>2166</v>
      </c>
      <c r="F119" s="7">
        <f t="shared" si="1"/>
        <v>-0.23820712611586714</v>
      </c>
      <c r="G119" s="34">
        <f t="shared" si="10"/>
        <v>60</v>
      </c>
      <c r="J119" s="40">
        <f t="shared" si="4"/>
        <v>3.4742428760685224</v>
      </c>
      <c r="K119" s="36">
        <f t="shared" si="5"/>
        <v>3.4742428760685224</v>
      </c>
    </row>
    <row r="153" spans="1:9" ht="15.75" x14ac:dyDescent="0.25">
      <c r="A153" s="10"/>
      <c r="B153" s="10"/>
      <c r="C153" s="10"/>
      <c r="D153" s="10"/>
      <c r="E153" s="10"/>
      <c r="F153" s="10"/>
      <c r="G153" s="10"/>
      <c r="H153" s="10"/>
      <c r="I153" s="11" t="str">
        <f>$C$9</f>
        <v>Harvard Business Publishing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0D04-CD0C-467D-BA0A-048083B95DD0}">
  <dimension ref="A3:L30"/>
  <sheetViews>
    <sheetView workbookViewId="0">
      <selection activeCell="E35" sqref="E35"/>
    </sheetView>
  </sheetViews>
  <sheetFormatPr defaultRowHeight="15" x14ac:dyDescent="0.25"/>
  <sheetData>
    <row r="3" spans="1:12" x14ac:dyDescent="0.25">
      <c r="A3" s="42"/>
      <c r="B3" s="42"/>
      <c r="C3" s="42"/>
      <c r="D3" s="42"/>
      <c r="E3" s="43"/>
      <c r="F3" s="42"/>
      <c r="G3" s="42"/>
      <c r="H3" s="7"/>
      <c r="I3" s="7"/>
      <c r="J3" s="7"/>
      <c r="K3" s="7"/>
    </row>
    <row r="4" spans="1:12" x14ac:dyDescent="0.25">
      <c r="A4" s="42"/>
      <c r="B4" s="42"/>
      <c r="C4" s="44" t="s">
        <v>55</v>
      </c>
      <c r="D4" s="45" t="s">
        <v>56</v>
      </c>
      <c r="E4" s="46" t="s">
        <v>57</v>
      </c>
      <c r="F4" s="45" t="s">
        <v>57</v>
      </c>
      <c r="G4" s="45" t="s">
        <v>55</v>
      </c>
      <c r="H4" s="47"/>
      <c r="I4" s="47"/>
      <c r="J4" s="47"/>
      <c r="K4" s="48" t="s">
        <v>56</v>
      </c>
    </row>
    <row r="5" spans="1:12" x14ac:dyDescent="0.25">
      <c r="A5" s="49" t="s">
        <v>58</v>
      </c>
      <c r="B5" s="42"/>
      <c r="C5" s="50" t="s">
        <v>59</v>
      </c>
      <c r="D5" s="51" t="s">
        <v>60</v>
      </c>
      <c r="E5" s="52" t="s">
        <v>61</v>
      </c>
      <c r="F5" s="51" t="s">
        <v>55</v>
      </c>
      <c r="G5" s="51" t="s">
        <v>62</v>
      </c>
      <c r="H5" s="53" t="s">
        <v>63</v>
      </c>
      <c r="I5" s="53" t="s">
        <v>64</v>
      </c>
      <c r="J5" s="53" t="s">
        <v>65</v>
      </c>
      <c r="K5" s="54" t="s">
        <v>66</v>
      </c>
      <c r="L5" s="61" t="s">
        <v>81</v>
      </c>
    </row>
    <row r="6" spans="1:12" x14ac:dyDescent="0.25">
      <c r="A6" s="42" t="s">
        <v>67</v>
      </c>
      <c r="B6" s="42"/>
      <c r="C6" s="43">
        <v>118496.867</v>
      </c>
      <c r="D6" s="43">
        <v>69130</v>
      </c>
      <c r="E6" s="55">
        <v>0.368444035256422</v>
      </c>
      <c r="F6" s="55">
        <v>0.58339095159368204</v>
      </c>
      <c r="G6" s="56">
        <v>0.86</v>
      </c>
      <c r="H6" s="7">
        <v>43882</v>
      </c>
      <c r="I6" s="7">
        <v>11795</v>
      </c>
      <c r="J6" s="7">
        <v>16949</v>
      </c>
      <c r="K6" s="7">
        <v>3794</v>
      </c>
      <c r="L6">
        <f>K6/C6</f>
        <v>3.2017724147930429E-2</v>
      </c>
    </row>
    <row r="7" spans="1:12" x14ac:dyDescent="0.25">
      <c r="A7" s="7" t="s">
        <v>68</v>
      </c>
      <c r="B7" s="42"/>
      <c r="C7" s="43">
        <v>189469.94865000001</v>
      </c>
      <c r="D7" s="43">
        <v>79351.251000000004</v>
      </c>
      <c r="E7" s="55">
        <v>0.29518226651511797</v>
      </c>
      <c r="F7" s="55">
        <v>0.41880652612928299</v>
      </c>
      <c r="G7" s="56">
        <v>0.89</v>
      </c>
      <c r="H7" s="7">
        <v>42684</v>
      </c>
      <c r="I7" s="7">
        <v>7020</v>
      </c>
      <c r="J7" s="7">
        <v>14099</v>
      </c>
      <c r="K7" s="7">
        <v>4102.8</v>
      </c>
      <c r="L7">
        <f t="shared" ref="L7:L10" si="0">K7/C7</f>
        <v>2.1654093587046529E-2</v>
      </c>
    </row>
    <row r="8" spans="1:12" x14ac:dyDescent="0.25">
      <c r="A8" s="7" t="s">
        <v>69</v>
      </c>
      <c r="B8" s="42"/>
      <c r="C8" s="43">
        <v>21078.873</v>
      </c>
      <c r="D8" s="43">
        <v>5080.0083930000001</v>
      </c>
      <c r="E8" s="55">
        <v>0.1941982272361</v>
      </c>
      <c r="F8" s="55">
        <v>0.24099999999999999</v>
      </c>
      <c r="G8" s="56">
        <v>1.17</v>
      </c>
      <c r="H8" s="7">
        <v>34698</v>
      </c>
      <c r="I8" s="7">
        <v>1631.2201851851801</v>
      </c>
      <c r="J8" s="7">
        <v>9914</v>
      </c>
      <c r="K8" s="7">
        <v>-29.742000000000601</v>
      </c>
      <c r="L8">
        <f t="shared" si="0"/>
        <v>-1.4109862514945937E-3</v>
      </c>
    </row>
    <row r="9" spans="1:12" x14ac:dyDescent="0.25">
      <c r="A9" s="42" t="s">
        <v>70</v>
      </c>
      <c r="B9" s="42"/>
      <c r="C9" s="43">
        <v>26285.354630999998</v>
      </c>
      <c r="D9" s="43">
        <v>8335.0859534900992</v>
      </c>
      <c r="E9" s="55">
        <v>0.24075620681800899</v>
      </c>
      <c r="F9" s="55">
        <v>0.31709999999999999</v>
      </c>
      <c r="G9" s="56">
        <v>0.97</v>
      </c>
      <c r="H9" s="7">
        <v>38896.457999999999</v>
      </c>
      <c r="I9" s="7">
        <v>6701.8597134000001</v>
      </c>
      <c r="J9" s="7">
        <v>12614.121329400001</v>
      </c>
      <c r="K9" s="7">
        <v>3383.9918459999999</v>
      </c>
      <c r="L9">
        <f t="shared" si="0"/>
        <v>0.12874058172336933</v>
      </c>
    </row>
    <row r="10" spans="1:12" x14ac:dyDescent="0.25">
      <c r="A10" s="7" t="s">
        <v>71</v>
      </c>
      <c r="B10" s="42"/>
      <c r="C10" s="43">
        <v>7359.8992966799997</v>
      </c>
      <c r="D10" s="43">
        <v>3267.7952877259199</v>
      </c>
      <c r="E10" s="57">
        <v>0.30747922437673098</v>
      </c>
      <c r="F10" s="57">
        <v>0.44399999999999901</v>
      </c>
      <c r="G10" s="58">
        <v>1.1299999999999999</v>
      </c>
      <c r="H10" s="7">
        <v>4063.5189999999998</v>
      </c>
      <c r="I10" s="7">
        <v>510.05290488000003</v>
      </c>
      <c r="J10" s="7">
        <v>1028.4766589000001</v>
      </c>
      <c r="K10" s="7">
        <v>239.74762100000001</v>
      </c>
      <c r="L10">
        <f t="shared" si="0"/>
        <v>3.257485073310018E-2</v>
      </c>
    </row>
    <row r="11" spans="1:12" x14ac:dyDescent="0.25">
      <c r="A11" s="7" t="s">
        <v>72</v>
      </c>
      <c r="B11" s="7"/>
      <c r="C11" s="7"/>
      <c r="D11" s="7"/>
      <c r="E11" s="22">
        <f>AVERAGE(E6:E10)</f>
        <v>0.28121199204047598</v>
      </c>
      <c r="F11" s="22">
        <f>AVERAGE(F6:F10)</f>
        <v>0.40085949554459283</v>
      </c>
      <c r="G11" s="59">
        <f>AVERAGE(G6:G10)</f>
        <v>1.004</v>
      </c>
      <c r="H11" s="7"/>
      <c r="I11" s="7"/>
      <c r="J11" s="7"/>
      <c r="K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2" x14ac:dyDescent="0.25">
      <c r="A13" s="7" t="s">
        <v>73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x14ac:dyDescent="0.25">
      <c r="A14" s="7" t="s">
        <v>74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20" spans="2:7" x14ac:dyDescent="0.25">
      <c r="B20" t="s">
        <v>79</v>
      </c>
      <c r="G20" t="s">
        <v>86</v>
      </c>
    </row>
    <row r="23" spans="2:7" x14ac:dyDescent="0.25">
      <c r="B23" t="s">
        <v>75</v>
      </c>
      <c r="C23">
        <f>G11/(1+F11*(1-0.277))</f>
        <v>0.778402333925451</v>
      </c>
    </row>
    <row r="25" spans="2:7" x14ac:dyDescent="0.25">
      <c r="B25" t="s">
        <v>80</v>
      </c>
    </row>
    <row r="26" spans="2:7" x14ac:dyDescent="0.25">
      <c r="B26">
        <f>SUM(L6:L10)/5</f>
        <v>4.2715252787990377E-2</v>
      </c>
    </row>
    <row r="28" spans="2:7" x14ac:dyDescent="0.25">
      <c r="B28" t="s">
        <v>82</v>
      </c>
      <c r="C28" s="24">
        <v>5.5E-2</v>
      </c>
    </row>
    <row r="30" spans="2:7" x14ac:dyDescent="0.25">
      <c r="B30" t="s">
        <v>85</v>
      </c>
      <c r="C30">
        <f>C28+C23*(B26-C28)</f>
        <v>4.5437524098487531E-2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AC9B-A3FF-4B46-9169-1ADED16B004D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83</v>
      </c>
    </row>
    <row r="3" spans="1:2" x14ac:dyDescent="0.25">
      <c r="A3" t="s">
        <v>84</v>
      </c>
      <c r="B3">
        <v>2436.8731069051046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bronner</dc:creator>
  <cp:lastModifiedBy>bronner</cp:lastModifiedBy>
  <dcterms:created xsi:type="dcterms:W3CDTF">2018-12-08T10:33:59Z</dcterms:created>
  <dcterms:modified xsi:type="dcterms:W3CDTF">2018-12-09T00:36:31Z</dcterms:modified>
</cp:coreProperties>
</file>